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SunitaPfitzner\Public First Dropbox\Policy and Research Team\Polling\Archived Work\2024\04 - M44\Teacher Survey\"/>
    </mc:Choice>
  </mc:AlternateContent>
  <xr:revisionPtr revIDLastSave="0" documentId="13_ncr:1_{0C687B4A-6101-4D8D-B1E1-A54B61E63098}"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13" l="1"/>
  <c r="B16" i="212"/>
  <c r="B16" i="211"/>
  <c r="B16" i="210"/>
  <c r="B16" i="209"/>
  <c r="B17" i="208"/>
  <c r="B34" i="207"/>
  <c r="B16" i="206"/>
  <c r="B21" i="205"/>
  <c r="B25" i="204"/>
  <c r="B19" i="203"/>
  <c r="B22" i="202"/>
  <c r="B22" i="201"/>
  <c r="B22" i="200"/>
  <c r="B22" i="199"/>
  <c r="B22" i="198"/>
  <c r="B17" i="197"/>
  <c r="B21" i="196"/>
  <c r="B22" i="195"/>
  <c r="B22" i="194"/>
  <c r="B22" i="193"/>
  <c r="B22" i="192"/>
  <c r="B22" i="191"/>
  <c r="B22" i="190"/>
  <c r="B22" i="189"/>
  <c r="B22" i="188"/>
  <c r="B22" i="187"/>
  <c r="B22" i="186"/>
  <c r="B22" i="185"/>
  <c r="B22" i="184"/>
  <c r="B22" i="183"/>
  <c r="B22" i="182"/>
  <c r="B19" i="181"/>
  <c r="B19" i="180"/>
  <c r="B19" i="179"/>
  <c r="B22" i="178"/>
  <c r="B17" i="177"/>
  <c r="B20" i="176"/>
  <c r="B22" i="175"/>
  <c r="B20" i="174"/>
  <c r="B17" i="173"/>
  <c r="B24" i="172"/>
  <c r="B24" i="171"/>
  <c r="B24" i="170"/>
  <c r="B24" i="169"/>
  <c r="B24" i="168"/>
  <c r="B24" i="167"/>
  <c r="B24" i="166"/>
  <c r="B24" i="165"/>
  <c r="B24" i="164"/>
  <c r="B24" i="163"/>
  <c r="B19" i="162"/>
  <c r="B19" i="161"/>
  <c r="B19" i="160"/>
  <c r="B19" i="159"/>
  <c r="B24" i="158"/>
  <c r="B22" i="157"/>
  <c r="B19" i="156"/>
  <c r="B19" i="155"/>
  <c r="B19" i="154"/>
  <c r="B19" i="153"/>
  <c r="B19" i="152"/>
  <c r="B19" i="151"/>
  <c r="B19" i="150"/>
  <c r="B19" i="149"/>
  <c r="B19" i="148"/>
  <c r="B19" i="147"/>
  <c r="B19" i="146"/>
  <c r="B19" i="145"/>
  <c r="B19" i="144"/>
  <c r="B19" i="143"/>
  <c r="B19" i="142"/>
  <c r="B19" i="141"/>
  <c r="B19" i="140"/>
  <c r="B31" i="139"/>
  <c r="B32" i="138"/>
  <c r="B23" i="137"/>
  <c r="B23" i="136"/>
  <c r="B22" i="135"/>
  <c r="B23" i="134"/>
  <c r="B19" i="133"/>
  <c r="B19" i="132"/>
  <c r="B19" i="131"/>
  <c r="B19" i="130"/>
  <c r="B19" i="129"/>
  <c r="B19" i="128"/>
  <c r="B19" i="127"/>
  <c r="B19" i="126"/>
  <c r="B19" i="125"/>
  <c r="B19" i="124"/>
  <c r="B19" i="123"/>
  <c r="B19" i="122"/>
  <c r="B19" i="121"/>
  <c r="B19" i="120"/>
  <c r="B19" i="119"/>
  <c r="B18" i="118"/>
  <c r="B18" i="117"/>
  <c r="B18" i="116"/>
  <c r="B18" i="115"/>
  <c r="B20" i="114"/>
  <c r="B22" i="113"/>
  <c r="B22" i="112"/>
  <c r="B22" i="111"/>
  <c r="B22" i="110"/>
  <c r="B22" i="109"/>
  <c r="B25" i="108"/>
  <c r="B19" i="107"/>
  <c r="B19" i="106"/>
  <c r="B19" i="105"/>
  <c r="B19" i="104"/>
  <c r="B19" i="103"/>
  <c r="B19" i="102"/>
  <c r="B19" i="101"/>
  <c r="B19" i="100"/>
  <c r="B19" i="99"/>
  <c r="B19" i="98"/>
  <c r="B19" i="97"/>
  <c r="B19" i="96"/>
  <c r="B19" i="95"/>
  <c r="B19" i="94"/>
  <c r="B19" i="93"/>
  <c r="B19" i="92"/>
  <c r="B19" i="91"/>
  <c r="B17" i="90"/>
  <c r="B17" i="89"/>
  <c r="B22" i="88"/>
  <c r="B22" i="87"/>
  <c r="B22" i="86"/>
  <c r="B22" i="85"/>
  <c r="B22" i="84"/>
  <c r="B22" i="83"/>
  <c r="B22" i="82"/>
  <c r="B22" i="81"/>
  <c r="B22" i="80"/>
  <c r="B22" i="79"/>
  <c r="B24" i="78"/>
  <c r="B26" i="77"/>
  <c r="B19" i="76"/>
  <c r="B22" i="75"/>
  <c r="B22" i="74"/>
  <c r="B22" i="73"/>
  <c r="B22" i="72"/>
  <c r="B22" i="71"/>
  <c r="B22" i="70"/>
  <c r="B22" i="69"/>
  <c r="B22" i="68"/>
  <c r="B22" i="67"/>
  <c r="B22" i="66"/>
  <c r="B22" i="65"/>
  <c r="B22" i="64"/>
  <c r="B19" i="63"/>
  <c r="B21" i="62"/>
  <c r="B21" i="61"/>
  <c r="B21" i="60"/>
  <c r="B21" i="59"/>
  <c r="B17" i="58"/>
  <c r="B22" i="57"/>
  <c r="B17" i="56"/>
  <c r="B22" i="55"/>
  <c r="B16" i="54"/>
  <c r="B18" i="53"/>
  <c r="B18" i="52"/>
  <c r="B18" i="51"/>
  <c r="B18" i="50"/>
  <c r="B18" i="49"/>
  <c r="B18" i="48"/>
  <c r="B18" i="47"/>
  <c r="B18" i="46"/>
  <c r="B18" i="45"/>
  <c r="B18" i="44"/>
  <c r="B18" i="43"/>
  <c r="B18" i="42"/>
  <c r="B18" i="41"/>
  <c r="B18" i="40"/>
  <c r="B18" i="39"/>
  <c r="B18" i="38"/>
  <c r="B18" i="37"/>
  <c r="B18" i="36"/>
  <c r="B18" i="35"/>
  <c r="B18" i="34"/>
  <c r="B18" i="33"/>
  <c r="B18" i="32"/>
  <c r="B19" i="31"/>
  <c r="B19" i="30"/>
  <c r="B19" i="29"/>
  <c r="B19" i="28"/>
  <c r="B19" i="27"/>
  <c r="B19" i="26"/>
  <c r="B19" i="25"/>
  <c r="B19" i="24"/>
  <c r="B19" i="23"/>
  <c r="B22" i="22"/>
  <c r="B22" i="21"/>
  <c r="B22" i="20"/>
  <c r="B22" i="19"/>
  <c r="B32" i="18"/>
  <c r="B34" i="17"/>
  <c r="B18" i="16"/>
  <c r="B18" i="15"/>
  <c r="B18" i="14"/>
  <c r="B22" i="13"/>
  <c r="B22" i="12"/>
  <c r="B22" i="11"/>
  <c r="B21" i="10"/>
  <c r="B22" i="9"/>
  <c r="B22" i="8"/>
  <c r="B22" i="7"/>
  <c r="B22" i="6"/>
  <c r="B24" i="5"/>
  <c r="B24" i="4"/>
  <c r="E218" i="2"/>
  <c r="D218" i="2"/>
  <c r="E217" i="2"/>
  <c r="D217" i="2"/>
  <c r="E216" i="2"/>
  <c r="D216" i="2"/>
  <c r="E215" i="2"/>
  <c r="D215" i="2"/>
  <c r="E214" i="2"/>
  <c r="D214" i="2"/>
  <c r="E213" i="2"/>
  <c r="D213" i="2"/>
  <c r="E212" i="2"/>
  <c r="D212" i="2"/>
  <c r="E211" i="2"/>
  <c r="D211" i="2"/>
  <c r="E210" i="2"/>
  <c r="D210" i="2"/>
  <c r="E209" i="2"/>
  <c r="D209" i="2"/>
  <c r="E208" i="2"/>
  <c r="D208" i="2"/>
  <c r="E207" i="2"/>
  <c r="D207" i="2"/>
  <c r="E206" i="2"/>
  <c r="D206" i="2"/>
  <c r="E205" i="2"/>
  <c r="D205" i="2"/>
  <c r="D204" i="2"/>
  <c r="E203" i="2"/>
  <c r="D203" i="2"/>
  <c r="E202" i="2"/>
  <c r="D202" i="2"/>
  <c r="E201" i="2"/>
  <c r="D201" i="2"/>
  <c r="E200" i="2"/>
  <c r="D200" i="2"/>
  <c r="E199" i="2"/>
  <c r="D199" i="2"/>
  <c r="E198" i="2"/>
  <c r="D198" i="2"/>
  <c r="E197" i="2"/>
  <c r="D197" i="2"/>
  <c r="E196" i="2"/>
  <c r="D196" i="2"/>
  <c r="E195" i="2"/>
  <c r="D195" i="2"/>
  <c r="E194" i="2"/>
  <c r="D194" i="2"/>
  <c r="E193" i="2"/>
  <c r="D193" i="2"/>
  <c r="D192" i="2"/>
  <c r="E191" i="2"/>
  <c r="D191" i="2"/>
  <c r="E190" i="2"/>
  <c r="D190" i="2"/>
  <c r="E189" i="2"/>
  <c r="D189" i="2"/>
  <c r="E188" i="2"/>
  <c r="D188" i="2"/>
  <c r="D187" i="2"/>
  <c r="E186" i="2"/>
  <c r="D186" i="2"/>
  <c r="E185" i="2"/>
  <c r="D185" i="2"/>
  <c r="E184" i="2"/>
  <c r="D184" i="2"/>
  <c r="E183" i="2"/>
  <c r="D183" i="2"/>
  <c r="E182" i="2"/>
  <c r="D182" i="2"/>
  <c r="E181" i="2"/>
  <c r="D181" i="2"/>
  <c r="E180"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E167" i="2"/>
  <c r="D167" i="2"/>
  <c r="E166" i="2"/>
  <c r="D166" i="2"/>
  <c r="D165" i="2"/>
  <c r="E164" i="2"/>
  <c r="D164" i="2"/>
  <c r="E163" i="2"/>
  <c r="D163" i="2"/>
  <c r="E162" i="2"/>
  <c r="D162" i="2"/>
  <c r="E161" i="2"/>
  <c r="D161" i="2"/>
  <c r="E160" i="2"/>
  <c r="D160" i="2"/>
  <c r="E159" i="2"/>
  <c r="D159" i="2"/>
  <c r="E158" i="2"/>
  <c r="D158" i="2"/>
  <c r="E157" i="2"/>
  <c r="D157" i="2"/>
  <c r="E156" i="2"/>
  <c r="D156" i="2"/>
  <c r="E155" i="2"/>
  <c r="D155" i="2"/>
  <c r="E154" i="2"/>
  <c r="D154" i="2"/>
  <c r="D153" i="2"/>
  <c r="E152" i="2"/>
  <c r="D152" i="2"/>
  <c r="E151" i="2"/>
  <c r="D151" i="2"/>
  <c r="E150" i="2"/>
  <c r="D150" i="2"/>
  <c r="E149" i="2"/>
  <c r="D149" i="2"/>
  <c r="E148" i="2"/>
  <c r="D148" i="2"/>
  <c r="E147" i="2"/>
  <c r="D147" i="2"/>
  <c r="E146" i="2"/>
  <c r="D146"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D124" i="2"/>
  <c r="E123" i="2"/>
  <c r="D123" i="2"/>
  <c r="E122" i="2"/>
  <c r="D122" i="2"/>
  <c r="E121" i="2"/>
  <c r="D121" i="2"/>
  <c r="D120" i="2"/>
  <c r="E119" i="2"/>
  <c r="D119" i="2"/>
  <c r="E118" i="2"/>
  <c r="D118" i="2"/>
  <c r="E117" i="2"/>
  <c r="D117" i="2"/>
  <c r="E116" i="2"/>
  <c r="D116" i="2"/>
  <c r="E115" i="2"/>
  <c r="D115"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D44" i="2"/>
  <c r="E43" i="2"/>
  <c r="D43" i="2"/>
  <c r="E42" i="2"/>
  <c r="D42" i="2"/>
  <c r="E41" i="2"/>
  <c r="D41" i="2"/>
  <c r="E40" i="2"/>
  <c r="D40" i="2"/>
  <c r="E39" i="2"/>
  <c r="D39" i="2"/>
  <c r="E38" i="2"/>
  <c r="D38" i="2"/>
  <c r="D37" i="2"/>
  <c r="E36" i="2"/>
  <c r="D36" i="2"/>
  <c r="E35" i="2"/>
  <c r="D35" i="2"/>
  <c r="E34" i="2"/>
  <c r="D34" i="2"/>
  <c r="E33" i="2"/>
  <c r="D33" i="2"/>
  <c r="E32" i="2"/>
  <c r="D32" i="2"/>
  <c r="E31" i="2"/>
  <c r="D31" i="2"/>
  <c r="E30" i="2"/>
  <c r="D30" i="2"/>
  <c r="E29" i="2"/>
  <c r="D29" i="2"/>
  <c r="D28" i="2"/>
  <c r="E27" i="2"/>
  <c r="D27" i="2"/>
  <c r="E26" i="2"/>
  <c r="D26" i="2"/>
  <c r="E25" i="2"/>
  <c r="D25" i="2"/>
  <c r="D24" i="2"/>
  <c r="E23" i="2"/>
  <c r="D23" i="2"/>
  <c r="E22"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<sst xmlns="http://schemas.openxmlformats.org/spreadsheetml/2006/main" count="15850" uniqueCount="764">
  <si>
    <t>Public First Poll for M44 (Teacher Poll)</t>
  </si>
  <si>
    <t>Fieldwork:</t>
  </si>
  <si>
    <t>18th Apr - 26th Apr 2024</t>
  </si>
  <si>
    <t xml:space="preserve">Interview Method: </t>
  </si>
  <si>
    <t>Online Survey</t>
  </si>
  <si>
    <t>Population represented:</t>
  </si>
  <si>
    <t>State secondary school teachers in England</t>
  </si>
  <si>
    <t>Sample size:</t>
  </si>
  <si>
    <t>Methodology:</t>
  </si>
  <si>
    <t>All results are weighted using Iterative Proportional Fitting, or 'Raking'. The results are  weighted by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</si>
  <si>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</si>
  <si>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</si>
  <si>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</si>
  <si>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</si>
  <si>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</si>
  <si>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</si>
  <si>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</si>
  <si>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</si>
  <si>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</si>
  <si>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</si>
  <si>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</si>
  <si>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</si>
  <si>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</si>
  <si>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</si>
  <si>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</si>
  <si>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</si>
  <si>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</si>
  <si>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</si>
  <si>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</si>
  <si>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</si>
  <si>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</si>
  <si>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</si>
  <si>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</si>
  <si>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</si>
  <si>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</si>
  <si>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</si>
  <si>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</si>
  <si>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</si>
  <si>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</si>
  <si>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</si>
  <si>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Leave</t>
  </si>
  <si>
    <t>Remain</t>
  </si>
  <si>
    <t>I did not vote</t>
  </si>
  <si>
    <t>Conservative</t>
  </si>
  <si>
    <t>Labour</t>
  </si>
  <si>
    <t>Liberal Democrat</t>
  </si>
  <si>
    <t>The Brexit Party</t>
  </si>
  <si>
    <t>GCSE or equivalent (Scottish National/O Level)</t>
  </si>
  <si>
    <t>A Level or equivalent (GCE/Higher/Advanced Higher)</t>
  </si>
  <si>
    <t>University Undergraduate Degree (BA/BSc)</t>
  </si>
  <si>
    <t>University Postgraduate Degree (MA/MSc/MPhil)</t>
  </si>
  <si>
    <t>Doctorate (PhD/DPHil)</t>
  </si>
  <si>
    <t>Classroom teacher</t>
  </si>
  <si>
    <t>Classroom teacher with extra responsibilities</t>
  </si>
  <si>
    <t>Non-teaching support role</t>
  </si>
  <si>
    <t>School management</t>
  </si>
  <si>
    <t>Comprehensive</t>
  </si>
  <si>
    <t>5 years or less</t>
  </si>
  <si>
    <t>6 - 15 years</t>
  </si>
  <si>
    <t>15 years or more</t>
  </si>
  <si>
    <t>Teacher</t>
  </si>
  <si>
    <t>Executive, Managerial, Head of Department, etc.</t>
  </si>
  <si>
    <t>Gender</t>
  </si>
  <si>
    <t>Age</t>
  </si>
  <si>
    <t>Social Grade</t>
  </si>
  <si>
    <t>Region</t>
  </si>
  <si>
    <t>EU 2016 Vote</t>
  </si>
  <si>
    <t>2019</t>
  </si>
  <si>
    <t>Education</t>
  </si>
  <si>
    <t>Role at School</t>
  </si>
  <si>
    <t>Type of School</t>
  </si>
  <si>
    <t>Length of Tenure</t>
  </si>
  <si>
    <t>Seniority Level</t>
  </si>
  <si>
    <t>Funding for schools</t>
  </si>
  <si>
    <t>Pupil’s mental health in schools</t>
  </si>
  <si>
    <t>Support for pupils with disabilities and special educational needs (SEND)</t>
  </si>
  <si>
    <t>Poor attendance</t>
  </si>
  <si>
    <t>Bullying</t>
  </si>
  <si>
    <t>Pupils catching up on learning after the pandemic</t>
  </si>
  <si>
    <t>Quality of maths and science teaching</t>
  </si>
  <si>
    <t>Availability of specialist facilities e.g. spaces such as laboratories, libraries, sports facilities, etc.</t>
  </si>
  <si>
    <t>Don’t know</t>
  </si>
  <si>
    <t>Other (please specify)</t>
  </si>
  <si>
    <t>None of the above</t>
  </si>
  <si>
    <t>Thinking about schools in England, which of the following do you think are the most important issues affecting schools at this time?Please select up to three</t>
  </si>
  <si>
    <t>BASE: All Respondents</t>
  </si>
  <si>
    <t>Fieldwork:  18th Apr - 26th Apr 2024</t>
  </si>
  <si>
    <t>Data weighted by region to nationally representative proportions</t>
  </si>
  <si>
    <t>The impact of social media on young people</t>
  </si>
  <si>
    <t>Poor behaviour of pupils</t>
  </si>
  <si>
    <t>Class size and capacity</t>
  </si>
  <si>
    <t>Underinvestment in school buildings/ school buildings not fit for purpose</t>
  </si>
  <si>
    <t>Attracting high quality teaching staff into the profession</t>
  </si>
  <si>
    <t>Rise in suspensions and exclusions</t>
  </si>
  <si>
    <t>Lack of extracurricular opportunities</t>
  </si>
  <si>
    <t>Obesity and poor health</t>
  </si>
  <si>
    <t xml:space="preserve"> Learning opportunities for students should be tailored to reflect their learning needs</t>
  </si>
  <si>
    <t xml:space="preserve"> Students should have at least some opportunities to decide what subjects they want to study in school</t>
  </si>
  <si>
    <t xml:space="preserve"> Schools have a responsibility to ensure all of their pupils are able to achieve</t>
  </si>
  <si>
    <t xml:space="preserve"> Schools in England are often responsive to concerns raised by students</t>
  </si>
  <si>
    <t xml:space="preserve"> Schools in England give students enough choice over their education</t>
  </si>
  <si>
    <t xml:space="preserve"> At the moment, all students get good quality education in England, regardless of their background or ability</t>
  </si>
  <si>
    <t xml:space="preserve"> If you're paying attention, select "Somewhat disagree"</t>
  </si>
  <si>
    <t>Strongly agree</t>
  </si>
  <si>
    <t>Somewhat agree</t>
  </si>
  <si>
    <t>Neither agree nor disagree</t>
  </si>
  <si>
    <t>Somewhat disagree</t>
  </si>
  <si>
    <t>Strongly disagree</t>
  </si>
  <si>
    <t>Total Agree:</t>
  </si>
  <si>
    <t>Total Disagree:</t>
  </si>
  <si>
    <t>Net:</t>
  </si>
  <si>
    <t>Grid Summary: To what extent do you agree or disagree with the following?</t>
  </si>
  <si>
    <t>To what extent do you agree or disagree with the following?: Schools have a responsibility to ensure all of their pupils are able to achieve</t>
  </si>
  <si>
    <t>To what extent do you agree or disagree with the following?: Learning opportunities for students should be tailored to reflect their learning needs</t>
  </si>
  <si>
    <t>To what extent do you agree or disagree with the following?: Students should have at least some opportunities to decide what subjects they want to study in school</t>
  </si>
  <si>
    <t>To what extent do you agree or disagree with the following?: If you're paying attention, select "Somewhat disagree"</t>
  </si>
  <si>
    <t>To what extent do you agree or disagree with the following?: At the moment, all students get good quality education in England, regardless of their background or ability</t>
  </si>
  <si>
    <t>To what extent do you agree or disagree with the following?: Schools in England are often responsive to concerns raised by students</t>
  </si>
  <si>
    <t>To what extent do you agree or disagree with the following?: Schools in England give students enough choice over their education</t>
  </si>
  <si>
    <t>-2</t>
  </si>
  <si>
    <t>-1</t>
  </si>
  <si>
    <t>0</t>
  </si>
  <si>
    <t>1</t>
  </si>
  <si>
    <t>2</t>
  </si>
  <si>
    <t xml:space="preserve"> In general, which of the following comes closest to your view?All pupils should learn in the same learning environment|Pupils should learn in the learning environment that best suits their needs</t>
  </si>
  <si>
    <t xml:space="preserve"> “Special educational needs” encompasses a broad spectrum of needs and abilities, including medical conditions and difficulties with learning, communication, sensory stimulation, or emotions.&lt;br /&gt;&lt;br /&gt; In general, which of the following comes closest to your view?Pupils with special educational needs should be taught in mainstream schools|Pupils with special educational needs should be taught in specialised schools</t>
  </si>
  <si>
    <t>Very well behaved</t>
  </si>
  <si>
    <t>Somewhat well behaved</t>
  </si>
  <si>
    <t>Somewhat poorly behaved</t>
  </si>
  <si>
    <t>Very poorly behaved</t>
  </si>
  <si>
    <t xml:space="preserve"> In general, would you say that pupils in English state schools are well behaved, or poorly behaved?</t>
  </si>
  <si>
    <t>Difficult home life</t>
  </si>
  <si>
    <t>Use of social media</t>
  </si>
  <si>
    <t>Poor mental health of young people</t>
  </si>
  <si>
    <t>Peer pressure from other pupils</t>
  </si>
  <si>
    <t>Poor discipline in schools</t>
  </si>
  <si>
    <t>A desire to fit in or be “cool”</t>
  </si>
  <si>
    <t>Lack of support services outside the school</t>
  </si>
  <si>
    <t>Some pupils just like to misbehave</t>
  </si>
  <si>
    <t>Lack of funding for schools</t>
  </si>
  <si>
    <t>Some pupils are given more attention than others, causing those who do not get enough learning attention to behave poorly</t>
  </si>
  <si>
    <t>Unrealistic pressure on pupils</t>
  </si>
  <si>
    <t>Inadequate teacher training to deal with the underlying problems that drive poor behaviour</t>
  </si>
  <si>
    <t>Unengaging school curriculum</t>
  </si>
  <si>
    <t>Lack of flexibility in teaching approaches</t>
  </si>
  <si>
    <t>The long-term effects of the Covid-19 pandemic</t>
  </si>
  <si>
    <t>Poor quality teaching in schools</t>
  </si>
  <si>
    <t>Lack of extracurricular activities outside of school</t>
  </si>
  <si>
    <t>Lack of employment opportunities after leaving school</t>
  </si>
  <si>
    <t>Rigid school rules</t>
  </si>
  <si>
    <t>Which, if any, of the following do you think contribute most to the poor behaviour of pupils in state schools?Select up to five.</t>
  </si>
  <si>
    <t>Make class sizes smaller by employing more teaching staff</t>
  </si>
  <si>
    <t>Provide additional mental health support for young people (e.g. therapeutic support)</t>
  </si>
  <si>
    <t>Provide support for their family to address problems at home</t>
  </si>
  <si>
    <t>Teaching self-awareness, social awareness, and communication skills in pupils</t>
  </si>
  <si>
    <t>Improve funding for schools</t>
  </si>
  <si>
    <t>Make the education children receive more tailored to their needs</t>
  </si>
  <si>
    <t>Ban the use of mobile phones in schools</t>
  </si>
  <si>
    <t>Strengthen relationships between families and schools</t>
  </si>
  <si>
    <t>Create a curriculum that is more personalised to the needs of individual pupils</t>
  </si>
  <si>
    <t>Allow pupils to study a more flexible curriculum</t>
  </si>
  <si>
    <t>Provide training for teachers in emotional regulation and cultural sensitivity</t>
  </si>
  <si>
    <t>Improve relationships between teachers and pupils</t>
  </si>
  <si>
    <t>Implement mentoring programmes to provide pupils with additional support</t>
  </si>
  <si>
    <t>Reduce the importance of exams in determining overall grades to reduce pressure on pupils</t>
  </si>
  <si>
    <t>Improve the quality of school facilities</t>
  </si>
  <si>
    <t>Provide more extracurricular activities for young people outside of school</t>
  </si>
  <si>
    <t>N/A - Nothing will help improve the behaviour of students in schools in the UK</t>
  </si>
  <si>
    <t>Other (Please specify)</t>
  </si>
  <si>
    <t>What do you think would most help to improve the overall behaviour of pupils in state schools in the UK?Select up to five.</t>
  </si>
  <si>
    <t xml:space="preserve"> Poor behaviour in a pupil is often a sign that something else is wrong</t>
  </si>
  <si>
    <t xml:space="preserve"> These days, schools are not strict enough when dealing with misbehaving pupils</t>
  </si>
  <si>
    <t xml:space="preserve"> Poor behaviour in a pupil is often a sign that boundaries are not being enforced by their school</t>
  </si>
  <si>
    <t>To what extent do you agree or disagree with the following?: These days, schools are not strict enough when dealing with misbehaving pupils</t>
  </si>
  <si>
    <t>To what extent do you agree or disagree with the following?: Poor behaviour in a pupil is often a sign that something else is wrong</t>
  </si>
  <si>
    <t>To what extent do you agree or disagree with the following?: Poor behaviour in a pupil is often a sign that boundaries are not being enforced by their school</t>
  </si>
  <si>
    <t xml:space="preserve"> Providing a safe environment for pupils to learn</t>
  </si>
  <si>
    <t xml:space="preserve"> Preparing pupils to achieve good grades in their exams</t>
  </si>
  <si>
    <t xml:space="preserve"> Preparing pupils for adult life</t>
  </si>
  <si>
    <t xml:space="preserve"> Meeting the individual needs of every student</t>
  </si>
  <si>
    <t xml:space="preserve"> Teaching pupils to behave appropriately</t>
  </si>
  <si>
    <t xml:space="preserve"> Understanding how personal/home circumstances affect pupils’ behaviour</t>
  </si>
  <si>
    <t xml:space="preserve"> Providing support for pupils with difficult  personal/home situations</t>
  </si>
  <si>
    <t xml:space="preserve"> Making learning fun for pupils</t>
  </si>
  <si>
    <t>They do a very good job at this</t>
  </si>
  <si>
    <t>They do a good job at this</t>
  </si>
  <si>
    <t>They do neither a good nor bad job at this</t>
  </si>
  <si>
    <t>They do a bad job at this</t>
  </si>
  <si>
    <t>They do a very bad job at this</t>
  </si>
  <si>
    <t>Grid Summary: Thinking about the current school system in England, do you think state schools do a good or bad job of the following?</t>
  </si>
  <si>
    <t>Thinking about the current school system in England, do you think state schools do a good or bad job of the following?: Providing a safe environment for pupils to learn</t>
  </si>
  <si>
    <t>Thinking about the current school system in England, do you think state schools do a good or bad job of the following?: Preparing pupils to achieve good grades in their exams</t>
  </si>
  <si>
    <t>Thinking about the current school system in England, do you think state schools do a good or bad job of the following?: Preparing pupils for adult life</t>
  </si>
  <si>
    <t>Thinking about the current school system in England, do you think state schools do a good or bad job of the following?: Meeting the individual needs of every student</t>
  </si>
  <si>
    <t>Thinking about the current school system in England, do you think state schools do a good or bad job of the following?: Teaching pupils to behave appropriately</t>
  </si>
  <si>
    <t>Thinking about the current school system in England, do you think state schools do a good or bad job of the following?: Understanding how personal/home circumstances affect pupils’ behaviour</t>
  </si>
  <si>
    <t>Thinking about the current school system in England, do you think state schools do a good or bad job of the following?: Providing support for pupils with difficult  personal/home situations</t>
  </si>
  <si>
    <t>Thinking about the current school system in England, do you think state schools do a good or bad job of the following?: Making learning fun for pupils</t>
  </si>
  <si>
    <t xml:space="preserve"> Schools should mainly punish pupils who break the rules|Schools should mainly offer additional support to pupils who break the rules</t>
  </si>
  <si>
    <t xml:space="preserve"> Schools should set rules and enforce them universally|Schools should review rule-breaking on a case-by-case basis</t>
  </si>
  <si>
    <t xml:space="preserve"> Pupils behave poorly because they are not properly disciplined at home or at school|Pupils break rules because they are not given sufficient support at home or at school</t>
  </si>
  <si>
    <t xml:space="preserve"> There should be no exceptions to punishment schools give for poor behaviour|Schools should decide whether or not to punish a student for poor behaviour after taking into account all factors</t>
  </si>
  <si>
    <t xml:space="preserve"> Pupils who break school rules should be disciplined by their school|Pupils who break school rules should be disciplined by their parents</t>
  </si>
  <si>
    <t xml:space="preserve"> Schools should only permanently remove students as a last resort|Schools should permanently remove students on a zero-tolerance basis</t>
  </si>
  <si>
    <t>Grid Summary: In general, which of the following comes closest to your view?</t>
  </si>
  <si>
    <t>In general, which of the following comes closest to your view?: Schools should mainly punish pupils who break the rules|Schools should mainly offer additional support to pupils who break the rules</t>
  </si>
  <si>
    <t>In general, which of the following comes closest to your view?: Schools should set rules and enforce them universally|Schools should review rule-breaking on a case-by-case basis</t>
  </si>
  <si>
    <t>In general, which of the following comes closest to your view?: Pupils behave poorly because they are not properly disciplined at home or at school|Pupils break rules because they are not given sufficient support at home or at school</t>
  </si>
  <si>
    <t>In general, which of the following comes closest to your view?: There should be no exceptions to punishment schools give for poor behaviour|Schools should decide whether or not to punish a student for poor behaviour after taking into account all factors</t>
  </si>
  <si>
    <t>In general, which of the following comes closest to your view?: Pupils who break school rules should be disciplined by their school|Pupils who break school rules should be disciplined by their parents</t>
  </si>
  <si>
    <t>In general, which of the following comes closest to your view?: Schools should only permanently remove students as a last resort|Schools should permanently remove students on a zero-tolerance basis</t>
  </si>
  <si>
    <t xml:space="preserve"> Pupils from low-income families</t>
  </si>
  <si>
    <t xml:space="preserve"> Pupils from a working class background</t>
  </si>
  <si>
    <t xml:space="preserve"> Pupils from a middle class background</t>
  </si>
  <si>
    <t xml:space="preserve"> Pupils from an ethnic minority background</t>
  </si>
  <si>
    <t xml:space="preserve"> Pupils from a Black Caribbean background</t>
  </si>
  <si>
    <t xml:space="preserve"> Pupils from a Gypsy, Roma, or Traveller (GRT) background</t>
  </si>
  <si>
    <t xml:space="preserve"> Pupils who are white</t>
  </si>
  <si>
    <t xml:space="preserve"> Pupils who are LGBT+</t>
  </si>
  <si>
    <t xml:space="preserve"> Pupils who have mental health issues</t>
  </si>
  <si>
    <t xml:space="preserve"> Pupils who have learning difficulties</t>
  </si>
  <si>
    <t xml:space="preserve"> Pupils with physical disabilities</t>
  </si>
  <si>
    <t xml:space="preserve"> Pupils receiving social work support</t>
  </si>
  <si>
    <t xml:space="preserve"> Girls</t>
  </si>
  <si>
    <t xml:space="preserve"> Boys</t>
  </si>
  <si>
    <t>A very good job</t>
  </si>
  <si>
    <t>A somewhat good job</t>
  </si>
  <si>
    <t>A somewhat bad job</t>
  </si>
  <si>
    <t>A very bad job</t>
  </si>
  <si>
    <t>Grid Summary: In general, do you think state schools in England do a good or bad job at supporting pupils from the following groups?</t>
  </si>
  <si>
    <t>In general, do you think state schools in England do a good or bad job at supporting pupils from the following groups?: Pupils from low-income families</t>
  </si>
  <si>
    <t>In general, do you think state schools in England do a good or bad job at supporting pupils from the following groups?: Pupils from a working class background</t>
  </si>
  <si>
    <t>In general, do you think state schools in England do a good or bad job at supporting pupils from the following groups?: Pupils from a middle class background</t>
  </si>
  <si>
    <t>In general, do you think state schools in England do a good or bad job at supporting pupils from the following groups?: Pupils from an ethnic minority background</t>
  </si>
  <si>
    <t>In general, do you think state schools in England do a good or bad job at supporting pupils from the following groups?: Pupils from a Black Caribbean background</t>
  </si>
  <si>
    <t>In general, do you think state schools in England do a good or bad job at supporting pupils from the following groups?: Pupils from a Gypsy, Roma, or Traveller (GRT) background</t>
  </si>
  <si>
    <t>In general, do you think state schools in England do a good or bad job at supporting pupils from the following groups?: Pupils who are white</t>
  </si>
  <si>
    <t>In general, do you think state schools in England do a good or bad job at supporting pupils from the following groups?: Pupils who are LGBT+</t>
  </si>
  <si>
    <t>In general, do you think state schools in England do a good or bad job at supporting pupils from the following groups?: Pupils who have mental health issues</t>
  </si>
  <si>
    <t>In general, do you think state schools in England do a good or bad job at supporting pupils from the following groups?: Pupils who have learning difficulties</t>
  </si>
  <si>
    <t>In general, do you think state schools in England do a good or bad job at supporting pupils from the following groups?: Pupils with physical disabilities</t>
  </si>
  <si>
    <t>In general, do you think state schools in England do a good or bad job at supporting pupils from the following groups?: Pupils receiving social work support</t>
  </si>
  <si>
    <t>In general, do you think state schools in England do a good or bad job at supporting pupils from the following groups?: Girls</t>
  </si>
  <si>
    <t>In general, do you think state schools in England do a good or bad job at supporting pupils from the following groups?: Boys</t>
  </si>
  <si>
    <t>Very fair</t>
  </si>
  <si>
    <t>Somewhat fair</t>
  </si>
  <si>
    <t>Not very fair</t>
  </si>
  <si>
    <t>Yes, they do</t>
  </si>
  <si>
    <t>No, they do not</t>
  </si>
  <si>
    <t xml:space="preserve"> And in general, when deciding upon how and when to discipline pupils, do you think state schools in England fairly apply the same treatment to all students?</t>
  </si>
  <si>
    <t>Schools punish different pupils differently for the same poor behaviour</t>
  </si>
  <si>
    <t>Teachers often rely on poor or incomplete information to make decisions on misbehaviour</t>
  </si>
  <si>
    <t>The punishment often doesn’t “fit the crime” or is disproportionate</t>
  </si>
  <si>
    <t>Zero tolerance policies do not take into account a child’s individual circumstances</t>
  </si>
  <si>
    <t>Pupils from disadvantaged backgrounds are more likely to be punished for poor behaviour</t>
  </si>
  <si>
    <t>Structural racism / lack of cultural awareness among school administrators</t>
  </si>
  <si>
    <t>Structural racism / lack of cultural awareness among teachers</t>
  </si>
  <si>
    <t>You said you thought state schools in England are generally not fair when deciding how and when to discipline pupils in England. Why is this?Please select all that apply.</t>
  </si>
  <si>
    <t>BASE: Do not think schools choose how to discipline students fairly</t>
  </si>
  <si>
    <t>Yes, I have heard of this and could explain what it means</t>
  </si>
  <si>
    <t>Yes, I have heard of this but could not explain what it means</t>
  </si>
  <si>
    <t>No, I have not heard of this before</t>
  </si>
  <si>
    <t xml:space="preserve"> Have you heard of the term “fixed-term exclusion” or “suspension” before?</t>
  </si>
  <si>
    <t>Up to 1 school day</t>
  </si>
  <si>
    <t>Up to 5 school days</t>
  </si>
  <si>
    <t>Up to 10 school days</t>
  </si>
  <si>
    <t>Up to 30 school days</t>
  </si>
  <si>
    <t>Up to 45 school days</t>
  </si>
  <si>
    <t>Up to 90 school days</t>
  </si>
  <si>
    <t>Up to an entire school year</t>
  </si>
  <si>
    <t>More than an entire school year, but not permanently</t>
  </si>
  <si>
    <t xml:space="preserve"> As far as you are aware, how long do you think a pupil can be suspended in total during a single school year?</t>
  </si>
  <si>
    <t xml:space="preserve"> Have you heard of the term “permanent exclusion” before?</t>
  </si>
  <si>
    <t xml:space="preserve"> I could explain how the exclusion process works if I was asked to</t>
  </si>
  <si>
    <t xml:space="preserve"> The suspension process is easy to understand</t>
  </si>
  <si>
    <t xml:space="preserve"> The permanent exclusion process is easy to understand</t>
  </si>
  <si>
    <t>To what extent do you agree or disagree with the following?: The permanent exclusion process is easy to understand</t>
  </si>
  <si>
    <t>To what extent do you agree or disagree with the following?: The suspension process is easy to understand</t>
  </si>
  <si>
    <t>To what extent do you agree or disagree with the following?: I could explain how the exclusion process works if I was asked to</t>
  </si>
  <si>
    <t>Very effective</t>
  </si>
  <si>
    <t>Somewhat effective</t>
  </si>
  <si>
    <t>Neither effective nor ineffective</t>
  </si>
  <si>
    <t>Somewhat ineffective</t>
  </si>
  <si>
    <t>Very ineffective</t>
  </si>
  <si>
    <t xml:space="preserve"> Fixed-term school exclusion, sometimes referred to as temporary exclusion or suspension, is when a child is temporarily removed from a school in England due to poor behaviour. If the suspension is longer than 5 days, the school must arrange suitable full-time education for the pupil from the 6th school day. How effective or ineffective do you think suspension is as a method of discipline for pupils who behave poorly?</t>
  </si>
  <si>
    <t xml:space="preserve"> Suspensions do not work, as the solution to poor behaviour should be for the student to have “more” school, not “less”</t>
  </si>
  <si>
    <t xml:space="preserve"> Suspensions deter other pupils from breaking the rules</t>
  </si>
  <si>
    <t xml:space="preserve"> Suspensions eventually lead to permanent school exclusions</t>
  </si>
  <si>
    <t xml:space="preserve"> Suspensions help to maintain high standards of behaviour in schools</t>
  </si>
  <si>
    <t xml:space="preserve"> Suspensions put unnecessary pressure on families, especially if all adults are working</t>
  </si>
  <si>
    <t xml:space="preserve"> Suspensions increase risks for the suspended child when they’re not in school</t>
  </si>
  <si>
    <t xml:space="preserve"> Suspensions are an important behaviour management tool for teachers</t>
  </si>
  <si>
    <t xml:space="preserve"> Abolishing suspensions would mean exposing teachers and pupils to unreasonable risk</t>
  </si>
  <si>
    <t xml:space="preserve"> Suspensions keep schools safe for the other pupils </t>
  </si>
  <si>
    <t xml:space="preserve"> Suspensions do not address the root causes of poor behaviour</t>
  </si>
  <si>
    <t xml:space="preserve"> Suspensions should only be used as a last resort</t>
  </si>
  <si>
    <t>Grid Summary: To what extent do you agree or disagree with the following statements?</t>
  </si>
  <si>
    <t xml:space="preserve">To what extent do you agree or disagree with the following statements?: Suspensions keep schools safe for the other pupils </t>
  </si>
  <si>
    <t>To what extent do you agree or disagree with the following statements?: Suspensions deter other pupils from breaking the rules</t>
  </si>
  <si>
    <t>To what extent do you agree or disagree with the following statements?: Suspensions do not address the root causes of poor behaviour</t>
  </si>
  <si>
    <t>To what extent do you agree or disagree with the following statements?: Suspensions should only be used as a last resort</t>
  </si>
  <si>
    <t>To what extent do you agree or disagree with the following statements?: Suspensions do not work, as the solution to poor behaviour should be for the student to have “more” school, not “less”</t>
  </si>
  <si>
    <t>To what extent do you agree or disagree with the following statements?: Suspensions eventually lead to permanent school exclusions</t>
  </si>
  <si>
    <t>To what extent do you agree or disagree with the following statements?: Suspensions are an important behaviour management tool for teachers</t>
  </si>
  <si>
    <t>To what extent do you agree or disagree with the following statements?: Suspensions help to maintain high standards of behaviour in schools</t>
  </si>
  <si>
    <t>To what extent do you agree or disagree with the following statements?: Abolishing suspensions would mean exposing teachers and pupils to unreasonable risk</t>
  </si>
  <si>
    <t>To what extent do you agree or disagree with the following statements?: Suspensions increase risks for the suspended child when they’re not in school</t>
  </si>
  <si>
    <t>To what extent do you agree or disagree with the following statements?: Suspensions put unnecessary pressure on families, especially if all adults are working</t>
  </si>
  <si>
    <t xml:space="preserve"> Permanent school exclusion, sometimes referred to as expulsion, is when a child is permanently removed from a school in England. How effective or ineffective do you think is as a method of discipline for pupils who behave poorly?</t>
  </si>
  <si>
    <t>Exclusions do not deal with the real causes of bad behaviour</t>
  </si>
  <si>
    <t>Pupils who are excluded are unlikely to want to attend school anyway</t>
  </si>
  <si>
    <t>Exclusion leaves pupils without education qualifications</t>
  </si>
  <si>
    <t>It reduces the educational opportunities of pupils</t>
  </si>
  <si>
    <t>Exclusion has a negative impact on pupils mental health</t>
  </si>
  <si>
    <t>Permanent exclusions disproportionately impact pupils from disadvantaged backgrounds</t>
  </si>
  <si>
    <t>Pupils who are excluded from school aren’t able to reintegrate and end up excluded from society</t>
  </si>
  <si>
    <t>Schools should focus more on helping misbehaving pupils to be better behaved than escalating to exclusion</t>
  </si>
  <si>
    <t>Exclusion means the education of poorly behaved pupils will now be the responsibility of their local authority, which diverts funding away from the rest of the community</t>
  </si>
  <si>
    <t>Exclusion is disproportionate to the poor behaviour many pupils display</t>
  </si>
  <si>
    <t>N/A - there are no disadvantages to school exclusion</t>
  </si>
  <si>
    <t>What do you think are the main disadvantages of permanent school exclusion?Please select up to three.</t>
  </si>
  <si>
    <t>Exclusion helps to keep the rest of the pupils in school safe</t>
  </si>
  <si>
    <t>Pupils who misbehave need to be removed from school so they do not affect the learning of other pupils</t>
  </si>
  <si>
    <t>Pupils who are excluded from school will be able to attend a different type of educational setting where their needs can be better met</t>
  </si>
  <si>
    <t>Some pupils just aren’t interesting in learning at school</t>
  </si>
  <si>
    <t>Excluding one pupils means that all the other pupils are less likely to behave poorly</t>
  </si>
  <si>
    <t>Exclusion means poorly behaved pupils will no longer be the responsibility of the school</t>
  </si>
  <si>
    <t>Exclusion means pupils can be properly disciplined by their parents instead of behaving poorly in school</t>
  </si>
  <si>
    <t>Pupils who misbehave need to be removed from school to learn their lesson</t>
  </si>
  <si>
    <t>N/A - there are no advantages to school exclusion</t>
  </si>
  <si>
    <t>And what do you think are the main advantages of permanent school exclusion?Please select up to three.</t>
  </si>
  <si>
    <t>Strongly support</t>
  </si>
  <si>
    <t>Somewhat support</t>
  </si>
  <si>
    <t>Neither support nor oppose</t>
  </si>
  <si>
    <t>Somewhat oppose</t>
  </si>
  <si>
    <t>Strongly oppose</t>
  </si>
  <si>
    <t>Total Support:</t>
  </si>
  <si>
    <t>Total Oppose:</t>
  </si>
  <si>
    <t xml:space="preserve"> To what extent do you support or oppose the use of permanent school exclusion as a method of discipline?</t>
  </si>
  <si>
    <t xml:space="preserve"> Permanent school exclusions do not work, as the solution to poor behaviour should be for the student to have to spend more time at school, not less</t>
  </si>
  <si>
    <t xml:space="preserve"> Permanent school exclusions deter other pupils from breaking the rules</t>
  </si>
  <si>
    <t xml:space="preserve"> Permanent school exclusions help to maintain high standards of behaviour in schools</t>
  </si>
  <si>
    <t xml:space="preserve"> Permanent school exclusions are an important behaviour management tool for teachers</t>
  </si>
  <si>
    <t xml:space="preserve"> Abolishing permanent school exclusions would mean exposing teachers and pupils too unreasonable risk</t>
  </si>
  <si>
    <t xml:space="preserve"> Permanent school exclusions do not address the root causes of poor behaviour</t>
  </si>
  <si>
    <t xml:space="preserve"> Permanent school exclusions keep schools safe for the other pupils </t>
  </si>
  <si>
    <t xml:space="preserve"> Permanent school exclusions should only be used as a last resort</t>
  </si>
  <si>
    <t xml:space="preserve">To what extent do you agree or disagree with the following statements?: Permanent school exclusions keep schools safe for the other pupils </t>
  </si>
  <si>
    <t>To what extent do you agree or disagree with the following statements?: Permanent school exclusions deter other pupils from breaking the rules</t>
  </si>
  <si>
    <t>To what extent do you agree or disagree with the following statements?: Permanent school exclusions do not address the root causes of poor behaviour</t>
  </si>
  <si>
    <t>To what extent do you agree or disagree with the following statements?: Permanent school exclusions should only be used as a last resort</t>
  </si>
  <si>
    <t>To what extent do you agree or disagree with the following statements?: Permanent school exclusions do not work, as the solution to poor behaviour should be for the student to have to spend more time at school, not less</t>
  </si>
  <si>
    <t>To what extent do you agree or disagree with the following statements?: Permanent school exclusions are an important behaviour management tool for teachers</t>
  </si>
  <si>
    <t>To what extent do you agree or disagree with the following statements?: Permanent school exclusions help to maintain high standards of behaviour in schools</t>
  </si>
  <si>
    <t>To what extent do you agree or disagree with the following statements?: Abolishing permanent school exclusions would mean exposing teachers and pupils too unreasonable risk</t>
  </si>
  <si>
    <t>There are some behaviours that cannot be tolerated and must result in a permanent school exclusion</t>
  </si>
  <si>
    <t>There are some behaviours that cannot be tolerated and must result in a fixed-term exclusion but never a permanent exclusion</t>
  </si>
  <si>
    <t>Permanent and/or fixed-term exclusions should never be used as a form of discipline</t>
  </si>
  <si>
    <t xml:space="preserve"> Thinking about the behaviour of school pupils, which of the following comes closest to your view?</t>
  </si>
  <si>
    <t>BASE: Question randomly assigned to respondents</t>
  </si>
  <si>
    <t>Pupils who misbehave SHOULD be given emotional or social support before schools make a decision on whether or not to exclude them</t>
  </si>
  <si>
    <t>Pupils who misbehave should NOT be given emotional or social support before schools make a decision on whether or not to exclude them</t>
  </si>
  <si>
    <t xml:space="preserve"> Verbally threatening a teacher</t>
  </si>
  <si>
    <t xml:space="preserve"> Bringing a weapon to school</t>
  </si>
  <si>
    <t xml:space="preserve"> Verbally bullying another pupil</t>
  </si>
  <si>
    <t xml:space="preserve"> Physically assaulting another pupil</t>
  </si>
  <si>
    <t xml:space="preserve"> Cyber-bullying another pupil</t>
  </si>
  <si>
    <t xml:space="preserve"> Causing a disruption during a lesson</t>
  </si>
  <si>
    <t xml:space="preserve"> Violating the dress code</t>
  </si>
  <si>
    <t xml:space="preserve"> Failing to attend school</t>
  </si>
  <si>
    <t xml:space="preserve"> Threatening use of a weapon</t>
  </si>
  <si>
    <t xml:space="preserve"> Bringing drugs into school</t>
  </si>
  <si>
    <t>Schools should respond to this with permanent exclusion</t>
  </si>
  <si>
    <t>Schools should respond to this with fixed-term exclusion</t>
  </si>
  <si>
    <t>Schools should respond to this with something less severe, such as detention</t>
  </si>
  <si>
    <t>Schools should respond to this by providing emotional or social support to the pupil engaging in poor behaviour, to try and deal with the root causes</t>
  </si>
  <si>
    <t>Schools should not respond to this at all</t>
  </si>
  <si>
    <t>Grid Summary: For each of the following examples of poor behaviour, indicate whether you think school exclusion is an appropriate form of discipline or not.</t>
  </si>
  <si>
    <t>For each of the following examples of poor behaviour, indicate whether you think school exclusion is an appropriate form of discipline or not.: Verbally threatening a teacher</t>
  </si>
  <si>
    <t>For each of the following examples of poor behaviour, indicate whether you think school exclusion is an appropriate form of discipline or not.: Bringing a weapon to school</t>
  </si>
  <si>
    <t>For each of the following examples of poor behaviour, indicate whether you think school exclusion is an appropriate form of discipline or not.: Verbally bullying another pupil</t>
  </si>
  <si>
    <t>For each of the following examples of poor behaviour, indicate whether you think school exclusion is an appropriate form of discipline or not.: Physically assaulting another pupil</t>
  </si>
  <si>
    <t>For each of the following examples of poor behaviour, indicate whether you think school exclusion is an appropriate form of discipline or not.: Cyber-bullying another pupil</t>
  </si>
  <si>
    <t>For each of the following examples of poor behaviour, indicate whether you think school exclusion is an appropriate form of discipline or not.: Causing a disruption during a lesson</t>
  </si>
  <si>
    <t>For each of the following examples of poor behaviour, indicate whether you think school exclusion is an appropriate form of discipline or not.: Violating the dress code</t>
  </si>
  <si>
    <t>For each of the following examples of poor behaviour, indicate whether you think school exclusion is an appropriate form of discipline or not.: Failing to attend school</t>
  </si>
  <si>
    <t>For each of the following examples of poor behaviour, indicate whether you think school exclusion is an appropriate form of discipline or not.: Threatening use of a weapon</t>
  </si>
  <si>
    <t>For each of the following examples of poor behaviour, indicate whether you think school exclusion is an appropriate form of discipline or not.: Bringing drugs into school</t>
  </si>
  <si>
    <t xml:space="preserve"> The student who is being excluded</t>
  </si>
  <si>
    <t xml:space="preserve"> The parents of the excluded student</t>
  </si>
  <si>
    <t xml:space="preserve"> The classmates of the excluded student</t>
  </si>
  <si>
    <t xml:space="preserve"> The school where the student was excluded</t>
  </si>
  <si>
    <t xml:space="preserve"> The wider community in which the excluded student lives</t>
  </si>
  <si>
    <t>Very negative impact</t>
  </si>
  <si>
    <t>Slightly negative impact</t>
  </si>
  <si>
    <t>Neither a negative nor a positive impact</t>
  </si>
  <si>
    <t>Slightly positive impact</t>
  </si>
  <si>
    <t>Very positive impact</t>
  </si>
  <si>
    <t>Grid Summary: Do you think permanent school exclusions have a positive or negative impact on the following?</t>
  </si>
  <si>
    <t>Do you think permanent school exclusions have a positive or negative impact on the following?: The student who is being excluded</t>
  </si>
  <si>
    <t>Do you think permanent school exclusions have a positive or negative impact on the following?: The parents of the excluded student</t>
  </si>
  <si>
    <t>Do you think permanent school exclusions have a positive or negative impact on the following?: The classmates of the excluded student</t>
  </si>
  <si>
    <t>Do you think permanent school exclusions have a positive or negative impact on the following?: The school where the student was excluded</t>
  </si>
  <si>
    <t>Do you think permanent school exclusions have a positive or negative impact on the following?: The wider community in which the excluded student lives</t>
  </si>
  <si>
    <t>Necessary</t>
  </si>
  <si>
    <t>Safety-enhancing</t>
  </si>
  <si>
    <t>Deterrent</t>
  </si>
  <si>
    <t>Harmful</t>
  </si>
  <si>
    <t>Counter-productive</t>
  </si>
  <si>
    <t>Excessive</t>
  </si>
  <si>
    <t>Productive</t>
  </si>
  <si>
    <t>Discriminatory</t>
  </si>
  <si>
    <t>Incentive</t>
  </si>
  <si>
    <t>Impartial</t>
  </si>
  <si>
    <t>Which of the following words would you use to describe permanent exclusions?Please select up to three.</t>
  </si>
  <si>
    <t xml:space="preserve"> I expect poor-performing schools to make more exclusions than average</t>
  </si>
  <si>
    <t xml:space="preserve"> I would prefer to work in a school which excluded less students</t>
  </si>
  <si>
    <t xml:space="preserve"> I expect better-performing schools to make less exclusions than average</t>
  </si>
  <si>
    <t xml:space="preserve"> I would prefer to work in a school that has an inclusive approach</t>
  </si>
  <si>
    <t>To what extent do you agree or disagree with the following statements?: I expect better-performing schools to make less exclusions than average</t>
  </si>
  <si>
    <t>To what extent do you agree or disagree with the following statements?: I expect poor-performing schools to make more exclusions than average</t>
  </si>
  <si>
    <t>To what extent do you agree or disagree with the following statements?: I would prefer to work in a school which excluded less students</t>
  </si>
  <si>
    <t>To what extent do you agree or disagree with the following statements?: I would prefer to work in a school that has an inclusive approach</t>
  </si>
  <si>
    <t>A school headteacher should be able to decide this themselves</t>
  </si>
  <si>
    <t>Classroom teachers should be able to decide this themselves</t>
  </si>
  <si>
    <t>School Governors should have to decide this</t>
  </si>
  <si>
    <t>Social workers should have to decide this</t>
  </si>
  <si>
    <t>Some other body (e.g. comprising a combination of teachers, governors, headteachers, or social workers) should have to decide this</t>
  </si>
  <si>
    <t xml:space="preserve"> Regardless of how school exclusions are actually decided upon, who do you think should ultimately make the choice on whether or not to exclude a student from school?</t>
  </si>
  <si>
    <t xml:space="preserve"> The parents of the child should always have to agree for their child to be excluded|The parents of the child should NOT have to agree for their child to be excluded</t>
  </si>
  <si>
    <t xml:space="preserve"> The student should have to agree to be excluded|The student should NOT have to agree to be excluded</t>
  </si>
  <si>
    <t xml:space="preserve"> The student’s classroom (“form”) tutor should have to agree for them to be excluded|The student's classroom ("form") tutor should NOT have to agree for them to be excluded</t>
  </si>
  <si>
    <t>Grid Summary: Which of the following comes closest to your view?  </t>
  </si>
  <si>
    <t>Which of the following comes closest to your view?  : The parents of the child should always have to agree for their child to be excluded|The parents of the child should NOT have to agree for their child to be excluded</t>
  </si>
  <si>
    <t>Which of the following comes closest to your view?  : The student should have to agree to be excluded|The student should NOT have to agree to be excluded</t>
  </si>
  <si>
    <t>Which of the following comes closest to your view?  : The student’s classroom (“form”) tutor should have to agree for them to be excluded|The student's classroom ("form") tutor should NOT have to agree for them to be excluded</t>
  </si>
  <si>
    <t xml:space="preserve"> Pupils from Black Caribbean backgrounds</t>
  </si>
  <si>
    <t xml:space="preserve"> Pupils from a Gypsy, Roma and Traveller (GRT) background</t>
  </si>
  <si>
    <t>Much more likely to be excluded for the same behaviour</t>
  </si>
  <si>
    <t>Somewhat more likely to be excluded for the same behaviour</t>
  </si>
  <si>
    <t>No more or less likely to be excluded for the same behaviour</t>
  </si>
  <si>
    <t>Somewhat less likely to be excluded for the same behaviour</t>
  </si>
  <si>
    <t>Much less likely to be excluded for the same behaviour</t>
  </si>
  <si>
    <t>Don't know</t>
  </si>
  <si>
    <t>Grid Summary: If you were to guess, do you think pupils from the following groups are more or less likely to be excluded for the same behaviour as other pupils?  </t>
  </si>
  <si>
    <t>If you were to guess, do you think pupils from the following groups are more or less likely to be excluded for the same behaviour as other pupils?  : Pupils from low-income families</t>
  </si>
  <si>
    <t>If you were to guess, do you think pupils from the following groups are more or less likely to be excluded for the same behaviour as other pupils?  : Pupils from a working class background</t>
  </si>
  <si>
    <t>If you were to guess, do you think pupils from the following groups are more or less likely to be excluded for the same behaviour as other pupils?  : Pupils from a middle class background</t>
  </si>
  <si>
    <t>If you were to guess, do you think pupils from the following groups are more or less likely to be excluded for the same behaviour as other pupils?  : Pupils from an ethnic minority background</t>
  </si>
  <si>
    <t>If you were to guess, do you think pupils from the following groups are more or less likely to be excluded for the same behaviour as other pupils?  : Pupils who are white</t>
  </si>
  <si>
    <t>If you were to guess, do you think pupils from the following groups are more or less likely to be excluded for the same behaviour as other pupils?  : Pupils from Black Caribbean backgrounds</t>
  </si>
  <si>
    <t>If you were to guess, do you think pupils from the following groups are more or less likely to be excluded for the same behaviour as other pupils?  : Pupils from a Gypsy, Roma and Traveller (GRT) background</t>
  </si>
  <si>
    <t>If you were to guess, do you think pupils from the following groups are more or less likely to be excluded for the same behaviour as other pupils?  : Pupils who are LGBT+</t>
  </si>
  <si>
    <t>If you were to guess, do you think pupils from the following groups are more or less likely to be excluded for the same behaviour as other pupils?  : Pupils who have mental health issues</t>
  </si>
  <si>
    <t>If you were to guess, do you think pupils from the following groups are more or less likely to be excluded for the same behaviour as other pupils?  : Pupils who have learning difficulties</t>
  </si>
  <si>
    <t>If you were to guess, do you think pupils from the following groups are more or less likely to be excluded for the same behaviour as other pupils?  : Pupils with physical disabilities</t>
  </si>
  <si>
    <t>If you were to guess, do you think pupils from the following groups are more or less likely to be excluded for the same behaviour as other pupils?  : Pupils receiving social work support</t>
  </si>
  <si>
    <t>If you were to guess, do you think pupils from the following groups are more or less likely to be excluded for the same behaviour as other pupils?  : Girls</t>
  </si>
  <si>
    <t>If you were to guess, do you think pupils from the following groups are more or less likely to be excluded for the same behaviour as other pupils?  : Boys</t>
  </si>
  <si>
    <t>I expect male pupils are at least 10 times more likely to be excluded from school than female pupils</t>
  </si>
  <si>
    <t>I expect male pupils are at least 5 times more likely to be excluded from school than female pupils</t>
  </si>
  <si>
    <t>I expect male pupils are at least twice as likely to be excluded from school than female pupils</t>
  </si>
  <si>
    <t>I expect male pupils are slightly more likely to be excluded from school than female pupils, but less than twice as likely</t>
  </si>
  <si>
    <t>I expect male pupils are equally as likely to be excluded from school as female pupils</t>
  </si>
  <si>
    <t>I expect female pupils are slightly more likely to be excluded from school than male pupils, but less than twice as likely</t>
  </si>
  <si>
    <t>I expect female pupils are at least twice as likely to be excluded from school than male pupils</t>
  </si>
  <si>
    <t>I expect female pupils are at least 5 times more likely to be excluded from school than male pupils</t>
  </si>
  <si>
    <t>I expect female pupils are at least 10 times more likely to be excluded from school than male pupils</t>
  </si>
  <si>
    <t xml:space="preserve"> If you were to guess, which of the following comes closest to your view? </t>
  </si>
  <si>
    <t>I expect pupils from Gypsy, Roma and Traveller (GRT) communities are at least 12 times more likely to be excluded from school than pupils from other backgrounds</t>
  </si>
  <si>
    <t>I expect pupils from Gypsy, Roma and Traveller (GRT) communities are at least 9 times more likely to be excluded from school than pupils from other backgrounds</t>
  </si>
  <si>
    <t>I expect pupils from Gypsy, Roma and Traveller (GRT) communities are at least 3 times more likely to be excluded from school than pupils from other backgrounds</t>
  </si>
  <si>
    <t>I expect pupils from Gypsy, Roma and Traveller (GRT) communities are slightly more likely to be excluded from school than pupils from other backgrounds, but less than 3 times more likely</t>
  </si>
  <si>
    <t>I expect pupils from Gypsy, Roma and Traveller (GRT) communities are equally as likely to be excluded from school as pupils from other backgrounds</t>
  </si>
  <si>
    <t>I expect pupils from other backgrounds are slightly more likely to be excluded from school than pupils from Gypsy, Roma and Traveller (GRT) communities, but less than 3 times more likely</t>
  </si>
  <si>
    <t>I expect pupils from other backgrounds are at least 9 times more likely to be excluded from school than pupils from Gypsy, Roma and Traveller (GRT) communities</t>
  </si>
  <si>
    <t>I expect pupils from other backgrounds are at least 12 times more likely to be excluded from school than pupils from Gypsy, Roma and Traveller (GRT) communities</t>
  </si>
  <si>
    <t xml:space="preserve"> If you were to guess, which of the following comes closest to your view?</t>
  </si>
  <si>
    <t>I expect pupils from Black Caribbean backgrounds are at least 12 times more likely to be excluded from school than pupils from other backgrounds</t>
  </si>
  <si>
    <t>I expect pupils from Black Caribbean backgrounds are at least 6 times more likely to be excluded from school than pupils from other backgrounds</t>
  </si>
  <si>
    <t>I expect pupils from Black Caribbean backgrounds are at least 3 times more likely to be excluded from school than pupils from other backgrounds</t>
  </si>
  <si>
    <t>I expect pupils from Black Caribbean backgrounds are slightly more likely to be excluded from school than pupils from other backgrounds, but less than 3 times more likely</t>
  </si>
  <si>
    <t>I expect pupils from Black Caribbean backgrounds are equally as likely to be excluded from school as pupils from other backgrounds</t>
  </si>
  <si>
    <t>I expect pupils from other backgrounds are slightly more likely to be excluded from school than pupils from Black Caribbean backgrounds, but less than 3 times more likely</t>
  </si>
  <si>
    <t>I expect pupils from other backgrounds are at least 3 times more likely to be excluded from school than pupils from Black Caribbean backgrounds</t>
  </si>
  <si>
    <t>I expect pupils from other backgrounds are at least 6 times more likely to be excluded from school than pupils from Black Caribbean backgrounds</t>
  </si>
  <si>
    <t>I expect pupils from other backgrounds are at least 12 times more likely to be excluded from school than pupils from Black Caribbean backgrounds</t>
  </si>
  <si>
    <t>I expect pupils with SEND are at least 8 times more likely to be excluded from school than pupils without SEND</t>
  </si>
  <si>
    <t>I expect pupils with SEND are at least 4 times more likely to be excluded from school than pupils without SEND</t>
  </si>
  <si>
    <t>I expect pupils with SEND are at least twice as likely to be excluded from school than pupils without SEND</t>
  </si>
  <si>
    <t>I expect pupils with SEND are slightly more likely to be excluded from school than pupils without SEND, but less than twice as likely</t>
  </si>
  <si>
    <t>I expect pupils with SEND are equally as likely to be excluded from school as pupils without SEND</t>
  </si>
  <si>
    <t>I expect pupils without SEND are slightly more likely to be excluded from school than pupils with SEND, but less than twice as likely</t>
  </si>
  <si>
    <t>I expect pupils without SEND are at least twice as likely to be excluded from school than pupils with SEND</t>
  </si>
  <si>
    <t>I expect pupils without SEND are at least 4 times more likely to be excluded from school than pupils with SEND</t>
  </si>
  <si>
    <t>I expect pupils without SEND are at least 8 times more likely to be excluded from school than pupils with SEND</t>
  </si>
  <si>
    <t xml:space="preserve"> When thinking about pupils with special educational needs and disabilities (SEND), if you were to guess, which of the following comes closest to your view? </t>
  </si>
  <si>
    <t>Providing mentoring to students who are struggling with poor behaviour</t>
  </si>
  <si>
    <t>An approach which tackles the causes of poor behaviour</t>
  </si>
  <si>
    <t>Behavioural therapy</t>
  </si>
  <si>
    <t>Mental health counselling</t>
  </si>
  <si>
    <t>Anti-bullying focus in school</t>
  </si>
  <si>
    <t>Social-emotional learning, targeting self-awareness, social awareness, and communication skills</t>
  </si>
  <si>
    <t>Dedicated family support workers in schools</t>
  </si>
  <si>
    <t>An effort by schools to work with pupils and their families to develop more individualised programs, supporting their academic success</t>
  </si>
  <si>
    <t>Increased support for pupils with special educational needs and disabilities</t>
  </si>
  <si>
    <t>Better alternative settings for pupils</t>
  </si>
  <si>
    <t>A more flexible, diverse, or up-to-date curriculum</t>
  </si>
  <si>
    <t>Better reintegration of pupils who have been fixed term excluded</t>
  </si>
  <si>
    <t>A more diverse teaching workforce</t>
  </si>
  <si>
    <t>Cultural sensitivity training for teachers</t>
  </si>
  <si>
    <t>Being stricter on thing such as wearing the wrong school uniform, or lateness</t>
  </si>
  <si>
    <t>Academic tutoring</t>
  </si>
  <si>
    <t>Increasing the number of detentions that are given out</t>
  </si>
  <si>
    <t>Which of the following, if any, do you think would help to reduce the number of pupils who are excluded from schools?Please select all that apply.</t>
  </si>
  <si>
    <t xml:space="preserve"> And which of that same list do you think would have the single greatest impact on reducing rates of exclusion in schools? Select only ONE.</t>
  </si>
  <si>
    <t xml:space="preserve"> Their long-term behaviour</t>
  </si>
  <si>
    <t xml:space="preserve"> Their job prospects</t>
  </si>
  <si>
    <t xml:space="preserve"> Their chances of getting into university</t>
  </si>
  <si>
    <t xml:space="preserve"> Their chances of living an enjoyable life</t>
  </si>
  <si>
    <t xml:space="preserve"> Their ability to make friends</t>
  </si>
  <si>
    <t xml:space="preserve"> Their overall mental health</t>
  </si>
  <si>
    <t xml:space="preserve"> Family life of the excluded student</t>
  </si>
  <si>
    <t>Positive impact</t>
  </si>
  <si>
    <t>Neither a positive nor a negative impact</t>
  </si>
  <si>
    <t>Negative impact</t>
  </si>
  <si>
    <t>Grid Summary: Thinking of pupils who have been permanently excluded, do you think school exclusion has a positive or negative impact on the following, or makes no difference?</t>
  </si>
  <si>
    <t>Thinking of pupils who have been permanently excluded, do you think school exclusion has a positive or negative impact on the following, or makes no difference?: Their long-term behaviour</t>
  </si>
  <si>
    <t>Thinking of pupils who have been permanently excluded, do you think school exclusion has a positive or negative impact on the following, or makes no difference?: Their job prospects</t>
  </si>
  <si>
    <t>Thinking of pupils who have been permanently excluded, do you think school exclusion has a positive or negative impact on the following, or makes no difference?: Their chances of getting into university</t>
  </si>
  <si>
    <t>Thinking of pupils who have been permanently excluded, do you think school exclusion has a positive or negative impact on the following, or makes no difference?: Their chances of living an enjoyable life</t>
  </si>
  <si>
    <t>Thinking of pupils who have been permanently excluded, do you think school exclusion has a positive or negative impact on the following, or makes no difference?: Their ability to make friends</t>
  </si>
  <si>
    <t>Thinking of pupils who have been permanently excluded, do you think school exclusion has a positive or negative impact on the following, or makes no difference?: Their overall mental health</t>
  </si>
  <si>
    <t>Thinking of pupils who have been permanently excluded, do you think school exclusion has a positive or negative impact on the following, or makes no difference?: Family life of the excluded student</t>
  </si>
  <si>
    <t xml:space="preserve"> Levels of crime</t>
  </si>
  <si>
    <t xml:space="preserve"> Mental health in society</t>
  </si>
  <si>
    <t xml:space="preserve"> Levels of gender, racial, or class-based inequality</t>
  </si>
  <si>
    <t xml:space="preserve"> The economy</t>
  </si>
  <si>
    <t xml:space="preserve"> Levels of homelessness</t>
  </si>
  <si>
    <t xml:space="preserve"> Levels of employment</t>
  </si>
  <si>
    <t xml:space="preserve"> Levels of youth violence</t>
  </si>
  <si>
    <t>Grid Summary: Thinking about wider society, do you think school exclusion has a positive or negative impact on the following, or makes no difference?</t>
  </si>
  <si>
    <t>Thinking about wider society, do you think school exclusion has a positive or negative impact on the following, or makes no difference?: Levels of crime</t>
  </si>
  <si>
    <t>Thinking about wider society, do you think school exclusion has a positive or negative impact on the following, or makes no difference?: Mental health in society</t>
  </si>
  <si>
    <t>Thinking about wider society, do you think school exclusion has a positive or negative impact on the following, or makes no difference?: Levels of gender, racial, or class-based inequality</t>
  </si>
  <si>
    <t>Thinking about wider society, do you think school exclusion has a positive or negative impact on the following, or makes no difference?: The economy</t>
  </si>
  <si>
    <t>Thinking about wider society, do you think school exclusion has a positive or negative impact on the following, or makes no difference?: Levels of homelessness</t>
  </si>
  <si>
    <t>Thinking about wider society, do you think school exclusion has a positive or negative impact on the following, or makes no difference?: Levels of employment</t>
  </si>
  <si>
    <t>Thinking about wider society, do you think school exclusion has a positive or negative impact on the following, or makes no difference?: Levels of youth violence</t>
  </si>
  <si>
    <t>They do neither a good nor a bad job at this</t>
  </si>
  <si>
    <t xml:space="preserve"> In your view, does the UK government do a good or bad job at supporting excluded pupils after they leave school?</t>
  </si>
  <si>
    <t>They can continue their education</t>
  </si>
  <si>
    <t>Alternative provision schools offer tailored support to meet needs that a mainstream school cannot</t>
  </si>
  <si>
    <t>Alternative provision schools offer small class sizes to provide more one-on-one support from their teacher</t>
  </si>
  <si>
    <t>Alternative provision enables pupils in mainstream school to learn in a less disrupted environment.</t>
  </si>
  <si>
    <t>They can continue to access other services / remain in the system</t>
  </si>
  <si>
    <t>Alternative provision schools offer opportunities for pupils to reintegrate into mainstream schools</t>
  </si>
  <si>
    <t>They remain socially connected with their peers</t>
  </si>
  <si>
    <t>N/A - there are no advantages to sending pupils to alternative provision schools</t>
  </si>
  <si>
    <t>Alternative provision (AP) settings are places that provide education for pupils who can’t go to a mainstream school. This may be due to exclusion, illness, or other reasons. AP settings enable pupils who would not otherwise receive suitable education to do so. Which of the following do you view as the main advantages of sending excluded pupils to alternative provision schools?Please select up to three.</t>
  </si>
  <si>
    <t>Limited funding and other resources are available to alternative provision schools</t>
  </si>
  <si>
    <t>Pupils are isolated from their peers in traditional schools</t>
  </si>
  <si>
    <t>It may marginalise already-disadvantaged pupils</t>
  </si>
  <si>
    <t>Pupils at alternative provision schools are statistically more likely to engage in criminal activity and go to prison</t>
  </si>
  <si>
    <t>All of the pupils at alternative provision schools will misbehave, making their behaviour worse</t>
  </si>
  <si>
    <t>The teaching staff at alternative provision schools are inadequately trained to respond to behavioural issues</t>
  </si>
  <si>
    <t>Quality of education is lower than in traditional schools</t>
  </si>
  <si>
    <t>It is not an appropriate form of discipline for a pupil who has been excluded</t>
  </si>
  <si>
    <t>N/A - there are no disadvantages to sending pupils to alternative provision schools</t>
  </si>
  <si>
    <t>Which of the following do you view as the main disadvantages of sending excluded pupils to alternative provision schools?Please select up to three.</t>
  </si>
  <si>
    <t>Very important</t>
  </si>
  <si>
    <t>Somewhat important</t>
  </si>
  <si>
    <t>Not very important</t>
  </si>
  <si>
    <t>Not at all important</t>
  </si>
  <si>
    <t>Total Important:</t>
  </si>
  <si>
    <t xml:space="preserve"> How important or unimportant is it for pupils who are excluded to be eventually reintegrated into mainstream schools?</t>
  </si>
  <si>
    <t xml:space="preserve"> Special educational needs schools</t>
  </si>
  <si>
    <t xml:space="preserve"> Alternative Provision schools</t>
  </si>
  <si>
    <t>Much better than mainstream schools</t>
  </si>
  <si>
    <t>Somewhat better than mainstream schools</t>
  </si>
  <si>
    <t>No better or worse than mainstream schools</t>
  </si>
  <si>
    <t>Somewhat worse than mainstream schools</t>
  </si>
  <si>
    <t>Much worse than mainstream schools</t>
  </si>
  <si>
    <t>Grid Summary: In your view, do you think the following types of schools provide better or worse quality education than mainstream schools?</t>
  </si>
  <si>
    <t>In your view, do you think the following types of schools provide better or worse quality education than mainstream schools?: Special educational needs schools</t>
  </si>
  <si>
    <t>In your view, do you think the following types of schools provide better or worse quality education than mainstream schools?: Alternative Provision schools</t>
  </si>
  <si>
    <t>Permanent and/or fixed-term exclusion</t>
  </si>
  <si>
    <t>Mediation/conversations with the student about their actions</t>
  </si>
  <si>
    <t>Schools respond to this by providing emotional or social support to the pupil engaging in poor behaviour</t>
  </si>
  <si>
    <t>Developing relationships between schools and families to better support the pupil in and out of school</t>
  </si>
  <si>
    <t>Providing trauma training for members of staff to better deal with pupils engaging in poor behaviour</t>
  </si>
  <si>
    <t>Other forms of discipline (e.g. detention)</t>
  </si>
  <si>
    <t>Flexible curriculums or school timetables for pupils engaging in poor behaviour</t>
  </si>
  <si>
    <t>Encouraging teachers to invest more time in their students</t>
  </si>
  <si>
    <t>Speaking to student bodies (e.g. student councils)</t>
  </si>
  <si>
    <t>N/A - They do not respond to this at all</t>
  </si>
  <si>
    <t>Regardless of how you think schools should respond, how do you think schools actually respond to the following type of poor behaviour?Verbally threatening a teacher. Please select all that apply.</t>
  </si>
  <si>
    <t>Regardless of how you think schools should respond, how do you think schools actually respond to the following type of poor behaviour?Bringing a weapon to school. Please select all that apply.</t>
  </si>
  <si>
    <t>Regardless of how you think schools should respond, how do you think schools actually respond to the following type of poor behaviour?Verbally bullying another pupil. Please select all that apply.</t>
  </si>
  <si>
    <t>5</t>
  </si>
  <si>
    <t>*</t>
  </si>
  <si>
    <t>Regardless of how you think schools should respond, how do you think schools actually respond to the following type of poor behaviour?Physically assaulting another pupil. Please select all that apply.</t>
  </si>
  <si>
    <t>Regardless of how you think schools should respond, how do you think schools actually respond to the following type of poor behaviour?Cyber-bullying another pupil. Please select all that apply.</t>
  </si>
  <si>
    <t>Regardless of how you think schools should respond, how do you think schools actually respond to the following type of poor behaviour?Causing a disruption during a lesson. Please select all that apply.</t>
  </si>
  <si>
    <t>Regardless of how you think schools should respond, how do you think schools actually respond to the following type of poor behaviour?Violating the dress code. Please select all that apply.</t>
  </si>
  <si>
    <t>Regardless of how you think schools should respond, how do you think schools actually respond to the following type of poor behaviour?Failing to attend school. Please select all that apply.</t>
  </si>
  <si>
    <t>Regardless of how you think schools should respond, how do you think schools actually respond to the following type of poor behaviour?Threatening use of a weapon. Please select all that apply.</t>
  </si>
  <si>
    <t>Regardless of how you think schools should respond, how do you think schools actually respond to the following type of poor behaviour?Bringing drugs into school. Please select all that apply.</t>
  </si>
  <si>
    <t>Yes</t>
  </si>
  <si>
    <t>No</t>
  </si>
  <si>
    <t>Prefer not to say</t>
  </si>
  <si>
    <t xml:space="preserve"> As far as you are aware, does your school permanently exclude pupils for poor behaviour?</t>
  </si>
  <si>
    <t>Less than 10 pupils</t>
  </si>
  <si>
    <t>11 - 29 pupils</t>
  </si>
  <si>
    <t>30-49 pupils</t>
  </si>
  <si>
    <t>50-99 pupils</t>
  </si>
  <si>
    <t>100 or more pupils</t>
  </si>
  <si>
    <t>My school has not excluded any pupils on a fixed-term since I started working there</t>
  </si>
  <si>
    <t xml:space="preserve"> To the best of your knowledge, how many pupils does your school suspend per year, on average?</t>
  </si>
  <si>
    <t>1 pupil</t>
  </si>
  <si>
    <t>2 - 5 pupils</t>
  </si>
  <si>
    <t>6 -10 pupils</t>
  </si>
  <si>
    <t>11 - 15 pupils</t>
  </si>
  <si>
    <t>16 - 20 pupils</t>
  </si>
  <si>
    <t>21 - 30 pupils</t>
  </si>
  <si>
    <t>30 or more pupils</t>
  </si>
  <si>
    <t>My school has not permanently excluded any pupils since I started working there</t>
  </si>
  <si>
    <t xml:space="preserve"> To the best of your knowledge, how many pupils does your school permanently exclude per year, on average?</t>
  </si>
  <si>
    <t>My school has not done this since I started working there</t>
  </si>
  <si>
    <t xml:space="preserve"> To the best of your knowledge, how many pupils does your school move off the school roll? This may include managed moves, off-rolling, or elective home education moves.</t>
  </si>
  <si>
    <t>Yes, I have</t>
  </si>
  <si>
    <t>No, I haven’t</t>
  </si>
  <si>
    <t xml:space="preserve"> Have you ever reported an incident that led to a child being permanently excluded from school?</t>
  </si>
  <si>
    <t>To keep other pupils safe in school</t>
  </si>
  <si>
    <t>To maintain order in the classroom</t>
  </si>
  <si>
    <t>We cannot meet their needs in a mainstream school</t>
  </si>
  <si>
    <t>To deter other pupils from misbehaving</t>
  </si>
  <si>
    <t>To ensure that pupils are punished when they misbehave</t>
  </si>
  <si>
    <t>To redirect resources that were spent on the now-excluded pupil to other pupils</t>
  </si>
  <si>
    <t>N/A - There is no reason for schools to permanently exclude pupils</t>
  </si>
  <si>
    <t>Thinking about your experience as a teacher, what do you think are the main reasons for schools to permanently exclude pupils?Select up to three. </t>
  </si>
  <si>
    <t>Extremely effective</t>
  </si>
  <si>
    <t>Extremely ineffective</t>
  </si>
  <si>
    <t xml:space="preserve"> Based on your experience as a teacher, how effective are suspensions in having a lasting improvement on the individual pupil’s behaviour?</t>
  </si>
  <si>
    <t xml:space="preserve"> Based on your experience as a teacher, how effective are suspensions in acting as a deterrent to others?</t>
  </si>
  <si>
    <t xml:space="preserve"> Based on your experience as a teacher, how effective are permanent exclusions in acting as a deterrent to others?</t>
  </si>
  <si>
    <t xml:space="preserve"> “Addressing behavioural issues when pupils first arrive at secondary school can reduce the likelihood of exclusion.”</t>
  </si>
  <si>
    <t xml:space="preserve"> “Behavioural issues must be addressed before pupils arrive at secondary school.”</t>
  </si>
  <si>
    <t xml:space="preserve"> “It is easy to identify pupils from when they arrive at secondary school who will misbehave when they get older.”</t>
  </si>
  <si>
    <t xml:space="preserve"> “It is easy to identify pupils from when they arrive at secondary school who will be excluded when they get older.”</t>
  </si>
  <si>
    <t>To what extent do you agree or disagree with the following?: “It is easy to identify pupils from when they arrive at secondary school who will misbehave when they get older.”</t>
  </si>
  <si>
    <t>To what extent do you agree or disagree with the following?: “It is easy to identify pupils from when they arrive at secondary school who will be excluded when they get older.”</t>
  </si>
  <si>
    <t>To what extent do you agree or disagree with the following?: “Addressing behavioural issues when pupils first arrive at secondary school can reduce the likelihood of exclusion.”</t>
  </si>
  <si>
    <t>To what extent do you agree or disagree with the following?: “Behavioural issues must be addressed before pupils arrive at secondary school.”</t>
  </si>
  <si>
    <t xml:space="preserve"> Ensure that all pupils, regardless of background or ability, feel welcomed, respected, and celebrated as individuals</t>
  </si>
  <si>
    <t xml:space="preserve"> Improve access to specialist learning environments, resources, and support services which cater to pupils with diverse needs</t>
  </si>
  <si>
    <t xml:space="preserve"> Ensure equitable access to quality education for all pupils, regardless of background, ability, or circumstance</t>
  </si>
  <si>
    <t xml:space="preserve"> Be diverse, representative, and responsive to both pupils and the wider community, which includes the curriculum, staff, and school leadership</t>
  </si>
  <si>
    <t xml:space="preserve"> Promote collaboration among pupils, educators, families, and community stakeholders</t>
  </si>
  <si>
    <t xml:space="preserve"> Empower children to actively participate in decisions related to their school and education</t>
  </si>
  <si>
    <t xml:space="preserve"> Encourage pupils to take ownership of their learning journey</t>
  </si>
  <si>
    <t xml:space="preserve"> Encourage pupils to take ownership of their school environment</t>
  </si>
  <si>
    <t>Grid Summary: To what extent do you agree or disagree that schools should do the following?</t>
  </si>
  <si>
    <t>To what extent do you agree or disagree that schools should do the following?: Empower children to actively participate in decisions related to their school and education</t>
  </si>
  <si>
    <t>To what extent do you agree or disagree that schools should do the following?: Encourage pupils to take ownership of their learning journey</t>
  </si>
  <si>
    <t>To what extent do you agree or disagree that schools should do the following?: Encourage pupils to take ownership of their school environment</t>
  </si>
  <si>
    <t>To what extent do you agree or disagree that schools should do the following?: Ensure equitable access to quality education for all pupils, regardless of background, ability, or circumstance</t>
  </si>
  <si>
    <t>To what extent do you agree or disagree that schools should do the following?: Ensure that all pupils, regardless of background or ability, feel welcomed, respected, and celebrated as individuals</t>
  </si>
  <si>
    <t>To what extent do you agree or disagree that schools should do the following?: Be diverse, representative, and responsive to both pupils and the wider community, which includes the curriculum, staff, and school leadership</t>
  </si>
  <si>
    <t>To what extent do you agree or disagree that schools should do the following?: Improve access to specialist learning environments, resources, and support services which cater to pupils with diverse needs</t>
  </si>
  <si>
    <t>To what extent do you agree or disagree that schools should do the following?: Promote collaboration among pupils, educators, families, and community stakeholders</t>
  </si>
  <si>
    <t>I knew all of the pupils who have been excluded well</t>
  </si>
  <si>
    <t>I knew all of the pupils who have been excluded, but not well</t>
  </si>
  <si>
    <t>I knew some of the pupils who have been excluded well</t>
  </si>
  <si>
    <t>I knew some of the pupils who have been excluded, but not well</t>
  </si>
  <si>
    <t>I knew one of the pupils who have been excluded well</t>
  </si>
  <si>
    <t>I knew one of the pupils who have been excluded, but not well</t>
  </si>
  <si>
    <t>I did not really know any of the pupils who have been excluded</t>
  </si>
  <si>
    <t xml:space="preserve"> You said your school excludes at least one pupil, on average, in a given year. Thinking back to these pupils, how well would you say you knew them?</t>
  </si>
  <si>
    <t>BASE: School permanently excludes SOME students</t>
  </si>
  <si>
    <t>Excluding this pupil was the right decision overall</t>
  </si>
  <si>
    <t>Excluding this pupil was the wrong decision overall</t>
  </si>
  <si>
    <t>Excluding this pupil was the right decision for the school but not for the pupil</t>
  </si>
  <si>
    <t xml:space="preserve"> Thinking of the pupil that has been permanently excluded that you knew best, do you think this pupil’s exclusion was the right decision, or the wrong decision?</t>
  </si>
  <si>
    <t>BASE: Know student who has been excluded well</t>
  </si>
  <si>
    <t>The school should have intervened earlier to help the pupil that was excluded</t>
  </si>
  <si>
    <t>There were outside factors that led to this pupil’s behaviour that were not considered</t>
  </si>
  <si>
    <t>There is not enough support for pupils after they are excluded, and this was not taken into account</t>
  </si>
  <si>
    <t>There were other disciplinary options that would have been more appropriate</t>
  </si>
  <si>
    <t>There was pressure to exclude this pupil from other parents or teachers</t>
  </si>
  <si>
    <t>The school moved to exclude this pupil too quickly</t>
  </si>
  <si>
    <t>The decision to exclude this pupil was not made fairly</t>
  </si>
  <si>
    <t>I do not believe that this pupil actually did anything wrong</t>
  </si>
  <si>
    <t>You said you thought it was the wrong decision to exclude this pupil. Why is this?Please select all that apply.</t>
  </si>
  <si>
    <t>BASE: Think excluding student was wrong decision</t>
  </si>
  <si>
    <t xml:space="preserve"> There is pressure to exclude pupils for poor behaviour in order to protect the school’s reputation/ranking</t>
  </si>
  <si>
    <t xml:space="preserve"> A pupil’s home circumstances are always taken into consideration before an exclusion is made</t>
  </si>
  <si>
    <t xml:space="preserve"> Parents of other pupils often place pressure onto schools to exclude certain pupils </t>
  </si>
  <si>
    <t>To what extent do you agree or disagree with the following statements?: A pupil’s home circumstances are always taken into consideration before an exclusion is made</t>
  </si>
  <si>
    <t xml:space="preserve">To what extent do you agree or disagree with the following statements?: Parents of other pupils often place pressure onto schools to exclude certain pupils </t>
  </si>
  <si>
    <t>To what extent do you agree or disagree with the following statements?: There is pressure to exclude pupils for poor behaviour in order to protect the school’s reputation/ranking</t>
  </si>
  <si>
    <t>There were clear signs, and they were picked up</t>
  </si>
  <si>
    <t>There were clear signs that were not picked up</t>
  </si>
  <si>
    <t>There were some signs, and they were picked up</t>
  </si>
  <si>
    <t>There were some signs, and they were not picked up</t>
  </si>
  <si>
    <t>There were no signs at all</t>
  </si>
  <si>
    <t xml:space="preserve"> Thinking back to this pupil that has been permanently excluded that you knew best, do you think there were or were not signs that this pupil was on a path to exclusion?</t>
  </si>
  <si>
    <t>Anti-social behaviour</t>
  </si>
  <si>
    <t>Violent behaviour on the playground</t>
  </si>
  <si>
    <t>Lack of respect for authority figures</t>
  </si>
  <si>
    <t>Disruptive behaviour during lessons</t>
  </si>
  <si>
    <t>Lack of respect for other pupils</t>
  </si>
  <si>
    <t>Poor attendance record</t>
  </si>
  <si>
    <t>Disruptive behaviour during lunch or break time</t>
  </si>
  <si>
    <t>Emotional outbursts</t>
  </si>
  <si>
    <t>Inappropriate behaviour when they are younger (such as cutting another pupil’s hair in primary)</t>
  </si>
  <si>
    <t>Poor academic performance</t>
  </si>
  <si>
    <t>Which of the following, if any, do you consider to be the main identifying behaviours of pupils on the path to permanent exclusion?Please select up to three.</t>
  </si>
  <si>
    <t>Several years before the pupil was excluded</t>
  </si>
  <si>
    <t>A year before the pupil was excluded</t>
  </si>
  <si>
    <t>Several months before the pupil was excluded</t>
  </si>
  <si>
    <t>A month before the pupil was excluded</t>
  </si>
  <si>
    <t>Several weeks before the pupil was excluded</t>
  </si>
  <si>
    <t>Around a week before the pupil was excluded</t>
  </si>
  <si>
    <t>Several days or a day before the pupil was excluded</t>
  </si>
  <si>
    <t xml:space="preserve"> And how early do you think these behaviours could have been detected by the school?</t>
  </si>
  <si>
    <t>Yes, I do</t>
  </si>
  <si>
    <t>No, I do not</t>
  </si>
  <si>
    <t xml:space="preserve"> Imagine the school had detected behaviours that indicated the pupil was on a path to permanent exclusion. Do you think an early intervention by the school would have helped to prevent the pupil from ultimately being excluded from school? If you are not sure, please select “Don’t know”.</t>
  </si>
  <si>
    <t>Support for their family to address problems at home</t>
  </si>
  <si>
    <t>Strengthening relationships between families and schools</t>
  </si>
  <si>
    <t>Mentoring programs</t>
  </si>
  <si>
    <t>More support and funding for schools to work with other organisations in the local community to provide enhanced support for students at risk of exclusion</t>
  </si>
  <si>
    <t>A dedicated specialist being assigned to help them</t>
  </si>
  <si>
    <t>If greater levels of support were provided to pupils with special education needs (SEND)</t>
  </si>
  <si>
    <t>Alternative provision or an inclusion hub within mainstream schools</t>
  </si>
  <si>
    <t>Access to funding to improve alternative provision for all pupils who need it</t>
  </si>
  <si>
    <t>A community of good inclusion practice where schools can share best practices and learn from one another</t>
  </si>
  <si>
    <t>If they were allowed to study a more flexible curriculum</t>
  </si>
  <si>
    <t>Providing training for teachers in emotional regulation and cultural sensitivity</t>
  </si>
  <si>
    <t>Mandatory training for teachers in inclusion and reducing exclusions</t>
  </si>
  <si>
    <t>A national inclusion framework for all schools</t>
  </si>
  <si>
    <t>Adding criteria to Ofsted inspections to assess a school’s inclusive/inclusion policies</t>
  </si>
  <si>
    <t>N/A - No early interventions would help a student avoid exclusion</t>
  </si>
  <si>
    <t>What, if any, early interventions by schools do you think could help a pupil who is on a path towards permanent exclusion ultimately avoid being excluded from their school?Please select all that apply.</t>
  </si>
  <si>
    <t>Other</t>
  </si>
  <si>
    <t xml:space="preserve"> Thinking again of this pupil that you knew best that was excluded from school. What was the gender of this pupil? Your answer is confidential and will NOT be shared.  </t>
  </si>
  <si>
    <t>Yes, they were from a minority ethnic background</t>
  </si>
  <si>
    <t>No, they were not from a minority ethnic background</t>
  </si>
  <si>
    <t xml:space="preserve"> Thinking again of this pupil that you knew best that was excluded from school. Was this pupil from a minority ethnic background? This includes individuals of Black, Caribbean, African, Asian, or mixed heritage. Your answer is confidential and will NOT be shared.  </t>
  </si>
  <si>
    <t>Yes, this pupil had special educational needs or a disability</t>
  </si>
  <si>
    <t>No, this pupil did not have special educational needs or a disability</t>
  </si>
  <si>
    <t xml:space="preserve"> Thinking again of this pupil that you knew best that was excluded from school. Did this pupil have special needs or a disability? Your answer is confidential and will NOT be shared.  </t>
  </si>
  <si>
    <t>Yes, I think decisions taken to exclude pupils are sometimes motivated by the pupil’s gender</t>
  </si>
  <si>
    <t>No,  I think decisions taken to exclude pupils are never motivated by the pupil’s gender</t>
  </si>
  <si>
    <t xml:space="preserve"> And in your view, do you think decisions to exclude pupils are ever unfairly motivated by the pupil’s gender? Your answer is confidential and will NOT be shared.  </t>
  </si>
  <si>
    <t>Yes, I think decisions taken to exclude pupils are sometimes motivated by the pupil’s ethnicity</t>
  </si>
  <si>
    <t>No,  I think decisions taken to exclude pupils are never motivated by the pupil’s ethnicity</t>
  </si>
  <si>
    <t xml:space="preserve"> And in your view, do you think decisions to exclude pupils are ever unfairly motivated by the pupil’s ethnicity? Your answer is confidential and will NOT be shared.  </t>
  </si>
  <si>
    <t>Yes, I think decisions taken to exclude pupils are sometimes motivated by the pupil’s special educational needs or disability</t>
  </si>
  <si>
    <t>No,  I think decisions taken to exclude pupils are never motivated by the pupil’s special educational needs or disability</t>
  </si>
  <si>
    <t xml:space="preserve"> And in your view, do you think decisions to exclude pupils are ever unfairly motivated by a pupil’s special needs or ability? Your answer is confidential and will NOT be shared.  </t>
  </si>
  <si>
    <t>Full Results</t>
  </si>
  <si>
    <t>BASE: Those who think excluding a student was the wrong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</si>
</sst>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0" fillId="0" borderId="4" xfId="0" applyBorder="1"/>
    <xf numFmtId="0" fontId="8" fillId="0" borderId="4" xfId="0" applyFont="1"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sharedStrings" Target="sharedStrings.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calcChain" Target="calcChain.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theme" Target="theme/theme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styles" Target="styles.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5</xdr:col>
      <xdr:colOff>50800</xdr:colOff>
      <xdr:row>1</xdr:row>
      <xdr:rowOff>107950</xdr:rowOff>
    </xdr:from>
    <xdr:to>
      <xdr:col>11</xdr:col>
      <xdr:colOff>273050</xdr:colOff>
      <xdr:row>5</xdr:row>
      <xdr:rowOff>82497</xdr:rowOff>
    </xdr:to>
    <xdr:pic>
      <xdr:nvPicPr>
        <xdr:cNvPr id="3" name="Picture 2">
          <a:extLst>
            <a:ext uri="{FF2B5EF4-FFF2-40B4-BE49-F238E27FC236}">
              <a16:creationId xmlns:a16="http://schemas.microsoft.com/office/drawing/2014/main" id="{1688C183-AF5C-4779-A8DD-DC7267081B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60800" y="292100"/>
          <a:ext cx="4794250" cy="711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G8" sqref="G8"/>
    </sheetView>
  </sheetViews>
  <sheetFormatPr defaultColWidth="10.90625" defaultRowHeight="14.5" x14ac:dyDescent="0.35"/>
  <sheetData>
    <row r="7" spans="6:12" ht="40" customHeight="1" x14ac:dyDescent="0.35">
      <c r="F7" s="27" t="s">
        <v>0</v>
      </c>
      <c r="G7" s="28"/>
      <c r="H7" s="28"/>
      <c r="I7" s="28"/>
      <c r="J7" s="28"/>
      <c r="K7" s="28"/>
      <c r="L7" s="28"/>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663</v>
      </c>
    </row>
    <row r="14" spans="6:12" ht="18.5" x14ac:dyDescent="0.45">
      <c r="F14" s="2"/>
    </row>
    <row r="15" spans="6:12" ht="18.5" x14ac:dyDescent="0.45">
      <c r="F15" s="2"/>
    </row>
    <row r="16" spans="6:12" ht="18.5" x14ac:dyDescent="0.45">
      <c r="F16" s="2" t="s">
        <v>8</v>
      </c>
    </row>
    <row r="17" spans="6:13" ht="50" customHeight="1" x14ac:dyDescent="0.35">
      <c r="F17" s="29" t="s">
        <v>9</v>
      </c>
      <c r="G17" s="28"/>
      <c r="H17" s="28"/>
      <c r="I17" s="28"/>
      <c r="J17" s="28"/>
      <c r="K17" s="28"/>
      <c r="L17" s="28"/>
      <c r="M17" s="28"/>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18"/>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"Thinking about schools in England, which of the following do you think are the most important issues affecting schools at this time?Please select up to three")</f>
        <v>Thinking about schools in England, which of the following do you think are the most important issues affecting schools at this time?Please select up to three</v>
      </c>
      <c r="E9" s="14" t="str">
        <f>HYPERLINK("#'Full Results'!A11", "11")</f>
        <v>11</v>
      </c>
      <c r="F9" t="s">
        <v>85</v>
      </c>
    </row>
    <row r="10" spans="3:6" x14ac:dyDescent="0.35">
      <c r="C10">
        <v>2</v>
      </c>
      <c r="D10" s="8" t="str">
        <f>HYPERLINK("#'Table 2'!A1", "Thinking about schools in England, which of the following do you think are the most important issues affecting schools at this time?Please select up to three")</f>
        <v>Thinking about schools in England, which of the following do you think are the most important issues affecting schools at this time?Please select up to three</v>
      </c>
      <c r="E10" s="14" t="str">
        <f>HYPERLINK("#'Full Results'!A25", "25")</f>
        <v>25</v>
      </c>
      <c r="F10" t="s">
        <v>85</v>
      </c>
    </row>
    <row r="11" spans="3:6" x14ac:dyDescent="0.35">
      <c r="C11">
        <v>3</v>
      </c>
      <c r="D11" s="8" t="str">
        <f>HYPERLINK("#'Table 3'!A1", "Grid Summary: To what extent do you agree or disagree with the following?")</f>
        <v>Grid Summary: To what extent do you agree or disagree with the following?</v>
      </c>
      <c r="E11" s="7"/>
      <c r="F11" t="s">
        <v>85</v>
      </c>
    </row>
    <row r="12" spans="3:6" x14ac:dyDescent="0.35">
      <c r="C12">
        <v>4</v>
      </c>
      <c r="D12" s="8" t="str">
        <f>HYPERLINK("#'Table 4'!A1", "To what extent do you agree or disagree with the following?: Schools have a responsibility to ensure all of their pupils are able to achieve")</f>
        <v>To what extent do you agree or disagree with the following?: Schools have a responsibility to ensure all of their pupils are able to achieve</v>
      </c>
      <c r="E12" s="14" t="str">
        <f>HYPERLINK("#'Full Results'!A39", "39")</f>
        <v>39</v>
      </c>
      <c r="F12" t="s">
        <v>85</v>
      </c>
    </row>
    <row r="13" spans="3:6" x14ac:dyDescent="0.35">
      <c r="C13">
        <v>5</v>
      </c>
      <c r="D13" s="8" t="str">
        <f>HYPERLINK("#'Table 5'!A1", "To what extent do you agree or disagree with the following?: Learning opportunities for students should be tailored to reflect their learning needs")</f>
        <v>To what extent do you agree or disagree with the following?: Learning opportunities for students should be tailored to reflect their learning needs</v>
      </c>
      <c r="E13" s="14" t="str">
        <f>HYPERLINK("#'Full Results'!A51", "51")</f>
        <v>51</v>
      </c>
      <c r="F13" t="s">
        <v>85</v>
      </c>
    </row>
    <row r="14" spans="3:6" x14ac:dyDescent="0.35">
      <c r="C14">
        <v>6</v>
      </c>
      <c r="D14" s="8" t="str">
        <f>HYPERLINK("#'Table 6'!A1", "To what extent do you agree or disagree with the following?: Students should have at least some opportunities to decide what subjects they want to study in school")</f>
        <v>To what extent do you agree or disagree with the following?: Students should have at least some opportunities to decide what subjects they want to study in school</v>
      </c>
      <c r="E14" s="14" t="str">
        <f>HYPERLINK("#'Full Results'!A63", "63")</f>
        <v>63</v>
      </c>
      <c r="F14" t="s">
        <v>85</v>
      </c>
    </row>
    <row r="15" spans="3:6" x14ac:dyDescent="0.35">
      <c r="C15">
        <v>7</v>
      </c>
      <c r="D15" s="8" t="str">
        <f>HYPERLINK("#'Table 7'!A1", "To what extent do you agree or disagree with the following?: If you're paying attention, select ""Somewhat disagree""")</f>
        <v>To what extent do you agree or disagree with the following?: If you're paying attention, select "Somewhat disagree"</v>
      </c>
      <c r="E15" s="14" t="str">
        <f>HYPERLINK("#'Full Results'!A75", "75")</f>
        <v>75</v>
      </c>
      <c r="F15" t="s">
        <v>85</v>
      </c>
    </row>
    <row r="16" spans="3:6" x14ac:dyDescent="0.35">
      <c r="C16">
        <v>8</v>
      </c>
      <c r="D16" s="8" t="str">
        <f>HYPERLINK("#'Table 8'!A1", "To what extent do you agree or disagree with the following?: At the moment, all students get good quality education in England, regardless of their background or ability")</f>
        <v>To what extent do you agree or disagree with the following?: At the moment, all students get good quality education in England, regardless of their background or ability</v>
      </c>
      <c r="E16" s="14" t="str">
        <f>HYPERLINK("#'Full Results'!A87", "87")</f>
        <v>87</v>
      </c>
      <c r="F16" t="s">
        <v>85</v>
      </c>
    </row>
    <row r="17" spans="3:6" x14ac:dyDescent="0.35">
      <c r="C17">
        <v>9</v>
      </c>
      <c r="D17" s="8" t="str">
        <f>HYPERLINK("#'Table 9'!A1", "To what extent do you agree or disagree with the following?: Schools in England are often responsive to concerns raised by students")</f>
        <v>To what extent do you agree or disagree with the following?: Schools in England are often responsive to concerns raised by students</v>
      </c>
      <c r="E17" s="14" t="str">
        <f>HYPERLINK("#'Full Results'!A99", "99")</f>
        <v>99</v>
      </c>
      <c r="F17" t="s">
        <v>85</v>
      </c>
    </row>
    <row r="18" spans="3:6" x14ac:dyDescent="0.35">
      <c r="C18">
        <v>10</v>
      </c>
      <c r="D18" s="8" t="str">
        <f>HYPERLINK("#'Table 10'!A1", "To what extent do you agree or disagree with the following?: Schools in England give students enough choice over their education")</f>
        <v>To what extent do you agree or disagree with the following?: Schools in England give students enough choice over their education</v>
      </c>
      <c r="E18" s="14" t="str">
        <f>HYPERLINK("#'Full Results'!A111", "111")</f>
        <v>111</v>
      </c>
      <c r="F18" t="s">
        <v>85</v>
      </c>
    </row>
    <row r="19" spans="3:6" x14ac:dyDescent="0.35">
      <c r="C19">
        <v>11</v>
      </c>
      <c r="D19" s="8" t="str">
        <f>HYPERLINK("#'Table 11'!A1", " In general, which of the following comes closest to your view?All pupils should learn in the same learning environment|Pupils should learn in the learning environment that best suits their needs")</f>
        <v xml:space="preserve"> In general, which of the following comes closest to your view?All pupils should learn in the same learning environment|Pupils should learn in the learning environment that best suits their needs</v>
      </c>
      <c r="E19" s="14" t="str">
        <f>HYPERLINK("#'Full Results'!A123", "123")</f>
        <v>123</v>
      </c>
      <c r="F19" t="s">
        <v>85</v>
      </c>
    </row>
    <row r="20" spans="3:6" x14ac:dyDescent="0.35">
      <c r="C20">
        <v>12</v>
      </c>
      <c r="D20" s="8" t="str">
        <f>HYPERLINK("#'Table 12'!A1", " “Special educational needs” encompasses a broad spectrum of needs and abilities, including medical conditions and difficulties with learning, communication, sensory stimulation, or emotions.&lt;br /&gt;&lt;br /&gt; In general, which of the following comes c...")</f>
        <v xml:space="preserve"> “Special educational needs” encompasses a broad spectrum of needs and abilities, including medical conditions and difficulties with learning, communication, sensory stimulation, or emotions.&lt;br /&gt;&lt;br /&gt; In general, which of the following comes c...</v>
      </c>
      <c r="E20" s="14" t="str">
        <f>HYPERLINK("#'Full Results'!A131", "131")</f>
        <v>131</v>
      </c>
      <c r="F20" t="s">
        <v>85</v>
      </c>
    </row>
    <row r="21" spans="3:6" x14ac:dyDescent="0.35">
      <c r="C21">
        <v>13</v>
      </c>
      <c r="D21" s="8" t="str">
        <f>HYPERLINK("#'Table 13'!A1", " In general, would you say that pupils in English state schools are well behaved, or poorly behaved?")</f>
        <v xml:space="preserve"> In general, would you say that pupils in English state schools are well behaved, or poorly behaved?</v>
      </c>
      <c r="E21" s="14" t="str">
        <f>HYPERLINK("#'Full Results'!A139", "139")</f>
        <v>139</v>
      </c>
      <c r="F21" t="s">
        <v>85</v>
      </c>
    </row>
    <row r="22" spans="3:6" x14ac:dyDescent="0.35">
      <c r="C22">
        <v>14</v>
      </c>
      <c r="D22" s="8" t="str">
        <f>HYPERLINK("#'Table 14'!A1", "Which, if any, of the following do you think contribute most to the poor behaviour of pupils in state schools?Select up to five.")</f>
        <v>Which, if any, of the following do you think contribute most to the poor behaviour of pupils in state schools?Select up to five.</v>
      </c>
      <c r="E22" s="14" t="str">
        <f>HYPERLINK("#'Full Results'!A147", "147")</f>
        <v>147</v>
      </c>
      <c r="F22" t="s">
        <v>85</v>
      </c>
    </row>
    <row r="23" spans="3:6" x14ac:dyDescent="0.35">
      <c r="C23">
        <v>15</v>
      </c>
      <c r="D23" s="8" t="str">
        <f>HYPERLINK("#'Table 15'!A1", "What do you think would most help to improve the overall behaviour of pupils in state schools in the UK?Select up to five.")</f>
        <v>What do you think would most help to improve the overall behaviour of pupils in state schools in the UK?Select up to five.</v>
      </c>
      <c r="E23" s="14" t="str">
        <f>HYPERLINK("#'Full Results'!A171", "171")</f>
        <v>171</v>
      </c>
      <c r="F23" t="s">
        <v>85</v>
      </c>
    </row>
    <row r="24" spans="3:6" x14ac:dyDescent="0.35">
      <c r="C24">
        <v>16</v>
      </c>
      <c r="D24" s="8" t="str">
        <f>HYPERLINK("#'Table 16'!A1", "Grid Summary: To what extent do you agree or disagree with the following?")</f>
        <v>Grid Summary: To what extent do you agree or disagree with the following?</v>
      </c>
      <c r="E24" s="7"/>
      <c r="F24" t="s">
        <v>85</v>
      </c>
    </row>
    <row r="25" spans="3:6" x14ac:dyDescent="0.35">
      <c r="C25">
        <v>17</v>
      </c>
      <c r="D25" s="8" t="str">
        <f>HYPERLINK("#'Table 17'!A1", "To what extent do you agree or disagree with the following?: These days, schools are not strict enough when dealing with misbehaving pupils")</f>
        <v>To what extent do you agree or disagree with the following?: These days, schools are not strict enough when dealing with misbehaving pupils</v>
      </c>
      <c r="E25" s="14" t="str">
        <f>HYPERLINK("#'Full Results'!A193", "193")</f>
        <v>193</v>
      </c>
      <c r="F25" t="s">
        <v>85</v>
      </c>
    </row>
    <row r="26" spans="3:6" x14ac:dyDescent="0.35">
      <c r="C26">
        <v>18</v>
      </c>
      <c r="D26" s="8" t="str">
        <f>HYPERLINK("#'Table 18'!A1", "To what extent do you agree or disagree with the following?: Poor behaviour in a pupil is often a sign that something else is wrong")</f>
        <v>To what extent do you agree or disagree with the following?: Poor behaviour in a pupil is often a sign that something else is wrong</v>
      </c>
      <c r="E26" s="14" t="str">
        <f>HYPERLINK("#'Full Results'!A205", "205")</f>
        <v>205</v>
      </c>
      <c r="F26" t="s">
        <v>85</v>
      </c>
    </row>
    <row r="27" spans="3:6" x14ac:dyDescent="0.35">
      <c r="C27">
        <v>19</v>
      </c>
      <c r="D27" s="8" t="str">
        <f>HYPERLINK("#'Table 19'!A1", "To what extent do you agree or disagree with the following?: Poor behaviour in a pupil is often a sign that boundaries are not being enforced by their school")</f>
        <v>To what extent do you agree or disagree with the following?: Poor behaviour in a pupil is often a sign that boundaries are not being enforced by their school</v>
      </c>
      <c r="E27" s="14" t="str">
        <f>HYPERLINK("#'Full Results'!A217", "217")</f>
        <v>217</v>
      </c>
      <c r="F27" t="s">
        <v>85</v>
      </c>
    </row>
    <row r="28" spans="3:6" x14ac:dyDescent="0.35">
      <c r="C28">
        <v>20</v>
      </c>
      <c r="D28" s="8" t="str">
        <f>HYPERLINK("#'Table 20'!A1", "Grid Summary: Thinking about the current school system in England, do you think state schools do a good or bad job of the following?")</f>
        <v>Grid Summary: Thinking about the current school system in England, do you think state schools do a good or bad job of the following?</v>
      </c>
      <c r="E28" s="7"/>
      <c r="F28" t="s">
        <v>85</v>
      </c>
    </row>
    <row r="29" spans="3:6" x14ac:dyDescent="0.35">
      <c r="C29">
        <v>21</v>
      </c>
      <c r="D29" s="8" t="str">
        <f>HYPERLINK("#'Table 21'!A1", "Thinking about the current school system in England, do you think state schools do a good or bad job of the following?: Providing a safe environment for pupils to learn")</f>
        <v>Thinking about the current school system in England, do you think state schools do a good or bad job of the following?: Providing a safe environment for pupils to learn</v>
      </c>
      <c r="E29" s="14" t="str">
        <f>HYPERLINK("#'Full Results'!A229", "229")</f>
        <v>229</v>
      </c>
      <c r="F29" t="s">
        <v>85</v>
      </c>
    </row>
    <row r="30" spans="3:6" x14ac:dyDescent="0.35">
      <c r="C30">
        <v>22</v>
      </c>
      <c r="D30" s="8" t="str">
        <f>HYPERLINK("#'Table 22'!A1", "Thinking about the current school system in England, do you think state schools do a good or bad job of the following?: Preparing pupils to achieve good grades in their exams")</f>
        <v>Thinking about the current school system in England, do you think state schools do a good or bad job of the following?: Preparing pupils to achieve good grades in their exams</v>
      </c>
      <c r="E30" s="14" t="str">
        <f>HYPERLINK("#'Full Results'!A238", "238")</f>
        <v>238</v>
      </c>
      <c r="F30" t="s">
        <v>85</v>
      </c>
    </row>
    <row r="31" spans="3:6" x14ac:dyDescent="0.35">
      <c r="C31">
        <v>23</v>
      </c>
      <c r="D31" s="8" t="str">
        <f>HYPERLINK("#'Table 23'!A1", "Thinking about the current school system in England, do you think state schools do a good or bad job of the following?: Preparing pupils for adult life")</f>
        <v>Thinking about the current school system in England, do you think state schools do a good or bad job of the following?: Preparing pupils for adult life</v>
      </c>
      <c r="E31" s="14" t="str">
        <f>HYPERLINK("#'Full Results'!A247", "247")</f>
        <v>247</v>
      </c>
      <c r="F31" t="s">
        <v>85</v>
      </c>
    </row>
    <row r="32" spans="3:6" x14ac:dyDescent="0.35">
      <c r="C32">
        <v>24</v>
      </c>
      <c r="D32" s="8" t="str">
        <f>HYPERLINK("#'Table 24'!A1", "Thinking about the current school system in England, do you think state schools do a good or bad job of the following?: Meeting the individual needs of every student")</f>
        <v>Thinking about the current school system in England, do you think state schools do a good or bad job of the following?: Meeting the individual needs of every student</v>
      </c>
      <c r="E32" s="14" t="str">
        <f>HYPERLINK("#'Full Results'!A256", "256")</f>
        <v>256</v>
      </c>
      <c r="F32" t="s">
        <v>85</v>
      </c>
    </row>
    <row r="33" spans="3:6" x14ac:dyDescent="0.35">
      <c r="C33">
        <v>25</v>
      </c>
      <c r="D33" s="8" t="str">
        <f>HYPERLINK("#'Table 25'!A1", "Thinking about the current school system in England, do you think state schools do a good or bad job of the following?: Teaching pupils to behave appropriately")</f>
        <v>Thinking about the current school system in England, do you think state schools do a good or bad job of the following?: Teaching pupils to behave appropriately</v>
      </c>
      <c r="E33" s="14" t="str">
        <f>HYPERLINK("#'Full Results'!A265", "265")</f>
        <v>265</v>
      </c>
      <c r="F33" t="s">
        <v>85</v>
      </c>
    </row>
    <row r="34" spans="3:6" x14ac:dyDescent="0.35">
      <c r="C34">
        <v>26</v>
      </c>
      <c r="D34" s="8" t="str">
        <f>HYPERLINK("#'Table 26'!A1", "Thinking about the current school system in England, do you think state schools do a good or bad job of the following?: Understanding how personal/home circumstances affect pupils’ behaviour")</f>
        <v>Thinking about the current school system in England, do you think state schools do a good or bad job of the following?: Understanding how personal/home circumstances affect pupils’ behaviour</v>
      </c>
      <c r="E34" s="14" t="str">
        <f>HYPERLINK("#'Full Results'!A274", "274")</f>
        <v>274</v>
      </c>
      <c r="F34" t="s">
        <v>85</v>
      </c>
    </row>
    <row r="35" spans="3:6" x14ac:dyDescent="0.35">
      <c r="C35">
        <v>27</v>
      </c>
      <c r="D35" s="8" t="str">
        <f>HYPERLINK("#'Table 27'!A1", "Thinking about the current school system in England, do you think state schools do a good or bad job of the following?: Providing support for pupils with difficult  personal/home situations")</f>
        <v>Thinking about the current school system in England, do you think state schools do a good or bad job of the following?: Providing support for pupils with difficult  personal/home situations</v>
      </c>
      <c r="E35" s="14" t="str">
        <f>HYPERLINK("#'Full Results'!A283", "283")</f>
        <v>283</v>
      </c>
      <c r="F35" t="s">
        <v>85</v>
      </c>
    </row>
    <row r="36" spans="3:6" x14ac:dyDescent="0.35">
      <c r="C36">
        <v>28</v>
      </c>
      <c r="D36" s="8" t="str">
        <f>HYPERLINK("#'Table 28'!A1", "Thinking about the current school system in England, do you think state schools do a good or bad job of the following?: Making learning fun for pupils")</f>
        <v>Thinking about the current school system in England, do you think state schools do a good or bad job of the following?: Making learning fun for pupils</v>
      </c>
      <c r="E36" s="14" t="str">
        <f>HYPERLINK("#'Full Results'!A292", "292")</f>
        <v>292</v>
      </c>
      <c r="F36" t="s">
        <v>85</v>
      </c>
    </row>
    <row r="37" spans="3:6" x14ac:dyDescent="0.35">
      <c r="C37">
        <v>29</v>
      </c>
      <c r="D37" s="8" t="str">
        <f>HYPERLINK("#'Table 29'!A1", "Grid Summary: In general, which of the following comes closest to your view?")</f>
        <v>Grid Summary: In general, which of the following comes closest to your view?</v>
      </c>
      <c r="E37" s="7"/>
      <c r="F37" t="s">
        <v>85</v>
      </c>
    </row>
    <row r="38" spans="3:6" x14ac:dyDescent="0.35">
      <c r="C38">
        <v>30</v>
      </c>
      <c r="D38" s="8" t="str">
        <f>HYPERLINK("#'Table 30'!A1", "In general, which of the following comes closest to your view?: Schools should mainly punish pupils who break the rules|Schools should mainly offer additional support to pupils who break the rules")</f>
        <v>In general, which of the following comes closest to your view?: Schools should mainly punish pupils who break the rules|Schools should mainly offer additional support to pupils who break the rules</v>
      </c>
      <c r="E38" s="14" t="str">
        <f>HYPERLINK("#'Full Results'!A301", "301")</f>
        <v>301</v>
      </c>
      <c r="F38" t="s">
        <v>85</v>
      </c>
    </row>
    <row r="39" spans="3:6" x14ac:dyDescent="0.35">
      <c r="C39">
        <v>31</v>
      </c>
      <c r="D39" s="8" t="str">
        <f>HYPERLINK("#'Table 31'!A1", "In general, which of the following comes closest to your view?: Schools should set rules and enforce them universally|Schools should review rule-breaking on a case-by-case basis")</f>
        <v>In general, which of the following comes closest to your view?: Schools should set rules and enforce them universally|Schools should review rule-breaking on a case-by-case basis</v>
      </c>
      <c r="E39" s="14" t="str">
        <f>HYPERLINK("#'Full Results'!A309", "309")</f>
        <v>309</v>
      </c>
      <c r="F39" t="s">
        <v>85</v>
      </c>
    </row>
    <row r="40" spans="3:6" x14ac:dyDescent="0.35">
      <c r="C40">
        <v>32</v>
      </c>
      <c r="D40" s="8" t="str">
        <f>HYPERLINK("#'Table 32'!A1", "In general, which of the following comes closest to your view?: Pupils behave poorly because they are not properly disciplined at home or at school|Pupils break rules because they are not given sufficient support at home or at school")</f>
        <v>In general, which of the following comes closest to your view?: Pupils behave poorly because they are not properly disciplined at home or at school|Pupils break rules because they are not given sufficient support at home or at school</v>
      </c>
      <c r="E40" s="14" t="str">
        <f>HYPERLINK("#'Full Results'!A317", "317")</f>
        <v>317</v>
      </c>
      <c r="F40" t="s">
        <v>85</v>
      </c>
    </row>
    <row r="41" spans="3:6" x14ac:dyDescent="0.35">
      <c r="C41">
        <v>33</v>
      </c>
      <c r="D41" s="8" t="str">
        <f>HYPERLINK("#'Table 33'!A1", "In general, which of the following comes closest to your view?: There should be no exceptions to punishment schools give for poor behaviour|Schools should decide whether or not to punish a student for poor behaviour after taking into account all ...")</f>
        <v>In general, which of the following comes closest to your view?: There should be no exceptions to punishment schools give for poor behaviour|Schools should decide whether or not to punish a student for poor behaviour after taking into account all ...</v>
      </c>
      <c r="E41" s="14" t="str">
        <f>HYPERLINK("#'Full Results'!A325", "325")</f>
        <v>325</v>
      </c>
      <c r="F41" t="s">
        <v>85</v>
      </c>
    </row>
    <row r="42" spans="3:6" x14ac:dyDescent="0.35">
      <c r="C42">
        <v>34</v>
      </c>
      <c r="D42" s="8" t="str">
        <f>HYPERLINK("#'Table 34'!A1", "In general, which of the following comes closest to your view?: Pupils who break school rules should be disciplined by their school|Pupils who break school rules should be disciplined by their parents")</f>
        <v>In general, which of the following comes closest to your view?: Pupils who break school rules should be disciplined by their school|Pupils who break school rules should be disciplined by their parents</v>
      </c>
      <c r="E42" s="14" t="str">
        <f>HYPERLINK("#'Full Results'!A333", "333")</f>
        <v>333</v>
      </c>
      <c r="F42" t="s">
        <v>85</v>
      </c>
    </row>
    <row r="43" spans="3:6" x14ac:dyDescent="0.35">
      <c r="C43">
        <v>35</v>
      </c>
      <c r="D43" s="8" t="str">
        <f>HYPERLINK("#'Table 35'!A1", "In general, which of the following comes closest to your view?: Schools should only permanently remove students as a last resort|Schools should permanently remove students on a zero-tolerance basis")</f>
        <v>In general, which of the following comes closest to your view?: Schools should only permanently remove students as a last resort|Schools should permanently remove students on a zero-tolerance basis</v>
      </c>
      <c r="E43" s="14" t="str">
        <f>HYPERLINK("#'Full Results'!A341", "341")</f>
        <v>341</v>
      </c>
      <c r="F43" t="s">
        <v>85</v>
      </c>
    </row>
    <row r="44" spans="3:6" x14ac:dyDescent="0.35">
      <c r="C44">
        <v>36</v>
      </c>
      <c r="D44" s="8" t="str">
        <f>HYPERLINK("#'Table 36'!A1", "Grid Summary: In general, do you think state schools in England do a good or bad job at supporting pupils from the following groups?")</f>
        <v>Grid Summary: In general, do you think state schools in England do a good or bad job at supporting pupils from the following groups?</v>
      </c>
      <c r="E44" s="7"/>
      <c r="F44" t="s">
        <v>85</v>
      </c>
    </row>
    <row r="45" spans="3:6" x14ac:dyDescent="0.35">
      <c r="C45">
        <v>37</v>
      </c>
      <c r="D45" s="8" t="str">
        <f>HYPERLINK("#'Table 37'!A1", "In general, do you think state schools in England do a good or bad job at supporting pupils from the following groups?: Pupils from low-income families")</f>
        <v>In general, do you think state schools in England do a good or bad job at supporting pupils from the following groups?: Pupils from low-income families</v>
      </c>
      <c r="E45" s="14" t="str">
        <f>HYPERLINK("#'Full Results'!A349", "349")</f>
        <v>349</v>
      </c>
      <c r="F45" t="s">
        <v>85</v>
      </c>
    </row>
    <row r="46" spans="3:6" x14ac:dyDescent="0.35">
      <c r="C46">
        <v>38</v>
      </c>
      <c r="D46" s="8" t="str">
        <f>HYPERLINK("#'Table 38'!A1", "In general, do you think state schools in England do a good or bad job at supporting pupils from the following groups?: Pupils from a working class background")</f>
        <v>In general, do you think state schools in England do a good or bad job at supporting pupils from the following groups?: Pupils from a working class background</v>
      </c>
      <c r="E46" s="14" t="str">
        <f>HYPERLINK("#'Full Results'!A357", "357")</f>
        <v>357</v>
      </c>
      <c r="F46" t="s">
        <v>85</v>
      </c>
    </row>
    <row r="47" spans="3:6" x14ac:dyDescent="0.35">
      <c r="C47">
        <v>39</v>
      </c>
      <c r="D47" s="8" t="str">
        <f>HYPERLINK("#'Table 39'!A1", "In general, do you think state schools in England do a good or bad job at supporting pupils from the following groups?: Pupils from a middle class background")</f>
        <v>In general, do you think state schools in England do a good or bad job at supporting pupils from the following groups?: Pupils from a middle class background</v>
      </c>
      <c r="E47" s="14" t="str">
        <f>HYPERLINK("#'Full Results'!A365", "365")</f>
        <v>365</v>
      </c>
      <c r="F47" t="s">
        <v>85</v>
      </c>
    </row>
    <row r="48" spans="3:6" x14ac:dyDescent="0.35">
      <c r="C48">
        <v>40</v>
      </c>
      <c r="D48" s="8" t="str">
        <f>HYPERLINK("#'Table 40'!A1", "In general, do you think state schools in England do a good or bad job at supporting pupils from the following groups?: Pupils from an ethnic minority background")</f>
        <v>In general, do you think state schools in England do a good or bad job at supporting pupils from the following groups?: Pupils from an ethnic minority background</v>
      </c>
      <c r="E48" s="14" t="str">
        <f>HYPERLINK("#'Full Results'!A373", "373")</f>
        <v>373</v>
      </c>
      <c r="F48" t="s">
        <v>85</v>
      </c>
    </row>
    <row r="49" spans="3:6" x14ac:dyDescent="0.35">
      <c r="C49">
        <v>41</v>
      </c>
      <c r="D49" s="8" t="str">
        <f>HYPERLINK("#'Table 41'!A1", "In general, do you think state schools in England do a good or bad job at supporting pupils from the following groups?: Pupils from a Black Caribbean background")</f>
        <v>In general, do you think state schools in England do a good or bad job at supporting pupils from the following groups?: Pupils from a Black Caribbean background</v>
      </c>
      <c r="E49" s="14" t="str">
        <f>HYPERLINK("#'Full Results'!A381", "381")</f>
        <v>381</v>
      </c>
      <c r="F49" t="s">
        <v>85</v>
      </c>
    </row>
    <row r="50" spans="3:6" x14ac:dyDescent="0.35">
      <c r="C50">
        <v>42</v>
      </c>
      <c r="D50" s="8" t="str">
        <f>HYPERLINK("#'Table 42'!A1", "In general, do you think state schools in England do a good or bad job at supporting pupils from the following groups?: Pupils from a Gypsy, Roma, or Traveller (GRT) background")</f>
        <v>In general, do you think state schools in England do a good or bad job at supporting pupils from the following groups?: Pupils from a Gypsy, Roma, or Traveller (GRT) background</v>
      </c>
      <c r="E50" s="14" t="str">
        <f>HYPERLINK("#'Full Results'!A389", "389")</f>
        <v>389</v>
      </c>
      <c r="F50" t="s">
        <v>85</v>
      </c>
    </row>
    <row r="51" spans="3:6" x14ac:dyDescent="0.35">
      <c r="C51">
        <v>43</v>
      </c>
      <c r="D51" s="8" t="str">
        <f>HYPERLINK("#'Table 43'!A1", "In general, do you think state schools in England do a good or bad job at supporting pupils from the following groups?: Pupils who are white")</f>
        <v>In general, do you think state schools in England do a good or bad job at supporting pupils from the following groups?: Pupils who are white</v>
      </c>
      <c r="E51" s="14" t="str">
        <f>HYPERLINK("#'Full Results'!A397", "397")</f>
        <v>397</v>
      </c>
      <c r="F51" t="s">
        <v>85</v>
      </c>
    </row>
    <row r="52" spans="3:6" x14ac:dyDescent="0.35">
      <c r="C52">
        <v>44</v>
      </c>
      <c r="D52" s="8" t="str">
        <f>HYPERLINK("#'Table 44'!A1", "In general, do you think state schools in England do a good or bad job at supporting pupils from the following groups?: Pupils who are LGBT+")</f>
        <v>In general, do you think state schools in England do a good or bad job at supporting pupils from the following groups?: Pupils who are LGBT+</v>
      </c>
      <c r="E52" s="14" t="str">
        <f>HYPERLINK("#'Full Results'!A405", "405")</f>
        <v>405</v>
      </c>
      <c r="F52" t="s">
        <v>85</v>
      </c>
    </row>
    <row r="53" spans="3:6" x14ac:dyDescent="0.35">
      <c r="C53">
        <v>45</v>
      </c>
      <c r="D53" s="8" t="str">
        <f>HYPERLINK("#'Table 45'!A1", "In general, do you think state schools in England do a good or bad job at supporting pupils from the following groups?: Pupils who have mental health issues")</f>
        <v>In general, do you think state schools in England do a good or bad job at supporting pupils from the following groups?: Pupils who have mental health issues</v>
      </c>
      <c r="E53" s="14" t="str">
        <f>HYPERLINK("#'Full Results'!A413", "413")</f>
        <v>413</v>
      </c>
      <c r="F53" t="s">
        <v>85</v>
      </c>
    </row>
    <row r="54" spans="3:6" x14ac:dyDescent="0.35">
      <c r="C54">
        <v>46</v>
      </c>
      <c r="D54" s="8" t="str">
        <f>HYPERLINK("#'Table 46'!A1", "In general, do you think state schools in England do a good or bad job at supporting pupils from the following groups?: Pupils who have learning difficulties")</f>
        <v>In general, do you think state schools in England do a good or bad job at supporting pupils from the following groups?: Pupils who have learning difficulties</v>
      </c>
      <c r="E54" s="14" t="str">
        <f>HYPERLINK("#'Full Results'!A421", "421")</f>
        <v>421</v>
      </c>
      <c r="F54" t="s">
        <v>85</v>
      </c>
    </row>
    <row r="55" spans="3:6" x14ac:dyDescent="0.35">
      <c r="C55">
        <v>47</v>
      </c>
      <c r="D55" s="8" t="str">
        <f>HYPERLINK("#'Table 47'!A1", "In general, do you think state schools in England do a good or bad job at supporting pupils from the following groups?: Pupils with physical disabilities")</f>
        <v>In general, do you think state schools in England do a good or bad job at supporting pupils from the following groups?: Pupils with physical disabilities</v>
      </c>
      <c r="E55" s="14" t="str">
        <f>HYPERLINK("#'Full Results'!A429", "429")</f>
        <v>429</v>
      </c>
      <c r="F55" t="s">
        <v>85</v>
      </c>
    </row>
    <row r="56" spans="3:6" x14ac:dyDescent="0.35">
      <c r="C56">
        <v>48</v>
      </c>
      <c r="D56" s="8" t="str">
        <f>HYPERLINK("#'Table 48'!A1", "In general, do you think state schools in England do a good or bad job at supporting pupils from the following groups?: Pupils receiving social work support")</f>
        <v>In general, do you think state schools in England do a good or bad job at supporting pupils from the following groups?: Pupils receiving social work support</v>
      </c>
      <c r="E56" s="14" t="str">
        <f>HYPERLINK("#'Full Results'!A437", "437")</f>
        <v>437</v>
      </c>
      <c r="F56" t="s">
        <v>85</v>
      </c>
    </row>
    <row r="57" spans="3:6" x14ac:dyDescent="0.35">
      <c r="C57">
        <v>49</v>
      </c>
      <c r="D57" s="8" t="str">
        <f>HYPERLINK("#'Table 49'!A1", "In general, do you think state schools in England do a good or bad job at supporting pupils from the following groups?: Girls")</f>
        <v>In general, do you think state schools in England do a good or bad job at supporting pupils from the following groups?: Girls</v>
      </c>
      <c r="E57" s="14" t="str">
        <f>HYPERLINK("#'Full Results'!A445", "445")</f>
        <v>445</v>
      </c>
      <c r="F57" t="s">
        <v>85</v>
      </c>
    </row>
    <row r="58" spans="3:6" x14ac:dyDescent="0.35">
      <c r="C58">
        <v>50</v>
      </c>
      <c r="D58" s="8" t="str">
        <f>HYPERLINK("#'Table 50'!A1", "In general, do you think state schools in England do a good or bad job at supporting pupils from the following groups?: Boys")</f>
        <v>In general, do you think state schools in England do a good or bad job at supporting pupils from the following groups?: Boys</v>
      </c>
      <c r="E58" s="14" t="str">
        <f>HYPERLINK("#'Full Results'!A453", "453")</f>
        <v>453</v>
      </c>
      <c r="F58" t="s">
        <v>85</v>
      </c>
    </row>
    <row r="59" spans="3:6" x14ac:dyDescent="0.35">
      <c r="C59">
        <v>51</v>
      </c>
      <c r="D59" s="8" t="str">
        <f>HYPERLINK("#'Table 51'!A1", " And in general, when deciding upon how and when to discipline pupils, do you think state schools in England fairly apply the same treatment to all students?")</f>
        <v xml:space="preserve"> And in general, when deciding upon how and when to discipline pupils, do you think state schools in England fairly apply the same treatment to all students?</v>
      </c>
      <c r="E59" s="14" t="str">
        <f>HYPERLINK("#'Full Results'!A461", "461")</f>
        <v>461</v>
      </c>
      <c r="F59" t="s">
        <v>85</v>
      </c>
    </row>
    <row r="60" spans="3:6" x14ac:dyDescent="0.35">
      <c r="C60">
        <v>52</v>
      </c>
      <c r="D60" s="8" t="str">
        <f>HYPERLINK("#'Table 52'!A1", "You said you thought state schools in England are generally not fair when deciding how and when to discipline pupils in England. Why is this?Please select all that apply.")</f>
        <v>You said you thought state schools in England are generally not fair when deciding how and when to discipline pupils in England. Why is this?Please select all that apply.</v>
      </c>
      <c r="E60" s="14" t="str">
        <f>HYPERLINK("#'Full Results'!A470", "470")</f>
        <v>470</v>
      </c>
      <c r="F60" t="s">
        <v>258</v>
      </c>
    </row>
    <row r="61" spans="3:6" x14ac:dyDescent="0.35">
      <c r="C61">
        <v>53</v>
      </c>
      <c r="D61" s="8" t="str">
        <f>HYPERLINK("#'Table 53'!A1", " Have you heard of the term “fixed-term exclusion” or “suspension” before?")</f>
        <v xml:space="preserve"> Have you heard of the term “fixed-term exclusion” or “suspension” before?</v>
      </c>
      <c r="E61" s="14" t="str">
        <f>HYPERLINK("#'Full Results'!A482", "482")</f>
        <v>482</v>
      </c>
      <c r="F61" t="s">
        <v>85</v>
      </c>
    </row>
    <row r="62" spans="3:6" x14ac:dyDescent="0.35">
      <c r="C62">
        <v>54</v>
      </c>
      <c r="D62" s="8" t="str">
        <f>HYPERLINK("#'Table 54'!A1", " As far as you are aware, how long do you think a pupil can be suspended in total during a single school year?")</f>
        <v xml:space="preserve"> As far as you are aware, how long do you think a pupil can be suspended in total during a single school year?</v>
      </c>
      <c r="E62" s="14" t="str">
        <f>HYPERLINK("#'Full Results'!A489", "489")</f>
        <v>489</v>
      </c>
      <c r="F62" t="s">
        <v>85</v>
      </c>
    </row>
    <row r="63" spans="3:6" x14ac:dyDescent="0.35">
      <c r="C63">
        <v>55</v>
      </c>
      <c r="D63" s="8" t="str">
        <f>HYPERLINK("#'Table 55'!A1", " Have you heard of the term “permanent exclusion” before?")</f>
        <v xml:space="preserve"> Have you heard of the term “permanent exclusion” before?</v>
      </c>
      <c r="E63" s="14" t="str">
        <f>HYPERLINK("#'Full Results'!A501", "501")</f>
        <v>501</v>
      </c>
      <c r="F63" t="s">
        <v>85</v>
      </c>
    </row>
    <row r="64" spans="3:6" x14ac:dyDescent="0.35">
      <c r="C64">
        <v>56</v>
      </c>
      <c r="D64" s="8" t="str">
        <f>HYPERLINK("#'Table 56'!A1", "Grid Summary: To what extent do you agree or disagree with the following?")</f>
        <v>Grid Summary: To what extent do you agree or disagree with the following?</v>
      </c>
      <c r="E64" s="7"/>
      <c r="F64" t="s">
        <v>85</v>
      </c>
    </row>
    <row r="65" spans="3:6" x14ac:dyDescent="0.35">
      <c r="C65">
        <v>57</v>
      </c>
      <c r="D65" s="8" t="str">
        <f>HYPERLINK("#'Table 57'!A1", "To what extent do you agree or disagree with the following?: The permanent exclusion process is easy to understand")</f>
        <v>To what extent do you agree or disagree with the following?: The permanent exclusion process is easy to understand</v>
      </c>
      <c r="E65" s="14" t="str">
        <f>HYPERLINK("#'Full Results'!A508", "508")</f>
        <v>508</v>
      </c>
      <c r="F65" t="s">
        <v>85</v>
      </c>
    </row>
    <row r="66" spans="3:6" x14ac:dyDescent="0.35">
      <c r="C66">
        <v>58</v>
      </c>
      <c r="D66" s="8" t="str">
        <f>HYPERLINK("#'Table 58'!A1", "To what extent do you agree or disagree with the following?: The suspension process is easy to understand")</f>
        <v>To what extent do you agree or disagree with the following?: The suspension process is easy to understand</v>
      </c>
      <c r="E66" s="14" t="str">
        <f>HYPERLINK("#'Full Results'!A519", "519")</f>
        <v>519</v>
      </c>
      <c r="F66" t="s">
        <v>85</v>
      </c>
    </row>
    <row r="67" spans="3:6" x14ac:dyDescent="0.35">
      <c r="C67">
        <v>59</v>
      </c>
      <c r="D67" s="8" t="str">
        <f>HYPERLINK("#'Table 59'!A1", "To what extent do you agree or disagree with the following?: I could explain how the exclusion process works if I was asked to")</f>
        <v>To what extent do you agree or disagree with the following?: I could explain how the exclusion process works if I was asked to</v>
      </c>
      <c r="E67" s="14" t="str">
        <f>HYPERLINK("#'Full Results'!A530", "530")</f>
        <v>530</v>
      </c>
      <c r="F67" t="s">
        <v>85</v>
      </c>
    </row>
    <row r="68" spans="3:6" x14ac:dyDescent="0.35">
      <c r="C68">
        <v>60</v>
      </c>
      <c r="D68" s="8" t="str">
        <f>HYPERLINK("#'Table 60'!A1", " Fixed-term school exclusion, sometimes referred to as temporary exclusion or suspension, is when a child is temporarily removed from a school in England due to poor behaviour. If the suspension is longer than 5 days, the school must arrange suit...")</f>
        <v xml:space="preserve"> Fixed-term school exclusion, sometimes referred to as temporary exclusion or suspension, is when a child is temporarily removed from a school in England due to poor behaviour. If the suspension is longer than 5 days, the school must arrange suit...</v>
      </c>
      <c r="E68" s="14" t="str">
        <f>HYPERLINK("#'Full Results'!A541", "541")</f>
        <v>541</v>
      </c>
      <c r="F68" t="s">
        <v>85</v>
      </c>
    </row>
    <row r="69" spans="3:6" x14ac:dyDescent="0.35">
      <c r="C69">
        <v>61</v>
      </c>
      <c r="D69" s="8" t="str">
        <f>HYPERLINK("#'Table 61'!A1", "Grid Summary: To what extent do you agree or disagree with the following statements?")</f>
        <v>Grid Summary: To what extent do you agree or disagree with the following statements?</v>
      </c>
      <c r="E69" s="7"/>
      <c r="F69" t="s">
        <v>85</v>
      </c>
    </row>
    <row r="70" spans="3:6" x14ac:dyDescent="0.35">
      <c r="C70">
        <v>62</v>
      </c>
      <c r="D70" s="8" t="str">
        <f>HYPERLINK("#'Table 62'!A1", "To what extent do you agree or disagree with the following statements?: Suspensions keep schools safe for the other pupils ")</f>
        <v xml:space="preserve">To what extent do you agree or disagree with the following statements?: Suspensions keep schools safe for the other pupils </v>
      </c>
      <c r="E70" s="14" t="str">
        <f>HYPERLINK("#'Full Results'!A550", "550")</f>
        <v>550</v>
      </c>
      <c r="F70" t="s">
        <v>85</v>
      </c>
    </row>
    <row r="71" spans="3:6" x14ac:dyDescent="0.35">
      <c r="C71">
        <v>63</v>
      </c>
      <c r="D71" s="8" t="str">
        <f>HYPERLINK("#'Table 63'!A1", "To what extent do you agree or disagree with the following statements?: Suspensions deter other pupils from breaking the rules")</f>
        <v>To what extent do you agree or disagree with the following statements?: Suspensions deter other pupils from breaking the rules</v>
      </c>
      <c r="E71" s="14" t="str">
        <f>HYPERLINK("#'Full Results'!A562", "562")</f>
        <v>562</v>
      </c>
      <c r="F71" t="s">
        <v>85</v>
      </c>
    </row>
    <row r="72" spans="3:6" x14ac:dyDescent="0.35">
      <c r="C72">
        <v>64</v>
      </c>
      <c r="D72" s="8" t="str">
        <f>HYPERLINK("#'Table 64'!A1", "To what extent do you agree or disagree with the following statements?: Suspensions do not address the root causes of poor behaviour")</f>
        <v>To what extent do you agree or disagree with the following statements?: Suspensions do not address the root causes of poor behaviour</v>
      </c>
      <c r="E72" s="14" t="str">
        <f>HYPERLINK("#'Full Results'!A574", "574")</f>
        <v>574</v>
      </c>
      <c r="F72" t="s">
        <v>85</v>
      </c>
    </row>
    <row r="73" spans="3:6" x14ac:dyDescent="0.35">
      <c r="C73">
        <v>65</v>
      </c>
      <c r="D73" s="8" t="str">
        <f>HYPERLINK("#'Table 65'!A1", "To what extent do you agree or disagree with the following statements?: Suspensions should only be used as a last resort")</f>
        <v>To what extent do you agree or disagree with the following statements?: Suspensions should only be used as a last resort</v>
      </c>
      <c r="E73" s="14" t="str">
        <f>HYPERLINK("#'Full Results'!A586", "586")</f>
        <v>586</v>
      </c>
      <c r="F73" t="s">
        <v>85</v>
      </c>
    </row>
    <row r="74" spans="3:6" x14ac:dyDescent="0.35">
      <c r="C74">
        <v>66</v>
      </c>
      <c r="D74" s="8" t="str">
        <f>HYPERLINK("#'Table 66'!A1", "To what extent do you agree or disagree with the following statements?: Suspensions do not work, as the solution to poor behaviour should be for the student to have “more” school, not “less”")</f>
        <v>To what extent do you agree or disagree with the following statements?: Suspensions do not work, as the solution to poor behaviour should be for the student to have “more” school, not “less”</v>
      </c>
      <c r="E74" s="14" t="str">
        <f>HYPERLINK("#'Full Results'!A598", "598")</f>
        <v>598</v>
      </c>
      <c r="F74" t="s">
        <v>85</v>
      </c>
    </row>
    <row r="75" spans="3:6" x14ac:dyDescent="0.35">
      <c r="C75">
        <v>67</v>
      </c>
      <c r="D75" s="8" t="str">
        <f>HYPERLINK("#'Table 67'!A1", "To what extent do you agree or disagree with the following statements?: Suspensions eventually lead to permanent school exclusions")</f>
        <v>To what extent do you agree or disagree with the following statements?: Suspensions eventually lead to permanent school exclusions</v>
      </c>
      <c r="E75" s="14" t="str">
        <f>HYPERLINK("#'Full Results'!A610", "610")</f>
        <v>610</v>
      </c>
      <c r="F75" t="s">
        <v>85</v>
      </c>
    </row>
    <row r="76" spans="3:6" x14ac:dyDescent="0.35">
      <c r="C76">
        <v>68</v>
      </c>
      <c r="D76" s="8" t="str">
        <f>HYPERLINK("#'Table 68'!A1", "To what extent do you agree or disagree with the following statements?: Suspensions are an important behaviour management tool for teachers")</f>
        <v>To what extent do you agree or disagree with the following statements?: Suspensions are an important behaviour management tool for teachers</v>
      </c>
      <c r="E76" s="14" t="str">
        <f>HYPERLINK("#'Full Results'!A622", "622")</f>
        <v>622</v>
      </c>
      <c r="F76" t="s">
        <v>85</v>
      </c>
    </row>
    <row r="77" spans="3:6" x14ac:dyDescent="0.35">
      <c r="C77">
        <v>69</v>
      </c>
      <c r="D77" s="8" t="str">
        <f>HYPERLINK("#'Table 69'!A1", "To what extent do you agree or disagree with the following statements?: Suspensions help to maintain high standards of behaviour in schools")</f>
        <v>To what extent do you agree or disagree with the following statements?: Suspensions help to maintain high standards of behaviour in schools</v>
      </c>
      <c r="E77" s="14" t="str">
        <f>HYPERLINK("#'Full Results'!A634", "634")</f>
        <v>634</v>
      </c>
      <c r="F77" t="s">
        <v>85</v>
      </c>
    </row>
    <row r="78" spans="3:6" x14ac:dyDescent="0.35">
      <c r="C78">
        <v>70</v>
      </c>
      <c r="D78" s="8" t="str">
        <f>HYPERLINK("#'Table 70'!A1", "To what extent do you agree or disagree with the following statements?: Abolishing suspensions would mean exposing teachers and pupils to unreasonable risk")</f>
        <v>To what extent do you agree or disagree with the following statements?: Abolishing suspensions would mean exposing teachers and pupils to unreasonable risk</v>
      </c>
      <c r="E78" s="14" t="str">
        <f>HYPERLINK("#'Full Results'!A646", "646")</f>
        <v>646</v>
      </c>
      <c r="F78" t="s">
        <v>85</v>
      </c>
    </row>
    <row r="79" spans="3:6" x14ac:dyDescent="0.35">
      <c r="C79">
        <v>71</v>
      </c>
      <c r="D79" s="8" t="str">
        <f>HYPERLINK("#'Table 71'!A1", "To what extent do you agree or disagree with the following statements?: Suspensions increase risks for the suspended child when they’re not in school")</f>
        <v>To what extent do you agree or disagree with the following statements?: Suspensions increase risks for the suspended child when they’re not in school</v>
      </c>
      <c r="E79" s="14" t="str">
        <f>HYPERLINK("#'Full Results'!A658", "658")</f>
        <v>658</v>
      </c>
      <c r="F79" t="s">
        <v>85</v>
      </c>
    </row>
    <row r="80" spans="3:6" x14ac:dyDescent="0.35">
      <c r="C80">
        <v>72</v>
      </c>
      <c r="D80" s="8" t="str">
        <f>HYPERLINK("#'Table 72'!A1", "To what extent do you agree or disagree with the following statements?: Suspensions put unnecessary pressure on families, especially if all adults are working")</f>
        <v>To what extent do you agree or disagree with the following statements?: Suspensions put unnecessary pressure on families, especially if all adults are working</v>
      </c>
      <c r="E80" s="14" t="str">
        <f>HYPERLINK("#'Full Results'!A670", "670")</f>
        <v>670</v>
      </c>
      <c r="F80" t="s">
        <v>85</v>
      </c>
    </row>
    <row r="81" spans="3:6" x14ac:dyDescent="0.35">
      <c r="C81">
        <v>73</v>
      </c>
      <c r="D81" s="8" t="str">
        <f>HYPERLINK("#'Table 73'!A1", " Permanent school exclusion, sometimes referred to as expulsion, is when a child is permanently removed from a school in England. How effective or ineffective do you think is as a method of discipline for pupils who behave poorly?")</f>
        <v xml:space="preserve"> Permanent school exclusion, sometimes referred to as expulsion, is when a child is permanently removed from a school in England. How effective or ineffective do you think is as a method of discipline for pupils who behave poorly?</v>
      </c>
      <c r="E81" s="14" t="str">
        <f>HYPERLINK("#'Full Results'!A682", "682")</f>
        <v>682</v>
      </c>
      <c r="F81" t="s">
        <v>85</v>
      </c>
    </row>
    <row r="82" spans="3:6" x14ac:dyDescent="0.35">
      <c r="C82">
        <v>74</v>
      </c>
      <c r="D82" s="8" t="str">
        <f>HYPERLINK("#'Table 74'!A1", "What do you think are the main disadvantages of permanent school exclusion?Please select up to three.")</f>
        <v>What do you think are the main disadvantages of permanent school exclusion?Please select up to three.</v>
      </c>
      <c r="E82" s="14" t="str">
        <f>HYPERLINK("#'Full Results'!A691", "691")</f>
        <v>691</v>
      </c>
      <c r="F82" t="s">
        <v>85</v>
      </c>
    </row>
    <row r="83" spans="3:6" x14ac:dyDescent="0.35">
      <c r="C83">
        <v>75</v>
      </c>
      <c r="D83" s="8" t="str">
        <f>HYPERLINK("#'Table 75'!A1", "And what do you think are the main advantages of permanent school exclusion?Please select up to three.")</f>
        <v>And what do you think are the main advantages of permanent school exclusion?Please select up to three.</v>
      </c>
      <c r="E83" s="14" t="str">
        <f>HYPERLINK("#'Full Results'!A707", "707")</f>
        <v>707</v>
      </c>
      <c r="F83" t="s">
        <v>85</v>
      </c>
    </row>
    <row r="84" spans="3:6" x14ac:dyDescent="0.35">
      <c r="C84">
        <v>76</v>
      </c>
      <c r="D84" s="8" t="str">
        <f>HYPERLINK("#'Table 76'!A1", " To what extent do you support or oppose the use of permanent school exclusion as a method of discipline?")</f>
        <v xml:space="preserve"> To what extent do you support or oppose the use of permanent school exclusion as a method of discipline?</v>
      </c>
      <c r="E84" s="14" t="str">
        <f>HYPERLINK("#'Full Results'!A721", "721")</f>
        <v>721</v>
      </c>
      <c r="F84" t="s">
        <v>85</v>
      </c>
    </row>
    <row r="85" spans="3:6" x14ac:dyDescent="0.35">
      <c r="C85">
        <v>77</v>
      </c>
      <c r="D85" s="8" t="str">
        <f>HYPERLINK("#'Table 77'!A1", "Grid Summary: To what extent do you agree or disagree with the following statements?")</f>
        <v>Grid Summary: To what extent do you agree or disagree with the following statements?</v>
      </c>
      <c r="E85" s="7"/>
      <c r="F85" t="s">
        <v>85</v>
      </c>
    </row>
    <row r="86" spans="3:6" x14ac:dyDescent="0.35">
      <c r="C86">
        <v>78</v>
      </c>
      <c r="D86" s="8" t="str">
        <f>HYPERLINK("#'Table 78'!A1", "To what extent do you agree or disagree with the following statements?: Permanent school exclusions keep schools safe for the other pupils ")</f>
        <v xml:space="preserve">To what extent do you agree or disagree with the following statements?: Permanent school exclusions keep schools safe for the other pupils </v>
      </c>
      <c r="E86" s="14" t="str">
        <f>HYPERLINK("#'Full Results'!A733", "733")</f>
        <v>733</v>
      </c>
      <c r="F86" t="s">
        <v>85</v>
      </c>
    </row>
    <row r="87" spans="3:6" x14ac:dyDescent="0.35">
      <c r="C87">
        <v>79</v>
      </c>
      <c r="D87" s="8" t="str">
        <f>HYPERLINK("#'Table 79'!A1", "To what extent do you agree or disagree with the following statements?: Permanent school exclusions deter other pupils from breaking the rules")</f>
        <v>To what extent do you agree or disagree with the following statements?: Permanent school exclusions deter other pupils from breaking the rules</v>
      </c>
      <c r="E87" s="14" t="str">
        <f>HYPERLINK("#'Full Results'!A745", "745")</f>
        <v>745</v>
      </c>
      <c r="F87" t="s">
        <v>85</v>
      </c>
    </row>
    <row r="88" spans="3:6" x14ac:dyDescent="0.35">
      <c r="C88">
        <v>80</v>
      </c>
      <c r="D88" s="8" t="str">
        <f>HYPERLINK("#'Table 80'!A1", "To what extent do you agree or disagree with the following statements?: Permanent school exclusions do not address the root causes of poor behaviour")</f>
        <v>To what extent do you agree or disagree with the following statements?: Permanent school exclusions do not address the root causes of poor behaviour</v>
      </c>
      <c r="E88" s="14" t="str">
        <f>HYPERLINK("#'Full Results'!A757", "757")</f>
        <v>757</v>
      </c>
      <c r="F88" t="s">
        <v>85</v>
      </c>
    </row>
    <row r="89" spans="3:6" x14ac:dyDescent="0.35">
      <c r="C89">
        <v>81</v>
      </c>
      <c r="D89" s="8" t="str">
        <f>HYPERLINK("#'Table 81'!A1", "To what extent do you agree or disagree with the following statements?: Permanent school exclusions should only be used as a last resort")</f>
        <v>To what extent do you agree or disagree with the following statements?: Permanent school exclusions should only be used as a last resort</v>
      </c>
      <c r="E89" s="14" t="str">
        <f>HYPERLINK("#'Full Results'!A769", "769")</f>
        <v>769</v>
      </c>
      <c r="F89" t="s">
        <v>85</v>
      </c>
    </row>
    <row r="90" spans="3:6" x14ac:dyDescent="0.35">
      <c r="C90">
        <v>82</v>
      </c>
      <c r="D90" s="8" t="str">
        <f>HYPERLINK("#'Table 82'!A1", "To what extent do you agree or disagree with the following statements?: Permanent school exclusions do not work, as the solution to poor behaviour should be for the student to have to spend more time at school, not less")</f>
        <v>To what extent do you agree or disagree with the following statements?: Permanent school exclusions do not work, as the solution to poor behaviour should be for the student to have to spend more time at school, not less</v>
      </c>
      <c r="E90" s="14" t="str">
        <f>HYPERLINK("#'Full Results'!A781", "781")</f>
        <v>781</v>
      </c>
      <c r="F90" t="s">
        <v>85</v>
      </c>
    </row>
    <row r="91" spans="3:6" x14ac:dyDescent="0.35">
      <c r="C91">
        <v>83</v>
      </c>
      <c r="D91" s="8" t="str">
        <f>HYPERLINK("#'Table 83'!A1", "To what extent do you agree or disagree with the following statements?: Permanent school exclusions are an important behaviour management tool for teachers")</f>
        <v>To what extent do you agree or disagree with the following statements?: Permanent school exclusions are an important behaviour management tool for teachers</v>
      </c>
      <c r="E91" s="14" t="str">
        <f>HYPERLINK("#'Full Results'!A793", "793")</f>
        <v>793</v>
      </c>
      <c r="F91" t="s">
        <v>85</v>
      </c>
    </row>
    <row r="92" spans="3:6" x14ac:dyDescent="0.35">
      <c r="C92">
        <v>84</v>
      </c>
      <c r="D92" s="8" t="str">
        <f>HYPERLINK("#'Table 84'!A1", "To what extent do you agree or disagree with the following statements?: Permanent school exclusions help to maintain high standards of behaviour in schools")</f>
        <v>To what extent do you agree or disagree with the following statements?: Permanent school exclusions help to maintain high standards of behaviour in schools</v>
      </c>
      <c r="E92" s="14" t="str">
        <f>HYPERLINK("#'Full Results'!A805", "805")</f>
        <v>805</v>
      </c>
      <c r="F92" t="s">
        <v>85</v>
      </c>
    </row>
    <row r="93" spans="3:6" x14ac:dyDescent="0.35">
      <c r="C93">
        <v>85</v>
      </c>
      <c r="D93" s="8" t="str">
        <f>HYPERLINK("#'Table 85'!A1", "To what extent do you agree or disagree with the following statements?: Abolishing permanent school exclusions would mean exposing teachers and pupils too unreasonable risk")</f>
        <v>To what extent do you agree or disagree with the following statements?: Abolishing permanent school exclusions would mean exposing teachers and pupils too unreasonable risk</v>
      </c>
      <c r="E93" s="14" t="str">
        <f>HYPERLINK("#'Full Results'!A817", "817")</f>
        <v>817</v>
      </c>
      <c r="F93" t="s">
        <v>85</v>
      </c>
    </row>
    <row r="94" spans="3:6" x14ac:dyDescent="0.35">
      <c r="C94">
        <v>86</v>
      </c>
      <c r="D94" s="8" t="str">
        <f>HYPERLINK("#'Table 86'!A1", " Thinking about the behaviour of school pupils, which of the following comes closest to your view?")</f>
        <v xml:space="preserve"> Thinking about the behaviour of school pupils, which of the following comes closest to your view?</v>
      </c>
      <c r="E94" s="14" t="str">
        <f>HYPERLINK("#'Full Results'!A829", "829")</f>
        <v>829</v>
      </c>
      <c r="F94" t="s">
        <v>359</v>
      </c>
    </row>
    <row r="95" spans="3:6" x14ac:dyDescent="0.35">
      <c r="C95">
        <v>87</v>
      </c>
      <c r="D95" s="8" t="str">
        <f>HYPERLINK("#'Table 87'!A1", " Thinking about the behaviour of school pupils, which of the following comes closest to your view?")</f>
        <v xml:space="preserve"> Thinking about the behaviour of school pupils, which of the following comes closest to your view?</v>
      </c>
      <c r="E95" s="14" t="str">
        <f>HYPERLINK("#'Full Results'!A836", "836")</f>
        <v>836</v>
      </c>
      <c r="F95" t="s">
        <v>359</v>
      </c>
    </row>
    <row r="96" spans="3:6" x14ac:dyDescent="0.35">
      <c r="C96">
        <v>88</v>
      </c>
      <c r="D96" s="8" t="str">
        <f>HYPERLINK("#'Table 88'!A1", "Grid Summary: For each of the following examples of poor behaviour, indicate whether you think school exclusion is an appropriate form of discipline or not.")</f>
        <v>Grid Summary: For each of the following examples of poor behaviour, indicate whether you think school exclusion is an appropriate form of discipline or not.</v>
      </c>
      <c r="E96" s="7"/>
      <c r="F96" t="s">
        <v>85</v>
      </c>
    </row>
    <row r="97" spans="3:6" x14ac:dyDescent="0.35">
      <c r="C97">
        <v>89</v>
      </c>
      <c r="D97" s="8" t="str">
        <f>HYPERLINK("#'Table 89'!A1", "For each of the following examples of poor behaviour, indicate whether you think school exclusion is an appropriate form of discipline or not.: Verbally threatening a teacher")</f>
        <v>For each of the following examples of poor behaviour, indicate whether you think school exclusion is an appropriate form of discipline or not.: Verbally threatening a teacher</v>
      </c>
      <c r="E97" s="14" t="str">
        <f>HYPERLINK("#'Full Results'!A843", "843")</f>
        <v>843</v>
      </c>
      <c r="F97" t="s">
        <v>85</v>
      </c>
    </row>
    <row r="98" spans="3:6" x14ac:dyDescent="0.35">
      <c r="C98">
        <v>90</v>
      </c>
      <c r="D98" s="8" t="str">
        <f>HYPERLINK("#'Table 90'!A1", "For each of the following examples of poor behaviour, indicate whether you think school exclusion is an appropriate form of discipline or not.: Bringing a weapon to school")</f>
        <v>For each of the following examples of poor behaviour, indicate whether you think school exclusion is an appropriate form of discipline or not.: Bringing a weapon to school</v>
      </c>
      <c r="E98" s="14" t="str">
        <f>HYPERLINK("#'Full Results'!A852", "852")</f>
        <v>852</v>
      </c>
      <c r="F98" t="s">
        <v>85</v>
      </c>
    </row>
    <row r="99" spans="3:6" x14ac:dyDescent="0.35">
      <c r="C99">
        <v>91</v>
      </c>
      <c r="D99" s="8" t="str">
        <f>HYPERLINK("#'Table 91'!A1", "For each of the following examples of poor behaviour, indicate whether you think school exclusion is an appropriate form of discipline or not.: Verbally bullying another pupil")</f>
        <v>For each of the following examples of poor behaviour, indicate whether you think school exclusion is an appropriate form of discipline or not.: Verbally bullying another pupil</v>
      </c>
      <c r="E99" s="14" t="str">
        <f>HYPERLINK("#'Full Results'!A861", "861")</f>
        <v>861</v>
      </c>
      <c r="F99" t="s">
        <v>85</v>
      </c>
    </row>
    <row r="100" spans="3:6" x14ac:dyDescent="0.35">
      <c r="C100">
        <v>92</v>
      </c>
      <c r="D100" s="8" t="str">
        <f>HYPERLINK("#'Table 92'!A1", "For each of the following examples of poor behaviour, indicate whether you think school exclusion is an appropriate form of discipline or not.: Physically assaulting another pupil")</f>
        <v>For each of the following examples of poor behaviour, indicate whether you think school exclusion is an appropriate form of discipline or not.: Physically assaulting another pupil</v>
      </c>
      <c r="E100" s="14" t="str">
        <f>HYPERLINK("#'Full Results'!A870", "870")</f>
        <v>870</v>
      </c>
      <c r="F100" t="s">
        <v>85</v>
      </c>
    </row>
    <row r="101" spans="3:6" x14ac:dyDescent="0.35">
      <c r="C101">
        <v>93</v>
      </c>
      <c r="D101" s="8" t="str">
        <f>HYPERLINK("#'Table 93'!A1", "For each of the following examples of poor behaviour, indicate whether you think school exclusion is an appropriate form of discipline or not.: Cyber-bullying another pupil")</f>
        <v>For each of the following examples of poor behaviour, indicate whether you think school exclusion is an appropriate form of discipline or not.: Cyber-bullying another pupil</v>
      </c>
      <c r="E101" s="14" t="str">
        <f>HYPERLINK("#'Full Results'!A879", "879")</f>
        <v>879</v>
      </c>
      <c r="F101" t="s">
        <v>85</v>
      </c>
    </row>
    <row r="102" spans="3:6" x14ac:dyDescent="0.35">
      <c r="C102">
        <v>94</v>
      </c>
      <c r="D102" s="8" t="str">
        <f>HYPERLINK("#'Table 94'!A1", "For each of the following examples of poor behaviour, indicate whether you think school exclusion is an appropriate form of discipline or not.: Causing a disruption during a lesson")</f>
        <v>For each of the following examples of poor behaviour, indicate whether you think school exclusion is an appropriate form of discipline or not.: Causing a disruption during a lesson</v>
      </c>
      <c r="E102" s="14" t="str">
        <f>HYPERLINK("#'Full Results'!A888", "888")</f>
        <v>888</v>
      </c>
      <c r="F102" t="s">
        <v>85</v>
      </c>
    </row>
    <row r="103" spans="3:6" x14ac:dyDescent="0.35">
      <c r="C103">
        <v>95</v>
      </c>
      <c r="D103" s="8" t="str">
        <f>HYPERLINK("#'Table 95'!A1", "For each of the following examples of poor behaviour, indicate whether you think school exclusion is an appropriate form of discipline or not.: Violating the dress code")</f>
        <v>For each of the following examples of poor behaviour, indicate whether you think school exclusion is an appropriate form of discipline or not.: Violating the dress code</v>
      </c>
      <c r="E103" s="14" t="str">
        <f>HYPERLINK("#'Full Results'!A897", "897")</f>
        <v>897</v>
      </c>
      <c r="F103" t="s">
        <v>85</v>
      </c>
    </row>
    <row r="104" spans="3:6" x14ac:dyDescent="0.35">
      <c r="C104">
        <v>96</v>
      </c>
      <c r="D104" s="8" t="str">
        <f>HYPERLINK("#'Table 96'!A1", "For each of the following examples of poor behaviour, indicate whether you think school exclusion is an appropriate form of discipline or not.: Failing to attend school")</f>
        <v>For each of the following examples of poor behaviour, indicate whether you think school exclusion is an appropriate form of discipline or not.: Failing to attend school</v>
      </c>
      <c r="E104" s="14" t="str">
        <f>HYPERLINK("#'Full Results'!A906", "906")</f>
        <v>906</v>
      </c>
      <c r="F104" t="s">
        <v>85</v>
      </c>
    </row>
    <row r="105" spans="3:6" x14ac:dyDescent="0.35">
      <c r="C105">
        <v>97</v>
      </c>
      <c r="D105" s="8" t="str">
        <f>HYPERLINK("#'Table 97'!A1", "For each of the following examples of poor behaviour, indicate whether you think school exclusion is an appropriate form of discipline or not.: Threatening use of a weapon")</f>
        <v>For each of the following examples of poor behaviour, indicate whether you think school exclusion is an appropriate form of discipline or not.: Threatening use of a weapon</v>
      </c>
      <c r="E105" s="14" t="str">
        <f>HYPERLINK("#'Full Results'!A915", "915")</f>
        <v>915</v>
      </c>
      <c r="F105" t="s">
        <v>85</v>
      </c>
    </row>
    <row r="106" spans="3:6" x14ac:dyDescent="0.35">
      <c r="C106">
        <v>98</v>
      </c>
      <c r="D106" s="8" t="str">
        <f>HYPERLINK("#'Table 98'!A1", "For each of the following examples of poor behaviour, indicate whether you think school exclusion is an appropriate form of discipline or not.: Bringing drugs into school")</f>
        <v>For each of the following examples of poor behaviour, indicate whether you think school exclusion is an appropriate form of discipline or not.: Bringing drugs into school</v>
      </c>
      <c r="E106" s="14" t="str">
        <f>HYPERLINK("#'Full Results'!A924", "924")</f>
        <v>924</v>
      </c>
      <c r="F106" t="s">
        <v>85</v>
      </c>
    </row>
    <row r="107" spans="3:6" x14ac:dyDescent="0.35">
      <c r="C107">
        <v>99</v>
      </c>
      <c r="D107" s="8" t="str">
        <f>HYPERLINK("#'Table 99'!A1", "Grid Summary: Do you think permanent school exclusions have a positive or negative impact on the following?")</f>
        <v>Grid Summary: Do you think permanent school exclusions have a positive or negative impact on the following?</v>
      </c>
      <c r="E107" s="7"/>
      <c r="F107" t="s">
        <v>85</v>
      </c>
    </row>
    <row r="108" spans="3:6" x14ac:dyDescent="0.35">
      <c r="C108">
        <v>100</v>
      </c>
      <c r="D108" s="8" t="str">
        <f>HYPERLINK("#'Table 100'!A1", "Do you think permanent school exclusions have a positive or negative impact on the following?: The student who is being excluded")</f>
        <v>Do you think permanent school exclusions have a positive or negative impact on the following?: The student who is being excluded</v>
      </c>
      <c r="E108" s="14" t="str">
        <f>HYPERLINK("#'Full Results'!A933", "933")</f>
        <v>933</v>
      </c>
      <c r="F108" t="s">
        <v>85</v>
      </c>
    </row>
    <row r="109" spans="3:6" x14ac:dyDescent="0.35">
      <c r="C109">
        <v>101</v>
      </c>
      <c r="D109" s="8" t="str">
        <f>HYPERLINK("#'Table 101'!A1", "Do you think permanent school exclusions have a positive or negative impact on the following?: The parents of the excluded student")</f>
        <v>Do you think permanent school exclusions have a positive or negative impact on the following?: The parents of the excluded student</v>
      </c>
      <c r="E109" s="14" t="str">
        <f>HYPERLINK("#'Full Results'!A942", "942")</f>
        <v>942</v>
      </c>
      <c r="F109" t="s">
        <v>85</v>
      </c>
    </row>
    <row r="110" spans="3:6" x14ac:dyDescent="0.35">
      <c r="C110">
        <v>102</v>
      </c>
      <c r="D110" s="8" t="str">
        <f>HYPERLINK("#'Table 102'!A1", "Do you think permanent school exclusions have a positive or negative impact on the following?: The classmates of the excluded student")</f>
        <v>Do you think permanent school exclusions have a positive or negative impact on the following?: The classmates of the excluded student</v>
      </c>
      <c r="E110" s="14" t="str">
        <f>HYPERLINK("#'Full Results'!A951", "951")</f>
        <v>951</v>
      </c>
      <c r="F110" t="s">
        <v>85</v>
      </c>
    </row>
    <row r="111" spans="3:6" x14ac:dyDescent="0.35">
      <c r="C111">
        <v>103</v>
      </c>
      <c r="D111" s="8" t="str">
        <f>HYPERLINK("#'Table 103'!A1", "Do you think permanent school exclusions have a positive or negative impact on the following?: The school where the student was excluded")</f>
        <v>Do you think permanent school exclusions have a positive or negative impact on the following?: The school where the student was excluded</v>
      </c>
      <c r="E111" s="14" t="str">
        <f>HYPERLINK("#'Full Results'!A960", "960")</f>
        <v>960</v>
      </c>
      <c r="F111" t="s">
        <v>85</v>
      </c>
    </row>
    <row r="112" spans="3:6" x14ac:dyDescent="0.35">
      <c r="C112">
        <v>104</v>
      </c>
      <c r="D112" s="8" t="str">
        <f>HYPERLINK("#'Table 104'!A1", "Do you think permanent school exclusions have a positive or negative impact on the following?: The wider community in which the excluded student lives")</f>
        <v>Do you think permanent school exclusions have a positive or negative impact on the following?: The wider community in which the excluded student lives</v>
      </c>
      <c r="E112" s="14" t="str">
        <f>HYPERLINK("#'Full Results'!A969", "969")</f>
        <v>969</v>
      </c>
      <c r="F112" t="s">
        <v>85</v>
      </c>
    </row>
    <row r="113" spans="3:6" x14ac:dyDescent="0.35">
      <c r="C113">
        <v>105</v>
      </c>
      <c r="D113" s="8" t="str">
        <f>HYPERLINK("#'Table 105'!A1", "Which of the following words would you use to describe permanent exclusions?Please select up to three.")</f>
        <v>Which of the following words would you use to describe permanent exclusions?Please select up to three.</v>
      </c>
      <c r="E113" s="14" t="str">
        <f>HYPERLINK("#'Full Results'!A978", "978")</f>
        <v>978</v>
      </c>
      <c r="F113" t="s">
        <v>85</v>
      </c>
    </row>
    <row r="114" spans="3:6" x14ac:dyDescent="0.35">
      <c r="C114">
        <v>106</v>
      </c>
      <c r="D114" s="8" t="str">
        <f>HYPERLINK("#'Table 106'!A1", "Grid Summary: To what extent do you agree or disagree with the following statements?")</f>
        <v>Grid Summary: To what extent do you agree or disagree with the following statements?</v>
      </c>
      <c r="E114" s="7"/>
      <c r="F114" t="s">
        <v>85</v>
      </c>
    </row>
    <row r="115" spans="3:6" x14ac:dyDescent="0.35">
      <c r="C115">
        <v>107</v>
      </c>
      <c r="D115" s="8" t="str">
        <f>HYPERLINK("#'Table 107'!A1", "To what extent do you agree or disagree with the following statements?: I expect better-performing schools to make less exclusions than average")</f>
        <v>To what extent do you agree or disagree with the following statements?: I expect better-performing schools to make less exclusions than average</v>
      </c>
      <c r="E115" s="14" t="str">
        <f>HYPERLINK("#'Full Results'!A993", "993")</f>
        <v>993</v>
      </c>
      <c r="F115" t="s">
        <v>85</v>
      </c>
    </row>
    <row r="116" spans="3:6" x14ac:dyDescent="0.35">
      <c r="C116">
        <v>108</v>
      </c>
      <c r="D116" s="8" t="str">
        <f>HYPERLINK("#'Table 108'!A1", "To what extent do you agree or disagree with the following statements?: I expect poor-performing schools to make more exclusions than average")</f>
        <v>To what extent do you agree or disagree with the following statements?: I expect poor-performing schools to make more exclusions than average</v>
      </c>
      <c r="E116" s="14" t="str">
        <f>HYPERLINK("#'Full Results'!A1005", "1005")</f>
        <v>1005</v>
      </c>
      <c r="F116" t="s">
        <v>85</v>
      </c>
    </row>
    <row r="117" spans="3:6" x14ac:dyDescent="0.35">
      <c r="C117">
        <v>109</v>
      </c>
      <c r="D117" s="8" t="str">
        <f>HYPERLINK("#'Table 109'!A1", "To what extent do you agree or disagree with the following statements?: I would prefer to work in a school which excluded less students")</f>
        <v>To what extent do you agree or disagree with the following statements?: I would prefer to work in a school which excluded less students</v>
      </c>
      <c r="E117" s="14" t="str">
        <f>HYPERLINK("#'Full Results'!A1017", "1017")</f>
        <v>1017</v>
      </c>
      <c r="F117" t="s">
        <v>85</v>
      </c>
    </row>
    <row r="118" spans="3:6" x14ac:dyDescent="0.35">
      <c r="C118">
        <v>110</v>
      </c>
      <c r="D118" s="8" t="str">
        <f>HYPERLINK("#'Table 110'!A1", "To what extent do you agree or disagree with the following statements?: I would prefer to work in a school that has an inclusive approach")</f>
        <v>To what extent do you agree or disagree with the following statements?: I would prefer to work in a school that has an inclusive approach</v>
      </c>
      <c r="E118" s="14" t="str">
        <f>HYPERLINK("#'Full Results'!A1029", "1029")</f>
        <v>1029</v>
      </c>
      <c r="F118" t="s">
        <v>85</v>
      </c>
    </row>
    <row r="119" spans="3:6" x14ac:dyDescent="0.35">
      <c r="C119">
        <v>111</v>
      </c>
      <c r="D119" s="8" t="str">
        <f>HYPERLINK("#'Table 111'!A1", " Regardless of how school exclusions are actually decided upon, who do you think should ultimately make the choice on whether or not to exclude a student from school?")</f>
        <v xml:space="preserve"> Regardless of how school exclusions are actually decided upon, who do you think should ultimately make the choice on whether or not to exclude a student from school?</v>
      </c>
      <c r="E119" s="14" t="str">
        <f>HYPERLINK("#'Full Results'!A1041", "1041")</f>
        <v>1041</v>
      </c>
      <c r="F119" t="s">
        <v>85</v>
      </c>
    </row>
    <row r="120" spans="3:6" x14ac:dyDescent="0.35">
      <c r="C120">
        <v>112</v>
      </c>
      <c r="D120" s="8" t="str">
        <f>HYPERLINK("#'Table 112'!A1", "Grid Summary: Which of the following comes closest to your view?  ")</f>
        <v>Grid Summary: Which of the following comes closest to your view?  </v>
      </c>
      <c r="E120" s="7"/>
      <c r="F120" t="s">
        <v>85</v>
      </c>
    </row>
    <row r="121" spans="3:6" x14ac:dyDescent="0.35">
      <c r="C121">
        <v>113</v>
      </c>
      <c r="D121" s="8" t="str">
        <f>HYPERLINK("#'Table 113'!A1", "Which of the following comes closest to your view?  : The parents of the child should always have to agree for their child to be excluded|The parents of the child should NOT have to agree for their child to be excluded")</f>
        <v>Which of the following comes closest to your view?  : The parents of the child should always have to agree for their child to be excluded|The parents of the child should NOT have to agree for their child to be excluded</v>
      </c>
      <c r="E121" s="14" t="str">
        <f>HYPERLINK("#'Full Results'!A1051", "1051")</f>
        <v>1051</v>
      </c>
      <c r="F121" t="s">
        <v>85</v>
      </c>
    </row>
    <row r="122" spans="3:6" x14ac:dyDescent="0.35">
      <c r="C122">
        <v>114</v>
      </c>
      <c r="D122" s="8" t="str">
        <f>HYPERLINK("#'Table 114'!A1", "Which of the following comes closest to your view?  : The student should have to agree to be excluded|The student should NOT have to agree to be excluded")</f>
        <v>Which of the following comes closest to your view?  : The student should have to agree to be excluded|The student should NOT have to agree to be excluded</v>
      </c>
      <c r="E122" s="14" t="str">
        <f>HYPERLINK("#'Full Results'!A1059", "1059")</f>
        <v>1059</v>
      </c>
      <c r="F122" t="s">
        <v>85</v>
      </c>
    </row>
    <row r="123" spans="3:6" x14ac:dyDescent="0.35">
      <c r="C123">
        <v>115</v>
      </c>
      <c r="D123" s="8" t="str">
        <f>HYPERLINK("#'Table 115'!A1", "Which of the following comes closest to your view?  : The student’s classroom (“form”) tutor should have to agree for them to be excluded|The student's classroom (""form"") tutor should NOT have to agree for them to be excluded")</f>
        <v>Which of the following comes closest to your view?  : The student’s classroom (“form”) tutor should have to agree for them to be excluded|The student's classroom ("form") tutor should NOT have to agree for them to be excluded</v>
      </c>
      <c r="E123" s="14" t="str">
        <f>HYPERLINK("#'Full Results'!A1067", "1067")</f>
        <v>1067</v>
      </c>
      <c r="F123" t="s">
        <v>85</v>
      </c>
    </row>
    <row r="124" spans="3:6" x14ac:dyDescent="0.35">
      <c r="C124">
        <v>116</v>
      </c>
      <c r="D124" s="8" t="str">
        <f>HYPERLINK("#'Table 116'!A1", "Grid Summary: If you were to guess, do you think pupils from the following groups are more or less likely to be excluded for the same behaviour as other pupils?  ")</f>
        <v>Grid Summary: If you were to guess, do you think pupils from the following groups are more or less likely to be excluded for the same behaviour as other pupils?  </v>
      </c>
      <c r="E124" s="7"/>
      <c r="F124" t="s">
        <v>85</v>
      </c>
    </row>
    <row r="125" spans="3:6" x14ac:dyDescent="0.35">
      <c r="C125">
        <v>117</v>
      </c>
      <c r="D125" s="8" t="str">
        <f>HYPERLINK("#'Table 117'!A1", "If you were to guess, do you think pupils from the following groups are more or less likely to be excluded for the same behaviour as other pupils?  : Pupils from low-income families")</f>
        <v>If you were to guess, do you think pupils from the following groups are more or less likely to be excluded for the same behaviour as other pupils?  : Pupils from low-income families</v>
      </c>
      <c r="E125" s="14" t="str">
        <f>HYPERLINK("#'Full Results'!A1075", "1075")</f>
        <v>1075</v>
      </c>
      <c r="F125" t="s">
        <v>85</v>
      </c>
    </row>
    <row r="126" spans="3:6" x14ac:dyDescent="0.35">
      <c r="C126">
        <v>118</v>
      </c>
      <c r="D126" s="8" t="str">
        <f>HYPERLINK("#'Table 118'!A1", "If you were to guess, do you think pupils from the following groups are more or less likely to be excluded for the same behaviour as other pupils?  : Pupils from a working class background")</f>
        <v>If you were to guess, do you think pupils from the following groups are more or less likely to be excluded for the same behaviour as other pupils?  : Pupils from a working class background</v>
      </c>
      <c r="E126" s="14" t="str">
        <f>HYPERLINK("#'Full Results'!A1084", "1084")</f>
        <v>1084</v>
      </c>
      <c r="F126" t="s">
        <v>85</v>
      </c>
    </row>
    <row r="127" spans="3:6" x14ac:dyDescent="0.35">
      <c r="C127">
        <v>119</v>
      </c>
      <c r="D127" s="8" t="str">
        <f>HYPERLINK("#'Table 119'!A1", "If you were to guess, do you think pupils from the following groups are more or less likely to be excluded for the same behaviour as other pupils?  : Pupils from a middle class background")</f>
        <v>If you were to guess, do you think pupils from the following groups are more or less likely to be excluded for the same behaviour as other pupils?  : Pupils from a middle class background</v>
      </c>
      <c r="E127" s="14" t="str">
        <f>HYPERLINK("#'Full Results'!A1093", "1093")</f>
        <v>1093</v>
      </c>
      <c r="F127" t="s">
        <v>85</v>
      </c>
    </row>
    <row r="128" spans="3:6" x14ac:dyDescent="0.35">
      <c r="C128">
        <v>120</v>
      </c>
      <c r="D128" s="8" t="str">
        <f>HYPERLINK("#'Table 120'!A1", "If you were to guess, do you think pupils from the following groups are more or less likely to be excluded for the same behaviour as other pupils?  : Pupils from an ethnic minority background")</f>
        <v>If you were to guess, do you think pupils from the following groups are more or less likely to be excluded for the same behaviour as other pupils?  : Pupils from an ethnic minority background</v>
      </c>
      <c r="E128" s="14" t="str">
        <f>HYPERLINK("#'Full Results'!A1102", "1102")</f>
        <v>1102</v>
      </c>
      <c r="F128" t="s">
        <v>85</v>
      </c>
    </row>
    <row r="129" spans="3:6" x14ac:dyDescent="0.35">
      <c r="C129">
        <v>121</v>
      </c>
      <c r="D129" s="8" t="str">
        <f>HYPERLINK("#'Table 121'!A1", "If you were to guess, do you think pupils from the following groups are more or less likely to be excluded for the same behaviour as other pupils?  : Pupils who are white")</f>
        <v>If you were to guess, do you think pupils from the following groups are more or less likely to be excluded for the same behaviour as other pupils?  : Pupils who are white</v>
      </c>
      <c r="E129" s="14" t="str">
        <f>HYPERLINK("#'Full Results'!A1111", "1111")</f>
        <v>1111</v>
      </c>
      <c r="F129" t="s">
        <v>85</v>
      </c>
    </row>
    <row r="130" spans="3:6" x14ac:dyDescent="0.35">
      <c r="C130">
        <v>122</v>
      </c>
      <c r="D130" s="8" t="str">
        <f>HYPERLINK("#'Table 122'!A1", "If you were to guess, do you think pupils from the following groups are more or less likely to be excluded for the same behaviour as other pupils?  : Pupils from Black Caribbean backgrounds")</f>
        <v>If you were to guess, do you think pupils from the following groups are more or less likely to be excluded for the same behaviour as other pupils?  : Pupils from Black Caribbean backgrounds</v>
      </c>
      <c r="E130" s="14" t="str">
        <f>HYPERLINK("#'Full Results'!A1120", "1120")</f>
        <v>1120</v>
      </c>
      <c r="F130" t="s">
        <v>85</v>
      </c>
    </row>
    <row r="131" spans="3:6" x14ac:dyDescent="0.35">
      <c r="C131">
        <v>123</v>
      </c>
      <c r="D131" s="8" t="str">
        <f>HYPERLINK("#'Table 123'!A1", "If you were to guess, do you think pupils from the following groups are more or less likely to be excluded for the same behaviour as other pupils?  : Pupils from a Gypsy, Roma and Traveller (GRT) background")</f>
        <v>If you were to guess, do you think pupils from the following groups are more or less likely to be excluded for the same behaviour as other pupils?  : Pupils from a Gypsy, Roma and Traveller (GRT) background</v>
      </c>
      <c r="E131" s="14" t="str">
        <f>HYPERLINK("#'Full Results'!A1129", "1129")</f>
        <v>1129</v>
      </c>
      <c r="F131" t="s">
        <v>85</v>
      </c>
    </row>
    <row r="132" spans="3:6" x14ac:dyDescent="0.35">
      <c r="C132">
        <v>124</v>
      </c>
      <c r="D132" s="8" t="str">
        <f>HYPERLINK("#'Table 124'!A1", "If you were to guess, do you think pupils from the following groups are more or less likely to be excluded for the same behaviour as other pupils?  : Pupils who are LGBT+")</f>
        <v>If you were to guess, do you think pupils from the following groups are more or less likely to be excluded for the same behaviour as other pupils?  : Pupils who are LGBT+</v>
      </c>
      <c r="E132" s="14" t="str">
        <f>HYPERLINK("#'Full Results'!A1138", "1138")</f>
        <v>1138</v>
      </c>
      <c r="F132" t="s">
        <v>85</v>
      </c>
    </row>
    <row r="133" spans="3:6" x14ac:dyDescent="0.35">
      <c r="C133">
        <v>125</v>
      </c>
      <c r="D133" s="8" t="str">
        <f>HYPERLINK("#'Table 125'!A1", "If you were to guess, do you think pupils from the following groups are more or less likely to be excluded for the same behaviour as other pupils?  : Pupils who have mental health issues")</f>
        <v>If you were to guess, do you think pupils from the following groups are more or less likely to be excluded for the same behaviour as other pupils?  : Pupils who have mental health issues</v>
      </c>
      <c r="E133" s="14" t="str">
        <f>HYPERLINK("#'Full Results'!A1147", "1147")</f>
        <v>1147</v>
      </c>
      <c r="F133" t="s">
        <v>85</v>
      </c>
    </row>
    <row r="134" spans="3:6" x14ac:dyDescent="0.35">
      <c r="C134">
        <v>126</v>
      </c>
      <c r="D134" s="8" t="str">
        <f>HYPERLINK("#'Table 126'!A1", "If you were to guess, do you think pupils from the following groups are more or less likely to be excluded for the same behaviour as other pupils?  : Pupils who have learning difficulties")</f>
        <v>If you were to guess, do you think pupils from the following groups are more or less likely to be excluded for the same behaviour as other pupils?  : Pupils who have learning difficulties</v>
      </c>
      <c r="E134" s="14" t="str">
        <f>HYPERLINK("#'Full Results'!A1156", "1156")</f>
        <v>1156</v>
      </c>
      <c r="F134" t="s">
        <v>85</v>
      </c>
    </row>
    <row r="135" spans="3:6" x14ac:dyDescent="0.35">
      <c r="C135">
        <v>127</v>
      </c>
      <c r="D135" s="8" t="str">
        <f>HYPERLINK("#'Table 127'!A1", "If you were to guess, do you think pupils from the following groups are more or less likely to be excluded for the same behaviour as other pupils?  : Pupils with physical disabilities")</f>
        <v>If you were to guess, do you think pupils from the following groups are more or less likely to be excluded for the same behaviour as other pupils?  : Pupils with physical disabilities</v>
      </c>
      <c r="E135" s="14" t="str">
        <f>HYPERLINK("#'Full Results'!A1165", "1165")</f>
        <v>1165</v>
      </c>
      <c r="F135" t="s">
        <v>85</v>
      </c>
    </row>
    <row r="136" spans="3:6" x14ac:dyDescent="0.35">
      <c r="C136">
        <v>128</v>
      </c>
      <c r="D136" s="8" t="str">
        <f>HYPERLINK("#'Table 128'!A1", "If you were to guess, do you think pupils from the following groups are more or less likely to be excluded for the same behaviour as other pupils?  : Pupils receiving social work support")</f>
        <v>If you were to guess, do you think pupils from the following groups are more or less likely to be excluded for the same behaviour as other pupils?  : Pupils receiving social work support</v>
      </c>
      <c r="E136" s="14" t="str">
        <f>HYPERLINK("#'Full Results'!A1174", "1174")</f>
        <v>1174</v>
      </c>
      <c r="F136" t="s">
        <v>85</v>
      </c>
    </row>
    <row r="137" spans="3:6" x14ac:dyDescent="0.35">
      <c r="C137">
        <v>129</v>
      </c>
      <c r="D137" s="8" t="str">
        <f>HYPERLINK("#'Table 129'!A1", "If you were to guess, do you think pupils from the following groups are more or less likely to be excluded for the same behaviour as other pupils?  : Girls")</f>
        <v>If you were to guess, do you think pupils from the following groups are more or less likely to be excluded for the same behaviour as other pupils?  : Girls</v>
      </c>
      <c r="E137" s="14" t="str">
        <f>HYPERLINK("#'Full Results'!A1183", "1183")</f>
        <v>1183</v>
      </c>
      <c r="F137" t="s">
        <v>85</v>
      </c>
    </row>
    <row r="138" spans="3:6" x14ac:dyDescent="0.35">
      <c r="C138">
        <v>130</v>
      </c>
      <c r="D138" s="8" t="str">
        <f>HYPERLINK("#'Table 130'!A1", "If you were to guess, do you think pupils from the following groups are more or less likely to be excluded for the same behaviour as other pupils?  : Boys")</f>
        <v>If you were to guess, do you think pupils from the following groups are more or less likely to be excluded for the same behaviour as other pupils?  : Boys</v>
      </c>
      <c r="E138" s="14" t="str">
        <f>HYPERLINK("#'Full Results'!A1192", "1192")</f>
        <v>1192</v>
      </c>
      <c r="F138" t="s">
        <v>85</v>
      </c>
    </row>
    <row r="139" spans="3:6" x14ac:dyDescent="0.35">
      <c r="C139">
        <v>131</v>
      </c>
      <c r="D139" s="8" t="str">
        <f>HYPERLINK("#'Table 131'!A1", " If you were to guess, which of the following comes closest to your view? ")</f>
        <v xml:space="preserve"> If you were to guess, which of the following comes closest to your view? </v>
      </c>
      <c r="E139" s="14" t="str">
        <f>HYPERLINK("#'Full Results'!A1201", "1201")</f>
        <v>1201</v>
      </c>
      <c r="F139" t="s">
        <v>359</v>
      </c>
    </row>
    <row r="140" spans="3:6" x14ac:dyDescent="0.35">
      <c r="C140">
        <v>132</v>
      </c>
      <c r="D140" s="8" t="str">
        <f>HYPERLINK("#'Table 132'!A1", " If you were to guess, which of the following comes closest to your view?")</f>
        <v xml:space="preserve"> If you were to guess, which of the following comes closest to your view?</v>
      </c>
      <c r="E140" s="14" t="str">
        <f>HYPERLINK("#'Full Results'!A1214", "1214")</f>
        <v>1214</v>
      </c>
      <c r="F140" t="s">
        <v>359</v>
      </c>
    </row>
    <row r="141" spans="3:6" x14ac:dyDescent="0.35">
      <c r="C141">
        <v>133</v>
      </c>
      <c r="D141" s="8" t="str">
        <f>HYPERLINK("#'Table 133'!A1", " If you were to guess, which of the following comes closest to your view? ")</f>
        <v xml:space="preserve"> If you were to guess, which of the following comes closest to your view? </v>
      </c>
      <c r="E141" s="14" t="str">
        <f>HYPERLINK("#'Full Results'!A1226", "1226")</f>
        <v>1226</v>
      </c>
      <c r="F141" t="s">
        <v>359</v>
      </c>
    </row>
    <row r="142" spans="3:6" x14ac:dyDescent="0.35">
      <c r="C142">
        <v>134</v>
      </c>
      <c r="D142" s="8" t="str">
        <f>HYPERLINK("#'Table 134'!A1", " When thinking about pupils with special educational needs and disabilities (SEND), if you were to guess, which of the following comes closest to your view? ")</f>
        <v xml:space="preserve"> When thinking about pupils with special educational needs and disabilities (SEND), if you were to guess, which of the following comes closest to your view? </v>
      </c>
      <c r="E142" s="14" t="str">
        <f>HYPERLINK("#'Full Results'!A1239", "1239")</f>
        <v>1239</v>
      </c>
      <c r="F142" t="s">
        <v>359</v>
      </c>
    </row>
    <row r="143" spans="3:6" x14ac:dyDescent="0.35">
      <c r="C143">
        <v>135</v>
      </c>
      <c r="D143" s="8" t="str">
        <f>HYPERLINK("#'Table 135'!A1", "Which of the following, if any, do you think would help to reduce the number of pupils who are excluded from schools?Please select all that apply.")</f>
        <v>Which of the following, if any, do you think would help to reduce the number of pupils who are excluded from schools?Please select all that apply.</v>
      </c>
      <c r="E143" s="14" t="str">
        <f>HYPERLINK("#'Full Results'!A1252", "1252")</f>
        <v>1252</v>
      </c>
      <c r="F143" t="s">
        <v>85</v>
      </c>
    </row>
    <row r="144" spans="3:6" x14ac:dyDescent="0.35">
      <c r="C144">
        <v>136</v>
      </c>
      <c r="D144" s="8" t="str">
        <f>HYPERLINK("#'Table 136'!A1", " And which of that same list do you think would have the single greatest impact on reducing rates of exclusion in schools? Select only ONE.")</f>
        <v xml:space="preserve"> And which of that same list do you think would have the single greatest impact on reducing rates of exclusion in schools? Select only ONE.</v>
      </c>
      <c r="E144" s="14" t="str">
        <f>HYPERLINK("#'Full Results'!A1274", "1274")</f>
        <v>1274</v>
      </c>
      <c r="F144" t="s">
        <v>85</v>
      </c>
    </row>
    <row r="145" spans="3:6" x14ac:dyDescent="0.35">
      <c r="C145">
        <v>137</v>
      </c>
      <c r="D145" s="8" t="str">
        <f>HYPERLINK("#'Table 137'!A1", "Grid Summary: Thinking of pupils who have been permanently excluded, do you think school exclusion has a positive or negative impact on the following, or makes no difference?")</f>
        <v>Grid Summary: Thinking of pupils who have been permanently excluded, do you think school exclusion has a positive or negative impact on the following, or makes no difference?</v>
      </c>
      <c r="E145" s="7"/>
      <c r="F145" t="s">
        <v>85</v>
      </c>
    </row>
    <row r="146" spans="3:6" x14ac:dyDescent="0.35">
      <c r="C146">
        <v>138</v>
      </c>
      <c r="D146" s="8" t="str">
        <f>HYPERLINK("#'Table 138'!A1", "Thinking of pupils who have been permanently excluded, do you think school exclusion has a positive or negative impact on the following, or makes no difference?: Their long-term behaviour")</f>
        <v>Thinking of pupils who have been permanently excluded, do you think school exclusion has a positive or negative impact on the following, or makes no difference?: Their long-term behaviour</v>
      </c>
      <c r="E146" s="14" t="str">
        <f>HYPERLINK("#'Full Results'!A1295", "1295")</f>
        <v>1295</v>
      </c>
      <c r="F146" t="s">
        <v>85</v>
      </c>
    </row>
    <row r="147" spans="3:6" x14ac:dyDescent="0.35">
      <c r="C147">
        <v>139</v>
      </c>
      <c r="D147" s="8" t="str">
        <f>HYPERLINK("#'Table 139'!A1", "Thinking of pupils who have been permanently excluded, do you think school exclusion has a positive or negative impact on the following, or makes no difference?: Their job prospects")</f>
        <v>Thinking of pupils who have been permanently excluded, do you think school exclusion has a positive or negative impact on the following, or makes no difference?: Their job prospects</v>
      </c>
      <c r="E147" s="14" t="str">
        <f>HYPERLINK("#'Full Results'!A1304", "1304")</f>
        <v>1304</v>
      </c>
      <c r="F147" t="s">
        <v>85</v>
      </c>
    </row>
    <row r="148" spans="3:6" x14ac:dyDescent="0.35">
      <c r="C148">
        <v>140</v>
      </c>
      <c r="D148" s="8" t="str">
        <f>HYPERLINK("#'Table 140'!A1", "Thinking of pupils who have been permanently excluded, do you think school exclusion has a positive or negative impact on the following, or makes no difference?: Their chances of getting into university")</f>
        <v>Thinking of pupils who have been permanently excluded, do you think school exclusion has a positive or negative impact on the following, or makes no difference?: Their chances of getting into university</v>
      </c>
      <c r="E148" s="14" t="str">
        <f>HYPERLINK("#'Full Results'!A1313", "1313")</f>
        <v>1313</v>
      </c>
      <c r="F148" t="s">
        <v>85</v>
      </c>
    </row>
    <row r="149" spans="3:6" x14ac:dyDescent="0.35">
      <c r="C149">
        <v>141</v>
      </c>
      <c r="D149" s="8" t="str">
        <f>HYPERLINK("#'Table 141'!A1", "Thinking of pupils who have been permanently excluded, do you think school exclusion has a positive or negative impact on the following, or makes no difference?: Their chances of living an enjoyable life")</f>
        <v>Thinking of pupils who have been permanently excluded, do you think school exclusion has a positive or negative impact on the following, or makes no difference?: Their chances of living an enjoyable life</v>
      </c>
      <c r="E149" s="14" t="str">
        <f>HYPERLINK("#'Full Results'!A1322", "1322")</f>
        <v>1322</v>
      </c>
      <c r="F149" t="s">
        <v>85</v>
      </c>
    </row>
    <row r="150" spans="3:6" x14ac:dyDescent="0.35">
      <c r="C150">
        <v>142</v>
      </c>
      <c r="D150" s="8" t="str">
        <f>HYPERLINK("#'Table 142'!A1", "Thinking of pupils who have been permanently excluded, do you think school exclusion has a positive or negative impact on the following, or makes no difference?: Their ability to make friends")</f>
        <v>Thinking of pupils who have been permanently excluded, do you think school exclusion has a positive or negative impact on the following, or makes no difference?: Their ability to make friends</v>
      </c>
      <c r="E150" s="14" t="str">
        <f>HYPERLINK("#'Full Results'!A1331", "1331")</f>
        <v>1331</v>
      </c>
      <c r="F150" t="s">
        <v>85</v>
      </c>
    </row>
    <row r="151" spans="3:6" x14ac:dyDescent="0.35">
      <c r="C151">
        <v>143</v>
      </c>
      <c r="D151" s="8" t="str">
        <f>HYPERLINK("#'Table 143'!A1", "Thinking of pupils who have been permanently excluded, do you think school exclusion has a positive or negative impact on the following, or makes no difference?: Their overall mental health")</f>
        <v>Thinking of pupils who have been permanently excluded, do you think school exclusion has a positive or negative impact on the following, or makes no difference?: Their overall mental health</v>
      </c>
      <c r="E151" s="14" t="str">
        <f>HYPERLINK("#'Full Results'!A1340", "1340")</f>
        <v>1340</v>
      </c>
      <c r="F151" t="s">
        <v>85</v>
      </c>
    </row>
    <row r="152" spans="3:6" x14ac:dyDescent="0.35">
      <c r="C152">
        <v>144</v>
      </c>
      <c r="D152" s="8" t="str">
        <f>HYPERLINK("#'Table 144'!A1", "Thinking of pupils who have been permanently excluded, do you think school exclusion has a positive or negative impact on the following, or makes no difference?: Family life of the excluded student")</f>
        <v>Thinking of pupils who have been permanently excluded, do you think school exclusion has a positive or negative impact on the following, or makes no difference?: Family life of the excluded student</v>
      </c>
      <c r="E152" s="14" t="str">
        <f>HYPERLINK("#'Full Results'!A1349", "1349")</f>
        <v>1349</v>
      </c>
      <c r="F152" t="s">
        <v>85</v>
      </c>
    </row>
    <row r="153" spans="3:6" x14ac:dyDescent="0.35">
      <c r="C153">
        <v>145</v>
      </c>
      <c r="D153" s="8" t="str">
        <f>HYPERLINK("#'Table 145'!A1", "Grid Summary: Thinking about wider society, do you think school exclusion has a positive or negative impact on the following, or makes no difference?")</f>
        <v>Grid Summary: Thinking about wider society, do you think school exclusion has a positive or negative impact on the following, or makes no difference?</v>
      </c>
      <c r="E153" s="7"/>
      <c r="F153" t="s">
        <v>85</v>
      </c>
    </row>
    <row r="154" spans="3:6" x14ac:dyDescent="0.35">
      <c r="C154">
        <v>146</v>
      </c>
      <c r="D154" s="8" t="str">
        <f>HYPERLINK("#'Table 146'!A1", "Thinking about wider society, do you think school exclusion has a positive or negative impact on the following, or makes no difference?: Levels of crime")</f>
        <v>Thinking about wider society, do you think school exclusion has a positive or negative impact on the following, or makes no difference?: Levels of crime</v>
      </c>
      <c r="E154" s="14" t="str">
        <f>HYPERLINK("#'Full Results'!A1358", "1358")</f>
        <v>1358</v>
      </c>
      <c r="F154" t="s">
        <v>85</v>
      </c>
    </row>
    <row r="155" spans="3:6" x14ac:dyDescent="0.35">
      <c r="C155">
        <v>147</v>
      </c>
      <c r="D155" s="8" t="str">
        <f>HYPERLINK("#'Table 147'!A1", "Thinking about wider society, do you think school exclusion has a positive or negative impact on the following, or makes no difference?: Mental health in society")</f>
        <v>Thinking about wider society, do you think school exclusion has a positive or negative impact on the following, or makes no difference?: Mental health in society</v>
      </c>
      <c r="E155" s="14" t="str">
        <f>HYPERLINK("#'Full Results'!A1367", "1367")</f>
        <v>1367</v>
      </c>
      <c r="F155" t="s">
        <v>85</v>
      </c>
    </row>
    <row r="156" spans="3:6" x14ac:dyDescent="0.35">
      <c r="C156">
        <v>148</v>
      </c>
      <c r="D156" s="8" t="str">
        <f>HYPERLINK("#'Table 148'!A1", "Thinking about wider society, do you think school exclusion has a positive or negative impact on the following, or makes no difference?: Levels of gender, racial, or class-based inequality")</f>
        <v>Thinking about wider society, do you think school exclusion has a positive or negative impact on the following, or makes no difference?: Levels of gender, racial, or class-based inequality</v>
      </c>
      <c r="E156" s="14" t="str">
        <f>HYPERLINK("#'Full Results'!A1376", "1376")</f>
        <v>1376</v>
      </c>
      <c r="F156" t="s">
        <v>85</v>
      </c>
    </row>
    <row r="157" spans="3:6" x14ac:dyDescent="0.35">
      <c r="C157">
        <v>149</v>
      </c>
      <c r="D157" s="8" t="str">
        <f>HYPERLINK("#'Table 149'!A1", "Thinking about wider society, do you think school exclusion has a positive or negative impact on the following, or makes no difference?: The economy")</f>
        <v>Thinking about wider society, do you think school exclusion has a positive or negative impact on the following, or makes no difference?: The economy</v>
      </c>
      <c r="E157" s="14" t="str">
        <f>HYPERLINK("#'Full Results'!A1385", "1385")</f>
        <v>1385</v>
      </c>
      <c r="F157" t="s">
        <v>85</v>
      </c>
    </row>
    <row r="158" spans="3:6" x14ac:dyDescent="0.35">
      <c r="C158">
        <v>150</v>
      </c>
      <c r="D158" s="8" t="str">
        <f>HYPERLINK("#'Table 150'!A1", "Thinking about wider society, do you think school exclusion has a positive or negative impact on the following, or makes no difference?: Levels of homelessness")</f>
        <v>Thinking about wider society, do you think school exclusion has a positive or negative impact on the following, or makes no difference?: Levels of homelessness</v>
      </c>
      <c r="E158" s="14" t="str">
        <f>HYPERLINK("#'Full Results'!A1394", "1394")</f>
        <v>1394</v>
      </c>
      <c r="F158" t="s">
        <v>85</v>
      </c>
    </row>
    <row r="159" spans="3:6" x14ac:dyDescent="0.35">
      <c r="C159">
        <v>151</v>
      </c>
      <c r="D159" s="8" t="str">
        <f>HYPERLINK("#'Table 151'!A1", "Thinking about wider society, do you think school exclusion has a positive or negative impact on the following, or makes no difference?: Levels of employment")</f>
        <v>Thinking about wider society, do you think school exclusion has a positive or negative impact on the following, or makes no difference?: Levels of employment</v>
      </c>
      <c r="E159" s="14" t="str">
        <f>HYPERLINK("#'Full Results'!A1403", "1403")</f>
        <v>1403</v>
      </c>
      <c r="F159" t="s">
        <v>85</v>
      </c>
    </row>
    <row r="160" spans="3:6" x14ac:dyDescent="0.35">
      <c r="C160">
        <v>152</v>
      </c>
      <c r="D160" s="8" t="str">
        <f>HYPERLINK("#'Table 152'!A1", "Thinking about wider society, do you think school exclusion has a positive or negative impact on the following, or makes no difference?: Levels of youth violence")</f>
        <v>Thinking about wider society, do you think school exclusion has a positive or negative impact on the following, or makes no difference?: Levels of youth violence</v>
      </c>
      <c r="E160" s="14" t="str">
        <f>HYPERLINK("#'Full Results'!A1412", "1412")</f>
        <v>1412</v>
      </c>
      <c r="F160" t="s">
        <v>85</v>
      </c>
    </row>
    <row r="161" spans="3:6" x14ac:dyDescent="0.35">
      <c r="C161">
        <v>153</v>
      </c>
      <c r="D161" s="8" t="str">
        <f>HYPERLINK("#'Table 153'!A1", " In your view, does the UK government do a good or bad job at supporting excluded pupils after they leave school?")</f>
        <v xml:space="preserve"> In your view, does the UK government do a good or bad job at supporting excluded pupils after they leave school?</v>
      </c>
      <c r="E161" s="14" t="str">
        <f>HYPERLINK("#'Full Results'!A1421", "1421")</f>
        <v>1421</v>
      </c>
      <c r="F161" t="s">
        <v>85</v>
      </c>
    </row>
    <row r="162" spans="3:6" x14ac:dyDescent="0.35">
      <c r="C162">
        <v>154</v>
      </c>
      <c r="D162" s="8" t="str">
        <f>HYPERLINK("#'Table 154'!A1", "Alternative provision (AP) settings are places that provide education for pupils who can’t go to a mainstream school. This may be due to exclusion, illness, or other reasons. AP settings enable pupils who would not otherwise receive suitable educ...")</f>
        <v>Alternative provision (AP) settings are places that provide education for pupils who can’t go to a mainstream school. This may be due to exclusion, illness, or other reasons. AP settings enable pupils who would not otherwise receive suitable educ...</v>
      </c>
      <c r="E162" s="14" t="str">
        <f>HYPERLINK("#'Full Results'!A1430", "1430")</f>
        <v>1430</v>
      </c>
      <c r="F162" t="s">
        <v>85</v>
      </c>
    </row>
    <row r="163" spans="3:6" x14ac:dyDescent="0.35">
      <c r="C163">
        <v>155</v>
      </c>
      <c r="D163" s="8" t="str">
        <f>HYPERLINK("#'Table 155'!A1", "Which of the following do you view as the main disadvantages of sending excluded pupils to alternative provision schools?Please select up to three.")</f>
        <v>Which of the following do you view as the main disadvantages of sending excluded pupils to alternative provision schools?Please select up to three.</v>
      </c>
      <c r="E163" s="14" t="str">
        <f>HYPERLINK("#'Full Results'!A1442", "1442")</f>
        <v>1442</v>
      </c>
      <c r="F163" t="s">
        <v>85</v>
      </c>
    </row>
    <row r="164" spans="3:6" x14ac:dyDescent="0.35">
      <c r="C164">
        <v>156</v>
      </c>
      <c r="D164" s="8" t="str">
        <f>HYPERLINK("#'Table 156'!A1", " How important or unimportant is it for pupils who are excluded to be eventually reintegrated into mainstream schools?")</f>
        <v xml:space="preserve"> How important or unimportant is it for pupils who are excluded to be eventually reintegrated into mainstream schools?</v>
      </c>
      <c r="E164" s="14" t="str">
        <f>HYPERLINK("#'Full Results'!A1456", "1456")</f>
        <v>1456</v>
      </c>
      <c r="F164" t="s">
        <v>85</v>
      </c>
    </row>
    <row r="165" spans="3:6" x14ac:dyDescent="0.35">
      <c r="C165">
        <v>157</v>
      </c>
      <c r="D165" s="8" t="str">
        <f>HYPERLINK("#'Table 157'!A1", "Grid Summary: In your view, do you think the following types of schools provide better or worse quality education than mainstream schools?")</f>
        <v>Grid Summary: In your view, do you think the following types of schools provide better or worse quality education than mainstream schools?</v>
      </c>
      <c r="E165" s="7"/>
      <c r="F165" t="s">
        <v>85</v>
      </c>
    </row>
    <row r="166" spans="3:6" x14ac:dyDescent="0.35">
      <c r="C166">
        <v>158</v>
      </c>
      <c r="D166" s="8" t="str">
        <f>HYPERLINK("#'Table 158'!A1", "In your view, do you think the following types of schools provide better or worse quality education than mainstream schools?: Special educational needs schools")</f>
        <v>In your view, do you think the following types of schools provide better or worse quality education than mainstream schools?: Special educational needs schools</v>
      </c>
      <c r="E166" s="14" t="str">
        <f>HYPERLINK("#'Full Results'!A1466", "1466")</f>
        <v>1466</v>
      </c>
      <c r="F166" t="s">
        <v>85</v>
      </c>
    </row>
    <row r="167" spans="3:6" x14ac:dyDescent="0.35">
      <c r="C167">
        <v>159</v>
      </c>
      <c r="D167" s="8" t="str">
        <f>HYPERLINK("#'Table 159'!A1", "In your view, do you think the following types of schools provide better or worse quality education than mainstream schools?: Alternative Provision schools")</f>
        <v>In your view, do you think the following types of schools provide better or worse quality education than mainstream schools?: Alternative Provision schools</v>
      </c>
      <c r="E167" s="14" t="str">
        <f>HYPERLINK("#'Full Results'!A1475", "1475")</f>
        <v>1475</v>
      </c>
      <c r="F167" t="s">
        <v>85</v>
      </c>
    </row>
    <row r="168" spans="3:6" x14ac:dyDescent="0.35">
      <c r="C168">
        <v>160</v>
      </c>
      <c r="D168" s="8" t="str">
        <f>HYPERLINK("#'Table 160'!A1", "Regardless of how you think schools should respond, how do you think schools actually respond to the following type of poor behaviour?Verbally threatening a teacher. Please select all that apply.")</f>
        <v>Regardless of how you think schools should respond, how do you think schools actually respond to the following type of poor behaviour?Verbally threatening a teacher. Please select all that apply.</v>
      </c>
      <c r="E168" s="14" t="str">
        <f>HYPERLINK("#'Full Results'!A1484", "1484")</f>
        <v>1484</v>
      </c>
      <c r="F168" t="s">
        <v>85</v>
      </c>
    </row>
    <row r="169" spans="3:6" x14ac:dyDescent="0.35">
      <c r="C169">
        <v>161</v>
      </c>
      <c r="D169" s="8" t="str">
        <f>HYPERLINK("#'Table 161'!A1", "Regardless of how you think schools should respond, how do you think schools actually respond to the following type of poor behaviour?Bringing a weapon to school. Please select all that apply.")</f>
        <v>Regardless of how you think schools should respond, how do you think schools actually respond to the following type of poor behaviour?Bringing a weapon to school. Please select all that apply.</v>
      </c>
      <c r="E169" s="14" t="str">
        <f>HYPERLINK("#'Full Results'!A1498", "1498")</f>
        <v>1498</v>
      </c>
      <c r="F169" t="s">
        <v>85</v>
      </c>
    </row>
    <row r="170" spans="3:6" x14ac:dyDescent="0.35">
      <c r="C170">
        <v>162</v>
      </c>
      <c r="D170" s="8" t="str">
        <f>HYPERLINK("#'Table 162'!A1", "Regardless of how you think schools should respond, how do you think schools actually respond to the following type of poor behaviour?Verbally bullying another pupil. Please select all that apply.")</f>
        <v>Regardless of how you think schools should respond, how do you think schools actually respond to the following type of poor behaviour?Verbally bullying another pupil. Please select all that apply.</v>
      </c>
      <c r="E170" s="14" t="str">
        <f>HYPERLINK("#'Full Results'!A1512", "1512")</f>
        <v>1512</v>
      </c>
      <c r="F170" t="s">
        <v>85</v>
      </c>
    </row>
    <row r="171" spans="3:6" x14ac:dyDescent="0.35">
      <c r="C171">
        <v>163</v>
      </c>
      <c r="D171" s="8" t="str">
        <f>HYPERLINK("#'Table 163'!A1", "Regardless of how you think schools should respond, how do you think schools actually respond to the following type of poor behaviour?Physically assaulting another pupil. Please select all that apply.")</f>
        <v>Regardless of how you think schools should respond, how do you think schools actually respond to the following type of poor behaviour?Physically assaulting another pupil. Please select all that apply.</v>
      </c>
      <c r="E171" s="14" t="str">
        <f>HYPERLINK("#'Full Results'!A1526", "1526")</f>
        <v>1526</v>
      </c>
      <c r="F171" t="s">
        <v>85</v>
      </c>
    </row>
    <row r="172" spans="3:6" x14ac:dyDescent="0.35">
      <c r="C172">
        <v>164</v>
      </c>
      <c r="D172" s="8" t="str">
        <f>HYPERLINK("#'Table 164'!A1", "Regardless of how you think schools should respond, how do you think schools actually respond to the following type of poor behaviour?Cyber-bullying another pupil. Please select all that apply.")</f>
        <v>Regardless of how you think schools should respond, how do you think schools actually respond to the following type of poor behaviour?Cyber-bullying another pupil. Please select all that apply.</v>
      </c>
      <c r="E172" s="14" t="str">
        <f>HYPERLINK("#'Full Results'!A1540", "1540")</f>
        <v>1540</v>
      </c>
      <c r="F172" t="s">
        <v>85</v>
      </c>
    </row>
    <row r="173" spans="3:6" x14ac:dyDescent="0.35">
      <c r="C173">
        <v>165</v>
      </c>
      <c r="D173" s="8" t="str">
        <f>HYPERLINK("#'Table 165'!A1", "Regardless of how you think schools should respond, how do you think schools actually respond to the following type of poor behaviour?Causing a disruption during a lesson. Please select all that apply.")</f>
        <v>Regardless of how you think schools should respond, how do you think schools actually respond to the following type of poor behaviour?Causing a disruption during a lesson. Please select all that apply.</v>
      </c>
      <c r="E173" s="14" t="str">
        <f>HYPERLINK("#'Full Results'!A1554", "1554")</f>
        <v>1554</v>
      </c>
      <c r="F173" t="s">
        <v>85</v>
      </c>
    </row>
    <row r="174" spans="3:6" x14ac:dyDescent="0.35">
      <c r="C174">
        <v>166</v>
      </c>
      <c r="D174" s="8" t="str">
        <f>HYPERLINK("#'Table 166'!A1", "Regardless of how you think schools should respond, how do you think schools actually respond to the following type of poor behaviour?Violating the dress code. Please select all that apply.")</f>
        <v>Regardless of how you think schools should respond, how do you think schools actually respond to the following type of poor behaviour?Violating the dress code. Please select all that apply.</v>
      </c>
      <c r="E174" s="14" t="str">
        <f>HYPERLINK("#'Full Results'!A1568", "1568")</f>
        <v>1568</v>
      </c>
      <c r="F174" t="s">
        <v>85</v>
      </c>
    </row>
    <row r="175" spans="3:6" x14ac:dyDescent="0.35">
      <c r="C175">
        <v>167</v>
      </c>
      <c r="D175" s="8" t="str">
        <f>HYPERLINK("#'Table 167'!A1", "Regardless of how you think schools should respond, how do you think schools actually respond to the following type of poor behaviour?Failing to attend school. Please select all that apply.")</f>
        <v>Regardless of how you think schools should respond, how do you think schools actually respond to the following type of poor behaviour?Failing to attend school. Please select all that apply.</v>
      </c>
      <c r="E175" s="14" t="str">
        <f>HYPERLINK("#'Full Results'!A1582", "1582")</f>
        <v>1582</v>
      </c>
      <c r="F175" t="s">
        <v>85</v>
      </c>
    </row>
    <row r="176" spans="3:6" x14ac:dyDescent="0.35">
      <c r="C176">
        <v>168</v>
      </c>
      <c r="D176" s="8" t="str">
        <f>HYPERLINK("#'Table 168'!A1", "Regardless of how you think schools should respond, how do you think schools actually respond to the following type of poor behaviour?Threatening use of a weapon. Please select all that apply.")</f>
        <v>Regardless of how you think schools should respond, how do you think schools actually respond to the following type of poor behaviour?Threatening use of a weapon. Please select all that apply.</v>
      </c>
      <c r="E176" s="14" t="str">
        <f>HYPERLINK("#'Full Results'!A1596", "1596")</f>
        <v>1596</v>
      </c>
      <c r="F176" t="s">
        <v>85</v>
      </c>
    </row>
    <row r="177" spans="3:6" x14ac:dyDescent="0.35">
      <c r="C177">
        <v>169</v>
      </c>
      <c r="D177" s="8" t="str">
        <f>HYPERLINK("#'Table 169'!A1", "Regardless of how you think schools should respond, how do you think schools actually respond to the following type of poor behaviour?Bringing drugs into school. Please select all that apply.")</f>
        <v>Regardless of how you think schools should respond, how do you think schools actually respond to the following type of poor behaviour?Bringing drugs into school. Please select all that apply.</v>
      </c>
      <c r="E177" s="14" t="str">
        <f>HYPERLINK("#'Full Results'!A1610", "1610")</f>
        <v>1610</v>
      </c>
      <c r="F177" t="s">
        <v>85</v>
      </c>
    </row>
    <row r="178" spans="3:6" x14ac:dyDescent="0.35">
      <c r="C178">
        <v>170</v>
      </c>
      <c r="D178" s="8" t="str">
        <f>HYPERLINK("#'Table 170'!A1", " As far as you are aware, does your school permanently exclude pupils for poor behaviour?")</f>
        <v xml:space="preserve"> As far as you are aware, does your school permanently exclude pupils for poor behaviour?</v>
      </c>
      <c r="E178" s="14" t="str">
        <f>HYPERLINK("#'Full Results'!A1624", "1624")</f>
        <v>1624</v>
      </c>
      <c r="F178" t="s">
        <v>85</v>
      </c>
    </row>
    <row r="179" spans="3:6" x14ac:dyDescent="0.35">
      <c r="C179">
        <v>171</v>
      </c>
      <c r="D179" s="8" t="str">
        <f>HYPERLINK("#'Table 171'!A1", " To the best of your knowledge, how many pupils does your school suspend per year, on average?")</f>
        <v xml:space="preserve"> To the best of your knowledge, how many pupils does your school suspend per year, on average?</v>
      </c>
      <c r="E179" s="14" t="str">
        <f>HYPERLINK("#'Full Results'!A1631", "1631")</f>
        <v>1631</v>
      </c>
      <c r="F179" t="s">
        <v>85</v>
      </c>
    </row>
    <row r="180" spans="3:6" x14ac:dyDescent="0.35">
      <c r="C180">
        <v>172</v>
      </c>
      <c r="D180" s="8" t="str">
        <f>HYPERLINK("#'Table 172'!A1", " To the best of your knowledge, how many pupils does your school permanently exclude per year, on average?")</f>
        <v xml:space="preserve"> To the best of your knowledge, how many pupils does your school permanently exclude per year, on average?</v>
      </c>
      <c r="E180" s="14" t="str">
        <f>HYPERLINK("#'Full Results'!A1641", "1641")</f>
        <v>1641</v>
      </c>
      <c r="F180" t="s">
        <v>85</v>
      </c>
    </row>
    <row r="181" spans="3:6" x14ac:dyDescent="0.35">
      <c r="C181">
        <v>173</v>
      </c>
      <c r="D181" s="8" t="str">
        <f>HYPERLINK("#'Table 173'!A1", " To the best of your knowledge, how many pupils does your school move off the school roll? This may include managed moves, off-rolling, or elective home education moves.")</f>
        <v xml:space="preserve"> To the best of your knowledge, how many pupils does your school move off the school roll? This may include managed moves, off-rolling, or elective home education moves.</v>
      </c>
      <c r="E181" s="14" t="str">
        <f>HYPERLINK("#'Full Results'!A1653", "1653")</f>
        <v>1653</v>
      </c>
      <c r="F181" t="s">
        <v>85</v>
      </c>
    </row>
    <row r="182" spans="3:6" x14ac:dyDescent="0.35">
      <c r="C182">
        <v>174</v>
      </c>
      <c r="D182" s="8" t="str">
        <f>HYPERLINK("#'Table 174'!A1", " Have you ever reported an incident that led to a child being permanently excluded from school?")</f>
        <v xml:space="preserve"> Have you ever reported an incident that led to a child being permanently excluded from school?</v>
      </c>
      <c r="E182" s="14" t="str">
        <f>HYPERLINK("#'Full Results'!A1663", "1663")</f>
        <v>1663</v>
      </c>
      <c r="F182" t="s">
        <v>85</v>
      </c>
    </row>
    <row r="183" spans="3:6" x14ac:dyDescent="0.35">
      <c r="C183">
        <v>175</v>
      </c>
      <c r="D183" s="8" t="str">
        <f>HYPERLINK("#'Table 175'!A1", "Thinking about your experience as a teacher, what do you think are the main reasons for schools to permanently exclude pupils?Select up to three. ")</f>
        <v>Thinking about your experience as a teacher, what do you think are the main reasons for schools to permanently exclude pupils?Select up to three. </v>
      </c>
      <c r="E183" s="14" t="str">
        <f>HYPERLINK("#'Full Results'!A1670", "1670")</f>
        <v>1670</v>
      </c>
      <c r="F183" t="s">
        <v>85</v>
      </c>
    </row>
    <row r="184" spans="3:6" x14ac:dyDescent="0.35">
      <c r="C184">
        <v>176</v>
      </c>
      <c r="D184" s="8" t="str">
        <f>HYPERLINK("#'Table 176'!A1", " Based on your experience as a teacher, how effective are suspensions in having a lasting improvement on the individual pupil’s behaviour?")</f>
        <v xml:space="preserve"> Based on your experience as a teacher, how effective are suspensions in having a lasting improvement on the individual pupil’s behaviour?</v>
      </c>
      <c r="E184" s="14" t="str">
        <f>HYPERLINK("#'Full Results'!A1682", "1682")</f>
        <v>1682</v>
      </c>
      <c r="F184" t="s">
        <v>85</v>
      </c>
    </row>
    <row r="185" spans="3:6" x14ac:dyDescent="0.35">
      <c r="C185">
        <v>177</v>
      </c>
      <c r="D185" s="8" t="str">
        <f>HYPERLINK("#'Table 177'!A1", " Based on your experience as a teacher, how effective are suspensions in acting as a deterrent to others?")</f>
        <v xml:space="preserve"> Based on your experience as a teacher, how effective are suspensions in acting as a deterrent to others?</v>
      </c>
      <c r="E185" s="14" t="str">
        <f>HYPERLINK("#'Full Results'!A1691", "1691")</f>
        <v>1691</v>
      </c>
      <c r="F185" t="s">
        <v>85</v>
      </c>
    </row>
    <row r="186" spans="3:6" x14ac:dyDescent="0.35">
      <c r="C186">
        <v>178</v>
      </c>
      <c r="D186" s="8" t="str">
        <f>HYPERLINK("#'Table 178'!A1", " Based on your experience as a teacher, how effective are permanent exclusions in acting as a deterrent to others?")</f>
        <v xml:space="preserve"> Based on your experience as a teacher, how effective are permanent exclusions in acting as a deterrent to others?</v>
      </c>
      <c r="E186" s="14" t="str">
        <f>HYPERLINK("#'Full Results'!A1700", "1700")</f>
        <v>1700</v>
      </c>
      <c r="F186" t="s">
        <v>85</v>
      </c>
    </row>
    <row r="187" spans="3:6" x14ac:dyDescent="0.35">
      <c r="C187">
        <v>179</v>
      </c>
      <c r="D187" s="8" t="str">
        <f>HYPERLINK("#'Table 179'!A1", "Grid Summary: To what extent do you agree or disagree with the following?")</f>
        <v>Grid Summary: To what extent do you agree or disagree with the following?</v>
      </c>
      <c r="E187" s="7"/>
      <c r="F187" t="s">
        <v>85</v>
      </c>
    </row>
    <row r="188" spans="3:6" x14ac:dyDescent="0.35">
      <c r="C188">
        <v>180</v>
      </c>
      <c r="D188" s="8" t="str">
        <f>HYPERLINK("#'Table 180'!A1", "To what extent do you agree or disagree with the following?: “It is easy to identify pupils from when they arrive at secondary school who will misbehave when they get older.”")</f>
        <v>To what extent do you agree or disagree with the following?: “It is easy to identify pupils from when they arrive at secondary school who will misbehave when they get older.”</v>
      </c>
      <c r="E188" s="14" t="str">
        <f>HYPERLINK("#'Full Results'!A1709", "1709")</f>
        <v>1709</v>
      </c>
      <c r="F188" t="s">
        <v>85</v>
      </c>
    </row>
    <row r="189" spans="3:6" x14ac:dyDescent="0.35">
      <c r="C189">
        <v>181</v>
      </c>
      <c r="D189" s="8" t="str">
        <f>HYPERLINK("#'Table 181'!A1", "To what extent do you agree or disagree with the following?: “It is easy to identify pupils from when they arrive at secondary school who will be excluded when they get older.”")</f>
        <v>To what extent do you agree or disagree with the following?: “It is easy to identify pupils from when they arrive at secondary school who will be excluded when they get older.”</v>
      </c>
      <c r="E189" s="14" t="str">
        <f>HYPERLINK("#'Full Results'!A1721", "1721")</f>
        <v>1721</v>
      </c>
      <c r="F189" t="s">
        <v>85</v>
      </c>
    </row>
    <row r="190" spans="3:6" x14ac:dyDescent="0.35">
      <c r="C190">
        <v>182</v>
      </c>
      <c r="D190" s="8" t="str">
        <f>HYPERLINK("#'Table 182'!A1", "To what extent do you agree or disagree with the following?: “Addressing behavioural issues when pupils first arrive at secondary school can reduce the likelihood of exclusion.”")</f>
        <v>To what extent do you agree or disagree with the following?: “Addressing behavioural issues when pupils first arrive at secondary school can reduce the likelihood of exclusion.”</v>
      </c>
      <c r="E190" s="14" t="str">
        <f>HYPERLINK("#'Full Results'!A1733", "1733")</f>
        <v>1733</v>
      </c>
      <c r="F190" t="s">
        <v>85</v>
      </c>
    </row>
    <row r="191" spans="3:6" x14ac:dyDescent="0.35">
      <c r="C191">
        <v>183</v>
      </c>
      <c r="D191" s="8" t="str">
        <f>HYPERLINK("#'Table 183'!A1", "To what extent do you agree or disagree with the following?: “Behavioural issues must be addressed before pupils arrive at secondary school.”")</f>
        <v>To what extent do you agree or disagree with the following?: “Behavioural issues must be addressed before pupils arrive at secondary school.”</v>
      </c>
      <c r="E191" s="14" t="str">
        <f>HYPERLINK("#'Full Results'!A1745", "1745")</f>
        <v>1745</v>
      </c>
      <c r="F191" t="s">
        <v>85</v>
      </c>
    </row>
    <row r="192" spans="3:6" x14ac:dyDescent="0.35">
      <c r="C192">
        <v>184</v>
      </c>
      <c r="D192" s="8" t="str">
        <f>HYPERLINK("#'Table 184'!A1", "Grid Summary: To what extent do you agree or disagree that schools should do the following?")</f>
        <v>Grid Summary: To what extent do you agree or disagree that schools should do the following?</v>
      </c>
      <c r="E192" s="7"/>
      <c r="F192" t="s">
        <v>85</v>
      </c>
    </row>
    <row r="193" spans="3:6" x14ac:dyDescent="0.35">
      <c r="C193">
        <v>185</v>
      </c>
      <c r="D193" s="8" t="str">
        <f>HYPERLINK("#'Table 185'!A1", "To what extent do you agree or disagree that schools should do the following?: Empower children to actively participate in decisions related to their school and education")</f>
        <v>To what extent do you agree or disagree that schools should do the following?: Empower children to actively participate in decisions related to their school and education</v>
      </c>
      <c r="E193" s="14" t="str">
        <f>HYPERLINK("#'Full Results'!A1757", "1757")</f>
        <v>1757</v>
      </c>
      <c r="F193" t="s">
        <v>85</v>
      </c>
    </row>
    <row r="194" spans="3:6" x14ac:dyDescent="0.35">
      <c r="C194">
        <v>186</v>
      </c>
      <c r="D194" s="8" t="str">
        <f>HYPERLINK("#'Table 186'!A1", "To what extent do you agree or disagree that schools should do the following?: Encourage pupils to take ownership of their learning journey")</f>
        <v>To what extent do you agree or disagree that schools should do the following?: Encourage pupils to take ownership of their learning journey</v>
      </c>
      <c r="E194" s="14" t="str">
        <f>HYPERLINK("#'Full Results'!A1769", "1769")</f>
        <v>1769</v>
      </c>
      <c r="F194" t="s">
        <v>85</v>
      </c>
    </row>
    <row r="195" spans="3:6" x14ac:dyDescent="0.35">
      <c r="C195">
        <v>187</v>
      </c>
      <c r="D195" s="8" t="str">
        <f>HYPERLINK("#'Table 187'!A1", "To what extent do you agree or disagree that schools should do the following?: Encourage pupils to take ownership of their school environment")</f>
        <v>To what extent do you agree or disagree that schools should do the following?: Encourage pupils to take ownership of their school environment</v>
      </c>
      <c r="E195" s="14" t="str">
        <f>HYPERLINK("#'Full Results'!A1781", "1781")</f>
        <v>1781</v>
      </c>
      <c r="F195" t="s">
        <v>85</v>
      </c>
    </row>
    <row r="196" spans="3:6" x14ac:dyDescent="0.35">
      <c r="C196">
        <v>188</v>
      </c>
      <c r="D196" s="8" t="str">
        <f>HYPERLINK("#'Table 188'!A1", "To what extent do you agree or disagree that schools should do the following?: Ensure equitable access to quality education for all pupils, regardless of background, ability, or circumstance")</f>
        <v>To what extent do you agree or disagree that schools should do the following?: Ensure equitable access to quality education for all pupils, regardless of background, ability, or circumstance</v>
      </c>
      <c r="E196" s="14" t="str">
        <f>HYPERLINK("#'Full Results'!A1793", "1793")</f>
        <v>1793</v>
      </c>
      <c r="F196" t="s">
        <v>85</v>
      </c>
    </row>
    <row r="197" spans="3:6" x14ac:dyDescent="0.35">
      <c r="C197">
        <v>189</v>
      </c>
      <c r="D197" s="8" t="str">
        <f>HYPERLINK("#'Table 189'!A1", "To what extent do you agree or disagree that schools should do the following?: Ensure that all pupils, regardless of background or ability, feel welcomed, respected, and celebrated as individuals")</f>
        <v>To what extent do you agree or disagree that schools should do the following?: Ensure that all pupils, regardless of background or ability, feel welcomed, respected, and celebrated as individuals</v>
      </c>
      <c r="E197" s="14" t="str">
        <f>HYPERLINK("#'Full Results'!A1805", "1805")</f>
        <v>1805</v>
      </c>
      <c r="F197" t="s">
        <v>85</v>
      </c>
    </row>
    <row r="198" spans="3:6" x14ac:dyDescent="0.35">
      <c r="C198">
        <v>190</v>
      </c>
      <c r="D198" s="8" t="str">
        <f>HYPERLINK("#'Table 190'!A1", "To what extent do you agree or disagree that schools should do the following?: Be diverse, representative, and responsive to both pupils and the wider community, which includes the curriculum, staff, and school leadership")</f>
        <v>To what extent do you agree or disagree that schools should do the following?: Be diverse, representative, and responsive to both pupils and the wider community, which includes the curriculum, staff, and school leadership</v>
      </c>
      <c r="E198" s="14" t="str">
        <f>HYPERLINK("#'Full Results'!A1817", "1817")</f>
        <v>1817</v>
      </c>
      <c r="F198" t="s">
        <v>85</v>
      </c>
    </row>
    <row r="199" spans="3:6" x14ac:dyDescent="0.35">
      <c r="C199">
        <v>191</v>
      </c>
      <c r="D199" s="8" t="str">
        <f>HYPERLINK("#'Table 191'!A1", "To what extent do you agree or disagree that schools should do the following?: Improve access to specialist learning environments, resources, and support services which cater to pupils with diverse needs")</f>
        <v>To what extent do you agree or disagree that schools should do the following?: Improve access to specialist learning environments, resources, and support services which cater to pupils with diverse needs</v>
      </c>
      <c r="E199" s="14" t="str">
        <f>HYPERLINK("#'Full Results'!A1829", "1829")</f>
        <v>1829</v>
      </c>
      <c r="F199" t="s">
        <v>85</v>
      </c>
    </row>
    <row r="200" spans="3:6" x14ac:dyDescent="0.35">
      <c r="C200">
        <v>192</v>
      </c>
      <c r="D200" s="8" t="str">
        <f>HYPERLINK("#'Table 192'!A1", "To what extent do you agree or disagree that schools should do the following?: Promote collaboration among pupils, educators, families, and community stakeholders")</f>
        <v>To what extent do you agree or disagree that schools should do the following?: Promote collaboration among pupils, educators, families, and community stakeholders</v>
      </c>
      <c r="E200" s="14" t="str">
        <f>HYPERLINK("#'Full Results'!A1841", "1841")</f>
        <v>1841</v>
      </c>
      <c r="F200" t="s">
        <v>85</v>
      </c>
    </row>
    <row r="201" spans="3:6" x14ac:dyDescent="0.35">
      <c r="C201">
        <v>193</v>
      </c>
      <c r="D201" s="8" t="str">
        <f>HYPERLINK("#'Table 193'!A1", " You said your school excludes at least one pupil, on average, in a given year. Thinking back to these pupils, how well would you say you knew them?")</f>
        <v xml:space="preserve"> You said your school excludes at least one pupil, on average, in a given year. Thinking back to these pupils, how well would you say you knew them?</v>
      </c>
      <c r="E201" s="14" t="str">
        <f>HYPERLINK("#'Full Results'!A1853", "1853")</f>
        <v>1853</v>
      </c>
      <c r="F201" t="s">
        <v>679</v>
      </c>
    </row>
    <row r="202" spans="3:6" x14ac:dyDescent="0.35">
      <c r="C202">
        <v>194</v>
      </c>
      <c r="D202" s="8" t="str">
        <f>HYPERLINK("#'Table 194'!A1", " Thinking of the pupil that has been permanently excluded that you knew best, do you think this pupil’s exclusion was the right decision, or the wrong decision?")</f>
        <v xml:space="preserve"> Thinking of the pupil that has been permanently excluded that you knew best, do you think this pupil’s exclusion was the right decision, or the wrong decision?</v>
      </c>
      <c r="E202" s="14" t="str">
        <f>HYPERLINK("#'Full Results'!A1864", "1864")</f>
        <v>1864</v>
      </c>
      <c r="F202" t="s">
        <v>684</v>
      </c>
    </row>
    <row r="203" spans="3:6" x14ac:dyDescent="0.35">
      <c r="C203">
        <v>195</v>
      </c>
      <c r="D203" s="8" t="str">
        <f>HYPERLINK("#'Table 195'!A1", "You said you thought it was the wrong decision to exclude this pupil. Why is this?Please select all that apply.")</f>
        <v>You said you thought it was the wrong decision to exclude this pupil. Why is this?Please select all that apply.</v>
      </c>
      <c r="E203" s="14" t="str">
        <f>HYPERLINK("#'Full Results'!A1871", "1871")</f>
        <v>1871</v>
      </c>
      <c r="F203" t="s">
        <v>763</v>
      </c>
    </row>
    <row r="204" spans="3:6" x14ac:dyDescent="0.35">
      <c r="C204">
        <v>196</v>
      </c>
      <c r="D204" s="8" t="str">
        <f>HYPERLINK("#'Table 196'!A1", "Grid Summary: To what extent do you agree or disagree with the following statements?")</f>
        <v>Grid Summary: To what extent do you agree or disagree with the following statements?</v>
      </c>
      <c r="E204" s="7"/>
      <c r="F204" t="s">
        <v>684</v>
      </c>
    </row>
    <row r="205" spans="3:6" x14ac:dyDescent="0.35">
      <c r="C205">
        <v>197</v>
      </c>
      <c r="D205" s="8" t="str">
        <f>HYPERLINK("#'Table 197'!A1", "To what extent do you agree or disagree with the following statements?: A pupil’s home circumstances are always taken into consideration before an exclusion is made")</f>
        <v>To what extent do you agree or disagree with the following statements?: A pupil’s home circumstances are always taken into consideration before an exclusion is made</v>
      </c>
      <c r="E205" s="14" t="str">
        <f>HYPERLINK("#'Full Results'!A1883", "1883")</f>
        <v>1883</v>
      </c>
      <c r="F205" t="s">
        <v>684</v>
      </c>
    </row>
    <row r="206" spans="3:6" x14ac:dyDescent="0.35">
      <c r="C206">
        <v>198</v>
      </c>
      <c r="D206" s="8" t="str">
        <f>HYPERLINK("#'Table 198'!A1", "To what extent do you agree or disagree with the following statements?: Parents of other pupils often place pressure onto schools to exclude certain pupils ")</f>
        <v xml:space="preserve">To what extent do you agree or disagree with the following statements?: Parents of other pupils often place pressure onto schools to exclude certain pupils </v>
      </c>
      <c r="E206" s="14" t="str">
        <f>HYPERLINK("#'Full Results'!A1895", "1895")</f>
        <v>1895</v>
      </c>
      <c r="F206" t="s">
        <v>684</v>
      </c>
    </row>
    <row r="207" spans="3:6" x14ac:dyDescent="0.35">
      <c r="C207">
        <v>199</v>
      </c>
      <c r="D207" s="8" t="str">
        <f>HYPERLINK("#'Table 199'!A1", "To what extent do you agree or disagree with the following statements?: There is pressure to exclude pupils for poor behaviour in order to protect the school’s reputation/ranking")</f>
        <v>To what extent do you agree or disagree with the following statements?: There is pressure to exclude pupils for poor behaviour in order to protect the school’s reputation/ranking</v>
      </c>
      <c r="E207" s="14" t="str">
        <f>HYPERLINK("#'Full Results'!A1907", "1907")</f>
        <v>1907</v>
      </c>
      <c r="F207" t="s">
        <v>684</v>
      </c>
    </row>
    <row r="208" spans="3:6" x14ac:dyDescent="0.35">
      <c r="C208">
        <v>200</v>
      </c>
      <c r="D208" s="8" t="str">
        <f>HYPERLINK("#'Table 200'!A1", " Thinking back to this pupil that has been permanently excluded that you knew best, do you think there were or were not signs that this pupil was on a path to exclusion?")</f>
        <v xml:space="preserve"> Thinking back to this pupil that has been permanently excluded that you knew best, do you think there were or were not signs that this pupil was on a path to exclusion?</v>
      </c>
      <c r="E208" s="14" t="str">
        <f>HYPERLINK("#'Full Results'!A1919", "1919")</f>
        <v>1919</v>
      </c>
      <c r="F208" t="s">
        <v>684</v>
      </c>
    </row>
    <row r="209" spans="3:6" x14ac:dyDescent="0.35">
      <c r="C209">
        <v>201</v>
      </c>
      <c r="D209" s="8" t="str">
        <f>HYPERLINK("#'Table 201'!A1", "Which of the following, if any, do you consider to be the main identifying behaviours of pupils on the path to permanent exclusion?Please select up to three.")</f>
        <v>Which of the following, if any, do you consider to be the main identifying behaviours of pupils on the path to permanent exclusion?Please select up to three.</v>
      </c>
      <c r="E209" s="14" t="str">
        <f>HYPERLINK("#'Full Results'!A1928", "1928")</f>
        <v>1928</v>
      </c>
      <c r="F209" t="s">
        <v>85</v>
      </c>
    </row>
    <row r="210" spans="3:6" x14ac:dyDescent="0.35">
      <c r="C210">
        <v>202</v>
      </c>
      <c r="D210" s="8" t="str">
        <f>HYPERLINK("#'Table 202'!A1", " And how early do you think these behaviours could have been detected by the school?")</f>
        <v xml:space="preserve"> And how early do you think these behaviours could have been detected by the school?</v>
      </c>
      <c r="E210" s="14" t="str">
        <f>HYPERLINK("#'Full Results'!A1943", "1943")</f>
        <v>1943</v>
      </c>
      <c r="F210" t="s">
        <v>684</v>
      </c>
    </row>
    <row r="211" spans="3:6" x14ac:dyDescent="0.35">
      <c r="C211">
        <v>203</v>
      </c>
      <c r="D211" s="8" t="str">
        <f>HYPERLINK("#'Table 203'!A1", " Imagine the school had detected behaviours that indicated the pupil was on a path to permanent exclusion. Do you think an early intervention by the school would have helped to prevent the pupil from ultimately being excluded from school? If you ...")</f>
        <v xml:space="preserve"> Imagine the school had detected behaviours that indicated the pupil was on a path to permanent exclusion. Do you think an early intervention by the school would have helped to prevent the pupil from ultimately being excluded from school? If you ...</v>
      </c>
      <c r="E211" s="14" t="str">
        <f>HYPERLINK("#'Full Results'!A1954", "1954")</f>
        <v>1954</v>
      </c>
      <c r="F211" t="s">
        <v>684</v>
      </c>
    </row>
    <row r="212" spans="3:6" x14ac:dyDescent="0.35">
      <c r="C212">
        <v>204</v>
      </c>
      <c r="D212" s="8" t="str">
        <f>HYPERLINK("#'Table 204'!A1", "What, if any, early interventions by schools do you think could help a pupil who is on a path towards permanent exclusion ultimately avoid being excluded from their school?Please select all that apply.")</f>
        <v>What, if any, early interventions by schools do you think could help a pupil who is on a path towards permanent exclusion ultimately avoid being excluded from their school?Please select all that apply.</v>
      </c>
      <c r="E212" s="14" t="str">
        <f>HYPERLINK("#'Full Results'!A1960", "1960")</f>
        <v>1960</v>
      </c>
      <c r="F212" t="s">
        <v>85</v>
      </c>
    </row>
    <row r="213" spans="3:6" x14ac:dyDescent="0.35">
      <c r="C213">
        <v>205</v>
      </c>
      <c r="D213" s="8" t="str">
        <f>HYPERLINK("#'Table 205'!A1", " Thinking again of this pupil that you knew best that was excluded from school. What was the gender of this pupil? Your answer is confidential and will NOT be shared.  ")</f>
        <v xml:space="preserve"> Thinking again of this pupil that you knew best that was excluded from school. What was the gender of this pupil? Your answer is confidential and will NOT be shared.  </v>
      </c>
      <c r="E213" s="14" t="str">
        <f>HYPERLINK("#'Full Results'!A1984", "1984")</f>
        <v>1984</v>
      </c>
      <c r="F213" t="s">
        <v>684</v>
      </c>
    </row>
    <row r="214" spans="3:6" x14ac:dyDescent="0.35">
      <c r="C214">
        <v>206</v>
      </c>
      <c r="D214" s="8" t="str">
        <f>HYPERLINK("#'Table 206'!A1", " Thinking again of this pupil that you knew best that was excluded from school. Was this pupil from a minority ethnic background? This includes individuals of Black, Caribbean, African, Asian, or mixed heritage. Your answer is confidential and wi...")</f>
        <v xml:space="preserve"> Thinking again of this pupil that you knew best that was excluded from school. Was this pupil from a minority ethnic background? This includes individuals of Black, Caribbean, African, Asian, or mixed heritage. Your answer is confidential and wi...</v>
      </c>
      <c r="E214" s="14" t="str">
        <f>HYPERLINK("#'Full Results'!A1991", "1991")</f>
        <v>1991</v>
      </c>
      <c r="F214" t="s">
        <v>684</v>
      </c>
    </row>
    <row r="215" spans="3:6" x14ac:dyDescent="0.35">
      <c r="C215">
        <v>207</v>
      </c>
      <c r="D215" s="8" t="str">
        <f>HYPERLINK("#'Table 207'!A1", " Thinking again of this pupil that you knew best that was excluded from school. Did this pupil have special needs or a disability? Your answer is confidential and will NOT be shared.  ")</f>
        <v xml:space="preserve"> Thinking again of this pupil that you knew best that was excluded from school. Did this pupil have special needs or a disability? Your answer is confidential and will NOT be shared.  </v>
      </c>
      <c r="E215" s="14" t="str">
        <f>HYPERLINK("#'Full Results'!A1997", "1997")</f>
        <v>1997</v>
      </c>
      <c r="F215" t="s">
        <v>684</v>
      </c>
    </row>
    <row r="216" spans="3:6" x14ac:dyDescent="0.35">
      <c r="C216">
        <v>208</v>
      </c>
      <c r="D216" s="8" t="str">
        <f>HYPERLINK("#'Table 208'!A1", " And in your view, do you think decisions to exclude pupils are ever unfairly motivated by the pupil’s gender? Your answer is confidential and will NOT be shared.  ")</f>
        <v xml:space="preserve"> And in your view, do you think decisions to exclude pupils are ever unfairly motivated by the pupil’s gender? Your answer is confidential and will NOT be shared.  </v>
      </c>
      <c r="E216" s="14" t="str">
        <f>HYPERLINK("#'Full Results'!A2003", "2003")</f>
        <v>2003</v>
      </c>
      <c r="F216" t="s">
        <v>85</v>
      </c>
    </row>
    <row r="217" spans="3:6" x14ac:dyDescent="0.35">
      <c r="C217">
        <v>209</v>
      </c>
      <c r="D217" s="8" t="str">
        <f>HYPERLINK("#'Table 209'!A1", " And in your view, do you think decisions to exclude pupils are ever unfairly motivated by the pupil’s ethnicity? Your answer is confidential and will NOT be shared.  ")</f>
        <v xml:space="preserve"> And in your view, do you think decisions to exclude pupils are ever unfairly motivated by the pupil’s ethnicity? Your answer is confidential and will NOT be shared.  </v>
      </c>
      <c r="E217" s="14" t="str">
        <f>HYPERLINK("#'Full Results'!A2009", "2009")</f>
        <v>2009</v>
      </c>
      <c r="F217" t="s">
        <v>85</v>
      </c>
    </row>
    <row r="218" spans="3:6" x14ac:dyDescent="0.35">
      <c r="C218">
        <v>210</v>
      </c>
      <c r="D218" s="8" t="str">
        <f>HYPERLINK("#'Table 210'!A1", " And in your view, do you think decisions to exclude pupils are ever unfairly motivated by a pupil’s special needs or ability? Your answer is confidential and will NOT be shared.  ")</f>
        <v xml:space="preserve"> And in your view, do you think decisions to exclude pupils are ever unfairly motivated by a pupil’s special needs or ability? Your answer is confidential and will NOT be shared.  </v>
      </c>
      <c r="E218" s="14" t="str">
        <f>HYPERLINK("#'Full Results'!A2015", "2015")</f>
        <v>2015</v>
      </c>
      <c r="F218" t="s">
        <v>85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E2021"/>
  <sheetViews>
    <sheetView showGridLines="0" workbookViewId="0">
      <pane xSplit="2" ySplit="8" topLeftCell="C1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27" t="s">
        <v>762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3"/>
      <c r="C5" s="13"/>
      <c r="D5" s="30" t="s">
        <v>62</v>
      </c>
      <c r="E5" s="30"/>
      <c r="F5" s="13"/>
      <c r="G5" s="30" t="s">
        <v>63</v>
      </c>
      <c r="H5" s="30"/>
      <c r="I5" s="30"/>
      <c r="J5" s="30"/>
      <c r="K5" s="30"/>
      <c r="L5" s="30"/>
      <c r="M5" s="13"/>
      <c r="N5" s="30" t="s">
        <v>64</v>
      </c>
      <c r="O5" s="30"/>
      <c r="P5" s="30"/>
      <c r="Q5" s="30"/>
      <c r="R5" s="13"/>
      <c r="S5" s="30" t="s">
        <v>65</v>
      </c>
      <c r="T5" s="30"/>
      <c r="U5" s="30"/>
      <c r="V5" s="30"/>
      <c r="W5" s="30"/>
      <c r="X5" s="30"/>
      <c r="Y5" s="30"/>
      <c r="Z5" s="30"/>
      <c r="AA5" s="30"/>
      <c r="AB5" s="13"/>
      <c r="AC5" s="30" t="s">
        <v>66</v>
      </c>
      <c r="AD5" s="30"/>
      <c r="AE5" s="30"/>
      <c r="AF5" s="13"/>
      <c r="AG5" s="30" t="s">
        <v>67</v>
      </c>
      <c r="AH5" s="30"/>
      <c r="AI5" s="30"/>
      <c r="AJ5" s="30"/>
      <c r="AK5" s="30"/>
      <c r="AL5" s="13"/>
      <c r="AM5" s="30" t="s">
        <v>68</v>
      </c>
      <c r="AN5" s="30"/>
      <c r="AO5" s="30"/>
      <c r="AP5" s="30"/>
      <c r="AQ5" s="30"/>
      <c r="AR5" s="13"/>
      <c r="AS5" s="30" t="s">
        <v>69</v>
      </c>
      <c r="AT5" s="30"/>
      <c r="AU5" s="30"/>
      <c r="AV5" s="30"/>
      <c r="AW5" s="13"/>
      <c r="AX5" s="30" t="s">
        <v>70</v>
      </c>
      <c r="AY5" s="13"/>
      <c r="AZ5" s="30" t="s">
        <v>71</v>
      </c>
      <c r="BA5" s="30"/>
      <c r="BB5" s="30"/>
      <c r="BC5" s="13"/>
      <c r="BD5" s="30" t="s">
        <v>72</v>
      </c>
      <c r="BE5" s="30"/>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2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2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11" spans="2:57" x14ac:dyDescent="0.35">
      <c r="B11" s="6" t="s">
        <v>84</v>
      </c>
    </row>
    <row r="12" spans="2:57" x14ac:dyDescent="0.35">
      <c r="B12" s="24" t="s">
        <v>85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row>
    <row r="13" spans="2:57" x14ac:dyDescent="0.35">
      <c r="B13" t="s">
        <v>73</v>
      </c>
      <c r="C13" s="17">
        <v>0.52983538115256401</v>
      </c>
      <c r="D13" s="17">
        <v>0.4917955134084</v>
      </c>
      <c r="E13" s="17">
        <v>0.54801948630179698</v>
      </c>
      <c r="F13" s="17"/>
      <c r="G13" s="17">
        <v>0.56941791702922395</v>
      </c>
      <c r="H13" s="17">
        <v>0.46854879761476398</v>
      </c>
      <c r="I13" s="17">
        <v>0.46618041797878301</v>
      </c>
      <c r="J13" s="17">
        <v>0.62333266956690503</v>
      </c>
      <c r="K13" s="17">
        <v>0.56498693323438198</v>
      </c>
      <c r="L13" s="17">
        <v>0.60127241053327296</v>
      </c>
      <c r="M13" s="17"/>
      <c r="N13" s="17">
        <v>0.55921303741753203</v>
      </c>
      <c r="O13" s="17">
        <v>0.48348624800300599</v>
      </c>
      <c r="P13" s="17">
        <v>0.55624532655123204</v>
      </c>
      <c r="Q13" s="17">
        <v>0.44018131905196001</v>
      </c>
      <c r="R13" s="17"/>
      <c r="S13" s="17">
        <v>0.42307692307692302</v>
      </c>
      <c r="T13" s="17">
        <v>0.53571428571428603</v>
      </c>
      <c r="U13" s="17">
        <v>0.6</v>
      </c>
      <c r="V13" s="17">
        <v>0.48484848484848497</v>
      </c>
      <c r="W13" s="17">
        <v>0.60714285714285698</v>
      </c>
      <c r="X13" s="17">
        <v>0.49019607843137297</v>
      </c>
      <c r="Y13" s="17">
        <v>0.55555555555555602</v>
      </c>
      <c r="Z13" s="17">
        <v>0.41176470588235298</v>
      </c>
      <c r="AA13" s="17">
        <v>0.63043478260869601</v>
      </c>
      <c r="AB13" s="17"/>
      <c r="AC13" s="17">
        <v>0.487547295115141</v>
      </c>
      <c r="AD13" s="17">
        <v>0.54128133855391003</v>
      </c>
      <c r="AE13" s="17">
        <v>0.56809131469259</v>
      </c>
      <c r="AF13" s="17"/>
      <c r="AG13" s="17">
        <v>0.487800846483123</v>
      </c>
      <c r="AH13" s="17">
        <v>0.54551092910736698</v>
      </c>
      <c r="AI13" s="17">
        <v>0.440839738235629</v>
      </c>
      <c r="AJ13" s="17">
        <v>0</v>
      </c>
      <c r="AK13" s="17">
        <v>0.83167628343141997</v>
      </c>
      <c r="AL13" s="17"/>
      <c r="AM13" s="17">
        <v>0.51539261222636701</v>
      </c>
      <c r="AN13" s="17">
        <v>0.52117555932543103</v>
      </c>
      <c r="AO13" s="17">
        <v>0.456794290858273</v>
      </c>
      <c r="AP13" s="17">
        <v>0.57140981552779702</v>
      </c>
      <c r="AQ13" s="17">
        <v>0.78359827075652499</v>
      </c>
      <c r="AR13" s="17"/>
      <c r="AS13" s="17">
        <v>0.52370176663703805</v>
      </c>
      <c r="AT13" s="17">
        <v>0.56326326228521295</v>
      </c>
      <c r="AU13" s="17">
        <v>0.53119688723218905</v>
      </c>
      <c r="AV13" s="17">
        <v>0.44650105887860497</v>
      </c>
      <c r="AW13" s="17"/>
      <c r="AX13" s="17">
        <v>0.53249587057873504</v>
      </c>
      <c r="AY13" s="17"/>
      <c r="AZ13" s="17">
        <v>0.51623488828600195</v>
      </c>
      <c r="BA13" s="17">
        <v>0.51790040480479305</v>
      </c>
      <c r="BB13" s="17">
        <v>0.53852230336122597</v>
      </c>
      <c r="BC13" s="17"/>
      <c r="BD13" s="17">
        <v>0.55854717442625001</v>
      </c>
      <c r="BE13" s="17">
        <v>0.44221805780601198</v>
      </c>
    </row>
    <row r="14" spans="2:57" x14ac:dyDescent="0.35">
      <c r="B14" t="s">
        <v>74</v>
      </c>
      <c r="C14" s="17">
        <v>0.441696149087833</v>
      </c>
      <c r="D14" s="17">
        <v>0.38576034191272601</v>
      </c>
      <c r="E14" s="17">
        <v>0.46906821390213699</v>
      </c>
      <c r="F14" s="17"/>
      <c r="G14" s="17">
        <v>0.33242563944397202</v>
      </c>
      <c r="H14" s="17">
        <v>0.51739046785201004</v>
      </c>
      <c r="I14" s="17">
        <v>0.43333051030543301</v>
      </c>
      <c r="J14" s="17">
        <v>0.49157083809063801</v>
      </c>
      <c r="K14" s="17">
        <v>0.36898013437133598</v>
      </c>
      <c r="L14" s="17">
        <v>0.37675320950533903</v>
      </c>
      <c r="M14" s="17"/>
      <c r="N14" s="17">
        <v>0.46078481058127901</v>
      </c>
      <c r="O14" s="17">
        <v>0.46815871561820799</v>
      </c>
      <c r="P14" s="17">
        <v>0.41705553448063998</v>
      </c>
      <c r="Q14" s="17">
        <v>0.32930396846754401</v>
      </c>
      <c r="R14" s="17"/>
      <c r="S14" s="17">
        <v>0.42307692307692302</v>
      </c>
      <c r="T14" s="17">
        <v>0.5</v>
      </c>
      <c r="U14" s="17">
        <v>0.266666666666667</v>
      </c>
      <c r="V14" s="17">
        <v>0.36363636363636398</v>
      </c>
      <c r="W14" s="17">
        <v>0.53571428571428603</v>
      </c>
      <c r="X14" s="17">
        <v>0.54901960784313697</v>
      </c>
      <c r="Y14" s="17">
        <v>0.36111111111111099</v>
      </c>
      <c r="Z14" s="17">
        <v>0.47058823529411797</v>
      </c>
      <c r="AA14" s="17">
        <v>0.45652173913043498</v>
      </c>
      <c r="AB14" s="17"/>
      <c r="AC14" s="17">
        <v>0.39136245638149603</v>
      </c>
      <c r="AD14" s="17">
        <v>0.482251632214104</v>
      </c>
      <c r="AE14" s="17">
        <v>0.48373887127578202</v>
      </c>
      <c r="AF14" s="17"/>
      <c r="AG14" s="17">
        <v>0.37502168710566502</v>
      </c>
      <c r="AH14" s="17">
        <v>0.48417578481158702</v>
      </c>
      <c r="AI14" s="17">
        <v>0.49021284116967401</v>
      </c>
      <c r="AJ14" s="17">
        <v>0.50046216545523303</v>
      </c>
      <c r="AK14" s="17">
        <v>0.43688326936863298</v>
      </c>
      <c r="AL14" s="17"/>
      <c r="AM14" s="17">
        <v>0.30712476073081202</v>
      </c>
      <c r="AN14" s="17">
        <v>0.41554695016332299</v>
      </c>
      <c r="AO14" s="17">
        <v>0.470410016964663</v>
      </c>
      <c r="AP14" s="17">
        <v>0.43734154557740301</v>
      </c>
      <c r="AQ14" s="17">
        <v>0.54533089252297196</v>
      </c>
      <c r="AR14" s="17"/>
      <c r="AS14" s="17">
        <v>0.48787763232398401</v>
      </c>
      <c r="AT14" s="17">
        <v>0.44447361333133201</v>
      </c>
      <c r="AU14" s="17">
        <v>0.390406774082667</v>
      </c>
      <c r="AV14" s="17">
        <v>0.43946467296215103</v>
      </c>
      <c r="AW14" s="17"/>
      <c r="AX14" s="17">
        <v>0.44926391032138102</v>
      </c>
      <c r="AY14" s="17"/>
      <c r="AZ14" s="17">
        <v>0.432641552501072</v>
      </c>
      <c r="BA14" s="17">
        <v>0.473684370828937</v>
      </c>
      <c r="BB14" s="17">
        <v>0.40356604368457799</v>
      </c>
      <c r="BC14" s="17"/>
      <c r="BD14" s="17">
        <v>0.45040754673158701</v>
      </c>
      <c r="BE14" s="17">
        <v>0.44224552021063102</v>
      </c>
    </row>
    <row r="15" spans="2:57" x14ac:dyDescent="0.35">
      <c r="B15" t="s">
        <v>75</v>
      </c>
      <c r="C15" s="17">
        <v>0.43937078285028303</v>
      </c>
      <c r="D15" s="17">
        <v>0.30970790555114103</v>
      </c>
      <c r="E15" s="17">
        <v>0.50631212436543604</v>
      </c>
      <c r="F15" s="17"/>
      <c r="G15" s="17">
        <v>0.37664878387920803</v>
      </c>
      <c r="H15" s="17">
        <v>0.46062715147804201</v>
      </c>
      <c r="I15" s="17">
        <v>0.39073343843138397</v>
      </c>
      <c r="J15" s="17">
        <v>0.434962870194394</v>
      </c>
      <c r="K15" s="17">
        <v>0.52388783266816896</v>
      </c>
      <c r="L15" s="17">
        <v>0.451431496383282</v>
      </c>
      <c r="M15" s="17"/>
      <c r="N15" s="17">
        <v>0.47453486478266499</v>
      </c>
      <c r="O15" s="17">
        <v>0.39381514320043098</v>
      </c>
      <c r="P15" s="17">
        <v>0.32378472012613502</v>
      </c>
      <c r="Q15" s="17">
        <v>0.52592418517023698</v>
      </c>
      <c r="R15" s="17"/>
      <c r="S15" s="17">
        <v>0.42307692307692302</v>
      </c>
      <c r="T15" s="17">
        <v>0.48214285714285698</v>
      </c>
      <c r="U15" s="17">
        <v>0.6</v>
      </c>
      <c r="V15" s="17">
        <v>0.42424242424242398</v>
      </c>
      <c r="W15" s="17">
        <v>0.28571428571428598</v>
      </c>
      <c r="X15" s="17">
        <v>0.41176470588235298</v>
      </c>
      <c r="Y15" s="17">
        <v>0.41666666666666702</v>
      </c>
      <c r="Z15" s="17">
        <v>0.47058823529411797</v>
      </c>
      <c r="AA15" s="17">
        <v>0.434782608695652</v>
      </c>
      <c r="AB15" s="17"/>
      <c r="AC15" s="17">
        <v>0.41486526962675901</v>
      </c>
      <c r="AD15" s="17">
        <v>0.467124858370427</v>
      </c>
      <c r="AE15" s="17">
        <v>0.34768509249206098</v>
      </c>
      <c r="AF15" s="17"/>
      <c r="AG15" s="17">
        <v>0.39085094288721201</v>
      </c>
      <c r="AH15" s="17">
        <v>0.52747457720045199</v>
      </c>
      <c r="AI15" s="17">
        <v>0.34070213569232599</v>
      </c>
      <c r="AJ15" s="17">
        <v>0</v>
      </c>
      <c r="AK15" s="17">
        <v>0.50649469292650295</v>
      </c>
      <c r="AL15" s="17"/>
      <c r="AM15" s="17">
        <v>0.34208791023398</v>
      </c>
      <c r="AN15" s="17">
        <v>0.48733618503097798</v>
      </c>
      <c r="AO15" s="17">
        <v>0.50167032610235296</v>
      </c>
      <c r="AP15" s="17">
        <v>0.385047463560029</v>
      </c>
      <c r="AQ15" s="17">
        <v>0.21640172924347501</v>
      </c>
      <c r="AR15" s="17"/>
      <c r="AS15" s="17">
        <v>0.42797215175675202</v>
      </c>
      <c r="AT15" s="17">
        <v>0.44494435703344198</v>
      </c>
      <c r="AU15" s="17">
        <v>0.461554547459192</v>
      </c>
      <c r="AV15" s="17">
        <v>0.40382398301699701</v>
      </c>
      <c r="AW15" s="17"/>
      <c r="AX15" s="17">
        <v>0.43851422503953802</v>
      </c>
      <c r="AY15" s="17"/>
      <c r="AZ15" s="17">
        <v>0.42414777706345203</v>
      </c>
      <c r="BA15" s="17">
        <v>0.44256870929603498</v>
      </c>
      <c r="BB15" s="17">
        <v>0.44830077581330502</v>
      </c>
      <c r="BC15" s="17"/>
      <c r="BD15" s="17">
        <v>0.45893282739775398</v>
      </c>
      <c r="BE15" s="17">
        <v>0.37386823503850503</v>
      </c>
    </row>
    <row r="16" spans="2:57" x14ac:dyDescent="0.35">
      <c r="B16" t="s">
        <v>76</v>
      </c>
      <c r="C16" s="17">
        <v>0.376505752869356</v>
      </c>
      <c r="D16" s="17">
        <v>0.38973700223873398</v>
      </c>
      <c r="E16" s="17">
        <v>0.37119440715244101</v>
      </c>
      <c r="F16" s="17"/>
      <c r="G16" s="17">
        <v>0.36505821337524802</v>
      </c>
      <c r="H16" s="17">
        <v>0.33936429910989102</v>
      </c>
      <c r="I16" s="17">
        <v>0.45222859100151702</v>
      </c>
      <c r="J16" s="17">
        <v>0.42779818614350201</v>
      </c>
      <c r="K16" s="17">
        <v>0.33120352739401698</v>
      </c>
      <c r="L16" s="17">
        <v>0.25569463281522198</v>
      </c>
      <c r="M16" s="17"/>
      <c r="N16" s="17">
        <v>0.35928346287003299</v>
      </c>
      <c r="O16" s="17">
        <v>0.34748783806015499</v>
      </c>
      <c r="P16" s="17">
        <v>0.47540855703678397</v>
      </c>
      <c r="Q16" s="17">
        <v>0.35956567341253498</v>
      </c>
      <c r="R16" s="17"/>
      <c r="S16" s="17">
        <v>0.28846153846153799</v>
      </c>
      <c r="T16" s="17">
        <v>0.41071428571428598</v>
      </c>
      <c r="U16" s="17">
        <v>0.53333333333333299</v>
      </c>
      <c r="V16" s="17">
        <v>0.30303030303030298</v>
      </c>
      <c r="W16" s="17">
        <v>0.35714285714285698</v>
      </c>
      <c r="X16" s="17">
        <v>0.39215686274509798</v>
      </c>
      <c r="Y16" s="17">
        <v>0.27777777777777801</v>
      </c>
      <c r="Z16" s="17">
        <v>0.35294117647058798</v>
      </c>
      <c r="AA16" s="17">
        <v>0.45652173913043498</v>
      </c>
      <c r="AB16" s="17"/>
      <c r="AC16" s="17">
        <v>0.39816821575074102</v>
      </c>
      <c r="AD16" s="17">
        <v>0.39297670388268102</v>
      </c>
      <c r="AE16" s="17">
        <v>0.26541840868820099</v>
      </c>
      <c r="AF16" s="17"/>
      <c r="AG16" s="17">
        <v>0.42135492928089302</v>
      </c>
      <c r="AH16" s="17">
        <v>0.33146711418966002</v>
      </c>
      <c r="AI16" s="17">
        <v>0.48017887710726898</v>
      </c>
      <c r="AJ16" s="17">
        <v>0.48137683290618</v>
      </c>
      <c r="AK16" s="17">
        <v>0.27933736070082898</v>
      </c>
      <c r="AL16" s="17"/>
      <c r="AM16" s="17">
        <v>0.38717299884896</v>
      </c>
      <c r="AN16" s="17">
        <v>0.36924836503921998</v>
      </c>
      <c r="AO16" s="17">
        <v>0.36805812483508499</v>
      </c>
      <c r="AP16" s="17">
        <v>0.37566514898484099</v>
      </c>
      <c r="AQ16" s="17">
        <v>0.66193335169203504</v>
      </c>
      <c r="AR16" s="17"/>
      <c r="AS16" s="17">
        <v>0.38064916497047602</v>
      </c>
      <c r="AT16" s="17">
        <v>0.410628736569286</v>
      </c>
      <c r="AU16" s="17">
        <v>0.37863646610821899</v>
      </c>
      <c r="AV16" s="17">
        <v>0.26862422379898299</v>
      </c>
      <c r="AW16" s="17"/>
      <c r="AX16" s="17">
        <v>0.39128711971839097</v>
      </c>
      <c r="AY16" s="17"/>
      <c r="AZ16" s="17">
        <v>0.44607535815792099</v>
      </c>
      <c r="BA16" s="17">
        <v>0.30629026949800803</v>
      </c>
      <c r="BB16" s="17">
        <v>0.40170403228404999</v>
      </c>
      <c r="BC16" s="17"/>
      <c r="BD16" s="17">
        <v>0.40793200484542302</v>
      </c>
      <c r="BE16" s="17">
        <v>0.36418831902277998</v>
      </c>
    </row>
    <row r="17" spans="2:57" x14ac:dyDescent="0.35">
      <c r="B17" t="s">
        <v>77</v>
      </c>
      <c r="C17" s="17">
        <v>0.28209442019162301</v>
      </c>
      <c r="D17" s="17">
        <v>0.28349389402490999</v>
      </c>
      <c r="E17" s="17">
        <v>0.28268564074338498</v>
      </c>
      <c r="F17" s="17"/>
      <c r="G17" s="17">
        <v>0.41896801852242499</v>
      </c>
      <c r="H17" s="17">
        <v>0.334075235979095</v>
      </c>
      <c r="I17" s="17">
        <v>0.33035289106867999</v>
      </c>
      <c r="J17" s="17">
        <v>0.19434073318098999</v>
      </c>
      <c r="K17" s="17">
        <v>0.115956341196503</v>
      </c>
      <c r="L17" s="17">
        <v>0.26249739930389898</v>
      </c>
      <c r="M17" s="17"/>
      <c r="N17" s="17">
        <v>0.19872095850927299</v>
      </c>
      <c r="O17" s="17">
        <v>0.35490312974317501</v>
      </c>
      <c r="P17" s="17">
        <v>0.40369741197952702</v>
      </c>
      <c r="Q17" s="17">
        <v>0.37403342397264699</v>
      </c>
      <c r="R17" s="17"/>
      <c r="S17" s="17">
        <v>0.30769230769230799</v>
      </c>
      <c r="T17" s="17">
        <v>0.32142857142857101</v>
      </c>
      <c r="U17" s="17">
        <v>0.2</v>
      </c>
      <c r="V17" s="17">
        <v>0.39393939393939398</v>
      </c>
      <c r="W17" s="17">
        <v>0.14285714285714299</v>
      </c>
      <c r="X17" s="17">
        <v>0.19607843137254899</v>
      </c>
      <c r="Y17" s="17">
        <v>0.33333333333333298</v>
      </c>
      <c r="Z17" s="17">
        <v>0.41176470588235298</v>
      </c>
      <c r="AA17" s="17">
        <v>0.26086956521739102</v>
      </c>
      <c r="AB17" s="17"/>
      <c r="AC17" s="17">
        <v>0.26760155712904299</v>
      </c>
      <c r="AD17" s="17">
        <v>0.25968577984040803</v>
      </c>
      <c r="AE17" s="17">
        <v>0.34250900152396402</v>
      </c>
      <c r="AF17" s="17"/>
      <c r="AG17" s="17">
        <v>0.32161536918619099</v>
      </c>
      <c r="AH17" s="17">
        <v>0.25960054180529601</v>
      </c>
      <c r="AI17" s="17">
        <v>0.33752865440302598</v>
      </c>
      <c r="AJ17" s="17">
        <v>0.24976891727238401</v>
      </c>
      <c r="AK17" s="17">
        <v>0.18465290175563001</v>
      </c>
      <c r="AL17" s="17"/>
      <c r="AM17" s="17">
        <v>0.45655215173976099</v>
      </c>
      <c r="AN17" s="17">
        <v>0.29299852452858599</v>
      </c>
      <c r="AO17" s="17">
        <v>0.29636597480659699</v>
      </c>
      <c r="AP17" s="17">
        <v>0.24051215646098101</v>
      </c>
      <c r="AQ17" s="17">
        <v>0</v>
      </c>
      <c r="AR17" s="17"/>
      <c r="AS17" s="17">
        <v>0.292737643832362</v>
      </c>
      <c r="AT17" s="17">
        <v>0.239715491200194</v>
      </c>
      <c r="AU17" s="17">
        <v>0.29194884199985099</v>
      </c>
      <c r="AV17" s="17">
        <v>0.359198701826827</v>
      </c>
      <c r="AW17" s="17"/>
      <c r="AX17" s="17">
        <v>0.29462526170435799</v>
      </c>
      <c r="AY17" s="17"/>
      <c r="AZ17" s="17">
        <v>0.370642515171897</v>
      </c>
      <c r="BA17" s="17">
        <v>0.33363288430438698</v>
      </c>
      <c r="BB17" s="17">
        <v>0.127551139758045</v>
      </c>
      <c r="BC17" s="17"/>
      <c r="BD17" s="17">
        <v>0.260447117594166</v>
      </c>
      <c r="BE17" s="17">
        <v>0.30890264054913502</v>
      </c>
    </row>
    <row r="18" spans="2:57" x14ac:dyDescent="0.35">
      <c r="B18" t="s">
        <v>78</v>
      </c>
      <c r="C18" s="17">
        <v>0.25109211078504601</v>
      </c>
      <c r="D18" s="17">
        <v>0.23980861444489901</v>
      </c>
      <c r="E18" s="17">
        <v>0.25834463360440602</v>
      </c>
      <c r="F18" s="17"/>
      <c r="G18" s="17">
        <v>0.16221470696622201</v>
      </c>
      <c r="H18" s="17">
        <v>0.22672344441564099</v>
      </c>
      <c r="I18" s="17">
        <v>0.26453254376771901</v>
      </c>
      <c r="J18" s="17">
        <v>0.19254591251960501</v>
      </c>
      <c r="K18" s="17">
        <v>0.40551149826455302</v>
      </c>
      <c r="L18" s="17">
        <v>0.28111379927335101</v>
      </c>
      <c r="M18" s="17"/>
      <c r="N18" s="17">
        <v>0.27245201878275699</v>
      </c>
      <c r="O18" s="17">
        <v>0.25270800197332</v>
      </c>
      <c r="P18" s="17">
        <v>0.20526562432818099</v>
      </c>
      <c r="Q18" s="17">
        <v>0.194995835157285</v>
      </c>
      <c r="R18" s="17"/>
      <c r="S18" s="17">
        <v>0.32692307692307698</v>
      </c>
      <c r="T18" s="17">
        <v>0.28571428571428598</v>
      </c>
      <c r="U18" s="17">
        <v>0.2</v>
      </c>
      <c r="V18" s="17">
        <v>0.21212121212121199</v>
      </c>
      <c r="W18" s="17">
        <v>0.25</v>
      </c>
      <c r="X18" s="17">
        <v>0.27450980392156898</v>
      </c>
      <c r="Y18" s="17">
        <v>0.25</v>
      </c>
      <c r="Z18" s="17">
        <v>0.17647058823529399</v>
      </c>
      <c r="AA18" s="17">
        <v>0.19565217391304299</v>
      </c>
      <c r="AB18" s="17"/>
      <c r="AC18" s="17">
        <v>0.224139583742299</v>
      </c>
      <c r="AD18" s="17">
        <v>0.28609649229247902</v>
      </c>
      <c r="AE18" s="17">
        <v>0.184976199650254</v>
      </c>
      <c r="AF18" s="17"/>
      <c r="AG18" s="17">
        <v>0.26279192577438099</v>
      </c>
      <c r="AH18" s="17">
        <v>0.25009011222231697</v>
      </c>
      <c r="AI18" s="17">
        <v>0.21370042000645201</v>
      </c>
      <c r="AJ18" s="17">
        <v>0.50046216545523303</v>
      </c>
      <c r="AK18" s="17">
        <v>0.224102381857053</v>
      </c>
      <c r="AL18" s="17"/>
      <c r="AM18" s="17">
        <v>0.238439978010728</v>
      </c>
      <c r="AN18" s="17">
        <v>0.21228901891243401</v>
      </c>
      <c r="AO18" s="17">
        <v>0.27780405249594298</v>
      </c>
      <c r="AP18" s="17">
        <v>0.22519786045092699</v>
      </c>
      <c r="AQ18" s="17">
        <v>0.444092621178512</v>
      </c>
      <c r="AR18" s="17"/>
      <c r="AS18" s="17">
        <v>0.208924821543365</v>
      </c>
      <c r="AT18" s="17">
        <v>0.31956461515586099</v>
      </c>
      <c r="AU18" s="17">
        <v>0.226691990124231</v>
      </c>
      <c r="AV18" s="17">
        <v>0.19437568626718199</v>
      </c>
      <c r="AW18" s="17"/>
      <c r="AX18" s="17">
        <v>0.24490010635242099</v>
      </c>
      <c r="AY18" s="17"/>
      <c r="AZ18" s="17">
        <v>0.165217019924182</v>
      </c>
      <c r="BA18" s="17">
        <v>0.244616042580834</v>
      </c>
      <c r="BB18" s="17">
        <v>0.34756496099416601</v>
      </c>
      <c r="BC18" s="17"/>
      <c r="BD18" s="17">
        <v>0.230359611725383</v>
      </c>
      <c r="BE18" s="17">
        <v>0.279333306847102</v>
      </c>
    </row>
    <row r="19" spans="2:57" x14ac:dyDescent="0.35">
      <c r="B19" t="s">
        <v>79</v>
      </c>
      <c r="C19" s="17">
        <v>0.170256166208234</v>
      </c>
      <c r="D19" s="17">
        <v>0.26983285610515201</v>
      </c>
      <c r="E19" s="17">
        <v>0.117608739644468</v>
      </c>
      <c r="F19" s="17"/>
      <c r="G19" s="17">
        <v>0.144457063912801</v>
      </c>
      <c r="H19" s="17">
        <v>0.19556614942547099</v>
      </c>
      <c r="I19" s="17">
        <v>0.18061290211418099</v>
      </c>
      <c r="J19" s="17">
        <v>0.102415002249267</v>
      </c>
      <c r="K19" s="17">
        <v>0.17742123991216599</v>
      </c>
      <c r="L19" s="17">
        <v>0.24490866890440299</v>
      </c>
      <c r="M19" s="17"/>
      <c r="N19" s="17">
        <v>0.20084568557573701</v>
      </c>
      <c r="O19" s="17">
        <v>0.14485245299571101</v>
      </c>
      <c r="P19" s="17">
        <v>0.15212914709038999</v>
      </c>
      <c r="Q19" s="17">
        <v>0.116242956651692</v>
      </c>
      <c r="R19" s="17"/>
      <c r="S19" s="17">
        <v>0.21153846153846201</v>
      </c>
      <c r="T19" s="17">
        <v>0.17857142857142899</v>
      </c>
      <c r="U19" s="17">
        <v>0</v>
      </c>
      <c r="V19" s="17">
        <v>0.21212121212121199</v>
      </c>
      <c r="W19" s="17">
        <v>0.28571428571428598</v>
      </c>
      <c r="X19" s="17">
        <v>0.19607843137254899</v>
      </c>
      <c r="Y19" s="17">
        <v>0.22222222222222199</v>
      </c>
      <c r="Z19" s="17">
        <v>0</v>
      </c>
      <c r="AA19" s="17">
        <v>0.108695652173913</v>
      </c>
      <c r="AB19" s="17"/>
      <c r="AC19" s="17">
        <v>0.17884460940653199</v>
      </c>
      <c r="AD19" s="17">
        <v>0.16029295406963201</v>
      </c>
      <c r="AE19" s="17">
        <v>0.205511614590459</v>
      </c>
      <c r="AF19" s="17"/>
      <c r="AG19" s="17">
        <v>0.17919246267491601</v>
      </c>
      <c r="AH19" s="17">
        <v>0.14336563496188501</v>
      </c>
      <c r="AI19" s="17">
        <v>0.29295375136896601</v>
      </c>
      <c r="AJ19" s="17">
        <v>0.51862316709381995</v>
      </c>
      <c r="AK19" s="17">
        <v>0.108823082278491</v>
      </c>
      <c r="AL19" s="17"/>
      <c r="AM19" s="17">
        <v>0.162482619947765</v>
      </c>
      <c r="AN19" s="17">
        <v>0.185701607343812</v>
      </c>
      <c r="AO19" s="17">
        <v>0.16050729611862499</v>
      </c>
      <c r="AP19" s="17">
        <v>0.212224764285107</v>
      </c>
      <c r="AQ19" s="17">
        <v>0.13230591486410101</v>
      </c>
      <c r="AR19" s="17"/>
      <c r="AS19" s="17">
        <v>0.20015396455888201</v>
      </c>
      <c r="AT19" s="17">
        <v>0.15638650301713999</v>
      </c>
      <c r="AU19" s="17">
        <v>0.107554919309287</v>
      </c>
      <c r="AV19" s="17">
        <v>0.27023513455452203</v>
      </c>
      <c r="AW19" s="17"/>
      <c r="AX19" s="17">
        <v>0.16366310772169301</v>
      </c>
      <c r="AY19" s="17"/>
      <c r="AZ19" s="17">
        <v>0.145119326328051</v>
      </c>
      <c r="BA19" s="17">
        <v>0.223307613371689</v>
      </c>
      <c r="BB19" s="17">
        <v>0.132555841204089</v>
      </c>
      <c r="BC19" s="17"/>
      <c r="BD19" s="17">
        <v>0.13912209419413599</v>
      </c>
      <c r="BE19" s="17">
        <v>0.21668510121883999</v>
      </c>
    </row>
    <row r="20" spans="2:57" x14ac:dyDescent="0.35">
      <c r="B20" t="s">
        <v>80</v>
      </c>
      <c r="C20" s="17">
        <v>0.16615506637310301</v>
      </c>
      <c r="D20" s="17">
        <v>0.23701814810279301</v>
      </c>
      <c r="E20" s="17">
        <v>0.12890300933825399</v>
      </c>
      <c r="F20" s="17"/>
      <c r="G20" s="17">
        <v>0.16420794516940401</v>
      </c>
      <c r="H20" s="17">
        <v>0.246489480973729</v>
      </c>
      <c r="I20" s="17">
        <v>0.130697084005645</v>
      </c>
      <c r="J20" s="17">
        <v>0.112714466671758</v>
      </c>
      <c r="K20" s="17">
        <v>0.12558369125400001</v>
      </c>
      <c r="L20" s="17">
        <v>0.189401754750045</v>
      </c>
      <c r="M20" s="17"/>
      <c r="N20" s="17">
        <v>0.14182309133330201</v>
      </c>
      <c r="O20" s="17">
        <v>0.22574211595384799</v>
      </c>
      <c r="P20" s="17">
        <v>0.131317008120028</v>
      </c>
      <c r="Q20" s="17">
        <v>0.18297702206786401</v>
      </c>
      <c r="R20" s="17"/>
      <c r="S20" s="17">
        <v>0.17307692307692299</v>
      </c>
      <c r="T20" s="17">
        <v>0.125</v>
      </c>
      <c r="U20" s="17">
        <v>0.33333333333333298</v>
      </c>
      <c r="V20" s="17">
        <v>0.18181818181818199</v>
      </c>
      <c r="W20" s="17">
        <v>0.14285714285714299</v>
      </c>
      <c r="X20" s="17">
        <v>0.21568627450980399</v>
      </c>
      <c r="Y20" s="17">
        <v>8.3333333333333301E-2</v>
      </c>
      <c r="Z20" s="17">
        <v>0.17647058823529399</v>
      </c>
      <c r="AA20" s="17">
        <v>0.108695652173913</v>
      </c>
      <c r="AB20" s="17"/>
      <c r="AC20" s="17">
        <v>0.192705009974834</v>
      </c>
      <c r="AD20" s="17">
        <v>0.157737188057991</v>
      </c>
      <c r="AE20" s="17">
        <v>0.13828018482096699</v>
      </c>
      <c r="AF20" s="17"/>
      <c r="AG20" s="17">
        <v>0.188891472352269</v>
      </c>
      <c r="AH20" s="17">
        <v>0.16220061501614999</v>
      </c>
      <c r="AI20" s="17">
        <v>0.19213811754157201</v>
      </c>
      <c r="AJ20" s="17">
        <v>0</v>
      </c>
      <c r="AK20" s="17">
        <v>0.175324017306835</v>
      </c>
      <c r="AL20" s="17"/>
      <c r="AM20" s="17">
        <v>3.7495989218714998E-2</v>
      </c>
      <c r="AN20" s="17">
        <v>0.180503879824122</v>
      </c>
      <c r="AO20" s="17">
        <v>0.16552477006587599</v>
      </c>
      <c r="AP20" s="17">
        <v>0.197602338158478</v>
      </c>
      <c r="AQ20" s="17">
        <v>0</v>
      </c>
      <c r="AR20" s="17"/>
      <c r="AS20" s="17">
        <v>0.12644307134604199</v>
      </c>
      <c r="AT20" s="17">
        <v>0.19858853856053199</v>
      </c>
      <c r="AU20" s="17">
        <v>0.13124594899008499</v>
      </c>
      <c r="AV20" s="17">
        <v>0.22550823284874499</v>
      </c>
      <c r="AW20" s="17"/>
      <c r="AX20" s="17">
        <v>0.16153729570942299</v>
      </c>
      <c r="AY20" s="17"/>
      <c r="AZ20" s="17">
        <v>0.151790430673967</v>
      </c>
      <c r="BA20" s="17">
        <v>0.19275433976037101</v>
      </c>
      <c r="BB20" s="17">
        <v>0.148101253269664</v>
      </c>
      <c r="BC20" s="17"/>
      <c r="BD20" s="17">
        <v>0.13161634860163299</v>
      </c>
      <c r="BE20" s="17">
        <v>0.220527575409107</v>
      </c>
    </row>
    <row r="21" spans="2:57" x14ac:dyDescent="0.35">
      <c r="B21" t="s">
        <v>81</v>
      </c>
      <c r="C21" s="17">
        <v>2.601190518951E-3</v>
      </c>
      <c r="D21" s="17">
        <v>0</v>
      </c>
      <c r="E21" s="17">
        <v>4.0100178796077099E-3</v>
      </c>
      <c r="F21" s="17"/>
      <c r="G21" s="17">
        <v>0</v>
      </c>
      <c r="H21" s="17">
        <v>0</v>
      </c>
      <c r="I21" s="17">
        <v>0</v>
      </c>
      <c r="J21" s="17">
        <v>1.4726161680306001E-2</v>
      </c>
      <c r="K21" s="17">
        <v>0</v>
      </c>
      <c r="L21" s="17">
        <v>0</v>
      </c>
      <c r="M21" s="17"/>
      <c r="N21" s="17">
        <v>0</v>
      </c>
      <c r="O21" s="17">
        <v>0</v>
      </c>
      <c r="P21" s="17">
        <v>1.6960340116146298E-2</v>
      </c>
      <c r="Q21" s="17">
        <v>0</v>
      </c>
      <c r="R21" s="17"/>
      <c r="S21" s="17">
        <v>1.9230769230769201E-2</v>
      </c>
      <c r="T21" s="17">
        <v>0</v>
      </c>
      <c r="U21" s="17">
        <v>0</v>
      </c>
      <c r="V21" s="17">
        <v>0</v>
      </c>
      <c r="W21" s="17">
        <v>0</v>
      </c>
      <c r="X21" s="17">
        <v>0</v>
      </c>
      <c r="Y21" s="17">
        <v>0</v>
      </c>
      <c r="Z21" s="17">
        <v>0</v>
      </c>
      <c r="AA21" s="17">
        <v>0</v>
      </c>
      <c r="AB21" s="17"/>
      <c r="AC21" s="17">
        <v>7.8399687110454804E-3</v>
      </c>
      <c r="AD21" s="17">
        <v>0</v>
      </c>
      <c r="AE21" s="17">
        <v>0</v>
      </c>
      <c r="AF21" s="17"/>
      <c r="AG21" s="17">
        <v>0</v>
      </c>
      <c r="AH21" s="17">
        <v>6.4666698027957999E-3</v>
      </c>
      <c r="AI21" s="17">
        <v>0</v>
      </c>
      <c r="AJ21" s="17">
        <v>0</v>
      </c>
      <c r="AK21" s="17">
        <v>0</v>
      </c>
      <c r="AL21" s="17"/>
      <c r="AM21" s="17">
        <v>0</v>
      </c>
      <c r="AN21" s="17">
        <v>1.3146495753959901E-2</v>
      </c>
      <c r="AO21" s="17">
        <v>0</v>
      </c>
      <c r="AP21" s="17">
        <v>0</v>
      </c>
      <c r="AQ21" s="17">
        <v>0</v>
      </c>
      <c r="AR21" s="17"/>
      <c r="AS21" s="17">
        <v>0</v>
      </c>
      <c r="AT21" s="17">
        <v>0</v>
      </c>
      <c r="AU21" s="17">
        <v>1.03701773261032E-2</v>
      </c>
      <c r="AV21" s="17">
        <v>0</v>
      </c>
      <c r="AW21" s="17"/>
      <c r="AX21" s="17">
        <v>3.3436614540216501E-3</v>
      </c>
      <c r="AY21" s="17"/>
      <c r="AZ21" s="17">
        <v>0</v>
      </c>
      <c r="BA21" s="17">
        <v>6.9688527011207901E-3</v>
      </c>
      <c r="BB21" s="17">
        <v>0</v>
      </c>
      <c r="BC21" s="17"/>
      <c r="BD21" s="17">
        <v>0</v>
      </c>
      <c r="BE21" s="17">
        <v>0</v>
      </c>
    </row>
    <row r="22" spans="2:57" x14ac:dyDescent="0.35">
      <c r="B22" t="s">
        <v>82</v>
      </c>
      <c r="C22" s="17">
        <v>2.6659820776648E-2</v>
      </c>
      <c r="D22" s="17">
        <v>5.8566100901549997E-2</v>
      </c>
      <c r="E22" s="17">
        <v>9.6578269444764497E-3</v>
      </c>
      <c r="F22" s="17"/>
      <c r="G22" s="17">
        <v>0</v>
      </c>
      <c r="H22" s="17">
        <v>1.0183420057801399E-2</v>
      </c>
      <c r="I22" s="17">
        <v>1.1736502257784E-2</v>
      </c>
      <c r="J22" s="17">
        <v>5.5614185686430201E-2</v>
      </c>
      <c r="K22" s="17">
        <v>5.9168751169667702E-2</v>
      </c>
      <c r="L22" s="17">
        <v>4.3748755673027599E-2</v>
      </c>
      <c r="M22" s="17"/>
      <c r="N22" s="17">
        <v>4.2042487269282398E-2</v>
      </c>
      <c r="O22" s="17">
        <v>1.10632055331383E-2</v>
      </c>
      <c r="P22" s="17">
        <v>1.8171792981585399E-2</v>
      </c>
      <c r="Q22" s="17">
        <v>0</v>
      </c>
      <c r="R22" s="17"/>
      <c r="S22" s="17">
        <v>1.9230769230769201E-2</v>
      </c>
      <c r="T22" s="17">
        <v>1.7857142857142901E-2</v>
      </c>
      <c r="U22" s="17">
        <v>0</v>
      </c>
      <c r="V22" s="17">
        <v>6.0606060606060601E-2</v>
      </c>
      <c r="W22" s="17">
        <v>0</v>
      </c>
      <c r="X22" s="17">
        <v>0</v>
      </c>
      <c r="Y22" s="17">
        <v>0.11111111111111099</v>
      </c>
      <c r="Z22" s="17">
        <v>0</v>
      </c>
      <c r="AA22" s="17">
        <v>2.1739130434782601E-2</v>
      </c>
      <c r="AB22" s="17"/>
      <c r="AC22" s="17">
        <v>4.6752633925209001E-2</v>
      </c>
      <c r="AD22" s="17">
        <v>2.1783720481315699E-2</v>
      </c>
      <c r="AE22" s="17">
        <v>0</v>
      </c>
      <c r="AF22" s="17"/>
      <c r="AG22" s="17">
        <v>4.3929441520189502E-2</v>
      </c>
      <c r="AH22" s="17">
        <v>2.25030634163224E-2</v>
      </c>
      <c r="AI22" s="17">
        <v>0</v>
      </c>
      <c r="AJ22" s="17">
        <v>0</v>
      </c>
      <c r="AK22" s="17">
        <v>0</v>
      </c>
      <c r="AL22" s="17"/>
      <c r="AM22" s="17">
        <v>6.5444388590072095E-2</v>
      </c>
      <c r="AN22" s="17">
        <v>0</v>
      </c>
      <c r="AO22" s="17">
        <v>1.54907180695803E-2</v>
      </c>
      <c r="AP22" s="17">
        <v>4.8827048502254403E-2</v>
      </c>
      <c r="AQ22" s="17">
        <v>0.10602597287054701</v>
      </c>
      <c r="AR22" s="17"/>
      <c r="AS22" s="17">
        <v>1.17265757021753E-2</v>
      </c>
      <c r="AT22" s="17">
        <v>3.2803765537664203E-2</v>
      </c>
      <c r="AU22" s="17">
        <v>1.1110904277967701E-2</v>
      </c>
      <c r="AV22" s="17">
        <v>7.0603192018836095E-2</v>
      </c>
      <c r="AW22" s="17"/>
      <c r="AX22" s="17">
        <v>2.2248208905605599E-2</v>
      </c>
      <c r="AY22" s="17"/>
      <c r="AZ22" s="17">
        <v>0</v>
      </c>
      <c r="BA22" s="17">
        <v>7.46662789405799E-3</v>
      </c>
      <c r="BB22" s="17">
        <v>7.6700602355297298E-2</v>
      </c>
      <c r="BC22" s="17"/>
      <c r="BD22" s="17">
        <v>6.3982679234575804E-3</v>
      </c>
      <c r="BE22" s="17">
        <v>4.77055024825946E-2</v>
      </c>
    </row>
    <row r="23" spans="2:57" x14ac:dyDescent="0.35">
      <c r="B23" t="s">
        <v>83</v>
      </c>
      <c r="C23" s="17">
        <v>2.8679792901254602E-3</v>
      </c>
      <c r="D23" s="17">
        <v>0</v>
      </c>
      <c r="E23" s="17">
        <v>4.4213017646956799E-3</v>
      </c>
      <c r="F23" s="17"/>
      <c r="G23" s="17">
        <v>0</v>
      </c>
      <c r="H23" s="17">
        <v>0</v>
      </c>
      <c r="I23" s="17">
        <v>0</v>
      </c>
      <c r="J23" s="17">
        <v>1.6236537237260401E-2</v>
      </c>
      <c r="K23" s="17">
        <v>0</v>
      </c>
      <c r="L23" s="17">
        <v>0</v>
      </c>
      <c r="M23" s="17"/>
      <c r="N23" s="17">
        <v>5.66843837314849E-3</v>
      </c>
      <c r="O23" s="17">
        <v>0</v>
      </c>
      <c r="P23" s="17">
        <v>0</v>
      </c>
      <c r="Q23" s="17">
        <v>0</v>
      </c>
      <c r="R23" s="17"/>
      <c r="S23" s="17">
        <v>0</v>
      </c>
      <c r="T23" s="17">
        <v>0</v>
      </c>
      <c r="U23" s="17">
        <v>0</v>
      </c>
      <c r="V23" s="17">
        <v>0</v>
      </c>
      <c r="W23" s="17">
        <v>0</v>
      </c>
      <c r="X23" s="17">
        <v>0</v>
      </c>
      <c r="Y23" s="17">
        <v>0</v>
      </c>
      <c r="Z23" s="17">
        <v>0</v>
      </c>
      <c r="AA23" s="17">
        <v>2.1739130434782601E-2</v>
      </c>
      <c r="AB23" s="17"/>
      <c r="AC23" s="17">
        <v>0</v>
      </c>
      <c r="AD23" s="17">
        <v>5.6041879186974602E-3</v>
      </c>
      <c r="AE23" s="17">
        <v>0</v>
      </c>
      <c r="AF23" s="17"/>
      <c r="AG23" s="17">
        <v>0</v>
      </c>
      <c r="AH23" s="17">
        <v>7.1299179876979299E-3</v>
      </c>
      <c r="AI23" s="17">
        <v>0</v>
      </c>
      <c r="AJ23" s="17">
        <v>0</v>
      </c>
      <c r="AK23" s="17">
        <v>0</v>
      </c>
      <c r="AL23" s="17"/>
      <c r="AM23" s="17">
        <v>0</v>
      </c>
      <c r="AN23" s="17">
        <v>1.44948542928275E-2</v>
      </c>
      <c r="AO23" s="17">
        <v>0</v>
      </c>
      <c r="AP23" s="17">
        <v>0</v>
      </c>
      <c r="AQ23" s="17">
        <v>0</v>
      </c>
      <c r="AR23" s="17"/>
      <c r="AS23" s="17">
        <v>0</v>
      </c>
      <c r="AT23" s="17">
        <v>0</v>
      </c>
      <c r="AU23" s="17">
        <v>1.1433785256985501E-2</v>
      </c>
      <c r="AV23" s="17">
        <v>0</v>
      </c>
      <c r="AW23" s="17"/>
      <c r="AX23" s="17">
        <v>3.6866010903315702E-3</v>
      </c>
      <c r="AY23" s="17"/>
      <c r="AZ23" s="17">
        <v>9.6687801243055798E-3</v>
      </c>
      <c r="BA23" s="17">
        <v>0</v>
      </c>
      <c r="BB23" s="17">
        <v>0</v>
      </c>
      <c r="BC23" s="17"/>
      <c r="BD23" s="17">
        <v>0</v>
      </c>
      <c r="BE23" s="17">
        <v>0</v>
      </c>
    </row>
    <row r="24" spans="2:57" x14ac:dyDescent="0.35">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row>
    <row r="25" spans="2:57" x14ac:dyDescent="0.35">
      <c r="B25" s="6" t="s">
        <v>84</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row>
    <row r="26" spans="2:57" x14ac:dyDescent="0.35">
      <c r="B26" s="24" t="s">
        <v>85</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row>
    <row r="27" spans="2:57" x14ac:dyDescent="0.35">
      <c r="B27" t="s">
        <v>88</v>
      </c>
      <c r="C27" s="17">
        <v>0.52583752052091504</v>
      </c>
      <c r="D27" s="17">
        <v>0.52688771771468701</v>
      </c>
      <c r="E27" s="17">
        <v>0.52296161665499696</v>
      </c>
      <c r="F27" s="17"/>
      <c r="G27" s="17">
        <v>0.42809332451489801</v>
      </c>
      <c r="H27" s="17">
        <v>0.544640282384935</v>
      </c>
      <c r="I27" s="17">
        <v>0.51016824969109797</v>
      </c>
      <c r="J27" s="17">
        <v>0.47849867659432899</v>
      </c>
      <c r="K27" s="17">
        <v>0.57226421261080396</v>
      </c>
      <c r="L27" s="17">
        <v>0.73885299182238795</v>
      </c>
      <c r="M27" s="17"/>
      <c r="N27" s="17">
        <v>0.47957635675598598</v>
      </c>
      <c r="O27" s="17">
        <v>0.57637249290458703</v>
      </c>
      <c r="P27" s="17">
        <v>0.59345580340563697</v>
      </c>
      <c r="Q27" s="17">
        <v>0.53983040929104598</v>
      </c>
      <c r="R27" s="17"/>
      <c r="S27" s="17">
        <v>0.52941176470588203</v>
      </c>
      <c r="T27" s="17">
        <v>0.40816326530612201</v>
      </c>
      <c r="U27" s="17">
        <v>0.68421052631578905</v>
      </c>
      <c r="V27" s="17">
        <v>0.53333333333333299</v>
      </c>
      <c r="W27" s="17">
        <v>0.483870967741935</v>
      </c>
      <c r="X27" s="17">
        <v>0.5</v>
      </c>
      <c r="Y27" s="17">
        <v>0.58823529411764697</v>
      </c>
      <c r="Z27" s="17">
        <v>0.5</v>
      </c>
      <c r="AA27" s="17">
        <v>0.52272727272727304</v>
      </c>
      <c r="AB27" s="17"/>
      <c r="AC27" s="17">
        <v>0.50775704840178104</v>
      </c>
      <c r="AD27" s="17">
        <v>0.54671887520551699</v>
      </c>
      <c r="AE27" s="17">
        <v>0.533238791123681</v>
      </c>
      <c r="AF27" s="17"/>
      <c r="AG27" s="17">
        <v>0.47120474433632797</v>
      </c>
      <c r="AH27" s="17">
        <v>0.51636149204335102</v>
      </c>
      <c r="AI27" s="17">
        <v>0.60679935390133399</v>
      </c>
      <c r="AJ27" s="17">
        <v>0</v>
      </c>
      <c r="AK27" s="17">
        <v>0.62168877611404805</v>
      </c>
      <c r="AL27" s="17"/>
      <c r="AM27" s="17">
        <v>0.47293182587934302</v>
      </c>
      <c r="AN27" s="17">
        <v>0.52650897680303099</v>
      </c>
      <c r="AO27" s="17">
        <v>0.55209893791191</v>
      </c>
      <c r="AP27" s="17">
        <v>0.51818330418677705</v>
      </c>
      <c r="AQ27" s="17">
        <v>0.38026991520363101</v>
      </c>
      <c r="AR27" s="17"/>
      <c r="AS27" s="17">
        <v>0.54460994827987796</v>
      </c>
      <c r="AT27" s="17">
        <v>0.49542706535460501</v>
      </c>
      <c r="AU27" s="17">
        <v>0.52485414617614301</v>
      </c>
      <c r="AV27" s="17">
        <v>0.55944877184319897</v>
      </c>
      <c r="AW27" s="17"/>
      <c r="AX27" s="17">
        <v>0.53279497127160402</v>
      </c>
      <c r="AY27" s="17"/>
      <c r="AZ27" s="17">
        <v>0.56598466972846595</v>
      </c>
      <c r="BA27" s="17">
        <v>0.48570237389583898</v>
      </c>
      <c r="BB27" s="17">
        <v>0.52997095133688599</v>
      </c>
      <c r="BC27" s="17"/>
      <c r="BD27" s="17">
        <v>0.49550908333053301</v>
      </c>
      <c r="BE27" s="17">
        <v>0.53492820752273296</v>
      </c>
    </row>
    <row r="28" spans="2:57" x14ac:dyDescent="0.35">
      <c r="B28" t="s">
        <v>89</v>
      </c>
      <c r="C28" s="17">
        <v>0.48688575991511301</v>
      </c>
      <c r="D28" s="17">
        <v>0.35267383618420201</v>
      </c>
      <c r="E28" s="17">
        <v>0.57550522674174698</v>
      </c>
      <c r="F28" s="17"/>
      <c r="G28" s="17">
        <v>0.29467624875804999</v>
      </c>
      <c r="H28" s="17">
        <v>0.47066417742677202</v>
      </c>
      <c r="I28" s="17">
        <v>0.467893263441232</v>
      </c>
      <c r="J28" s="17">
        <v>0.58154829765548199</v>
      </c>
      <c r="K28" s="17">
        <v>0.50016300622446097</v>
      </c>
      <c r="L28" s="17">
        <v>0.68632446943437897</v>
      </c>
      <c r="M28" s="17"/>
      <c r="N28" s="17">
        <v>0.54035193657446401</v>
      </c>
      <c r="O28" s="17">
        <v>0.43602562607723</v>
      </c>
      <c r="P28" s="17">
        <v>0.50389500718230895</v>
      </c>
      <c r="Q28" s="17">
        <v>0.34214598795344298</v>
      </c>
      <c r="R28" s="17"/>
      <c r="S28" s="17">
        <v>0.45588235294117602</v>
      </c>
      <c r="T28" s="17">
        <v>0.469387755102041</v>
      </c>
      <c r="U28" s="17">
        <v>0.42105263157894701</v>
      </c>
      <c r="V28" s="17">
        <v>0.53333333333333299</v>
      </c>
      <c r="W28" s="17">
        <v>0.45161290322580599</v>
      </c>
      <c r="X28" s="17">
        <v>0.60714285714285698</v>
      </c>
      <c r="Y28" s="17">
        <v>0.47058823529411797</v>
      </c>
      <c r="Z28" s="17">
        <v>0.42307692307692302</v>
      </c>
      <c r="AA28" s="17">
        <v>0.56818181818181801</v>
      </c>
      <c r="AB28" s="17"/>
      <c r="AC28" s="17">
        <v>0.54904260245104797</v>
      </c>
      <c r="AD28" s="17">
        <v>0.46896984200337299</v>
      </c>
      <c r="AE28" s="17">
        <v>0.46863847839668199</v>
      </c>
      <c r="AF28" s="17"/>
      <c r="AG28" s="17">
        <v>0.58390592953349596</v>
      </c>
      <c r="AH28" s="17">
        <v>0.43096496376385002</v>
      </c>
      <c r="AI28" s="17">
        <v>0.475349881909164</v>
      </c>
      <c r="AJ28" s="17">
        <v>1</v>
      </c>
      <c r="AK28" s="17">
        <v>0.55020795423114799</v>
      </c>
      <c r="AL28" s="17"/>
      <c r="AM28" s="17">
        <v>0.42854270215674101</v>
      </c>
      <c r="AN28" s="17">
        <v>0.551195965944554</v>
      </c>
      <c r="AO28" s="17">
        <v>0.41978275625553402</v>
      </c>
      <c r="AP28" s="17">
        <v>0.51070815415605197</v>
      </c>
      <c r="AQ28" s="17">
        <v>0.78753135077033298</v>
      </c>
      <c r="AR28" s="17"/>
      <c r="AS28" s="17">
        <v>0.53396886253862397</v>
      </c>
      <c r="AT28" s="17">
        <v>0.48876077244847599</v>
      </c>
      <c r="AU28" s="17">
        <v>0.56416903179542899</v>
      </c>
      <c r="AV28" s="17">
        <v>0.33342492126408901</v>
      </c>
      <c r="AW28" s="17"/>
      <c r="AX28" s="17">
        <v>0.49060937343468197</v>
      </c>
      <c r="AY28" s="17"/>
      <c r="AZ28" s="17">
        <v>0.44738348023255198</v>
      </c>
      <c r="BA28" s="17">
        <v>0.48167978697548097</v>
      </c>
      <c r="BB28" s="17">
        <v>0.52114591849408298</v>
      </c>
      <c r="BC28" s="17"/>
      <c r="BD28" s="17">
        <v>0.53783832194466497</v>
      </c>
      <c r="BE28" s="17">
        <v>0.45185257895271602</v>
      </c>
    </row>
    <row r="29" spans="2:57" x14ac:dyDescent="0.35">
      <c r="B29" t="s">
        <v>90</v>
      </c>
      <c r="C29" s="17">
        <v>0.38913814168265398</v>
      </c>
      <c r="D29" s="17">
        <v>0.36897245978721899</v>
      </c>
      <c r="E29" s="17">
        <v>0.40391961784163699</v>
      </c>
      <c r="F29" s="17"/>
      <c r="G29" s="17">
        <v>0.33640180678611298</v>
      </c>
      <c r="H29" s="17">
        <v>0.36167551153765898</v>
      </c>
      <c r="I29" s="17">
        <v>0.40042020421417701</v>
      </c>
      <c r="J29" s="17">
        <v>0.401564425253505</v>
      </c>
      <c r="K29" s="17">
        <v>0.444935967939598</v>
      </c>
      <c r="L29" s="17">
        <v>0.36620405295363101</v>
      </c>
      <c r="M29" s="17"/>
      <c r="N29" s="17">
        <v>0.44176981563925599</v>
      </c>
      <c r="O29" s="17">
        <v>0.345739470940162</v>
      </c>
      <c r="P29" s="17">
        <v>0.29966270150002999</v>
      </c>
      <c r="Q29" s="17">
        <v>0.34880935992241802</v>
      </c>
      <c r="R29" s="17"/>
      <c r="S29" s="17">
        <v>0.36764705882352899</v>
      </c>
      <c r="T29" s="17">
        <v>0.36734693877551</v>
      </c>
      <c r="U29" s="17">
        <v>0.42105263157894701</v>
      </c>
      <c r="V29" s="17">
        <v>0.33333333333333298</v>
      </c>
      <c r="W29" s="17">
        <v>0.54838709677419395</v>
      </c>
      <c r="X29" s="17">
        <v>0.39285714285714302</v>
      </c>
      <c r="Y29" s="17">
        <v>0.35294117647058798</v>
      </c>
      <c r="Z29" s="17">
        <v>0.46153846153846201</v>
      </c>
      <c r="AA29" s="17">
        <v>0.34090909090909099</v>
      </c>
      <c r="AB29" s="17"/>
      <c r="AC29" s="17">
        <v>0.38860457608191901</v>
      </c>
      <c r="AD29" s="17">
        <v>0.39359774302190997</v>
      </c>
      <c r="AE29" s="17">
        <v>0.42515037206157302</v>
      </c>
      <c r="AF29" s="17"/>
      <c r="AG29" s="17">
        <v>0.44104181736099202</v>
      </c>
      <c r="AH29" s="17">
        <v>0.39523502949440997</v>
      </c>
      <c r="AI29" s="17">
        <v>0.27483761601548901</v>
      </c>
      <c r="AJ29" s="17">
        <v>1</v>
      </c>
      <c r="AK29" s="17">
        <v>0.387106174599266</v>
      </c>
      <c r="AL29" s="17"/>
      <c r="AM29" s="17">
        <v>0.52706817412065698</v>
      </c>
      <c r="AN29" s="17">
        <v>0.42653525823928101</v>
      </c>
      <c r="AO29" s="17">
        <v>0.35021122459642601</v>
      </c>
      <c r="AP29" s="17">
        <v>0.39476413518341102</v>
      </c>
      <c r="AQ29" s="17">
        <v>0.41597993550698698</v>
      </c>
      <c r="AR29" s="17"/>
      <c r="AS29" s="17">
        <v>0.41300294834357998</v>
      </c>
      <c r="AT29" s="17">
        <v>0.38910309498753598</v>
      </c>
      <c r="AU29" s="17">
        <v>0.41227148330748498</v>
      </c>
      <c r="AV29" s="17">
        <v>0.32972431954687098</v>
      </c>
      <c r="AW29" s="17"/>
      <c r="AX29" s="17">
        <v>0.39127922838875601</v>
      </c>
      <c r="AY29" s="17"/>
      <c r="AZ29" s="17">
        <v>0.37424846710264698</v>
      </c>
      <c r="BA29" s="17">
        <v>0.37368858487237699</v>
      </c>
      <c r="BB29" s="17">
        <v>0.42470350085714098</v>
      </c>
      <c r="BC29" s="17"/>
      <c r="BD29" s="17">
        <v>0.47031247127370002</v>
      </c>
      <c r="BE29" s="17">
        <v>0.33406920940477602</v>
      </c>
    </row>
    <row r="30" spans="2:57" x14ac:dyDescent="0.35">
      <c r="B30" t="s">
        <v>91</v>
      </c>
      <c r="C30" s="17">
        <v>0.38102696474398201</v>
      </c>
      <c r="D30" s="17">
        <v>0.359376231864035</v>
      </c>
      <c r="E30" s="17">
        <v>0.39208631986993298</v>
      </c>
      <c r="F30" s="17"/>
      <c r="G30" s="17">
        <v>0.45007293426255601</v>
      </c>
      <c r="H30" s="17">
        <v>0.39904162398406001</v>
      </c>
      <c r="I30" s="17">
        <v>0.30203150461589501</v>
      </c>
      <c r="J30" s="17">
        <v>0.37924980580483902</v>
      </c>
      <c r="K30" s="17">
        <v>0.49605958165744801</v>
      </c>
      <c r="L30" s="17">
        <v>0.32933949142602897</v>
      </c>
      <c r="M30" s="17"/>
      <c r="N30" s="17">
        <v>0.35812572240370499</v>
      </c>
      <c r="O30" s="17">
        <v>0.44661891243915802</v>
      </c>
      <c r="P30" s="17">
        <v>0.35617784586824203</v>
      </c>
      <c r="Q30" s="17">
        <v>0.35342263959027698</v>
      </c>
      <c r="R30" s="17"/>
      <c r="S30" s="17">
        <v>0.32352941176470601</v>
      </c>
      <c r="T30" s="17">
        <v>0.40816326530612201</v>
      </c>
      <c r="U30" s="17">
        <v>0.36842105263157898</v>
      </c>
      <c r="V30" s="17">
        <v>0.36666666666666697</v>
      </c>
      <c r="W30" s="17">
        <v>0.41935483870967699</v>
      </c>
      <c r="X30" s="17">
        <v>0.214285714285714</v>
      </c>
      <c r="Y30" s="17">
        <v>0.47058823529411797</v>
      </c>
      <c r="Z30" s="17">
        <v>0.38461538461538503</v>
      </c>
      <c r="AA30" s="17">
        <v>0.45454545454545497</v>
      </c>
      <c r="AB30" s="17"/>
      <c r="AC30" s="17">
        <v>0.36492012430090998</v>
      </c>
      <c r="AD30" s="17">
        <v>0.40110263027062998</v>
      </c>
      <c r="AE30" s="17">
        <v>0.218440825394948</v>
      </c>
      <c r="AF30" s="17"/>
      <c r="AG30" s="17">
        <v>0.32477147462157402</v>
      </c>
      <c r="AH30" s="17">
        <v>0.45545585714288001</v>
      </c>
      <c r="AI30" s="17">
        <v>0.31710789354532498</v>
      </c>
      <c r="AJ30" s="17">
        <v>0</v>
      </c>
      <c r="AK30" s="17">
        <v>0.16402382642986499</v>
      </c>
      <c r="AL30" s="17"/>
      <c r="AM30" s="17">
        <v>0.26847445421142602</v>
      </c>
      <c r="AN30" s="17">
        <v>0.38521369580145098</v>
      </c>
      <c r="AO30" s="17">
        <v>0.41549186329681898</v>
      </c>
      <c r="AP30" s="17">
        <v>0.40491595423533799</v>
      </c>
      <c r="AQ30" s="17">
        <v>0.42410127791711499</v>
      </c>
      <c r="AR30" s="17"/>
      <c r="AS30" s="17">
        <v>0.33498511885830101</v>
      </c>
      <c r="AT30" s="17">
        <v>0.46580551969522899</v>
      </c>
      <c r="AU30" s="17">
        <v>0.36252891870149201</v>
      </c>
      <c r="AV30" s="17">
        <v>0.29959680502001201</v>
      </c>
      <c r="AW30" s="17"/>
      <c r="AX30" s="17">
        <v>0.39756198119827402</v>
      </c>
      <c r="AY30" s="17"/>
      <c r="AZ30" s="17">
        <v>0.400638724443177</v>
      </c>
      <c r="BA30" s="17">
        <v>0.37617145255235002</v>
      </c>
      <c r="BB30" s="17">
        <v>0.38337791266098498</v>
      </c>
      <c r="BC30" s="17"/>
      <c r="BD30" s="17">
        <v>0.37436591245707701</v>
      </c>
      <c r="BE30" s="17">
        <v>0.387112287133348</v>
      </c>
    </row>
    <row r="31" spans="2:57" x14ac:dyDescent="0.35">
      <c r="B31" t="s">
        <v>92</v>
      </c>
      <c r="C31" s="17">
        <v>0.34973502788775401</v>
      </c>
      <c r="D31" s="17">
        <v>0.33922736865710201</v>
      </c>
      <c r="E31" s="17">
        <v>0.35347904085074999</v>
      </c>
      <c r="F31" s="17"/>
      <c r="G31" s="17">
        <v>0.28506471818880402</v>
      </c>
      <c r="H31" s="17">
        <v>0.23108836337775701</v>
      </c>
      <c r="I31" s="17">
        <v>0.39208677206791198</v>
      </c>
      <c r="J31" s="17">
        <v>0.42476220125383701</v>
      </c>
      <c r="K31" s="17">
        <v>0.43031544088413698</v>
      </c>
      <c r="L31" s="17">
        <v>0.40119701206429398</v>
      </c>
      <c r="M31" s="17"/>
      <c r="N31" s="17">
        <v>0.37291277692045499</v>
      </c>
      <c r="O31" s="17">
        <v>0.33427228992279601</v>
      </c>
      <c r="P31" s="17">
        <v>0.32452846561008097</v>
      </c>
      <c r="Q31" s="17">
        <v>0.297606481248744</v>
      </c>
      <c r="R31" s="17"/>
      <c r="S31" s="17">
        <v>0.33823529411764702</v>
      </c>
      <c r="T31" s="17">
        <v>0.28571428571428598</v>
      </c>
      <c r="U31" s="17">
        <v>0.47368421052631599</v>
      </c>
      <c r="V31" s="17">
        <v>0.36666666666666697</v>
      </c>
      <c r="W31" s="17">
        <v>0.32258064516128998</v>
      </c>
      <c r="X31" s="17">
        <v>0.25</v>
      </c>
      <c r="Y31" s="17">
        <v>0.35294117647058798</v>
      </c>
      <c r="Z31" s="17">
        <v>0.46153846153846201</v>
      </c>
      <c r="AA31" s="17">
        <v>0.34090909090909099</v>
      </c>
      <c r="AB31" s="17"/>
      <c r="AC31" s="17">
        <v>0.36240047829171701</v>
      </c>
      <c r="AD31" s="17">
        <v>0.34310617129071103</v>
      </c>
      <c r="AE31" s="17">
        <v>0.29770101688698097</v>
      </c>
      <c r="AF31" s="17"/>
      <c r="AG31" s="17">
        <v>0.368069466339281</v>
      </c>
      <c r="AH31" s="17">
        <v>0.28289653089024203</v>
      </c>
      <c r="AI31" s="17">
        <v>0.50412854300873899</v>
      </c>
      <c r="AJ31" s="17">
        <v>1</v>
      </c>
      <c r="AK31" s="17">
        <v>0.28293827064282001</v>
      </c>
      <c r="AL31" s="17"/>
      <c r="AM31" s="17">
        <v>0.220569575083714</v>
      </c>
      <c r="AN31" s="17">
        <v>0.38638619384056899</v>
      </c>
      <c r="AO31" s="17">
        <v>0.30513415512691699</v>
      </c>
      <c r="AP31" s="17">
        <v>0.41863715617975</v>
      </c>
      <c r="AQ31" s="17">
        <v>0.27218440224531198</v>
      </c>
      <c r="AR31" s="17"/>
      <c r="AS31" s="17">
        <v>0.33359442176746501</v>
      </c>
      <c r="AT31" s="17">
        <v>0.36236363222657902</v>
      </c>
      <c r="AU31" s="17">
        <v>0.34899881643059899</v>
      </c>
      <c r="AV31" s="17">
        <v>0.34947619365059601</v>
      </c>
      <c r="AW31" s="17"/>
      <c r="AX31" s="17">
        <v>0.35783032899137701</v>
      </c>
      <c r="AY31" s="17"/>
      <c r="AZ31" s="17">
        <v>0.335444158228141</v>
      </c>
      <c r="BA31" s="17">
        <v>0.28944390418411903</v>
      </c>
      <c r="BB31" s="17">
        <v>0.44929270807617799</v>
      </c>
      <c r="BC31" s="17"/>
      <c r="BD31" s="17">
        <v>0.35208387350474402</v>
      </c>
      <c r="BE31" s="17">
        <v>0.33350780685693598</v>
      </c>
    </row>
    <row r="32" spans="2:57" x14ac:dyDescent="0.35">
      <c r="B32" t="s">
        <v>93</v>
      </c>
      <c r="C32" s="17">
        <v>0.192361273278853</v>
      </c>
      <c r="D32" s="17">
        <v>0.22638623724785001</v>
      </c>
      <c r="E32" s="17">
        <v>0.17136006560908901</v>
      </c>
      <c r="F32" s="17"/>
      <c r="G32" s="17">
        <v>0.25959982922501101</v>
      </c>
      <c r="H32" s="17">
        <v>0.237523532232118</v>
      </c>
      <c r="I32" s="17">
        <v>0.18552786181931599</v>
      </c>
      <c r="J32" s="17">
        <v>0.15623507622291799</v>
      </c>
      <c r="K32" s="17">
        <v>0.13168949754269299</v>
      </c>
      <c r="L32" s="17">
        <v>0.149237284141649</v>
      </c>
      <c r="M32" s="17"/>
      <c r="N32" s="17">
        <v>0.224560381570648</v>
      </c>
      <c r="O32" s="17">
        <v>0.15302964897031801</v>
      </c>
      <c r="P32" s="17">
        <v>0.16154828509799299</v>
      </c>
      <c r="Q32" s="17">
        <v>0.18109545865669399</v>
      </c>
      <c r="R32" s="17"/>
      <c r="S32" s="17">
        <v>0.191176470588235</v>
      </c>
      <c r="T32" s="17">
        <v>0.183673469387755</v>
      </c>
      <c r="U32" s="17">
        <v>0.105263157894737</v>
      </c>
      <c r="V32" s="17">
        <v>0.233333333333333</v>
      </c>
      <c r="W32" s="17">
        <v>0.16129032258064499</v>
      </c>
      <c r="X32" s="17">
        <v>0.25</v>
      </c>
      <c r="Y32" s="17">
        <v>0.20588235294117599</v>
      </c>
      <c r="Z32" s="17">
        <v>0.19230769230769201</v>
      </c>
      <c r="AA32" s="17">
        <v>0.22727272727272699</v>
      </c>
      <c r="AB32" s="17"/>
      <c r="AC32" s="17">
        <v>0.18012359883440399</v>
      </c>
      <c r="AD32" s="17">
        <v>0.18423408309095601</v>
      </c>
      <c r="AE32" s="17">
        <v>0.249613422618012</v>
      </c>
      <c r="AF32" s="17"/>
      <c r="AG32" s="17">
        <v>0.196666233548487</v>
      </c>
      <c r="AH32" s="17">
        <v>0.21120728919283199</v>
      </c>
      <c r="AI32" s="17">
        <v>4.0466287135257302E-2</v>
      </c>
      <c r="AJ32" s="17">
        <v>0</v>
      </c>
      <c r="AK32" s="17">
        <v>0.25469906483735799</v>
      </c>
      <c r="AL32" s="17"/>
      <c r="AM32" s="17">
        <v>0.23143454825910501</v>
      </c>
      <c r="AN32" s="17">
        <v>0.151823251635372</v>
      </c>
      <c r="AO32" s="17">
        <v>0.183727936726062</v>
      </c>
      <c r="AP32" s="17">
        <v>0.19594479502979101</v>
      </c>
      <c r="AQ32" s="17">
        <v>0.20028663561447499</v>
      </c>
      <c r="AR32" s="17"/>
      <c r="AS32" s="17">
        <v>0.15414215685760499</v>
      </c>
      <c r="AT32" s="17">
        <v>0.206762158246072</v>
      </c>
      <c r="AU32" s="17">
        <v>0.176739902248926</v>
      </c>
      <c r="AV32" s="17">
        <v>0.23692767589556099</v>
      </c>
      <c r="AW32" s="17"/>
      <c r="AX32" s="17">
        <v>0.180754726557875</v>
      </c>
      <c r="AY32" s="17"/>
      <c r="AZ32" s="17">
        <v>0.13371824684147701</v>
      </c>
      <c r="BA32" s="17">
        <v>0.29548053957120302</v>
      </c>
      <c r="BB32" s="17">
        <v>0.115673703282222</v>
      </c>
      <c r="BC32" s="17"/>
      <c r="BD32" s="17">
        <v>0.148388092378132</v>
      </c>
      <c r="BE32" s="17">
        <v>0.24458872708874399</v>
      </c>
    </row>
    <row r="33" spans="2:57" x14ac:dyDescent="0.35">
      <c r="B33" t="s">
        <v>94</v>
      </c>
      <c r="C33" s="17">
        <v>0.173784355313686</v>
      </c>
      <c r="D33" s="17">
        <v>0.23451321450273799</v>
      </c>
      <c r="E33" s="17">
        <v>0.13551400475677799</v>
      </c>
      <c r="F33" s="17"/>
      <c r="G33" s="17">
        <v>0.27484970119530699</v>
      </c>
      <c r="H33" s="17">
        <v>0.26176916106452103</v>
      </c>
      <c r="I33" s="17">
        <v>0.209443644366231</v>
      </c>
      <c r="J33" s="17">
        <v>4.5410023920337099E-2</v>
      </c>
      <c r="K33" s="17">
        <v>4.5162974116438201E-2</v>
      </c>
      <c r="L33" s="17">
        <v>6.2543849836989296E-2</v>
      </c>
      <c r="M33" s="17"/>
      <c r="N33" s="17">
        <v>0.123113509884533</v>
      </c>
      <c r="O33" s="17">
        <v>0.19498931165943101</v>
      </c>
      <c r="P33" s="17">
        <v>0.27576748218278202</v>
      </c>
      <c r="Q33" s="17">
        <v>0.22579194912345599</v>
      </c>
      <c r="R33" s="17"/>
      <c r="S33" s="17">
        <v>0.29411764705882398</v>
      </c>
      <c r="T33" s="17">
        <v>0.22448979591836701</v>
      </c>
      <c r="U33" s="17">
        <v>0.105263157894737</v>
      </c>
      <c r="V33" s="17">
        <v>6.6666666666666693E-2</v>
      </c>
      <c r="W33" s="17">
        <v>0.12903225806451599</v>
      </c>
      <c r="X33" s="17">
        <v>0.32142857142857101</v>
      </c>
      <c r="Y33" s="17">
        <v>0.11764705882352899</v>
      </c>
      <c r="Z33" s="17">
        <v>0.15384615384615399</v>
      </c>
      <c r="AA33" s="17">
        <v>9.0909090909090898E-2</v>
      </c>
      <c r="AB33" s="17"/>
      <c r="AC33" s="17">
        <v>0.14912747445087601</v>
      </c>
      <c r="AD33" s="17">
        <v>0.17443208705833299</v>
      </c>
      <c r="AE33" s="17">
        <v>0.13849518932354199</v>
      </c>
      <c r="AF33" s="17"/>
      <c r="AG33" s="17">
        <v>8.5541572705423702E-2</v>
      </c>
      <c r="AH33" s="17">
        <v>0.22963721690723601</v>
      </c>
      <c r="AI33" s="17">
        <v>0.40104832095620302</v>
      </c>
      <c r="AJ33" s="17">
        <v>0</v>
      </c>
      <c r="AK33" s="17">
        <v>0.131483098606228</v>
      </c>
      <c r="AL33" s="17"/>
      <c r="AM33" s="17">
        <v>0.16222056661063</v>
      </c>
      <c r="AN33" s="17">
        <v>0.11539873104354301</v>
      </c>
      <c r="AO33" s="17">
        <v>0.20896478797965401</v>
      </c>
      <c r="AP33" s="17">
        <v>0.175384214693283</v>
      </c>
      <c r="AQ33" s="17">
        <v>0.13507703332139001</v>
      </c>
      <c r="AR33" s="17"/>
      <c r="AS33" s="17">
        <v>0.21180189996558599</v>
      </c>
      <c r="AT33" s="17">
        <v>0.207174012709605</v>
      </c>
      <c r="AU33" s="17">
        <v>0.12434006431594299</v>
      </c>
      <c r="AV33" s="17">
        <v>0.100520938974389</v>
      </c>
      <c r="AW33" s="17"/>
      <c r="AX33" s="17">
        <v>0.164053403176212</v>
      </c>
      <c r="AY33" s="17"/>
      <c r="AZ33" s="17">
        <v>0.20206201088693099</v>
      </c>
      <c r="BA33" s="17">
        <v>0.217901295177999</v>
      </c>
      <c r="BB33" s="17">
        <v>9.5815072878149998E-2</v>
      </c>
      <c r="BC33" s="17"/>
      <c r="BD33" s="17">
        <v>0.200146307124559</v>
      </c>
      <c r="BE33" s="17">
        <v>0.17178493819009</v>
      </c>
    </row>
    <row r="34" spans="2:57" x14ac:dyDescent="0.35">
      <c r="B34" t="s">
        <v>95</v>
      </c>
      <c r="C34" s="17">
        <v>0.16527778908309201</v>
      </c>
      <c r="D34" s="17">
        <v>0.24186264035910601</v>
      </c>
      <c r="E34" s="17">
        <v>0.116765237355777</v>
      </c>
      <c r="F34" s="17"/>
      <c r="G34" s="17">
        <v>0.231946581268658</v>
      </c>
      <c r="H34" s="17">
        <v>0.207995370765726</v>
      </c>
      <c r="I34" s="17">
        <v>0.167729739659287</v>
      </c>
      <c r="J34" s="17">
        <v>0.109391094037787</v>
      </c>
      <c r="K34" s="17">
        <v>0.129520286815756</v>
      </c>
      <c r="L34" s="17">
        <v>7.2601922014856102E-2</v>
      </c>
      <c r="M34" s="17"/>
      <c r="N34" s="17">
        <v>0.140113678854904</v>
      </c>
      <c r="O34" s="17">
        <v>0.21103702748297801</v>
      </c>
      <c r="P34" s="17">
        <v>0.191842943219488</v>
      </c>
      <c r="Q34" s="17">
        <v>0.144886557441474</v>
      </c>
      <c r="R34" s="17"/>
      <c r="S34" s="17">
        <v>0.14705882352941199</v>
      </c>
      <c r="T34" s="17">
        <v>0.24489795918367299</v>
      </c>
      <c r="U34" s="17">
        <v>0.105263157894737</v>
      </c>
      <c r="V34" s="17">
        <v>0.16666666666666699</v>
      </c>
      <c r="W34" s="17">
        <v>9.6774193548387094E-2</v>
      </c>
      <c r="X34" s="17">
        <v>0.28571428571428598</v>
      </c>
      <c r="Y34" s="17">
        <v>0.20588235294117599</v>
      </c>
      <c r="Z34" s="17">
        <v>7.69230769230769E-2</v>
      </c>
      <c r="AA34" s="17">
        <v>0.13636363636363599</v>
      </c>
      <c r="AB34" s="17"/>
      <c r="AC34" s="17">
        <v>0.17717160580902</v>
      </c>
      <c r="AD34" s="17">
        <v>0.159331173866335</v>
      </c>
      <c r="AE34" s="17">
        <v>0.18684892204017001</v>
      </c>
      <c r="AF34" s="17"/>
      <c r="AG34" s="17">
        <v>0.163408597941405</v>
      </c>
      <c r="AH34" s="17">
        <v>0.186146821325195</v>
      </c>
      <c r="AI34" s="17">
        <v>0.17423358181825099</v>
      </c>
      <c r="AJ34" s="17">
        <v>0</v>
      </c>
      <c r="AK34" s="17">
        <v>7.4427650709203499E-2</v>
      </c>
      <c r="AL34" s="17"/>
      <c r="AM34" s="17">
        <v>0.166505082898464</v>
      </c>
      <c r="AN34" s="17">
        <v>0.21429287032736799</v>
      </c>
      <c r="AO34" s="17">
        <v>0.133793446195385</v>
      </c>
      <c r="AP34" s="17">
        <v>0.20758832934103499</v>
      </c>
      <c r="AQ34" s="17">
        <v>0</v>
      </c>
      <c r="AR34" s="17"/>
      <c r="AS34" s="17">
        <v>0.14607727487730601</v>
      </c>
      <c r="AT34" s="17">
        <v>0.20067967414010399</v>
      </c>
      <c r="AU34" s="17">
        <v>9.6774301524809703E-2</v>
      </c>
      <c r="AV34" s="17">
        <v>0.193384456126276</v>
      </c>
      <c r="AW34" s="17"/>
      <c r="AX34" s="17">
        <v>0.16601590034778099</v>
      </c>
      <c r="AY34" s="17"/>
      <c r="AZ34" s="17">
        <v>0.178105088874638</v>
      </c>
      <c r="BA34" s="17">
        <v>0.19419476609542499</v>
      </c>
      <c r="BB34" s="17">
        <v>0.124358432023969</v>
      </c>
      <c r="BC34" s="17"/>
      <c r="BD34" s="17">
        <v>0.13559424265521999</v>
      </c>
      <c r="BE34" s="17">
        <v>0.21118477767385599</v>
      </c>
    </row>
    <row r="35" spans="2:57" x14ac:dyDescent="0.35">
      <c r="B35" t="s">
        <v>81</v>
      </c>
      <c r="C35" s="17">
        <v>6.0158014421929501E-3</v>
      </c>
      <c r="D35" s="17">
        <v>0</v>
      </c>
      <c r="E35" s="17">
        <v>9.9146554335687604E-3</v>
      </c>
      <c r="F35" s="17"/>
      <c r="G35" s="17">
        <v>3.7805168089254999E-2</v>
      </c>
      <c r="H35" s="17">
        <v>0</v>
      </c>
      <c r="I35" s="17">
        <v>9.6974765908774702E-3</v>
      </c>
      <c r="J35" s="17">
        <v>0</v>
      </c>
      <c r="K35" s="17">
        <v>0</v>
      </c>
      <c r="L35" s="17">
        <v>0</v>
      </c>
      <c r="M35" s="17"/>
      <c r="N35" s="17">
        <v>6.16526419462308E-3</v>
      </c>
      <c r="O35" s="17">
        <v>0</v>
      </c>
      <c r="P35" s="17">
        <v>0</v>
      </c>
      <c r="Q35" s="17">
        <v>3.0123654695929501E-2</v>
      </c>
      <c r="R35" s="17"/>
      <c r="S35" s="17">
        <v>0</v>
      </c>
      <c r="T35" s="17">
        <v>2.04081632653061E-2</v>
      </c>
      <c r="U35" s="17">
        <v>0</v>
      </c>
      <c r="V35" s="17">
        <v>0</v>
      </c>
      <c r="W35" s="17">
        <v>0</v>
      </c>
      <c r="X35" s="17">
        <v>0</v>
      </c>
      <c r="Y35" s="17">
        <v>0</v>
      </c>
      <c r="Z35" s="17">
        <v>0</v>
      </c>
      <c r="AA35" s="17">
        <v>2.27272727272727E-2</v>
      </c>
      <c r="AB35" s="17"/>
      <c r="AC35" s="17">
        <v>0</v>
      </c>
      <c r="AD35" s="17">
        <v>5.5036433485992397E-3</v>
      </c>
      <c r="AE35" s="17">
        <v>2.5223407161791798E-2</v>
      </c>
      <c r="AF35" s="17"/>
      <c r="AG35" s="17">
        <v>0</v>
      </c>
      <c r="AH35" s="17">
        <v>6.7364837943930103E-3</v>
      </c>
      <c r="AI35" s="17">
        <v>0</v>
      </c>
      <c r="AJ35" s="17">
        <v>0</v>
      </c>
      <c r="AK35" s="17">
        <v>3.66761351023299E-2</v>
      </c>
      <c r="AL35" s="17"/>
      <c r="AM35" s="17">
        <v>0</v>
      </c>
      <c r="AN35" s="17">
        <v>0</v>
      </c>
      <c r="AO35" s="17">
        <v>1.5195599261556E-2</v>
      </c>
      <c r="AP35" s="17">
        <v>0</v>
      </c>
      <c r="AQ35" s="17">
        <v>0</v>
      </c>
      <c r="AR35" s="17"/>
      <c r="AS35" s="17">
        <v>0</v>
      </c>
      <c r="AT35" s="17">
        <v>0</v>
      </c>
      <c r="AU35" s="17">
        <v>1.56481680144871E-2</v>
      </c>
      <c r="AV35" s="17">
        <v>1.7223493327377701E-2</v>
      </c>
      <c r="AW35" s="17"/>
      <c r="AX35" s="17">
        <v>7.4285723586481897E-3</v>
      </c>
      <c r="AY35" s="17"/>
      <c r="AZ35" s="17">
        <v>9.6967033126334496E-3</v>
      </c>
      <c r="BA35" s="17">
        <v>0</v>
      </c>
      <c r="BB35" s="17">
        <v>0</v>
      </c>
      <c r="BC35" s="17"/>
      <c r="BD35" s="17">
        <v>0</v>
      </c>
      <c r="BE35" s="17">
        <v>6.6294512522683596E-3</v>
      </c>
    </row>
    <row r="36" spans="2:57" x14ac:dyDescent="0.35">
      <c r="B36" t="s">
        <v>82</v>
      </c>
      <c r="C36" s="17">
        <v>2.82921174668898E-2</v>
      </c>
      <c r="D36" s="17">
        <v>2.94316233127878E-2</v>
      </c>
      <c r="E36" s="17">
        <v>2.7690165712262901E-2</v>
      </c>
      <c r="F36" s="17"/>
      <c r="G36" s="17">
        <v>0</v>
      </c>
      <c r="H36" s="17">
        <v>9.5169758033731202E-3</v>
      </c>
      <c r="I36" s="17">
        <v>1.6544749753288301E-2</v>
      </c>
      <c r="J36" s="17">
        <v>0.12526572210467499</v>
      </c>
      <c r="K36" s="17">
        <v>0</v>
      </c>
      <c r="L36" s="17">
        <v>0</v>
      </c>
      <c r="M36" s="17"/>
      <c r="N36" s="17">
        <v>2.9072303954782198E-2</v>
      </c>
      <c r="O36" s="17">
        <v>4.1173364923378697E-2</v>
      </c>
      <c r="P36" s="17">
        <v>0</v>
      </c>
      <c r="Q36" s="17">
        <v>3.0123654695929501E-2</v>
      </c>
      <c r="R36" s="17"/>
      <c r="S36" s="17">
        <v>1.4705882352941201E-2</v>
      </c>
      <c r="T36" s="17">
        <v>2.04081632653061E-2</v>
      </c>
      <c r="U36" s="17">
        <v>5.2631578947368397E-2</v>
      </c>
      <c r="V36" s="17">
        <v>0</v>
      </c>
      <c r="W36" s="17">
        <v>3.2258064516128997E-2</v>
      </c>
      <c r="X36" s="17">
        <v>3.5714285714285698E-2</v>
      </c>
      <c r="Y36" s="17">
        <v>2.9411764705882401E-2</v>
      </c>
      <c r="Z36" s="17">
        <v>3.8461538461538498E-2</v>
      </c>
      <c r="AA36" s="17">
        <v>4.5454545454545497E-2</v>
      </c>
      <c r="AB36" s="17"/>
      <c r="AC36" s="17">
        <v>3.6948722271395902E-2</v>
      </c>
      <c r="AD36" s="17">
        <v>3.2947550995240799E-2</v>
      </c>
      <c r="AE36" s="17">
        <v>0</v>
      </c>
      <c r="AF36" s="17"/>
      <c r="AG36" s="17">
        <v>3.50028403983524E-2</v>
      </c>
      <c r="AH36" s="17">
        <v>1.35473158529733E-2</v>
      </c>
      <c r="AI36" s="17">
        <v>0</v>
      </c>
      <c r="AJ36" s="17">
        <v>0</v>
      </c>
      <c r="AK36" s="17">
        <v>3.4072582301855898E-2</v>
      </c>
      <c r="AL36" s="17"/>
      <c r="AM36" s="17">
        <v>6.9728738615061195E-2</v>
      </c>
      <c r="AN36" s="17">
        <v>5.7679758107188402E-2</v>
      </c>
      <c r="AO36" s="17">
        <v>2.15032550232039E-2</v>
      </c>
      <c r="AP36" s="17">
        <v>1.0795831887273901E-2</v>
      </c>
      <c r="AQ36" s="17">
        <v>0</v>
      </c>
      <c r="AR36" s="17"/>
      <c r="AS36" s="17">
        <v>0</v>
      </c>
      <c r="AT36" s="17">
        <v>1.5876140495565998E-2</v>
      </c>
      <c r="AU36" s="17">
        <v>7.5097301367168107E-2</v>
      </c>
      <c r="AV36" s="17">
        <v>4.7727258672901701E-2</v>
      </c>
      <c r="AW36" s="17"/>
      <c r="AX36" s="17">
        <v>3.1459761025748698E-2</v>
      </c>
      <c r="AY36" s="17"/>
      <c r="AZ36" s="17">
        <v>8.1703703837930006E-3</v>
      </c>
      <c r="BA36" s="17">
        <v>2.9368739477515799E-2</v>
      </c>
      <c r="BB36" s="17">
        <v>4.1529008847199698E-2</v>
      </c>
      <c r="BC36" s="17"/>
      <c r="BD36" s="17">
        <v>0</v>
      </c>
      <c r="BE36" s="17">
        <v>3.0585956186868699E-2</v>
      </c>
    </row>
    <row r="37" spans="2:57" x14ac:dyDescent="0.35">
      <c r="B37" t="s">
        <v>83</v>
      </c>
      <c r="C37" s="17">
        <v>3.11859146763282E-3</v>
      </c>
      <c r="D37" s="17">
        <v>7.9876612112819694E-3</v>
      </c>
      <c r="E37" s="17">
        <v>0</v>
      </c>
      <c r="F37" s="17"/>
      <c r="G37" s="17">
        <v>0</v>
      </c>
      <c r="H37" s="17">
        <v>0</v>
      </c>
      <c r="I37" s="17">
        <v>0</v>
      </c>
      <c r="J37" s="17">
        <v>0</v>
      </c>
      <c r="K37" s="17">
        <v>2.3226672402739599E-2</v>
      </c>
      <c r="L37" s="17">
        <v>0</v>
      </c>
      <c r="M37" s="17"/>
      <c r="N37" s="17">
        <v>6.16526419462308E-3</v>
      </c>
      <c r="O37" s="17">
        <v>0</v>
      </c>
      <c r="P37" s="17">
        <v>0</v>
      </c>
      <c r="Q37" s="17">
        <v>0</v>
      </c>
      <c r="R37" s="17"/>
      <c r="S37" s="17">
        <v>0</v>
      </c>
      <c r="T37" s="17">
        <v>2.04081632653061E-2</v>
      </c>
      <c r="U37" s="17">
        <v>0</v>
      </c>
      <c r="V37" s="17">
        <v>0</v>
      </c>
      <c r="W37" s="17">
        <v>0</v>
      </c>
      <c r="X37" s="17">
        <v>0</v>
      </c>
      <c r="Y37" s="17">
        <v>0</v>
      </c>
      <c r="Z37" s="17">
        <v>0</v>
      </c>
      <c r="AA37" s="17">
        <v>0</v>
      </c>
      <c r="AB37" s="17"/>
      <c r="AC37" s="17">
        <v>0</v>
      </c>
      <c r="AD37" s="17">
        <v>5.9241875247380499E-3</v>
      </c>
      <c r="AE37" s="17">
        <v>0</v>
      </c>
      <c r="AF37" s="17"/>
      <c r="AG37" s="17">
        <v>0</v>
      </c>
      <c r="AH37" s="17">
        <v>7.2512317255260302E-3</v>
      </c>
      <c r="AI37" s="17">
        <v>0</v>
      </c>
      <c r="AJ37" s="17">
        <v>0</v>
      </c>
      <c r="AK37" s="17">
        <v>0</v>
      </c>
      <c r="AL37" s="17"/>
      <c r="AM37" s="17">
        <v>0</v>
      </c>
      <c r="AN37" s="17">
        <v>0</v>
      </c>
      <c r="AO37" s="17">
        <v>0</v>
      </c>
      <c r="AP37" s="17">
        <v>0</v>
      </c>
      <c r="AQ37" s="17">
        <v>7.7391615908276604E-2</v>
      </c>
      <c r="AR37" s="17"/>
      <c r="AS37" s="17">
        <v>1.1472086204721101E-2</v>
      </c>
      <c r="AT37" s="17">
        <v>0</v>
      </c>
      <c r="AU37" s="17">
        <v>0</v>
      </c>
      <c r="AV37" s="17">
        <v>0</v>
      </c>
      <c r="AW37" s="17"/>
      <c r="AX37" s="17">
        <v>3.8509719107232198E-3</v>
      </c>
      <c r="AY37" s="17"/>
      <c r="AZ37" s="17">
        <v>0</v>
      </c>
      <c r="BA37" s="17">
        <v>0</v>
      </c>
      <c r="BB37" s="17">
        <v>1.1012568519134E-2</v>
      </c>
      <c r="BC37" s="17"/>
      <c r="BD37" s="17">
        <v>7.42226698483941E-3</v>
      </c>
      <c r="BE37" s="17">
        <v>0</v>
      </c>
    </row>
    <row r="38" spans="2:57"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row>
    <row r="39" spans="2:57" x14ac:dyDescent="0.35">
      <c r="B39" s="6" t="s">
        <v>112</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row>
    <row r="40" spans="2:57" x14ac:dyDescent="0.35">
      <c r="B40" s="24" t="s">
        <v>85</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row>
    <row r="41" spans="2:57" x14ac:dyDescent="0.35">
      <c r="B41" t="s">
        <v>103</v>
      </c>
      <c r="C41" s="17">
        <v>0.54097820520119699</v>
      </c>
      <c r="D41" s="17">
        <v>0.546318852963247</v>
      </c>
      <c r="E41" s="17">
        <v>0.53790989095271502</v>
      </c>
      <c r="F41" s="17"/>
      <c r="G41" s="17">
        <v>0.43824636593828598</v>
      </c>
      <c r="H41" s="17">
        <v>0.50909627782567402</v>
      </c>
      <c r="I41" s="17">
        <v>0.52970229656634804</v>
      </c>
      <c r="J41" s="17">
        <v>0.58267030115710805</v>
      </c>
      <c r="K41" s="17">
        <v>0.61129206242605105</v>
      </c>
      <c r="L41" s="17">
        <v>0.63466128589607795</v>
      </c>
      <c r="M41" s="17"/>
      <c r="N41" s="17">
        <v>0.54096687846597502</v>
      </c>
      <c r="O41" s="17">
        <v>0.57708047831584097</v>
      </c>
      <c r="P41" s="17">
        <v>0.51180664676144505</v>
      </c>
      <c r="Q41" s="17">
        <v>0.48996615708747099</v>
      </c>
      <c r="R41" s="17"/>
      <c r="S41" s="17">
        <v>0.46666666666666701</v>
      </c>
      <c r="T41" s="17">
        <v>0.55238095238095197</v>
      </c>
      <c r="U41" s="17">
        <v>0.58823529411764697</v>
      </c>
      <c r="V41" s="17">
        <v>0.476190476190476</v>
      </c>
      <c r="W41" s="17">
        <v>0.55932203389830504</v>
      </c>
      <c r="X41" s="17">
        <v>0.556962025316456</v>
      </c>
      <c r="Y41" s="17">
        <v>0.54285714285714304</v>
      </c>
      <c r="Z41" s="17">
        <v>0.44186046511627902</v>
      </c>
      <c r="AA41" s="17">
        <v>0.64444444444444404</v>
      </c>
      <c r="AB41" s="17"/>
      <c r="AC41" s="17">
        <v>0.54207490348994902</v>
      </c>
      <c r="AD41" s="17">
        <v>0.56602289323708599</v>
      </c>
      <c r="AE41" s="17">
        <v>0.43478012133421501</v>
      </c>
      <c r="AF41" s="17"/>
      <c r="AG41" s="17">
        <v>0.54232300463488903</v>
      </c>
      <c r="AH41" s="17">
        <v>0.58121476598051602</v>
      </c>
      <c r="AI41" s="17">
        <v>0.40584917144941801</v>
      </c>
      <c r="AJ41" s="17">
        <v>0.79636211045550698</v>
      </c>
      <c r="AK41" s="17">
        <v>0.44878656499333902</v>
      </c>
      <c r="AL41" s="17"/>
      <c r="AM41" s="17">
        <v>0.36647996706021502</v>
      </c>
      <c r="AN41" s="17">
        <v>0.57740228842126695</v>
      </c>
      <c r="AO41" s="17">
        <v>0.53882065391397305</v>
      </c>
      <c r="AP41" s="17">
        <v>0.55430029448616103</v>
      </c>
      <c r="AQ41" s="17">
        <v>0.39866366910322298</v>
      </c>
      <c r="AR41" s="17"/>
      <c r="AS41" s="17">
        <v>0.47245273845396801</v>
      </c>
      <c r="AT41" s="17">
        <v>0.54484386862218404</v>
      </c>
      <c r="AU41" s="17">
        <v>0.64616149285086</v>
      </c>
      <c r="AV41" s="17">
        <v>0.50211242780079002</v>
      </c>
      <c r="AW41" s="17"/>
      <c r="AX41" s="17">
        <v>0.56085525312157702</v>
      </c>
      <c r="AY41" s="17"/>
      <c r="AZ41" s="17">
        <v>0.52900834142138797</v>
      </c>
      <c r="BA41" s="17">
        <v>0.488469884155387</v>
      </c>
      <c r="BB41" s="17">
        <v>0.60324734444938599</v>
      </c>
      <c r="BC41" s="17"/>
      <c r="BD41" s="17">
        <v>0.57399521614772298</v>
      </c>
      <c r="BE41" s="17">
        <v>0.49440592851813098</v>
      </c>
    </row>
    <row r="42" spans="2:57" x14ac:dyDescent="0.35">
      <c r="B42" t="s">
        <v>104</v>
      </c>
      <c r="C42" s="17">
        <v>0.35759464681347802</v>
      </c>
      <c r="D42" s="17">
        <v>0.357441972436637</v>
      </c>
      <c r="E42" s="17">
        <v>0.359365806186207</v>
      </c>
      <c r="F42" s="17"/>
      <c r="G42" s="17">
        <v>0.37977988562073201</v>
      </c>
      <c r="H42" s="17">
        <v>0.37450295319285098</v>
      </c>
      <c r="I42" s="17">
        <v>0.37255652571807801</v>
      </c>
      <c r="J42" s="17">
        <v>0.32799498717703202</v>
      </c>
      <c r="K42" s="17">
        <v>0.31403550929061402</v>
      </c>
      <c r="L42" s="17">
        <v>0.36533871410392199</v>
      </c>
      <c r="M42" s="17"/>
      <c r="N42" s="17">
        <v>0.37325702024278201</v>
      </c>
      <c r="O42" s="17">
        <v>0.33728922465069699</v>
      </c>
      <c r="P42" s="17">
        <v>0.36958429264437898</v>
      </c>
      <c r="Q42" s="17">
        <v>0.32273100392246801</v>
      </c>
      <c r="R42" s="17"/>
      <c r="S42" s="17">
        <v>0.4</v>
      </c>
      <c r="T42" s="17">
        <v>0.35238095238095202</v>
      </c>
      <c r="U42" s="17">
        <v>0.35294117647058798</v>
      </c>
      <c r="V42" s="17">
        <v>0.42857142857142899</v>
      </c>
      <c r="W42" s="17">
        <v>0.305084745762712</v>
      </c>
      <c r="X42" s="17">
        <v>0.316455696202532</v>
      </c>
      <c r="Y42" s="17">
        <v>0.314285714285714</v>
      </c>
      <c r="Z42" s="17">
        <v>0.51162790697674398</v>
      </c>
      <c r="AA42" s="17">
        <v>0.3</v>
      </c>
      <c r="AB42" s="17"/>
      <c r="AC42" s="17">
        <v>0.35762139250625802</v>
      </c>
      <c r="AD42" s="17">
        <v>0.35916891921125499</v>
      </c>
      <c r="AE42" s="17">
        <v>0.32463064132518998</v>
      </c>
      <c r="AF42" s="17"/>
      <c r="AG42" s="17">
        <v>0.37991357689674099</v>
      </c>
      <c r="AH42" s="17">
        <v>0.33495350681726199</v>
      </c>
      <c r="AI42" s="17">
        <v>0.45029646463862599</v>
      </c>
      <c r="AJ42" s="17">
        <v>0.20363788954449299</v>
      </c>
      <c r="AK42" s="17">
        <v>0.399647216876091</v>
      </c>
      <c r="AL42" s="17"/>
      <c r="AM42" s="17">
        <v>0.39643702307322698</v>
      </c>
      <c r="AN42" s="17">
        <v>0.30945657751961703</v>
      </c>
      <c r="AO42" s="17">
        <v>0.384930892432986</v>
      </c>
      <c r="AP42" s="17">
        <v>0.357849998324765</v>
      </c>
      <c r="AQ42" s="17">
        <v>0.48060647449917698</v>
      </c>
      <c r="AR42" s="17"/>
      <c r="AS42" s="17">
        <v>0.45448077320783797</v>
      </c>
      <c r="AT42" s="17">
        <v>0.35619604323447102</v>
      </c>
      <c r="AU42" s="17">
        <v>0.260355775368107</v>
      </c>
      <c r="AV42" s="17">
        <v>0.33038951763367103</v>
      </c>
      <c r="AW42" s="17"/>
      <c r="AX42" s="17">
        <v>0.35493610977053403</v>
      </c>
      <c r="AY42" s="17"/>
      <c r="AZ42" s="17">
        <v>0.37771520800130998</v>
      </c>
      <c r="BA42" s="17">
        <v>0.39609465024300999</v>
      </c>
      <c r="BB42" s="17">
        <v>0.29777455627960397</v>
      </c>
      <c r="BC42" s="17"/>
      <c r="BD42" s="17">
        <v>0.37336860988069898</v>
      </c>
      <c r="BE42" s="17">
        <v>0.35667363652079398</v>
      </c>
    </row>
    <row r="43" spans="2:57" x14ac:dyDescent="0.35">
      <c r="B43" t="s">
        <v>105</v>
      </c>
      <c r="C43" s="17">
        <v>6.3509900207784201E-2</v>
      </c>
      <c r="D43" s="17">
        <v>6.1508544136684502E-2</v>
      </c>
      <c r="E43" s="17">
        <v>6.2754703010349203E-2</v>
      </c>
      <c r="F43" s="17"/>
      <c r="G43" s="17">
        <v>0.15562124331041</v>
      </c>
      <c r="H43" s="17">
        <v>7.1169612830017007E-2</v>
      </c>
      <c r="I43" s="17">
        <v>5.4808619572363798E-2</v>
      </c>
      <c r="J43" s="17">
        <v>5.7437814693918399E-2</v>
      </c>
      <c r="K43" s="17">
        <v>3.03456032191569E-2</v>
      </c>
      <c r="L43" s="17">
        <v>0</v>
      </c>
      <c r="M43" s="17"/>
      <c r="N43" s="17">
        <v>5.7280946253456602E-2</v>
      </c>
      <c r="O43" s="17">
        <v>4.5291548305912699E-2</v>
      </c>
      <c r="P43" s="17">
        <v>9.0458870871223299E-2</v>
      </c>
      <c r="Q43" s="17">
        <v>8.9017295812713296E-2</v>
      </c>
      <c r="R43" s="17"/>
      <c r="S43" s="17">
        <v>6.6666666666666693E-2</v>
      </c>
      <c r="T43" s="17">
        <v>7.6190476190476197E-2</v>
      </c>
      <c r="U43" s="17">
        <v>0</v>
      </c>
      <c r="V43" s="17">
        <v>7.9365079365079402E-2</v>
      </c>
      <c r="W43" s="17">
        <v>0.101694915254237</v>
      </c>
      <c r="X43" s="17">
        <v>5.0632911392405097E-2</v>
      </c>
      <c r="Y43" s="17">
        <v>0.1</v>
      </c>
      <c r="Z43" s="17">
        <v>4.6511627906976702E-2</v>
      </c>
      <c r="AA43" s="17">
        <v>4.4444444444444398E-2</v>
      </c>
      <c r="AB43" s="17"/>
      <c r="AC43" s="17">
        <v>6.3940561315823902E-2</v>
      </c>
      <c r="AD43" s="17">
        <v>4.7471489685434701E-2</v>
      </c>
      <c r="AE43" s="17">
        <v>0.13014763478345401</v>
      </c>
      <c r="AF43" s="17"/>
      <c r="AG43" s="17">
        <v>5.1638988520504303E-2</v>
      </c>
      <c r="AH43" s="17">
        <v>4.3447595318399299E-2</v>
      </c>
      <c r="AI43" s="17">
        <v>8.3264638677453706E-2</v>
      </c>
      <c r="AJ43" s="17">
        <v>0</v>
      </c>
      <c r="AK43" s="17">
        <v>0.11301091354343901</v>
      </c>
      <c r="AL43" s="17"/>
      <c r="AM43" s="17">
        <v>0.17359747646096901</v>
      </c>
      <c r="AN43" s="17">
        <v>6.4064597232519199E-2</v>
      </c>
      <c r="AO43" s="17">
        <v>3.8862632102963299E-2</v>
      </c>
      <c r="AP43" s="17">
        <v>6.6430578790435804E-2</v>
      </c>
      <c r="AQ43" s="17">
        <v>8.1422461291404499E-2</v>
      </c>
      <c r="AR43" s="17"/>
      <c r="AS43" s="17">
        <v>3.9819971463485503E-2</v>
      </c>
      <c r="AT43" s="17">
        <v>6.7855674479085401E-2</v>
      </c>
      <c r="AU43" s="17">
        <v>5.60946776900157E-2</v>
      </c>
      <c r="AV43" s="17">
        <v>0.10487989419299799</v>
      </c>
      <c r="AW43" s="17"/>
      <c r="AX43" s="17">
        <v>4.8904497292041098E-2</v>
      </c>
      <c r="AY43" s="17"/>
      <c r="AZ43" s="17">
        <v>5.7540665826372898E-2</v>
      </c>
      <c r="BA43" s="17">
        <v>8.5169529354723994E-2</v>
      </c>
      <c r="BB43" s="17">
        <v>4.6661691908896998E-2</v>
      </c>
      <c r="BC43" s="17"/>
      <c r="BD43" s="17">
        <v>2.8225292854244102E-2</v>
      </c>
      <c r="BE43" s="17">
        <v>9.43410826706685E-2</v>
      </c>
    </row>
    <row r="44" spans="2:57" x14ac:dyDescent="0.35">
      <c r="B44" t="s">
        <v>106</v>
      </c>
      <c r="C44" s="17">
        <v>2.40736613567488E-2</v>
      </c>
      <c r="D44" s="17">
        <v>1.19632724787362E-2</v>
      </c>
      <c r="E44" s="17">
        <v>3.1309047663426702E-2</v>
      </c>
      <c r="F44" s="17"/>
      <c r="G44" s="17">
        <v>0</v>
      </c>
      <c r="H44" s="17">
        <v>3.0518868716551299E-2</v>
      </c>
      <c r="I44" s="17">
        <v>3.2764670364550601E-2</v>
      </c>
      <c r="J44" s="17">
        <v>2.42550778641401E-2</v>
      </c>
      <c r="K44" s="17">
        <v>2.1492670070903701E-2</v>
      </c>
      <c r="L44" s="17">
        <v>0</v>
      </c>
      <c r="M44" s="17"/>
      <c r="N44" s="17">
        <v>2.2456549832092301E-2</v>
      </c>
      <c r="O44" s="17">
        <v>3.5053019468339601E-2</v>
      </c>
      <c r="P44" s="17">
        <v>9.3026052408202407E-3</v>
      </c>
      <c r="Q44" s="17">
        <v>2.8068624674872599E-2</v>
      </c>
      <c r="R44" s="17"/>
      <c r="S44" s="17">
        <v>3.3333333333333298E-2</v>
      </c>
      <c r="T44" s="17">
        <v>1.9047619047619001E-2</v>
      </c>
      <c r="U44" s="17">
        <v>5.8823529411764698E-2</v>
      </c>
      <c r="V44" s="17">
        <v>0</v>
      </c>
      <c r="W44" s="17">
        <v>1.6949152542372899E-2</v>
      </c>
      <c r="X44" s="17">
        <v>3.7974683544303799E-2</v>
      </c>
      <c r="Y44" s="17">
        <v>2.8571428571428598E-2</v>
      </c>
      <c r="Z44" s="17">
        <v>0</v>
      </c>
      <c r="AA44" s="17">
        <v>1.1111111111111099E-2</v>
      </c>
      <c r="AB44" s="17"/>
      <c r="AC44" s="17">
        <v>2.24770638657543E-2</v>
      </c>
      <c r="AD44" s="17">
        <v>2.21199504231483E-2</v>
      </c>
      <c r="AE44" s="17">
        <v>4.9646145453967797E-2</v>
      </c>
      <c r="AF44" s="17"/>
      <c r="AG44" s="17">
        <v>1.25283738032444E-2</v>
      </c>
      <c r="AH44" s="17">
        <v>2.7593352879991401E-2</v>
      </c>
      <c r="AI44" s="17">
        <v>6.0589725234502803E-2</v>
      </c>
      <c r="AJ44" s="17">
        <v>0</v>
      </c>
      <c r="AK44" s="17">
        <v>3.85553045871313E-2</v>
      </c>
      <c r="AL44" s="17"/>
      <c r="AM44" s="17">
        <v>1.55076366236653E-2</v>
      </c>
      <c r="AN44" s="17">
        <v>4.0720952707716099E-2</v>
      </c>
      <c r="AO44" s="17">
        <v>2.5838811058758002E-2</v>
      </c>
      <c r="AP44" s="17">
        <v>1.12408100983593E-2</v>
      </c>
      <c r="AQ44" s="17">
        <v>0</v>
      </c>
      <c r="AR44" s="17"/>
      <c r="AS44" s="17">
        <v>1.67225405720864E-2</v>
      </c>
      <c r="AT44" s="17">
        <v>2.7471438362353301E-2</v>
      </c>
      <c r="AU44" s="17">
        <v>1.8590473957836199E-2</v>
      </c>
      <c r="AV44" s="17">
        <v>3.6631856253572299E-2</v>
      </c>
      <c r="AW44" s="17"/>
      <c r="AX44" s="17">
        <v>2.5232288786787099E-2</v>
      </c>
      <c r="AY44" s="17"/>
      <c r="AZ44" s="17">
        <v>2.2857424872158801E-2</v>
      </c>
      <c r="BA44" s="17">
        <v>2.3026273735909899E-2</v>
      </c>
      <c r="BB44" s="17">
        <v>2.8246340388576301E-2</v>
      </c>
      <c r="BC44" s="17"/>
      <c r="BD44" s="17">
        <v>1.4080241680588501E-2</v>
      </c>
      <c r="BE44" s="17">
        <v>3.3776932674726298E-2</v>
      </c>
    </row>
    <row r="45" spans="2:57" x14ac:dyDescent="0.35">
      <c r="B45" t="s">
        <v>107</v>
      </c>
      <c r="C45" s="17">
        <v>1.2443026196701901E-2</v>
      </c>
      <c r="D45" s="17">
        <v>1.8974125247534598E-2</v>
      </c>
      <c r="E45" s="17">
        <v>8.6605521873024897E-3</v>
      </c>
      <c r="F45" s="17"/>
      <c r="G45" s="17">
        <v>2.6352505130571399E-2</v>
      </c>
      <c r="H45" s="17">
        <v>9.6172446559859796E-3</v>
      </c>
      <c r="I45" s="17">
        <v>1.0167887778659601E-2</v>
      </c>
      <c r="J45" s="17">
        <v>7.6418191078017799E-3</v>
      </c>
      <c r="K45" s="17">
        <v>2.2834154993273799E-2</v>
      </c>
      <c r="L45" s="17">
        <v>0</v>
      </c>
      <c r="M45" s="17"/>
      <c r="N45" s="17">
        <v>6.03860520569428E-3</v>
      </c>
      <c r="O45" s="17">
        <v>5.2857292592100704E-3</v>
      </c>
      <c r="P45" s="17">
        <v>9.0988338879260892E-3</v>
      </c>
      <c r="Q45" s="17">
        <v>7.0216918502475606E-2</v>
      </c>
      <c r="R45" s="17"/>
      <c r="S45" s="17">
        <v>3.3333333333333298E-2</v>
      </c>
      <c r="T45" s="17">
        <v>0</v>
      </c>
      <c r="U45" s="17">
        <v>0</v>
      </c>
      <c r="V45" s="17">
        <v>1.58730158730159E-2</v>
      </c>
      <c r="W45" s="17">
        <v>1.6949152542372899E-2</v>
      </c>
      <c r="X45" s="17">
        <v>3.7974683544303799E-2</v>
      </c>
      <c r="Y45" s="17">
        <v>0</v>
      </c>
      <c r="Z45" s="17">
        <v>0</v>
      </c>
      <c r="AA45" s="17">
        <v>0</v>
      </c>
      <c r="AB45" s="17"/>
      <c r="AC45" s="17">
        <v>1.3886078822214499E-2</v>
      </c>
      <c r="AD45" s="17">
        <v>2.5184298001056701E-3</v>
      </c>
      <c r="AE45" s="17">
        <v>6.0795457103173703E-2</v>
      </c>
      <c r="AF45" s="17"/>
      <c r="AG45" s="17">
        <v>1.3596056144621199E-2</v>
      </c>
      <c r="AH45" s="17">
        <v>9.4247845291388199E-3</v>
      </c>
      <c r="AI45" s="17">
        <v>0</v>
      </c>
      <c r="AJ45" s="17">
        <v>0</v>
      </c>
      <c r="AK45" s="17">
        <v>0</v>
      </c>
      <c r="AL45" s="17"/>
      <c r="AM45" s="17">
        <v>3.1362571827996899E-2</v>
      </c>
      <c r="AN45" s="17">
        <v>8.3555841188810692E-3</v>
      </c>
      <c r="AO45" s="17">
        <v>1.15470104913202E-2</v>
      </c>
      <c r="AP45" s="17">
        <v>1.01783183002792E-2</v>
      </c>
      <c r="AQ45" s="17">
        <v>3.9307395106195298E-2</v>
      </c>
      <c r="AR45" s="17"/>
      <c r="AS45" s="17">
        <v>1.6523976302622301E-2</v>
      </c>
      <c r="AT45" s="17">
        <v>3.6329753019068499E-3</v>
      </c>
      <c r="AU45" s="17">
        <v>1.8797580133180902E-2</v>
      </c>
      <c r="AV45" s="17">
        <v>1.69213143100258E-2</v>
      </c>
      <c r="AW45" s="17"/>
      <c r="AX45" s="17">
        <v>8.3074818060465093E-3</v>
      </c>
      <c r="AY45" s="17"/>
      <c r="AZ45" s="17">
        <v>1.2878359878769801E-2</v>
      </c>
      <c r="BA45" s="17">
        <v>3.4950094880542302E-3</v>
      </c>
      <c r="BB45" s="17">
        <v>2.40700669735367E-2</v>
      </c>
      <c r="BC45" s="17"/>
      <c r="BD45" s="17">
        <v>1.03306394367453E-2</v>
      </c>
      <c r="BE45" s="17">
        <v>1.7710495961859401E-2</v>
      </c>
    </row>
    <row r="46" spans="2:57" x14ac:dyDescent="0.35">
      <c r="B46" t="s">
        <v>81</v>
      </c>
      <c r="C46" s="17">
        <v>1.40056022408964E-3</v>
      </c>
      <c r="D46" s="17">
        <v>3.7932327371602501E-3</v>
      </c>
      <c r="E46" s="17">
        <v>0</v>
      </c>
      <c r="F46" s="17"/>
      <c r="G46" s="17">
        <v>0</v>
      </c>
      <c r="H46" s="17">
        <v>5.0950427789209704E-3</v>
      </c>
      <c r="I46" s="17">
        <v>0</v>
      </c>
      <c r="J46" s="17">
        <v>0</v>
      </c>
      <c r="K46" s="17">
        <v>0</v>
      </c>
      <c r="L46" s="17">
        <v>0</v>
      </c>
      <c r="M46" s="17"/>
      <c r="N46" s="17">
        <v>0</v>
      </c>
      <c r="O46" s="17">
        <v>0</v>
      </c>
      <c r="P46" s="17">
        <v>9.7487505942065195E-3</v>
      </c>
      <c r="Q46" s="17">
        <v>0</v>
      </c>
      <c r="R46" s="17"/>
      <c r="S46" s="17">
        <v>0</v>
      </c>
      <c r="T46" s="17">
        <v>0</v>
      </c>
      <c r="U46" s="17">
        <v>0</v>
      </c>
      <c r="V46" s="17">
        <v>0</v>
      </c>
      <c r="W46" s="17">
        <v>0</v>
      </c>
      <c r="X46" s="17">
        <v>0</v>
      </c>
      <c r="Y46" s="17">
        <v>1.4285714285714299E-2</v>
      </c>
      <c r="Z46" s="17">
        <v>0</v>
      </c>
      <c r="AA46" s="17">
        <v>0</v>
      </c>
      <c r="AB46" s="17"/>
      <c r="AC46" s="17">
        <v>0</v>
      </c>
      <c r="AD46" s="17">
        <v>2.6983176429703701E-3</v>
      </c>
      <c r="AE46" s="17">
        <v>0</v>
      </c>
      <c r="AF46" s="17"/>
      <c r="AG46" s="17">
        <v>0</v>
      </c>
      <c r="AH46" s="17">
        <v>3.3659944746924301E-3</v>
      </c>
      <c r="AI46" s="17">
        <v>0</v>
      </c>
      <c r="AJ46" s="17">
        <v>0</v>
      </c>
      <c r="AK46" s="17">
        <v>0</v>
      </c>
      <c r="AL46" s="17"/>
      <c r="AM46" s="17">
        <v>1.6615324953927101E-2</v>
      </c>
      <c r="AN46" s="17">
        <v>0</v>
      </c>
      <c r="AO46" s="17">
        <v>0</v>
      </c>
      <c r="AP46" s="17">
        <v>0</v>
      </c>
      <c r="AQ46" s="17">
        <v>0</v>
      </c>
      <c r="AR46" s="17"/>
      <c r="AS46" s="17">
        <v>0</v>
      </c>
      <c r="AT46" s="17">
        <v>0</v>
      </c>
      <c r="AU46" s="17">
        <v>0</v>
      </c>
      <c r="AV46" s="17">
        <v>9.0649898089423808E-3</v>
      </c>
      <c r="AW46" s="17"/>
      <c r="AX46" s="17">
        <v>1.7643692230146801E-3</v>
      </c>
      <c r="AY46" s="17"/>
      <c r="AZ46" s="17">
        <v>0</v>
      </c>
      <c r="BA46" s="17">
        <v>3.7446530229152401E-3</v>
      </c>
      <c r="BB46" s="17">
        <v>0</v>
      </c>
      <c r="BC46" s="17"/>
      <c r="BD46" s="17">
        <v>0</v>
      </c>
      <c r="BE46" s="17">
        <v>3.09192365382059E-3</v>
      </c>
    </row>
    <row r="47" spans="2:57" x14ac:dyDescent="0.35">
      <c r="B47" t="s">
        <v>108</v>
      </c>
      <c r="C47" s="17">
        <v>0.89857285201467596</v>
      </c>
      <c r="D47" s="17">
        <v>0.903760825399885</v>
      </c>
      <c r="E47" s="17">
        <v>0.89727569713892197</v>
      </c>
      <c r="F47" s="17"/>
      <c r="G47" s="17">
        <v>0.81802625155901798</v>
      </c>
      <c r="H47" s="17">
        <v>0.883599231018525</v>
      </c>
      <c r="I47" s="17">
        <v>0.902258822284426</v>
      </c>
      <c r="J47" s="17">
        <v>0.91066528833413996</v>
      </c>
      <c r="K47" s="17">
        <v>0.92532757171666602</v>
      </c>
      <c r="L47" s="17">
        <v>1</v>
      </c>
      <c r="M47" s="17"/>
      <c r="N47" s="17">
        <v>0.91422389870875698</v>
      </c>
      <c r="O47" s="17">
        <v>0.91436970296653797</v>
      </c>
      <c r="P47" s="17">
        <v>0.88139093940582403</v>
      </c>
      <c r="Q47" s="17">
        <v>0.81269716100993805</v>
      </c>
      <c r="R47" s="17"/>
      <c r="S47" s="17">
        <v>0.86666666666666703</v>
      </c>
      <c r="T47" s="17">
        <v>0.90476190476190499</v>
      </c>
      <c r="U47" s="17">
        <v>0.94117647058823495</v>
      </c>
      <c r="V47" s="17">
        <v>0.90476190476190499</v>
      </c>
      <c r="W47" s="17">
        <v>0.86440677966101698</v>
      </c>
      <c r="X47" s="17">
        <v>0.873417721518987</v>
      </c>
      <c r="Y47" s="17">
        <v>0.85714285714285698</v>
      </c>
      <c r="Z47" s="17">
        <v>0.95348837209302295</v>
      </c>
      <c r="AA47" s="17">
        <v>0.94444444444444398</v>
      </c>
      <c r="AB47" s="17"/>
      <c r="AC47" s="17">
        <v>0.89969629599620704</v>
      </c>
      <c r="AD47" s="17">
        <v>0.92519181244834103</v>
      </c>
      <c r="AE47" s="17">
        <v>0.75941076265940399</v>
      </c>
      <c r="AF47" s="17"/>
      <c r="AG47" s="17">
        <v>0.92223658153163002</v>
      </c>
      <c r="AH47" s="17">
        <v>0.91616827279777802</v>
      </c>
      <c r="AI47" s="17">
        <v>0.85614563608804395</v>
      </c>
      <c r="AJ47" s="17">
        <v>1</v>
      </c>
      <c r="AK47" s="17">
        <v>0.84843378186942997</v>
      </c>
      <c r="AL47" s="17"/>
      <c r="AM47" s="17">
        <v>0.76291699013344205</v>
      </c>
      <c r="AN47" s="17">
        <v>0.88685886594088403</v>
      </c>
      <c r="AO47" s="17">
        <v>0.923751546346959</v>
      </c>
      <c r="AP47" s="17">
        <v>0.91215029281092597</v>
      </c>
      <c r="AQ47" s="17">
        <v>0.87927014360239997</v>
      </c>
      <c r="AR47" s="17"/>
      <c r="AS47" s="17">
        <v>0.92693351166180604</v>
      </c>
      <c r="AT47" s="17">
        <v>0.901039911856655</v>
      </c>
      <c r="AU47" s="17">
        <v>0.90651726821896705</v>
      </c>
      <c r="AV47" s="17">
        <v>0.83250194543446199</v>
      </c>
      <c r="AW47" s="17"/>
      <c r="AX47" s="17">
        <v>0.91579136289211105</v>
      </c>
      <c r="AY47" s="17"/>
      <c r="AZ47" s="17">
        <v>0.90672354942269795</v>
      </c>
      <c r="BA47" s="17">
        <v>0.884564534398397</v>
      </c>
      <c r="BB47" s="17">
        <v>0.90102190072899002</v>
      </c>
      <c r="BC47" s="17"/>
      <c r="BD47" s="17">
        <v>0.94736382602842195</v>
      </c>
      <c r="BE47" s="17">
        <v>0.85107956503892501</v>
      </c>
    </row>
    <row r="48" spans="2:57" x14ac:dyDescent="0.35">
      <c r="B48" t="s">
        <v>109</v>
      </c>
      <c r="C48" s="17">
        <v>3.6516687553450701E-2</v>
      </c>
      <c r="D48" s="17">
        <v>3.0937397726270799E-2</v>
      </c>
      <c r="E48" s="17">
        <v>3.9969599850729197E-2</v>
      </c>
      <c r="F48" s="17"/>
      <c r="G48" s="17">
        <v>2.6352505130571399E-2</v>
      </c>
      <c r="H48" s="17">
        <v>4.0136113372537301E-2</v>
      </c>
      <c r="I48" s="17">
        <v>4.2932558143210203E-2</v>
      </c>
      <c r="J48" s="17">
        <v>3.1896896971941799E-2</v>
      </c>
      <c r="K48" s="17">
        <v>4.4326825064177601E-2</v>
      </c>
      <c r="L48" s="17">
        <v>0</v>
      </c>
      <c r="M48" s="17"/>
      <c r="N48" s="17">
        <v>2.8495155037786601E-2</v>
      </c>
      <c r="O48" s="17">
        <v>4.0338748727549702E-2</v>
      </c>
      <c r="P48" s="17">
        <v>1.84014391287463E-2</v>
      </c>
      <c r="Q48" s="17">
        <v>9.8285543177348195E-2</v>
      </c>
      <c r="R48" s="17"/>
      <c r="S48" s="17">
        <v>6.6666666666666693E-2</v>
      </c>
      <c r="T48" s="17">
        <v>1.9047619047619001E-2</v>
      </c>
      <c r="U48" s="17">
        <v>5.8823529411764698E-2</v>
      </c>
      <c r="V48" s="17">
        <v>1.58730158730159E-2</v>
      </c>
      <c r="W48" s="17">
        <v>3.3898305084745797E-2</v>
      </c>
      <c r="X48" s="17">
        <v>7.5949367088607597E-2</v>
      </c>
      <c r="Y48" s="17">
        <v>2.8571428571428598E-2</v>
      </c>
      <c r="Z48" s="17">
        <v>0</v>
      </c>
      <c r="AA48" s="17">
        <v>1.1111111111111099E-2</v>
      </c>
      <c r="AB48" s="17"/>
      <c r="AC48" s="17">
        <v>3.6363142687968801E-2</v>
      </c>
      <c r="AD48" s="17">
        <v>2.4638380223254E-2</v>
      </c>
      <c r="AE48" s="17">
        <v>0.110441602557142</v>
      </c>
      <c r="AF48" s="17"/>
      <c r="AG48" s="17">
        <v>2.61244299478657E-2</v>
      </c>
      <c r="AH48" s="17">
        <v>3.7018137409130202E-2</v>
      </c>
      <c r="AI48" s="17">
        <v>6.0589725234502803E-2</v>
      </c>
      <c r="AJ48" s="17">
        <v>0</v>
      </c>
      <c r="AK48" s="17">
        <v>3.85553045871313E-2</v>
      </c>
      <c r="AL48" s="17"/>
      <c r="AM48" s="17">
        <v>4.6870208451662197E-2</v>
      </c>
      <c r="AN48" s="17">
        <v>4.9076536826597197E-2</v>
      </c>
      <c r="AO48" s="17">
        <v>3.7385821550078101E-2</v>
      </c>
      <c r="AP48" s="17">
        <v>2.14191283986385E-2</v>
      </c>
      <c r="AQ48" s="17">
        <v>3.9307395106195298E-2</v>
      </c>
      <c r="AR48" s="17"/>
      <c r="AS48" s="17">
        <v>3.3246516874708698E-2</v>
      </c>
      <c r="AT48" s="17">
        <v>3.11044136642602E-2</v>
      </c>
      <c r="AU48" s="17">
        <v>3.7388054091017101E-2</v>
      </c>
      <c r="AV48" s="17">
        <v>5.3553170563598103E-2</v>
      </c>
      <c r="AW48" s="17"/>
      <c r="AX48" s="17">
        <v>3.3539770592833598E-2</v>
      </c>
      <c r="AY48" s="17"/>
      <c r="AZ48" s="17">
        <v>3.5735784750928597E-2</v>
      </c>
      <c r="BA48" s="17">
        <v>2.6521283223964201E-2</v>
      </c>
      <c r="BB48" s="17">
        <v>5.2316407362113002E-2</v>
      </c>
      <c r="BC48" s="17"/>
      <c r="BD48" s="17">
        <v>2.4410881117333801E-2</v>
      </c>
      <c r="BE48" s="17">
        <v>5.1487428636585703E-2</v>
      </c>
    </row>
    <row r="49" spans="2:57" x14ac:dyDescent="0.35">
      <c r="B49" t="s">
        <v>110</v>
      </c>
      <c r="C49" s="17">
        <v>0.86205616446122502</v>
      </c>
      <c r="D49" s="17">
        <v>0.87282342767361398</v>
      </c>
      <c r="E49" s="17">
        <v>0.85730609728819196</v>
      </c>
      <c r="F49" s="17"/>
      <c r="G49" s="17">
        <v>0.79167374642844701</v>
      </c>
      <c r="H49" s="17">
        <v>0.84346311764598803</v>
      </c>
      <c r="I49" s="17">
        <v>0.85932626414121605</v>
      </c>
      <c r="J49" s="17">
        <v>0.87876839136219798</v>
      </c>
      <c r="K49" s="17">
        <v>0.88100074665248795</v>
      </c>
      <c r="L49" s="17">
        <v>1</v>
      </c>
      <c r="M49" s="17"/>
      <c r="N49" s="17">
        <v>0.88572874367096999</v>
      </c>
      <c r="O49" s="17">
        <v>0.87403095423898802</v>
      </c>
      <c r="P49" s="17">
        <v>0.86298950027707799</v>
      </c>
      <c r="Q49" s="17">
        <v>0.71441161783259</v>
      </c>
      <c r="R49" s="17"/>
      <c r="S49" s="17">
        <v>0.8</v>
      </c>
      <c r="T49" s="17">
        <v>0.88571428571428601</v>
      </c>
      <c r="U49" s="17">
        <v>0.88235294117647101</v>
      </c>
      <c r="V49" s="17">
        <v>0.88888888888888895</v>
      </c>
      <c r="W49" s="17">
        <v>0.83050847457627097</v>
      </c>
      <c r="X49" s="17">
        <v>0.79746835443038</v>
      </c>
      <c r="Y49" s="17">
        <v>0.82857142857142896</v>
      </c>
      <c r="Z49" s="17">
        <v>0.95348837209302295</v>
      </c>
      <c r="AA49" s="17">
        <v>0.93333333333333302</v>
      </c>
      <c r="AB49" s="17"/>
      <c r="AC49" s="17">
        <v>0.86333315330823901</v>
      </c>
      <c r="AD49" s="17">
        <v>0.90055343222508699</v>
      </c>
      <c r="AE49" s="17">
        <v>0.64896916010226302</v>
      </c>
      <c r="AF49" s="17"/>
      <c r="AG49" s="17">
        <v>0.89611215158376401</v>
      </c>
      <c r="AH49" s="17">
        <v>0.87915013538864795</v>
      </c>
      <c r="AI49" s="17">
        <v>0.79555591085354105</v>
      </c>
      <c r="AJ49" s="17">
        <v>1</v>
      </c>
      <c r="AK49" s="17">
        <v>0.809878477282298</v>
      </c>
      <c r="AL49" s="17"/>
      <c r="AM49" s="17">
        <v>0.71604678168177904</v>
      </c>
      <c r="AN49" s="17">
        <v>0.83778232911428596</v>
      </c>
      <c r="AO49" s="17">
        <v>0.88636572479688003</v>
      </c>
      <c r="AP49" s="17">
        <v>0.89073116441228695</v>
      </c>
      <c r="AQ49" s="17">
        <v>0.839962748496205</v>
      </c>
      <c r="AR49" s="17"/>
      <c r="AS49" s="17">
        <v>0.89368699478709701</v>
      </c>
      <c r="AT49" s="17">
        <v>0.86993549819239402</v>
      </c>
      <c r="AU49" s="17">
        <v>0.86912921412794997</v>
      </c>
      <c r="AV49" s="17">
        <v>0.778948774870864</v>
      </c>
      <c r="AW49" s="17"/>
      <c r="AX49" s="17">
        <v>0.88225159229927697</v>
      </c>
      <c r="AY49" s="17"/>
      <c r="AZ49" s="17">
        <v>0.87098776467176997</v>
      </c>
      <c r="BA49" s="17">
        <v>0.85804325117443203</v>
      </c>
      <c r="BB49" s="17">
        <v>0.84870549336687695</v>
      </c>
      <c r="BC49" s="17"/>
      <c r="BD49" s="17">
        <v>0.92295294491108804</v>
      </c>
      <c r="BE49" s="17">
        <v>0.79959213640233995</v>
      </c>
    </row>
    <row r="50" spans="2:57" x14ac:dyDescent="0.35">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row>
    <row r="51" spans="2:57" x14ac:dyDescent="0.35">
      <c r="B51" s="6" t="s">
        <v>113</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row>
    <row r="52" spans="2:57" x14ac:dyDescent="0.35">
      <c r="B52" s="24" t="s">
        <v>85</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row>
    <row r="53" spans="2:57" x14ac:dyDescent="0.35">
      <c r="B53" t="s">
        <v>103</v>
      </c>
      <c r="C53" s="17">
        <v>0.45564221625534301</v>
      </c>
      <c r="D53" s="17">
        <v>0.454194828867164</v>
      </c>
      <c r="E53" s="17">
        <v>0.456164747046437</v>
      </c>
      <c r="F53" s="17"/>
      <c r="G53" s="17">
        <v>0.392727196239125</v>
      </c>
      <c r="H53" s="17">
        <v>0.45886995376579698</v>
      </c>
      <c r="I53" s="17">
        <v>0.46252393279938198</v>
      </c>
      <c r="J53" s="17">
        <v>0.50860523170115901</v>
      </c>
      <c r="K53" s="17">
        <v>0.36146579571439302</v>
      </c>
      <c r="L53" s="17">
        <v>0.60163512616715398</v>
      </c>
      <c r="M53" s="17"/>
      <c r="N53" s="17">
        <v>0.45700007234739698</v>
      </c>
      <c r="O53" s="17">
        <v>0.47189023351177001</v>
      </c>
      <c r="P53" s="17">
        <v>0.453676308037466</v>
      </c>
      <c r="Q53" s="17">
        <v>0.41578962490934102</v>
      </c>
      <c r="R53" s="17"/>
      <c r="S53" s="17">
        <v>0.53333333333333299</v>
      </c>
      <c r="T53" s="17">
        <v>0.419047619047619</v>
      </c>
      <c r="U53" s="17">
        <v>0.47058823529411797</v>
      </c>
      <c r="V53" s="17">
        <v>0.41269841269841301</v>
      </c>
      <c r="W53" s="17">
        <v>0.45762711864406802</v>
      </c>
      <c r="X53" s="17">
        <v>0.392405063291139</v>
      </c>
      <c r="Y53" s="17">
        <v>0.45714285714285702</v>
      </c>
      <c r="Z53" s="17">
        <v>0.46511627906976699</v>
      </c>
      <c r="AA53" s="17">
        <v>0.47777777777777802</v>
      </c>
      <c r="AB53" s="17"/>
      <c r="AC53" s="17">
        <v>0.43972738284454299</v>
      </c>
      <c r="AD53" s="17">
        <v>0.47907048927659102</v>
      </c>
      <c r="AE53" s="17">
        <v>0.42996414694356</v>
      </c>
      <c r="AF53" s="17"/>
      <c r="AG53" s="17">
        <v>0.42097275129410799</v>
      </c>
      <c r="AH53" s="17">
        <v>0.51473101940480304</v>
      </c>
      <c r="AI53" s="17">
        <v>0.32180744134115802</v>
      </c>
      <c r="AJ53" s="17">
        <v>0.42283614938640601</v>
      </c>
      <c r="AK53" s="17">
        <v>0.48671995739127499</v>
      </c>
      <c r="AL53" s="17"/>
      <c r="AM53" s="17">
        <v>0.34860298539330498</v>
      </c>
      <c r="AN53" s="17">
        <v>0.44461514948870601</v>
      </c>
      <c r="AO53" s="17">
        <v>0.47795114329782701</v>
      </c>
      <c r="AP53" s="17">
        <v>0.45985218155778801</v>
      </c>
      <c r="AQ53" s="17">
        <v>0.35201313425191399</v>
      </c>
      <c r="AR53" s="17"/>
      <c r="AS53" s="17">
        <v>0.47904900476449302</v>
      </c>
      <c r="AT53" s="17">
        <v>0.47125554389198698</v>
      </c>
      <c r="AU53" s="17">
        <v>0.44291168760849797</v>
      </c>
      <c r="AV53" s="17">
        <v>0.39672650677505999</v>
      </c>
      <c r="AW53" s="17"/>
      <c r="AX53" s="17">
        <v>0.45682386695190702</v>
      </c>
      <c r="AY53" s="17"/>
      <c r="AZ53" s="17">
        <v>0.41609175157674</v>
      </c>
      <c r="BA53" s="17">
        <v>0.49137139333829599</v>
      </c>
      <c r="BB53" s="17">
        <v>0.44037103640700498</v>
      </c>
      <c r="BC53" s="17"/>
      <c r="BD53" s="17">
        <v>0.45638513815209703</v>
      </c>
      <c r="BE53" s="17">
        <v>0.45895708251754602</v>
      </c>
    </row>
    <row r="54" spans="2:57" x14ac:dyDescent="0.35">
      <c r="B54" t="s">
        <v>104</v>
      </c>
      <c r="C54" s="17">
        <v>0.43274412781634403</v>
      </c>
      <c r="D54" s="17">
        <v>0.408799504172561</v>
      </c>
      <c r="E54" s="17">
        <v>0.446630000654269</v>
      </c>
      <c r="F54" s="17"/>
      <c r="G54" s="17">
        <v>0.44948976971195898</v>
      </c>
      <c r="H54" s="17">
        <v>0.38262905217471199</v>
      </c>
      <c r="I54" s="17">
        <v>0.45465327903889602</v>
      </c>
      <c r="J54" s="17">
        <v>0.45401641872480097</v>
      </c>
      <c r="K54" s="17">
        <v>0.49175407029358198</v>
      </c>
      <c r="L54" s="17">
        <v>0.32931248424474502</v>
      </c>
      <c r="M54" s="17"/>
      <c r="N54" s="17">
        <v>0.43545689371534302</v>
      </c>
      <c r="O54" s="17">
        <v>0.429120517596985</v>
      </c>
      <c r="P54" s="17">
        <v>0.43378052062697597</v>
      </c>
      <c r="Q54" s="17">
        <v>0.41255856319380502</v>
      </c>
      <c r="R54" s="17"/>
      <c r="S54" s="17">
        <v>0.36666666666666697</v>
      </c>
      <c r="T54" s="17">
        <v>0.43809523809523798</v>
      </c>
      <c r="U54" s="17">
        <v>0.47058823529411797</v>
      </c>
      <c r="V54" s="17">
        <v>0.44444444444444497</v>
      </c>
      <c r="W54" s="17">
        <v>0.42372881355932202</v>
      </c>
      <c r="X54" s="17">
        <v>0.493670886075949</v>
      </c>
      <c r="Y54" s="17">
        <v>0.42857142857142899</v>
      </c>
      <c r="Z54" s="17">
        <v>0.44186046511627902</v>
      </c>
      <c r="AA54" s="17">
        <v>0.422222222222222</v>
      </c>
      <c r="AB54" s="17"/>
      <c r="AC54" s="17">
        <v>0.45567420026343702</v>
      </c>
      <c r="AD54" s="17">
        <v>0.43427921127932601</v>
      </c>
      <c r="AE54" s="17">
        <v>0.331941320885974</v>
      </c>
      <c r="AF54" s="17"/>
      <c r="AG54" s="17">
        <v>0.42683253701797702</v>
      </c>
      <c r="AH54" s="17">
        <v>0.41663553100127798</v>
      </c>
      <c r="AI54" s="17">
        <v>0.54019735093826604</v>
      </c>
      <c r="AJ54" s="17">
        <v>0.37352596106910102</v>
      </c>
      <c r="AK54" s="17">
        <v>0.40301507139329701</v>
      </c>
      <c r="AL54" s="17"/>
      <c r="AM54" s="17">
        <v>0.51760293282255099</v>
      </c>
      <c r="AN54" s="17">
        <v>0.44734747684779402</v>
      </c>
      <c r="AO54" s="17">
        <v>0.40849580340022701</v>
      </c>
      <c r="AP54" s="17">
        <v>0.431953937899478</v>
      </c>
      <c r="AQ54" s="17">
        <v>0.52322548164728599</v>
      </c>
      <c r="AR54" s="17"/>
      <c r="AS54" s="17">
        <v>0.39814759902659802</v>
      </c>
      <c r="AT54" s="17">
        <v>0.42192151070113199</v>
      </c>
      <c r="AU54" s="17">
        <v>0.48400931549347398</v>
      </c>
      <c r="AV54" s="17">
        <v>0.445467714561258</v>
      </c>
      <c r="AW54" s="17"/>
      <c r="AX54" s="17">
        <v>0.43963054915413002</v>
      </c>
      <c r="AY54" s="17"/>
      <c r="AZ54" s="17">
        <v>0.469762183103548</v>
      </c>
      <c r="BA54" s="17">
        <v>0.40505276976167598</v>
      </c>
      <c r="BB54" s="17">
        <v>0.43755817782983403</v>
      </c>
      <c r="BC54" s="17"/>
      <c r="BD54" s="17">
        <v>0.425964211062204</v>
      </c>
      <c r="BE54" s="17">
        <v>0.42897512450308201</v>
      </c>
    </row>
    <row r="55" spans="2:57" x14ac:dyDescent="0.35">
      <c r="B55" t="s">
        <v>105</v>
      </c>
      <c r="C55" s="17">
        <v>8.2243110049065205E-2</v>
      </c>
      <c r="D55" s="17">
        <v>0.112399115875294</v>
      </c>
      <c r="E55" s="17">
        <v>6.4894874545081596E-2</v>
      </c>
      <c r="F55" s="17"/>
      <c r="G55" s="17">
        <v>0.115674127026876</v>
      </c>
      <c r="H55" s="17">
        <v>0.12102688000412801</v>
      </c>
      <c r="I55" s="17">
        <v>6.1257317576491097E-2</v>
      </c>
      <c r="J55" s="17">
        <v>2.88597637367899E-2</v>
      </c>
      <c r="K55" s="17">
        <v>9.13426913488216E-2</v>
      </c>
      <c r="L55" s="17">
        <v>6.9052389588100505E-2</v>
      </c>
      <c r="M55" s="17"/>
      <c r="N55" s="17">
        <v>8.3943994104390601E-2</v>
      </c>
      <c r="O55" s="17">
        <v>5.6369855327520903E-2</v>
      </c>
      <c r="P55" s="17">
        <v>9.3208518474717394E-2</v>
      </c>
      <c r="Q55" s="17">
        <v>0.129003988769439</v>
      </c>
      <c r="R55" s="17"/>
      <c r="S55" s="17">
        <v>8.3333333333333301E-2</v>
      </c>
      <c r="T55" s="17">
        <v>0.104761904761905</v>
      </c>
      <c r="U55" s="17">
        <v>0</v>
      </c>
      <c r="V55" s="17">
        <v>0.11111111111111099</v>
      </c>
      <c r="W55" s="17">
        <v>0.101694915254237</v>
      </c>
      <c r="X55" s="17">
        <v>5.0632911392405097E-2</v>
      </c>
      <c r="Y55" s="17">
        <v>0.114285714285714</v>
      </c>
      <c r="Z55" s="17">
        <v>9.3023255813953501E-2</v>
      </c>
      <c r="AA55" s="17">
        <v>7.7777777777777807E-2</v>
      </c>
      <c r="AB55" s="17"/>
      <c r="AC55" s="17">
        <v>8.5203086476763404E-2</v>
      </c>
      <c r="AD55" s="17">
        <v>6.7001011992709206E-2</v>
      </c>
      <c r="AE55" s="17">
        <v>0.134633647061005</v>
      </c>
      <c r="AF55" s="17"/>
      <c r="AG55" s="17">
        <v>0.111936993439905</v>
      </c>
      <c r="AH55" s="17">
        <v>5.1107262978682302E-2</v>
      </c>
      <c r="AI55" s="17">
        <v>0.119267150170907</v>
      </c>
      <c r="AJ55" s="17">
        <v>0.20363788954449299</v>
      </c>
      <c r="AK55" s="17">
        <v>6.6270714175707193E-2</v>
      </c>
      <c r="AL55" s="17"/>
      <c r="AM55" s="17">
        <v>9.9534478938540102E-2</v>
      </c>
      <c r="AN55" s="17">
        <v>6.7316420955783704E-2</v>
      </c>
      <c r="AO55" s="17">
        <v>9.3360184811407093E-2</v>
      </c>
      <c r="AP55" s="17">
        <v>6.9346992256215198E-2</v>
      </c>
      <c r="AQ55" s="17">
        <v>0.124761384100799</v>
      </c>
      <c r="AR55" s="17"/>
      <c r="AS55" s="17">
        <v>9.8943259261120201E-2</v>
      </c>
      <c r="AT55" s="17">
        <v>7.5301710586730505E-2</v>
      </c>
      <c r="AU55" s="17">
        <v>3.3415355405812398E-2</v>
      </c>
      <c r="AV55" s="17">
        <v>0.13843614231978801</v>
      </c>
      <c r="AW55" s="17"/>
      <c r="AX55" s="17">
        <v>8.0223001218648005E-2</v>
      </c>
      <c r="AY55" s="17"/>
      <c r="AZ55" s="17">
        <v>8.1248756176544507E-2</v>
      </c>
      <c r="BA55" s="17">
        <v>8.0504755350168794E-2</v>
      </c>
      <c r="BB55" s="17">
        <v>8.6500709218994901E-2</v>
      </c>
      <c r="BC55" s="17"/>
      <c r="BD55" s="17">
        <v>9.2517317631871807E-2</v>
      </c>
      <c r="BE55" s="17">
        <v>8.8095842192000395E-2</v>
      </c>
    </row>
    <row r="56" spans="2:57" x14ac:dyDescent="0.35">
      <c r="B56" t="s">
        <v>106</v>
      </c>
      <c r="C56" s="17">
        <v>2.07150175876907E-2</v>
      </c>
      <c r="D56" s="17">
        <v>1.2023107308669999E-2</v>
      </c>
      <c r="E56" s="17">
        <v>2.5924183513620601E-2</v>
      </c>
      <c r="F56" s="17"/>
      <c r="G56" s="17">
        <v>2.8786745063878901E-2</v>
      </c>
      <c r="H56" s="17">
        <v>2.2507267412914301E-2</v>
      </c>
      <c r="I56" s="17">
        <v>2.1565470585230999E-2</v>
      </c>
      <c r="J56" s="17">
        <v>0</v>
      </c>
      <c r="K56" s="17">
        <v>4.29853401418075E-2</v>
      </c>
      <c r="L56" s="17">
        <v>0</v>
      </c>
      <c r="M56" s="17"/>
      <c r="N56" s="17">
        <v>1.72639747573454E-2</v>
      </c>
      <c r="O56" s="17">
        <v>3.1811183783451102E-2</v>
      </c>
      <c r="P56" s="17">
        <v>1.9334652860841298E-2</v>
      </c>
      <c r="Q56" s="17">
        <v>1.38538355008101E-2</v>
      </c>
      <c r="R56" s="17"/>
      <c r="S56" s="17">
        <v>1.6666666666666701E-2</v>
      </c>
      <c r="T56" s="17">
        <v>3.8095238095238099E-2</v>
      </c>
      <c r="U56" s="17">
        <v>5.8823529411764698E-2</v>
      </c>
      <c r="V56" s="17">
        <v>1.58730158730159E-2</v>
      </c>
      <c r="W56" s="17">
        <v>0</v>
      </c>
      <c r="X56" s="17">
        <v>2.53164556962025E-2</v>
      </c>
      <c r="Y56" s="17">
        <v>0</v>
      </c>
      <c r="Z56" s="17">
        <v>0</v>
      </c>
      <c r="AA56" s="17">
        <v>1.1111111111111099E-2</v>
      </c>
      <c r="AB56" s="17"/>
      <c r="AC56" s="17">
        <v>4.93862737475027E-3</v>
      </c>
      <c r="AD56" s="17">
        <v>1.9649287451373901E-2</v>
      </c>
      <c r="AE56" s="17">
        <v>6.6535398249836203E-2</v>
      </c>
      <c r="AF56" s="17"/>
      <c r="AG56" s="17">
        <v>2.6290431017267E-2</v>
      </c>
      <c r="AH56" s="17">
        <v>1.40623769164928E-2</v>
      </c>
      <c r="AI56" s="17">
        <v>0</v>
      </c>
      <c r="AJ56" s="17">
        <v>0</v>
      </c>
      <c r="AK56" s="17">
        <v>4.3994257039721298E-2</v>
      </c>
      <c r="AL56" s="17"/>
      <c r="AM56" s="17">
        <v>3.4259602845604697E-2</v>
      </c>
      <c r="AN56" s="17">
        <v>3.3057492256688199E-2</v>
      </c>
      <c r="AO56" s="17">
        <v>1.1751255990847E-2</v>
      </c>
      <c r="AP56" s="17">
        <v>2.3119784598085402E-2</v>
      </c>
      <c r="AQ56" s="17">
        <v>0</v>
      </c>
      <c r="AR56" s="17"/>
      <c r="AS56" s="17">
        <v>1.7327349442666201E-2</v>
      </c>
      <c r="AT56" s="17">
        <v>2.0042764424666501E-2</v>
      </c>
      <c r="AU56" s="17">
        <v>3.3537478403274701E-2</v>
      </c>
      <c r="AV56" s="17">
        <v>1.00412194806746E-2</v>
      </c>
      <c r="AW56" s="17"/>
      <c r="AX56" s="17">
        <v>1.64560692118726E-2</v>
      </c>
      <c r="AY56" s="17"/>
      <c r="AZ56" s="17">
        <v>2.42485864871337E-2</v>
      </c>
      <c r="BA56" s="17">
        <v>1.5644328184623701E-2</v>
      </c>
      <c r="BB56" s="17">
        <v>2.4789670667886499E-2</v>
      </c>
      <c r="BC56" s="17"/>
      <c r="BD56" s="17">
        <v>2.1049093924944799E-2</v>
      </c>
      <c r="BE56" s="17">
        <v>8.7220145602354693E-3</v>
      </c>
    </row>
    <row r="57" spans="2:57" x14ac:dyDescent="0.35">
      <c r="B57" t="s">
        <v>107</v>
      </c>
      <c r="C57" s="17">
        <v>7.2142680267672397E-3</v>
      </c>
      <c r="D57" s="17">
        <v>8.6799803442247393E-3</v>
      </c>
      <c r="E57" s="17">
        <v>6.3861942405913702E-3</v>
      </c>
      <c r="F57" s="17"/>
      <c r="G57" s="17">
        <v>1.33221619581608E-2</v>
      </c>
      <c r="H57" s="17">
        <v>9.7237427913194792E-3</v>
      </c>
      <c r="I57" s="17">
        <v>0</v>
      </c>
      <c r="J57" s="17">
        <v>8.5185858372497005E-3</v>
      </c>
      <c r="K57" s="17">
        <v>1.2452102501396599E-2</v>
      </c>
      <c r="L57" s="17">
        <v>0</v>
      </c>
      <c r="M57" s="17"/>
      <c r="N57" s="17">
        <v>6.3350650755238103E-3</v>
      </c>
      <c r="O57" s="17">
        <v>1.08082097802738E-2</v>
      </c>
      <c r="P57" s="17">
        <v>0</v>
      </c>
      <c r="Q57" s="17">
        <v>1.38538355008101E-2</v>
      </c>
      <c r="R57" s="17"/>
      <c r="S57" s="17">
        <v>0</v>
      </c>
      <c r="T57" s="17">
        <v>0</v>
      </c>
      <c r="U57" s="17">
        <v>0</v>
      </c>
      <c r="V57" s="17">
        <v>1.58730158730159E-2</v>
      </c>
      <c r="W57" s="17">
        <v>1.6949152542372899E-2</v>
      </c>
      <c r="X57" s="17">
        <v>3.7974683544303799E-2</v>
      </c>
      <c r="Y57" s="17">
        <v>0</v>
      </c>
      <c r="Z57" s="17">
        <v>0</v>
      </c>
      <c r="AA57" s="17">
        <v>0</v>
      </c>
      <c r="AB57" s="17"/>
      <c r="AC57" s="17">
        <v>1.4456703040506599E-2</v>
      </c>
      <c r="AD57" s="17">
        <v>0</v>
      </c>
      <c r="AE57" s="17">
        <v>2.3989952275511199E-2</v>
      </c>
      <c r="AF57" s="17"/>
      <c r="AG57" s="17">
        <v>1.39672872307433E-2</v>
      </c>
      <c r="AH57" s="17">
        <v>0</v>
      </c>
      <c r="AI57" s="17">
        <v>1.8728057549669701E-2</v>
      </c>
      <c r="AJ57" s="17">
        <v>0</v>
      </c>
      <c r="AK57" s="17">
        <v>0</v>
      </c>
      <c r="AL57" s="17"/>
      <c r="AM57" s="17">
        <v>0</v>
      </c>
      <c r="AN57" s="17">
        <v>7.6634604510279402E-3</v>
      </c>
      <c r="AO57" s="17">
        <v>4.6264092528340902E-3</v>
      </c>
      <c r="AP57" s="17">
        <v>1.5727103688433799E-2</v>
      </c>
      <c r="AQ57" s="17">
        <v>0</v>
      </c>
      <c r="AR57" s="17"/>
      <c r="AS57" s="17">
        <v>6.5327875051225601E-3</v>
      </c>
      <c r="AT57" s="17">
        <v>1.14784703954839E-2</v>
      </c>
      <c r="AU57" s="17">
        <v>6.1261630889406903E-3</v>
      </c>
      <c r="AV57" s="17">
        <v>0</v>
      </c>
      <c r="AW57" s="17"/>
      <c r="AX57" s="17">
        <v>5.0508719724081299E-3</v>
      </c>
      <c r="AY57" s="17"/>
      <c r="AZ57" s="17">
        <v>8.64872265603343E-3</v>
      </c>
      <c r="BA57" s="17">
        <v>3.5732813655861102E-3</v>
      </c>
      <c r="BB57" s="17">
        <v>1.07804058762794E-2</v>
      </c>
      <c r="BC57" s="17"/>
      <c r="BD57" s="17">
        <v>4.0842392288825899E-3</v>
      </c>
      <c r="BE57" s="17">
        <v>1.206816180047E-2</v>
      </c>
    </row>
    <row r="58" spans="2:57" x14ac:dyDescent="0.35">
      <c r="B58" t="s">
        <v>81</v>
      </c>
      <c r="C58" s="17">
        <v>1.44126026478968E-3</v>
      </c>
      <c r="D58" s="17">
        <v>3.9034634320862802E-3</v>
      </c>
      <c r="E58" s="17">
        <v>0</v>
      </c>
      <c r="F58" s="17"/>
      <c r="G58" s="17">
        <v>0</v>
      </c>
      <c r="H58" s="17">
        <v>5.2431038511289302E-3</v>
      </c>
      <c r="I58" s="17">
        <v>0</v>
      </c>
      <c r="J58" s="17">
        <v>0</v>
      </c>
      <c r="K58" s="17">
        <v>0</v>
      </c>
      <c r="L58" s="17">
        <v>0</v>
      </c>
      <c r="M58" s="17"/>
      <c r="N58" s="17">
        <v>0</v>
      </c>
      <c r="O58" s="17">
        <v>0</v>
      </c>
      <c r="P58" s="17">
        <v>0</v>
      </c>
      <c r="Q58" s="17">
        <v>1.49401521257943E-2</v>
      </c>
      <c r="R58" s="17"/>
      <c r="S58" s="17">
        <v>0</v>
      </c>
      <c r="T58" s="17">
        <v>0</v>
      </c>
      <c r="U58" s="17">
        <v>0</v>
      </c>
      <c r="V58" s="17">
        <v>0</v>
      </c>
      <c r="W58" s="17">
        <v>0</v>
      </c>
      <c r="X58" s="17">
        <v>0</v>
      </c>
      <c r="Y58" s="17">
        <v>0</v>
      </c>
      <c r="Z58" s="17">
        <v>0</v>
      </c>
      <c r="AA58" s="17">
        <v>1.1111111111111099E-2</v>
      </c>
      <c r="AB58" s="17"/>
      <c r="AC58" s="17">
        <v>0</v>
      </c>
      <c r="AD58" s="17">
        <v>0</v>
      </c>
      <c r="AE58" s="17">
        <v>1.2935534584113E-2</v>
      </c>
      <c r="AF58" s="17"/>
      <c r="AG58" s="17">
        <v>0</v>
      </c>
      <c r="AH58" s="17">
        <v>3.4638096987433301E-3</v>
      </c>
      <c r="AI58" s="17">
        <v>0</v>
      </c>
      <c r="AJ58" s="17">
        <v>0</v>
      </c>
      <c r="AK58" s="17">
        <v>0</v>
      </c>
      <c r="AL58" s="17"/>
      <c r="AM58" s="17">
        <v>0</v>
      </c>
      <c r="AN58" s="17">
        <v>0</v>
      </c>
      <c r="AO58" s="17">
        <v>3.8152032468577002E-3</v>
      </c>
      <c r="AP58" s="17">
        <v>0</v>
      </c>
      <c r="AQ58" s="17">
        <v>0</v>
      </c>
      <c r="AR58" s="17"/>
      <c r="AS58" s="17">
        <v>0</v>
      </c>
      <c r="AT58" s="17">
        <v>0</v>
      </c>
      <c r="AU58" s="17">
        <v>0</v>
      </c>
      <c r="AV58" s="17">
        <v>9.3284168632193406E-3</v>
      </c>
      <c r="AW58" s="17"/>
      <c r="AX58" s="17">
        <v>1.8156414910339099E-3</v>
      </c>
      <c r="AY58" s="17"/>
      <c r="AZ58" s="17">
        <v>0</v>
      </c>
      <c r="BA58" s="17">
        <v>3.8534719996495301E-3</v>
      </c>
      <c r="BB58" s="17">
        <v>0</v>
      </c>
      <c r="BC58" s="17"/>
      <c r="BD58" s="17">
        <v>0</v>
      </c>
      <c r="BE58" s="17">
        <v>3.18177442666666E-3</v>
      </c>
    </row>
    <row r="59" spans="2:57" x14ac:dyDescent="0.35">
      <c r="B59" t="s">
        <v>108</v>
      </c>
      <c r="C59" s="17">
        <v>0.88838634407168704</v>
      </c>
      <c r="D59" s="17">
        <v>0.86299433303972495</v>
      </c>
      <c r="E59" s="17">
        <v>0.902794747700706</v>
      </c>
      <c r="F59" s="17"/>
      <c r="G59" s="17">
        <v>0.84221696595108397</v>
      </c>
      <c r="H59" s="17">
        <v>0.84149900594050897</v>
      </c>
      <c r="I59" s="17">
        <v>0.91717721183827805</v>
      </c>
      <c r="J59" s="17">
        <v>0.96262165042596004</v>
      </c>
      <c r="K59" s="17">
        <v>0.85321986600797395</v>
      </c>
      <c r="L59" s="17">
        <v>0.9309476104119</v>
      </c>
      <c r="M59" s="17"/>
      <c r="N59" s="17">
        <v>0.89245696606274005</v>
      </c>
      <c r="O59" s="17">
        <v>0.90101075110875395</v>
      </c>
      <c r="P59" s="17">
        <v>0.88745682866444098</v>
      </c>
      <c r="Q59" s="17">
        <v>0.82834818810314603</v>
      </c>
      <c r="R59" s="17"/>
      <c r="S59" s="17">
        <v>0.9</v>
      </c>
      <c r="T59" s="17">
        <v>0.85714285714285698</v>
      </c>
      <c r="U59" s="17">
        <v>0.94117647058823495</v>
      </c>
      <c r="V59" s="17">
        <v>0.85714285714285698</v>
      </c>
      <c r="W59" s="17">
        <v>0.88135593220339004</v>
      </c>
      <c r="X59" s="17">
        <v>0.886075949367089</v>
      </c>
      <c r="Y59" s="17">
        <v>0.88571428571428601</v>
      </c>
      <c r="Z59" s="17">
        <v>0.90697674418604701</v>
      </c>
      <c r="AA59" s="17">
        <v>0.9</v>
      </c>
      <c r="AB59" s="17"/>
      <c r="AC59" s="17">
        <v>0.89540158310798001</v>
      </c>
      <c r="AD59" s="17">
        <v>0.91334970055591702</v>
      </c>
      <c r="AE59" s="17">
        <v>0.76190546782953406</v>
      </c>
      <c r="AF59" s="17"/>
      <c r="AG59" s="17">
        <v>0.84780528831208501</v>
      </c>
      <c r="AH59" s="17">
        <v>0.93136655040608196</v>
      </c>
      <c r="AI59" s="17">
        <v>0.86200479227942395</v>
      </c>
      <c r="AJ59" s="17">
        <v>0.79636211045550698</v>
      </c>
      <c r="AK59" s="17">
        <v>0.889735028784572</v>
      </c>
      <c r="AL59" s="17"/>
      <c r="AM59" s="17">
        <v>0.86620591821585502</v>
      </c>
      <c r="AN59" s="17">
        <v>0.89196262633650003</v>
      </c>
      <c r="AO59" s="17">
        <v>0.88644694669805402</v>
      </c>
      <c r="AP59" s="17">
        <v>0.89180611945726596</v>
      </c>
      <c r="AQ59" s="17">
        <v>0.87523861589920104</v>
      </c>
      <c r="AR59" s="17"/>
      <c r="AS59" s="17">
        <v>0.87719660379109099</v>
      </c>
      <c r="AT59" s="17">
        <v>0.89317705459311902</v>
      </c>
      <c r="AU59" s="17">
        <v>0.92692100310197201</v>
      </c>
      <c r="AV59" s="17">
        <v>0.84219422133631805</v>
      </c>
      <c r="AW59" s="17"/>
      <c r="AX59" s="17">
        <v>0.89645441610603704</v>
      </c>
      <c r="AY59" s="17"/>
      <c r="AZ59" s="17">
        <v>0.88585393468028795</v>
      </c>
      <c r="BA59" s="17">
        <v>0.89642416309997197</v>
      </c>
      <c r="BB59" s="17">
        <v>0.87792921423683901</v>
      </c>
      <c r="BC59" s="17"/>
      <c r="BD59" s="17">
        <v>0.88234934921430097</v>
      </c>
      <c r="BE59" s="17">
        <v>0.88793220702062803</v>
      </c>
    </row>
    <row r="60" spans="2:57" x14ac:dyDescent="0.35">
      <c r="B60" t="s">
        <v>109</v>
      </c>
      <c r="C60" s="17">
        <v>2.7929285614457899E-2</v>
      </c>
      <c r="D60" s="17">
        <v>2.0703087652894699E-2</v>
      </c>
      <c r="E60" s="17">
        <v>3.2310377754212E-2</v>
      </c>
      <c r="F60" s="17"/>
      <c r="G60" s="17">
        <v>4.2108907022039697E-2</v>
      </c>
      <c r="H60" s="17">
        <v>3.2231010204233697E-2</v>
      </c>
      <c r="I60" s="17">
        <v>2.1565470585230999E-2</v>
      </c>
      <c r="J60" s="17">
        <v>8.5185858372497005E-3</v>
      </c>
      <c r="K60" s="17">
        <v>5.5437442643204098E-2</v>
      </c>
      <c r="L60" s="17">
        <v>0</v>
      </c>
      <c r="M60" s="17"/>
      <c r="N60" s="17">
        <v>2.3599039832869199E-2</v>
      </c>
      <c r="O60" s="17">
        <v>4.2619393563724899E-2</v>
      </c>
      <c r="P60" s="17">
        <v>1.9334652860841298E-2</v>
      </c>
      <c r="Q60" s="17">
        <v>2.77076710016202E-2</v>
      </c>
      <c r="R60" s="17"/>
      <c r="S60" s="17">
        <v>1.6666666666666701E-2</v>
      </c>
      <c r="T60" s="17">
        <v>3.8095238095238099E-2</v>
      </c>
      <c r="U60" s="17">
        <v>5.8823529411764698E-2</v>
      </c>
      <c r="V60" s="17">
        <v>3.17460317460318E-2</v>
      </c>
      <c r="W60" s="17">
        <v>1.6949152542372899E-2</v>
      </c>
      <c r="X60" s="17">
        <v>6.3291139240506306E-2</v>
      </c>
      <c r="Y60" s="17">
        <v>0</v>
      </c>
      <c r="Z60" s="17">
        <v>0</v>
      </c>
      <c r="AA60" s="17">
        <v>1.1111111111111099E-2</v>
      </c>
      <c r="AB60" s="17"/>
      <c r="AC60" s="17">
        <v>1.93953304152568E-2</v>
      </c>
      <c r="AD60" s="17">
        <v>1.9649287451373901E-2</v>
      </c>
      <c r="AE60" s="17">
        <v>9.0525350525347506E-2</v>
      </c>
      <c r="AF60" s="17"/>
      <c r="AG60" s="17">
        <v>4.0257718248010201E-2</v>
      </c>
      <c r="AH60" s="17">
        <v>1.40623769164928E-2</v>
      </c>
      <c r="AI60" s="17">
        <v>1.8728057549669701E-2</v>
      </c>
      <c r="AJ60" s="17">
        <v>0</v>
      </c>
      <c r="AK60" s="17">
        <v>4.3994257039721298E-2</v>
      </c>
      <c r="AL60" s="17"/>
      <c r="AM60" s="17">
        <v>3.4259602845604697E-2</v>
      </c>
      <c r="AN60" s="17">
        <v>4.0720952707716099E-2</v>
      </c>
      <c r="AO60" s="17">
        <v>1.6377665243681099E-2</v>
      </c>
      <c r="AP60" s="17">
        <v>3.88468882865192E-2</v>
      </c>
      <c r="AQ60" s="17">
        <v>0</v>
      </c>
      <c r="AR60" s="17"/>
      <c r="AS60" s="17">
        <v>2.3860136947788699E-2</v>
      </c>
      <c r="AT60" s="17">
        <v>3.1521234820150401E-2</v>
      </c>
      <c r="AU60" s="17">
        <v>3.96636414922154E-2</v>
      </c>
      <c r="AV60" s="17">
        <v>1.00412194806746E-2</v>
      </c>
      <c r="AW60" s="17"/>
      <c r="AX60" s="17">
        <v>2.15069411842807E-2</v>
      </c>
      <c r="AY60" s="17"/>
      <c r="AZ60" s="17">
        <v>3.2897309143167103E-2</v>
      </c>
      <c r="BA60" s="17">
        <v>1.9217609550209801E-2</v>
      </c>
      <c r="BB60" s="17">
        <v>3.5570076544165899E-2</v>
      </c>
      <c r="BC60" s="17"/>
      <c r="BD60" s="17">
        <v>2.5133333153827399E-2</v>
      </c>
      <c r="BE60" s="17">
        <v>2.07901763607054E-2</v>
      </c>
    </row>
    <row r="61" spans="2:57" x14ac:dyDescent="0.35">
      <c r="B61" t="s">
        <v>110</v>
      </c>
      <c r="C61" s="17">
        <v>0.86045705845722897</v>
      </c>
      <c r="D61" s="17">
        <v>0.84229124538682998</v>
      </c>
      <c r="E61" s="17">
        <v>0.87048436994649403</v>
      </c>
      <c r="F61" s="17"/>
      <c r="G61" s="17">
        <v>0.80010805892904502</v>
      </c>
      <c r="H61" s="17">
        <v>0.80926799573627495</v>
      </c>
      <c r="I61" s="17">
        <v>0.89561174125304699</v>
      </c>
      <c r="J61" s="17">
        <v>0.95410306458871097</v>
      </c>
      <c r="K61" s="17">
        <v>0.79778242336477001</v>
      </c>
      <c r="L61" s="17">
        <v>0.9309476104119</v>
      </c>
      <c r="M61" s="17"/>
      <c r="N61" s="17">
        <v>0.86885792622987101</v>
      </c>
      <c r="O61" s="17">
        <v>0.85839135754502904</v>
      </c>
      <c r="P61" s="17">
        <v>0.86812217580359996</v>
      </c>
      <c r="Q61" s="17">
        <v>0.80064051710152595</v>
      </c>
      <c r="R61" s="17"/>
      <c r="S61" s="17">
        <v>0.88333333333333297</v>
      </c>
      <c r="T61" s="17">
        <v>0.81904761904761902</v>
      </c>
      <c r="U61" s="17">
        <v>0.88235294117647101</v>
      </c>
      <c r="V61" s="17">
        <v>0.82539682539682502</v>
      </c>
      <c r="W61" s="17">
        <v>0.86440677966101698</v>
      </c>
      <c r="X61" s="17">
        <v>0.822784810126582</v>
      </c>
      <c r="Y61" s="17">
        <v>0.88571428571428601</v>
      </c>
      <c r="Z61" s="17">
        <v>0.90697674418604701</v>
      </c>
      <c r="AA61" s="17">
        <v>0.88888888888888895</v>
      </c>
      <c r="AB61" s="17"/>
      <c r="AC61" s="17">
        <v>0.87600625269272303</v>
      </c>
      <c r="AD61" s="17">
        <v>0.89370041310454296</v>
      </c>
      <c r="AE61" s="17">
        <v>0.67138011730418701</v>
      </c>
      <c r="AF61" s="17"/>
      <c r="AG61" s="17">
        <v>0.80754757006407496</v>
      </c>
      <c r="AH61" s="17">
        <v>0.91730417348958904</v>
      </c>
      <c r="AI61" s="17">
        <v>0.84327673472975395</v>
      </c>
      <c r="AJ61" s="17">
        <v>0.79636211045550698</v>
      </c>
      <c r="AK61" s="17">
        <v>0.84574077174484996</v>
      </c>
      <c r="AL61" s="17"/>
      <c r="AM61" s="17">
        <v>0.83194631537025099</v>
      </c>
      <c r="AN61" s="17">
        <v>0.851241673628784</v>
      </c>
      <c r="AO61" s="17">
        <v>0.87006928145437301</v>
      </c>
      <c r="AP61" s="17">
        <v>0.85295923117074601</v>
      </c>
      <c r="AQ61" s="17">
        <v>0.87523861589920104</v>
      </c>
      <c r="AR61" s="17"/>
      <c r="AS61" s="17">
        <v>0.853336466843303</v>
      </c>
      <c r="AT61" s="17">
        <v>0.86165581977296901</v>
      </c>
      <c r="AU61" s="17">
        <v>0.88725736160975699</v>
      </c>
      <c r="AV61" s="17">
        <v>0.832153001855644</v>
      </c>
      <c r="AW61" s="17"/>
      <c r="AX61" s="17">
        <v>0.87494747492175695</v>
      </c>
      <c r="AY61" s="17"/>
      <c r="AZ61" s="17">
        <v>0.85295662553712104</v>
      </c>
      <c r="BA61" s="17">
        <v>0.87720655354976196</v>
      </c>
      <c r="BB61" s="17">
        <v>0.84235913769267301</v>
      </c>
      <c r="BC61" s="17"/>
      <c r="BD61" s="17">
        <v>0.85721601606047304</v>
      </c>
      <c r="BE61" s="17">
        <v>0.86714203065992201</v>
      </c>
    </row>
    <row r="62" spans="2:57" x14ac:dyDescent="0.35">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row>
    <row r="63" spans="2:57" x14ac:dyDescent="0.35">
      <c r="B63" s="6" t="s">
        <v>114</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row>
    <row r="64" spans="2:57" x14ac:dyDescent="0.35">
      <c r="B64" s="24" t="s">
        <v>85</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row>
    <row r="65" spans="2:57" x14ac:dyDescent="0.35">
      <c r="B65" t="s">
        <v>103</v>
      </c>
      <c r="C65" s="17">
        <v>0.40725498459981202</v>
      </c>
      <c r="D65" s="17">
        <v>0.40869257510142998</v>
      </c>
      <c r="E65" s="17">
        <v>0.40585333061828699</v>
      </c>
      <c r="F65" s="17"/>
      <c r="G65" s="17">
        <v>0.45619536542106898</v>
      </c>
      <c r="H65" s="17">
        <v>0.40471875193128198</v>
      </c>
      <c r="I65" s="17">
        <v>0.41241227547457598</v>
      </c>
      <c r="J65" s="17">
        <v>0.39694099878371197</v>
      </c>
      <c r="K65" s="17">
        <v>0.32312018980445001</v>
      </c>
      <c r="L65" s="17">
        <v>0.55748512869259104</v>
      </c>
      <c r="M65" s="17"/>
      <c r="N65" s="17">
        <v>0.41154792302674098</v>
      </c>
      <c r="O65" s="17">
        <v>0.45034196187602699</v>
      </c>
      <c r="P65" s="17">
        <v>0.39705526514475797</v>
      </c>
      <c r="Q65" s="17">
        <v>0.27827172769563502</v>
      </c>
      <c r="R65" s="17"/>
      <c r="S65" s="17">
        <v>0.4</v>
      </c>
      <c r="T65" s="17">
        <v>0.36190476190476201</v>
      </c>
      <c r="U65" s="17">
        <v>0.38235294117647101</v>
      </c>
      <c r="V65" s="17">
        <v>0.365079365079365</v>
      </c>
      <c r="W65" s="17">
        <v>0.44067796610169502</v>
      </c>
      <c r="X65" s="17">
        <v>0.417721518987342</v>
      </c>
      <c r="Y65" s="17">
        <v>0.442857142857143</v>
      </c>
      <c r="Z65" s="17">
        <v>0.418604651162791</v>
      </c>
      <c r="AA65" s="17">
        <v>0.46666666666666701</v>
      </c>
      <c r="AB65" s="17"/>
      <c r="AC65" s="17">
        <v>0.34699292101577101</v>
      </c>
      <c r="AD65" s="17">
        <v>0.450589007729851</v>
      </c>
      <c r="AE65" s="17">
        <v>0.36177290813905</v>
      </c>
      <c r="AF65" s="17"/>
      <c r="AG65" s="17">
        <v>0.37587994533637897</v>
      </c>
      <c r="AH65" s="17">
        <v>0.45696842731799098</v>
      </c>
      <c r="AI65" s="17">
        <v>0.29615764660323302</v>
      </c>
      <c r="AJ65" s="17">
        <v>0.61166728040352503</v>
      </c>
      <c r="AK65" s="17">
        <v>0.32192850163362402</v>
      </c>
      <c r="AL65" s="17"/>
      <c r="AM65" s="17">
        <v>0.32137532265553498</v>
      </c>
      <c r="AN65" s="17">
        <v>0.38714091323480398</v>
      </c>
      <c r="AO65" s="17">
        <v>0.41766679086054198</v>
      </c>
      <c r="AP65" s="17">
        <v>0.43041636989677101</v>
      </c>
      <c r="AQ65" s="17">
        <v>0.44013081119327502</v>
      </c>
      <c r="AR65" s="17"/>
      <c r="AS65" s="17">
        <v>0.39100220356062398</v>
      </c>
      <c r="AT65" s="17">
        <v>0.40494142736682798</v>
      </c>
      <c r="AU65" s="17">
        <v>0.41332881304126801</v>
      </c>
      <c r="AV65" s="17">
        <v>0.43220922549579899</v>
      </c>
      <c r="AW65" s="17"/>
      <c r="AX65" s="17">
        <v>0.41968242466472899</v>
      </c>
      <c r="AY65" s="17"/>
      <c r="AZ65" s="17">
        <v>0.410657482475209</v>
      </c>
      <c r="BA65" s="17">
        <v>0.42228706230896002</v>
      </c>
      <c r="BB65" s="17">
        <v>0.383402691256301</v>
      </c>
      <c r="BC65" s="17"/>
      <c r="BD65" s="17">
        <v>0.418274527454158</v>
      </c>
      <c r="BE65" s="17">
        <v>0.41026599060123498</v>
      </c>
    </row>
    <row r="66" spans="2:57" x14ac:dyDescent="0.35">
      <c r="B66" t="s">
        <v>104</v>
      </c>
      <c r="C66" s="17">
        <v>0.47352822954079199</v>
      </c>
      <c r="D66" s="17">
        <v>0.48553550994954298</v>
      </c>
      <c r="E66" s="17">
        <v>0.466462327590486</v>
      </c>
      <c r="F66" s="17"/>
      <c r="G66" s="17">
        <v>0.36844151811369602</v>
      </c>
      <c r="H66" s="17">
        <v>0.42821772470040897</v>
      </c>
      <c r="I66" s="17">
        <v>0.47139098564816201</v>
      </c>
      <c r="J66" s="17">
        <v>0.55421792298054595</v>
      </c>
      <c r="K66" s="17">
        <v>0.56584815801673405</v>
      </c>
      <c r="L66" s="17">
        <v>0.41345291644708199</v>
      </c>
      <c r="M66" s="17"/>
      <c r="N66" s="17">
        <v>0.48383499448122202</v>
      </c>
      <c r="O66" s="17">
        <v>0.43389570499228403</v>
      </c>
      <c r="P66" s="17">
        <v>0.47139113070997901</v>
      </c>
      <c r="Q66" s="17">
        <v>0.52722835006433599</v>
      </c>
      <c r="R66" s="17"/>
      <c r="S66" s="17">
        <v>0.45833333333333298</v>
      </c>
      <c r="T66" s="17">
        <v>0.48571428571428599</v>
      </c>
      <c r="U66" s="17">
        <v>0.55882352941176505</v>
      </c>
      <c r="V66" s="17">
        <v>0.49206349206349198</v>
      </c>
      <c r="W66" s="17">
        <v>0.49152542372881403</v>
      </c>
      <c r="X66" s="17">
        <v>0.430379746835443</v>
      </c>
      <c r="Y66" s="17">
        <v>0.4</v>
      </c>
      <c r="Z66" s="17">
        <v>0.48837209302325602</v>
      </c>
      <c r="AA66" s="17">
        <v>0.46666666666666701</v>
      </c>
      <c r="AB66" s="17"/>
      <c r="AC66" s="17">
        <v>0.51343302613702801</v>
      </c>
      <c r="AD66" s="17">
        <v>0.45822853850238099</v>
      </c>
      <c r="AE66" s="17">
        <v>0.441646600913917</v>
      </c>
      <c r="AF66" s="17"/>
      <c r="AG66" s="17">
        <v>0.53013526000590105</v>
      </c>
      <c r="AH66" s="17">
        <v>0.456792494063615</v>
      </c>
      <c r="AI66" s="17">
        <v>0.50274123583892605</v>
      </c>
      <c r="AJ66" s="17">
        <v>0.38833271959647497</v>
      </c>
      <c r="AK66" s="17">
        <v>0.53145093541580202</v>
      </c>
      <c r="AL66" s="17"/>
      <c r="AM66" s="17">
        <v>0.44056951906991298</v>
      </c>
      <c r="AN66" s="17">
        <v>0.47885993901672502</v>
      </c>
      <c r="AO66" s="17">
        <v>0.45522713525366598</v>
      </c>
      <c r="AP66" s="17">
        <v>0.47443361575359699</v>
      </c>
      <c r="AQ66" s="17">
        <v>0.55986918880672498</v>
      </c>
      <c r="AR66" s="17"/>
      <c r="AS66" s="17">
        <v>0.47317994083176601</v>
      </c>
      <c r="AT66" s="17">
        <v>0.47987174950662398</v>
      </c>
      <c r="AU66" s="17">
        <v>0.47253481173693901</v>
      </c>
      <c r="AV66" s="17">
        <v>0.46076090381178098</v>
      </c>
      <c r="AW66" s="17"/>
      <c r="AX66" s="17">
        <v>0.46644270557501399</v>
      </c>
      <c r="AY66" s="17"/>
      <c r="AZ66" s="17">
        <v>0.45564759337620397</v>
      </c>
      <c r="BA66" s="17">
        <v>0.45588047856380698</v>
      </c>
      <c r="BB66" s="17">
        <v>0.50784569818217995</v>
      </c>
      <c r="BC66" s="17"/>
      <c r="BD66" s="17">
        <v>0.46654376191717101</v>
      </c>
      <c r="BE66" s="17">
        <v>0.454981330298804</v>
      </c>
    </row>
    <row r="67" spans="2:57" x14ac:dyDescent="0.35">
      <c r="B67" t="s">
        <v>105</v>
      </c>
      <c r="C67" s="17">
        <v>8.4887327543668206E-2</v>
      </c>
      <c r="D67" s="17">
        <v>8.59628106549684E-2</v>
      </c>
      <c r="E67" s="17">
        <v>8.4653960134619496E-2</v>
      </c>
      <c r="F67" s="17"/>
      <c r="G67" s="17">
        <v>0.114629500359046</v>
      </c>
      <c r="H67" s="17">
        <v>0.12166378721240299</v>
      </c>
      <c r="I67" s="17">
        <v>8.8975370516259006E-2</v>
      </c>
      <c r="J67" s="17">
        <v>2.42550778641401E-2</v>
      </c>
      <c r="K67" s="17">
        <v>7.9156929616035293E-2</v>
      </c>
      <c r="L67" s="17">
        <v>2.90619548603273E-2</v>
      </c>
      <c r="M67" s="17"/>
      <c r="N67" s="17">
        <v>7.3310380489056706E-2</v>
      </c>
      <c r="O67" s="17">
        <v>9.3631972167303498E-2</v>
      </c>
      <c r="P67" s="17">
        <v>9.2721450096008698E-2</v>
      </c>
      <c r="Q67" s="17">
        <v>0.117379055911569</v>
      </c>
      <c r="R67" s="17"/>
      <c r="S67" s="17">
        <v>0.1</v>
      </c>
      <c r="T67" s="17">
        <v>0.133333333333333</v>
      </c>
      <c r="U67" s="17">
        <v>2.9411764705882401E-2</v>
      </c>
      <c r="V67" s="17">
        <v>0.11111111111111099</v>
      </c>
      <c r="W67" s="17">
        <v>1.6949152542372899E-2</v>
      </c>
      <c r="X67" s="17">
        <v>8.8607594936708806E-2</v>
      </c>
      <c r="Y67" s="17">
        <v>0.128571428571429</v>
      </c>
      <c r="Z67" s="17">
        <v>9.3023255813953501E-2</v>
      </c>
      <c r="AA67" s="17">
        <v>3.3333333333333298E-2</v>
      </c>
      <c r="AB67" s="17"/>
      <c r="AC67" s="17">
        <v>0.103013731529463</v>
      </c>
      <c r="AD67" s="17">
        <v>7.4828139333873001E-2</v>
      </c>
      <c r="AE67" s="17">
        <v>0.110279253858242</v>
      </c>
      <c r="AF67" s="17"/>
      <c r="AG67" s="17">
        <v>7.6684985287494803E-2</v>
      </c>
      <c r="AH67" s="17">
        <v>5.8818340839668297E-2</v>
      </c>
      <c r="AI67" s="17">
        <v>0.17661025409096001</v>
      </c>
      <c r="AJ67" s="17">
        <v>0</v>
      </c>
      <c r="AK67" s="17">
        <v>8.3562127860306507E-2</v>
      </c>
      <c r="AL67" s="17"/>
      <c r="AM67" s="17">
        <v>0.155827767927743</v>
      </c>
      <c r="AN67" s="17">
        <v>6.7710583013633405E-2</v>
      </c>
      <c r="AO67" s="17">
        <v>0.10808646331477299</v>
      </c>
      <c r="AP67" s="17">
        <v>6.7688634614436902E-2</v>
      </c>
      <c r="AQ67" s="17">
        <v>0</v>
      </c>
      <c r="AR67" s="17"/>
      <c r="AS67" s="17">
        <v>0.103205033693541</v>
      </c>
      <c r="AT67" s="17">
        <v>7.8679523115861696E-2</v>
      </c>
      <c r="AU67" s="17">
        <v>6.9393035796688998E-2</v>
      </c>
      <c r="AV67" s="17">
        <v>8.9504223728464505E-2</v>
      </c>
      <c r="AW67" s="17"/>
      <c r="AX67" s="17">
        <v>7.4147308313062807E-2</v>
      </c>
      <c r="AY67" s="17"/>
      <c r="AZ67" s="17">
        <v>9.2304129924036707E-2</v>
      </c>
      <c r="BA67" s="17">
        <v>9.1357564406585295E-2</v>
      </c>
      <c r="BB67" s="17">
        <v>7.4645386598942307E-2</v>
      </c>
      <c r="BC67" s="17"/>
      <c r="BD67" s="17">
        <v>8.8527295359581495E-2</v>
      </c>
      <c r="BE67" s="17">
        <v>9.3395046574234905E-2</v>
      </c>
    </row>
    <row r="68" spans="2:57" x14ac:dyDescent="0.35">
      <c r="B68" t="s">
        <v>106</v>
      </c>
      <c r="C68" s="17">
        <v>2.4203489334677999E-2</v>
      </c>
      <c r="D68" s="17">
        <v>1.20670190151371E-2</v>
      </c>
      <c r="E68" s="17">
        <v>3.1454824735283E-2</v>
      </c>
      <c r="F68" s="17"/>
      <c r="G68" s="17">
        <v>3.0743683049479099E-2</v>
      </c>
      <c r="H68" s="17">
        <v>3.5782491499920403E-2</v>
      </c>
      <c r="I68" s="17">
        <v>2.7221368361002699E-2</v>
      </c>
      <c r="J68" s="17">
        <v>1.6067414534352498E-2</v>
      </c>
      <c r="K68" s="17">
        <v>1.03820524918772E-2</v>
      </c>
      <c r="L68" s="17">
        <v>0</v>
      </c>
      <c r="M68" s="17"/>
      <c r="N68" s="17">
        <v>2.24634388404517E-2</v>
      </c>
      <c r="O68" s="17">
        <v>1.0571458518420101E-2</v>
      </c>
      <c r="P68" s="17">
        <v>3.88321540492544E-2</v>
      </c>
      <c r="Q68" s="17">
        <v>4.8161989360301603E-2</v>
      </c>
      <c r="R68" s="17"/>
      <c r="S68" s="17">
        <v>3.3333333333333298E-2</v>
      </c>
      <c r="T68" s="17">
        <v>9.5238095238095195E-3</v>
      </c>
      <c r="U68" s="17">
        <v>0</v>
      </c>
      <c r="V68" s="17">
        <v>3.17460317460318E-2</v>
      </c>
      <c r="W68" s="17">
        <v>1.6949152542372899E-2</v>
      </c>
      <c r="X68" s="17">
        <v>5.0632911392405097E-2</v>
      </c>
      <c r="Y68" s="17">
        <v>2.8571428571428598E-2</v>
      </c>
      <c r="Z68" s="17">
        <v>0</v>
      </c>
      <c r="AA68" s="17">
        <v>3.3333333333333298E-2</v>
      </c>
      <c r="AB68" s="17"/>
      <c r="AC68" s="17">
        <v>3.1921638825917503E-2</v>
      </c>
      <c r="AD68" s="17">
        <v>5.2167474430760401E-3</v>
      </c>
      <c r="AE68" s="17">
        <v>7.4306260951036193E-2</v>
      </c>
      <c r="AF68" s="17"/>
      <c r="AG68" s="17">
        <v>1.7299809370224999E-2</v>
      </c>
      <c r="AH68" s="17">
        <v>2.07771043557511E-2</v>
      </c>
      <c r="AI68" s="17">
        <v>2.4490863466881001E-2</v>
      </c>
      <c r="AJ68" s="17">
        <v>0</v>
      </c>
      <c r="AK68" s="17">
        <v>1.9064178050545898E-2</v>
      </c>
      <c r="AL68" s="17"/>
      <c r="AM68" s="17">
        <v>6.4940520316517494E-2</v>
      </c>
      <c r="AN68" s="17">
        <v>4.9897100551081403E-2</v>
      </c>
      <c r="AO68" s="17">
        <v>1.5162300232749301E-2</v>
      </c>
      <c r="AP68" s="17">
        <v>1.0885261360454999E-2</v>
      </c>
      <c r="AQ68" s="17">
        <v>0</v>
      </c>
      <c r="AR68" s="17"/>
      <c r="AS68" s="17">
        <v>1.59203136597439E-2</v>
      </c>
      <c r="AT68" s="17">
        <v>2.4490535550532301E-2</v>
      </c>
      <c r="AU68" s="17">
        <v>3.8617176336163302E-2</v>
      </c>
      <c r="AV68" s="17">
        <v>1.75256469639553E-2</v>
      </c>
      <c r="AW68" s="17"/>
      <c r="AX68" s="17">
        <v>2.6971274558511799E-2</v>
      </c>
      <c r="AY68" s="17"/>
      <c r="AZ68" s="17">
        <v>2.7331728638505599E-2</v>
      </c>
      <c r="BA68" s="17">
        <v>2.3083883782416301E-2</v>
      </c>
      <c r="BB68" s="17">
        <v>2.3959156694374501E-2</v>
      </c>
      <c r="BC68" s="17"/>
      <c r="BD68" s="17">
        <v>1.25741735885014E-2</v>
      </c>
      <c r="BE68" s="17">
        <v>3.2304522794564403E-2</v>
      </c>
    </row>
    <row r="69" spans="2:57" x14ac:dyDescent="0.35">
      <c r="B69" t="s">
        <v>107</v>
      </c>
      <c r="C69" s="17">
        <v>7.2673896518817404E-3</v>
      </c>
      <c r="D69" s="17">
        <v>0</v>
      </c>
      <c r="E69" s="17">
        <v>1.15755569213237E-2</v>
      </c>
      <c r="F69" s="17"/>
      <c r="G69" s="17">
        <v>1.45253499509923E-2</v>
      </c>
      <c r="H69" s="17">
        <v>4.8618713956597396E-3</v>
      </c>
      <c r="I69" s="17">
        <v>0</v>
      </c>
      <c r="J69" s="17">
        <v>8.5185858372497005E-3</v>
      </c>
      <c r="K69" s="17">
        <v>2.1492670070903701E-2</v>
      </c>
      <c r="L69" s="17">
        <v>0</v>
      </c>
      <c r="M69" s="17"/>
      <c r="N69" s="17">
        <v>8.8432631625284894E-3</v>
      </c>
      <c r="O69" s="17">
        <v>0</v>
      </c>
      <c r="P69" s="17">
        <v>0</v>
      </c>
      <c r="Q69" s="17">
        <v>2.8958876968158302E-2</v>
      </c>
      <c r="R69" s="17"/>
      <c r="S69" s="17">
        <v>0</v>
      </c>
      <c r="T69" s="17">
        <v>0</v>
      </c>
      <c r="U69" s="17">
        <v>2.9411764705882401E-2</v>
      </c>
      <c r="V69" s="17">
        <v>0</v>
      </c>
      <c r="W69" s="17">
        <v>3.3898305084745797E-2</v>
      </c>
      <c r="X69" s="17">
        <v>1.26582278481013E-2</v>
      </c>
      <c r="Y69" s="17">
        <v>0</v>
      </c>
      <c r="Z69" s="17">
        <v>0</v>
      </c>
      <c r="AA69" s="17">
        <v>0</v>
      </c>
      <c r="AB69" s="17"/>
      <c r="AC69" s="17">
        <v>4.6386824918205304E-3</v>
      </c>
      <c r="AD69" s="17">
        <v>8.6191371907136799E-3</v>
      </c>
      <c r="AE69" s="17">
        <v>1.19949761377556E-2</v>
      </c>
      <c r="AF69" s="17"/>
      <c r="AG69" s="17">
        <v>0</v>
      </c>
      <c r="AH69" s="17">
        <v>3.5020385799277198E-3</v>
      </c>
      <c r="AI69" s="17">
        <v>0</v>
      </c>
      <c r="AJ69" s="17">
        <v>0</v>
      </c>
      <c r="AK69" s="17">
        <v>4.3994257039721298E-2</v>
      </c>
      <c r="AL69" s="17"/>
      <c r="AM69" s="17">
        <v>1.72868700302918E-2</v>
      </c>
      <c r="AN69" s="17">
        <v>0</v>
      </c>
      <c r="AO69" s="17">
        <v>3.8573103382696099E-3</v>
      </c>
      <c r="AP69" s="17">
        <v>1.6576118374740399E-2</v>
      </c>
      <c r="AQ69" s="17">
        <v>0</v>
      </c>
      <c r="AR69" s="17"/>
      <c r="AS69" s="17">
        <v>1.08935407155306E-2</v>
      </c>
      <c r="AT69" s="17">
        <v>8.3837891582465695E-3</v>
      </c>
      <c r="AU69" s="17">
        <v>6.1261630889406903E-3</v>
      </c>
      <c r="AV69" s="17">
        <v>0</v>
      </c>
      <c r="AW69" s="17"/>
      <c r="AX69" s="17">
        <v>9.1551640642729398E-3</v>
      </c>
      <c r="AY69" s="17"/>
      <c r="AZ69" s="17">
        <v>9.03927635466544E-3</v>
      </c>
      <c r="BA69" s="17">
        <v>3.8960014501777901E-3</v>
      </c>
      <c r="BB69" s="17">
        <v>1.0147067268202199E-2</v>
      </c>
      <c r="BC69" s="17"/>
      <c r="BD69" s="17">
        <v>1.04547800089228E-2</v>
      </c>
      <c r="BE69" s="17">
        <v>6.16731432092922E-3</v>
      </c>
    </row>
    <row r="70" spans="2:57" x14ac:dyDescent="0.35">
      <c r="B70" t="s">
        <v>81</v>
      </c>
      <c r="C70" s="17">
        <v>2.8585793291675599E-3</v>
      </c>
      <c r="D70" s="17">
        <v>7.7420852789219499E-3</v>
      </c>
      <c r="E70" s="17">
        <v>0</v>
      </c>
      <c r="F70" s="17"/>
      <c r="G70" s="17">
        <v>1.54645831057181E-2</v>
      </c>
      <c r="H70" s="17">
        <v>4.75537326032624E-3</v>
      </c>
      <c r="I70" s="17">
        <v>0</v>
      </c>
      <c r="J70" s="17">
        <v>0</v>
      </c>
      <c r="K70" s="17">
        <v>0</v>
      </c>
      <c r="L70" s="17">
        <v>0</v>
      </c>
      <c r="M70" s="17"/>
      <c r="N70" s="17">
        <v>0</v>
      </c>
      <c r="O70" s="17">
        <v>1.15589024459649E-2</v>
      </c>
      <c r="P70" s="17">
        <v>0</v>
      </c>
      <c r="Q70" s="17">
        <v>0</v>
      </c>
      <c r="R70" s="17"/>
      <c r="S70" s="17">
        <v>8.3333333333333297E-3</v>
      </c>
      <c r="T70" s="17">
        <v>9.5238095238095195E-3</v>
      </c>
      <c r="U70" s="17">
        <v>0</v>
      </c>
      <c r="V70" s="17">
        <v>0</v>
      </c>
      <c r="W70" s="17">
        <v>0</v>
      </c>
      <c r="X70" s="17">
        <v>0</v>
      </c>
      <c r="Y70" s="17">
        <v>0</v>
      </c>
      <c r="Z70" s="17">
        <v>0</v>
      </c>
      <c r="AA70" s="17">
        <v>0</v>
      </c>
      <c r="AB70" s="17"/>
      <c r="AC70" s="17">
        <v>0</v>
      </c>
      <c r="AD70" s="17">
        <v>2.5184298001056701E-3</v>
      </c>
      <c r="AE70" s="17">
        <v>0</v>
      </c>
      <c r="AF70" s="17"/>
      <c r="AG70" s="17">
        <v>0</v>
      </c>
      <c r="AH70" s="17">
        <v>3.1415948430462701E-3</v>
      </c>
      <c r="AI70" s="17">
        <v>0</v>
      </c>
      <c r="AJ70" s="17">
        <v>0</v>
      </c>
      <c r="AK70" s="17">
        <v>0</v>
      </c>
      <c r="AL70" s="17"/>
      <c r="AM70" s="17">
        <v>0</v>
      </c>
      <c r="AN70" s="17">
        <v>1.6391464183756501E-2</v>
      </c>
      <c r="AO70" s="17">
        <v>0</v>
      </c>
      <c r="AP70" s="17">
        <v>0</v>
      </c>
      <c r="AQ70" s="17">
        <v>0</v>
      </c>
      <c r="AR70" s="17"/>
      <c r="AS70" s="17">
        <v>5.7989675387937201E-3</v>
      </c>
      <c r="AT70" s="17">
        <v>3.6329753019068499E-3</v>
      </c>
      <c r="AU70" s="17">
        <v>0</v>
      </c>
      <c r="AV70" s="17">
        <v>0</v>
      </c>
      <c r="AW70" s="17"/>
      <c r="AX70" s="17">
        <v>3.60112282440944E-3</v>
      </c>
      <c r="AY70" s="17"/>
      <c r="AZ70" s="17">
        <v>5.0197892313794002E-3</v>
      </c>
      <c r="BA70" s="17">
        <v>3.4950094880542302E-3</v>
      </c>
      <c r="BB70" s="17">
        <v>0</v>
      </c>
      <c r="BC70" s="17"/>
      <c r="BD70" s="17">
        <v>3.6254616716656402E-3</v>
      </c>
      <c r="BE70" s="17">
        <v>2.8857954102325502E-3</v>
      </c>
    </row>
    <row r="71" spans="2:57" x14ac:dyDescent="0.35">
      <c r="B71" t="s">
        <v>108</v>
      </c>
      <c r="C71" s="17">
        <v>0.88078321414060401</v>
      </c>
      <c r="D71" s="17">
        <v>0.89422808505097295</v>
      </c>
      <c r="E71" s="17">
        <v>0.87231565820877399</v>
      </c>
      <c r="F71" s="17"/>
      <c r="G71" s="17">
        <v>0.82463688353476505</v>
      </c>
      <c r="H71" s="17">
        <v>0.83293647663169001</v>
      </c>
      <c r="I71" s="17">
        <v>0.88380326112273799</v>
      </c>
      <c r="J71" s="17">
        <v>0.95115892176425798</v>
      </c>
      <c r="K71" s="17">
        <v>0.88896834782118395</v>
      </c>
      <c r="L71" s="17">
        <v>0.97093804513967297</v>
      </c>
      <c r="M71" s="17"/>
      <c r="N71" s="17">
        <v>0.89538291750796295</v>
      </c>
      <c r="O71" s="17">
        <v>0.88423766686831196</v>
      </c>
      <c r="P71" s="17">
        <v>0.86844639585473704</v>
      </c>
      <c r="Q71" s="17">
        <v>0.80550007775997101</v>
      </c>
      <c r="R71" s="17"/>
      <c r="S71" s="17">
        <v>0.85833333333333295</v>
      </c>
      <c r="T71" s="17">
        <v>0.84761904761904805</v>
      </c>
      <c r="U71" s="17">
        <v>0.94117647058823495</v>
      </c>
      <c r="V71" s="17">
        <v>0.85714285714285698</v>
      </c>
      <c r="W71" s="17">
        <v>0.93220338983050799</v>
      </c>
      <c r="X71" s="17">
        <v>0.848101265822785</v>
      </c>
      <c r="Y71" s="17">
        <v>0.84285714285714297</v>
      </c>
      <c r="Z71" s="17">
        <v>0.90697674418604601</v>
      </c>
      <c r="AA71" s="17">
        <v>0.93333333333333302</v>
      </c>
      <c r="AB71" s="17"/>
      <c r="AC71" s="17">
        <v>0.86042594715279896</v>
      </c>
      <c r="AD71" s="17">
        <v>0.90881754623223199</v>
      </c>
      <c r="AE71" s="17">
        <v>0.803419509052967</v>
      </c>
      <c r="AF71" s="17"/>
      <c r="AG71" s="17">
        <v>0.90601520534227997</v>
      </c>
      <c r="AH71" s="17">
        <v>0.91376092138160703</v>
      </c>
      <c r="AI71" s="17">
        <v>0.79889888244215901</v>
      </c>
      <c r="AJ71" s="17">
        <v>1</v>
      </c>
      <c r="AK71" s="17">
        <v>0.85337943704942598</v>
      </c>
      <c r="AL71" s="17"/>
      <c r="AM71" s="17">
        <v>0.76194484172544796</v>
      </c>
      <c r="AN71" s="17">
        <v>0.86600085225152901</v>
      </c>
      <c r="AO71" s="17">
        <v>0.87289392611420802</v>
      </c>
      <c r="AP71" s="17">
        <v>0.904849985650368</v>
      </c>
      <c r="AQ71" s="17">
        <v>1</v>
      </c>
      <c r="AR71" s="17"/>
      <c r="AS71" s="17">
        <v>0.86418214439239105</v>
      </c>
      <c r="AT71" s="17">
        <v>0.88481317687345296</v>
      </c>
      <c r="AU71" s="17">
        <v>0.88586362477820701</v>
      </c>
      <c r="AV71" s="17">
        <v>0.89297012930758002</v>
      </c>
      <c r="AW71" s="17"/>
      <c r="AX71" s="17">
        <v>0.88612513023974304</v>
      </c>
      <c r="AY71" s="17"/>
      <c r="AZ71" s="17">
        <v>0.86630507585141303</v>
      </c>
      <c r="BA71" s="17">
        <v>0.87816754087276605</v>
      </c>
      <c r="BB71" s="17">
        <v>0.89124838943848095</v>
      </c>
      <c r="BC71" s="17"/>
      <c r="BD71" s="17">
        <v>0.884818289371329</v>
      </c>
      <c r="BE71" s="17">
        <v>0.86524732090003897</v>
      </c>
    </row>
    <row r="72" spans="2:57" x14ac:dyDescent="0.35">
      <c r="B72" t="s">
        <v>109</v>
      </c>
      <c r="C72" s="17">
        <v>3.14708789865598E-2</v>
      </c>
      <c r="D72" s="17">
        <v>1.20670190151371E-2</v>
      </c>
      <c r="E72" s="17">
        <v>4.3030381656606699E-2</v>
      </c>
      <c r="F72" s="17"/>
      <c r="G72" s="17">
        <v>4.5269033000471297E-2</v>
      </c>
      <c r="H72" s="17">
        <v>4.0644362895580197E-2</v>
      </c>
      <c r="I72" s="17">
        <v>2.7221368361002699E-2</v>
      </c>
      <c r="J72" s="17">
        <v>2.45860003716021E-2</v>
      </c>
      <c r="K72" s="17">
        <v>3.1874722562780899E-2</v>
      </c>
      <c r="L72" s="17">
        <v>0</v>
      </c>
      <c r="M72" s="17"/>
      <c r="N72" s="17">
        <v>3.1306702002980101E-2</v>
      </c>
      <c r="O72" s="17">
        <v>1.0571458518420101E-2</v>
      </c>
      <c r="P72" s="17">
        <v>3.88321540492544E-2</v>
      </c>
      <c r="Q72" s="17">
        <v>7.7120866328459894E-2</v>
      </c>
      <c r="R72" s="17"/>
      <c r="S72" s="17">
        <v>3.3333333333333298E-2</v>
      </c>
      <c r="T72" s="17">
        <v>9.5238095238095195E-3</v>
      </c>
      <c r="U72" s="17">
        <v>2.9411764705882401E-2</v>
      </c>
      <c r="V72" s="17">
        <v>3.17460317460318E-2</v>
      </c>
      <c r="W72" s="17">
        <v>5.0847457627118599E-2</v>
      </c>
      <c r="X72" s="17">
        <v>6.3291139240506306E-2</v>
      </c>
      <c r="Y72" s="17">
        <v>2.8571428571428598E-2</v>
      </c>
      <c r="Z72" s="17">
        <v>0</v>
      </c>
      <c r="AA72" s="17">
        <v>3.3333333333333298E-2</v>
      </c>
      <c r="AB72" s="17"/>
      <c r="AC72" s="17">
        <v>3.6560321317738002E-2</v>
      </c>
      <c r="AD72" s="17">
        <v>1.3835884633789699E-2</v>
      </c>
      <c r="AE72" s="17">
        <v>8.6301237088791796E-2</v>
      </c>
      <c r="AF72" s="17"/>
      <c r="AG72" s="17">
        <v>1.7299809370224999E-2</v>
      </c>
      <c r="AH72" s="17">
        <v>2.4279142935678798E-2</v>
      </c>
      <c r="AI72" s="17">
        <v>2.4490863466881001E-2</v>
      </c>
      <c r="AJ72" s="17">
        <v>0</v>
      </c>
      <c r="AK72" s="17">
        <v>6.3058435090267206E-2</v>
      </c>
      <c r="AL72" s="17"/>
      <c r="AM72" s="17">
        <v>8.2227390346809301E-2</v>
      </c>
      <c r="AN72" s="17">
        <v>4.9897100551081403E-2</v>
      </c>
      <c r="AO72" s="17">
        <v>1.9019610571018902E-2</v>
      </c>
      <c r="AP72" s="17">
        <v>2.7461379735195399E-2</v>
      </c>
      <c r="AQ72" s="17">
        <v>0</v>
      </c>
      <c r="AR72" s="17"/>
      <c r="AS72" s="17">
        <v>2.6813854375274501E-2</v>
      </c>
      <c r="AT72" s="17">
        <v>3.28743247087789E-2</v>
      </c>
      <c r="AU72" s="17">
        <v>4.4743339425104001E-2</v>
      </c>
      <c r="AV72" s="17">
        <v>1.75256469639553E-2</v>
      </c>
      <c r="AW72" s="17"/>
      <c r="AX72" s="17">
        <v>3.61264386227848E-2</v>
      </c>
      <c r="AY72" s="17"/>
      <c r="AZ72" s="17">
        <v>3.6371004993171099E-2</v>
      </c>
      <c r="BA72" s="17">
        <v>2.6979885232594099E-2</v>
      </c>
      <c r="BB72" s="17">
        <v>3.4106223962576697E-2</v>
      </c>
      <c r="BC72" s="17"/>
      <c r="BD72" s="17">
        <v>2.3028953597424202E-2</v>
      </c>
      <c r="BE72" s="17">
        <v>3.8471837115493603E-2</v>
      </c>
    </row>
    <row r="73" spans="2:57" x14ac:dyDescent="0.35">
      <c r="B73" t="s">
        <v>110</v>
      </c>
      <c r="C73" s="17">
        <v>0.84931233515404503</v>
      </c>
      <c r="D73" s="17">
        <v>0.882161066035835</v>
      </c>
      <c r="E73" s="17">
        <v>0.82928527655216699</v>
      </c>
      <c r="F73" s="17"/>
      <c r="G73" s="17">
        <v>0.77936785053429403</v>
      </c>
      <c r="H73" s="17">
        <v>0.79229211373610997</v>
      </c>
      <c r="I73" s="17">
        <v>0.85658189276173502</v>
      </c>
      <c r="J73" s="17">
        <v>0.92657292139265601</v>
      </c>
      <c r="K73" s="17">
        <v>0.85709362525840305</v>
      </c>
      <c r="L73" s="17">
        <v>0.97093804513967297</v>
      </c>
      <c r="M73" s="17"/>
      <c r="N73" s="17">
        <v>0.86407621550498304</v>
      </c>
      <c r="O73" s="17">
        <v>0.87366620834989095</v>
      </c>
      <c r="P73" s="17">
        <v>0.82961424180548304</v>
      </c>
      <c r="Q73" s="17">
        <v>0.72837921143151096</v>
      </c>
      <c r="R73" s="17"/>
      <c r="S73" s="17">
        <v>0.82499999999999996</v>
      </c>
      <c r="T73" s="17">
        <v>0.838095238095238</v>
      </c>
      <c r="U73" s="17">
        <v>0.91176470588235303</v>
      </c>
      <c r="V73" s="17">
        <v>0.82539682539682502</v>
      </c>
      <c r="W73" s="17">
        <v>0.88135593220339004</v>
      </c>
      <c r="X73" s="17">
        <v>0.784810126582278</v>
      </c>
      <c r="Y73" s="17">
        <v>0.81428571428571395</v>
      </c>
      <c r="Z73" s="17">
        <v>0.90697674418604601</v>
      </c>
      <c r="AA73" s="17">
        <v>0.9</v>
      </c>
      <c r="AB73" s="17"/>
      <c r="AC73" s="17">
        <v>0.82386562583506096</v>
      </c>
      <c r="AD73" s="17">
        <v>0.89498166159844195</v>
      </c>
      <c r="AE73" s="17">
        <v>0.71711827196417499</v>
      </c>
      <c r="AF73" s="17"/>
      <c r="AG73" s="17">
        <v>0.88871539597205496</v>
      </c>
      <c r="AH73" s="17">
        <v>0.88948177844592802</v>
      </c>
      <c r="AI73" s="17">
        <v>0.774408018975278</v>
      </c>
      <c r="AJ73" s="17">
        <v>1</v>
      </c>
      <c r="AK73" s="17">
        <v>0.790321001959159</v>
      </c>
      <c r="AL73" s="17"/>
      <c r="AM73" s="17">
        <v>0.67971745137863904</v>
      </c>
      <c r="AN73" s="17">
        <v>0.81610375170044702</v>
      </c>
      <c r="AO73" s="17">
        <v>0.85387431554318904</v>
      </c>
      <c r="AP73" s="17">
        <v>0.87738860591517198</v>
      </c>
      <c r="AQ73" s="17">
        <v>1</v>
      </c>
      <c r="AR73" s="17"/>
      <c r="AS73" s="17">
        <v>0.83736829001711599</v>
      </c>
      <c r="AT73" s="17">
        <v>0.85193885216467402</v>
      </c>
      <c r="AU73" s="17">
        <v>0.84112028535310301</v>
      </c>
      <c r="AV73" s="17">
        <v>0.87544448234362504</v>
      </c>
      <c r="AW73" s="17"/>
      <c r="AX73" s="17">
        <v>0.84999869161695796</v>
      </c>
      <c r="AY73" s="17"/>
      <c r="AZ73" s="17">
        <v>0.829934070858242</v>
      </c>
      <c r="BA73" s="17">
        <v>0.85118765564017196</v>
      </c>
      <c r="BB73" s="17">
        <v>0.85714216547590405</v>
      </c>
      <c r="BC73" s="17"/>
      <c r="BD73" s="17">
        <v>0.86178933577390404</v>
      </c>
      <c r="BE73" s="17">
        <v>0.82677548378454502</v>
      </c>
    </row>
    <row r="74" spans="2:57" x14ac:dyDescent="0.35">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row>
    <row r="75" spans="2:57" x14ac:dyDescent="0.35">
      <c r="B75" s="6" t="s">
        <v>115</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row>
    <row r="76" spans="2:57" x14ac:dyDescent="0.35">
      <c r="B76" s="24" t="s">
        <v>85</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row>
    <row r="77" spans="2:57" x14ac:dyDescent="0.35">
      <c r="B77" t="s">
        <v>103</v>
      </c>
      <c r="C77" s="17">
        <v>0</v>
      </c>
      <c r="D77" s="17">
        <v>0</v>
      </c>
      <c r="E77" s="17">
        <v>0</v>
      </c>
      <c r="F77" s="17"/>
      <c r="G77" s="17">
        <v>0</v>
      </c>
      <c r="H77" s="17">
        <v>0</v>
      </c>
      <c r="I77" s="17">
        <v>0</v>
      </c>
      <c r="J77" s="17">
        <v>0</v>
      </c>
      <c r="K77" s="17">
        <v>0</v>
      </c>
      <c r="L77" s="17">
        <v>0</v>
      </c>
      <c r="M77" s="17"/>
      <c r="N77" s="17">
        <v>0</v>
      </c>
      <c r="O77" s="17">
        <v>0</v>
      </c>
      <c r="P77" s="17">
        <v>0</v>
      </c>
      <c r="Q77" s="17">
        <v>0</v>
      </c>
      <c r="R77" s="17"/>
      <c r="S77" s="17">
        <v>0</v>
      </c>
      <c r="T77" s="17">
        <v>0</v>
      </c>
      <c r="U77" s="17">
        <v>0</v>
      </c>
      <c r="V77" s="17">
        <v>0</v>
      </c>
      <c r="W77" s="17">
        <v>0</v>
      </c>
      <c r="X77" s="17">
        <v>0</v>
      </c>
      <c r="Y77" s="17">
        <v>0</v>
      </c>
      <c r="Z77" s="17">
        <v>0</v>
      </c>
      <c r="AA77" s="17">
        <v>0</v>
      </c>
      <c r="AB77" s="17"/>
      <c r="AC77" s="17">
        <v>0</v>
      </c>
      <c r="AD77" s="17">
        <v>0</v>
      </c>
      <c r="AE77" s="17">
        <v>0</v>
      </c>
      <c r="AF77" s="17"/>
      <c r="AG77" s="17">
        <v>0</v>
      </c>
      <c r="AH77" s="17">
        <v>0</v>
      </c>
      <c r="AI77" s="17">
        <v>0</v>
      </c>
      <c r="AJ77" s="17">
        <v>0</v>
      </c>
      <c r="AK77" s="17">
        <v>0</v>
      </c>
      <c r="AL77" s="17"/>
      <c r="AM77" s="17">
        <v>0</v>
      </c>
      <c r="AN77" s="17">
        <v>0</v>
      </c>
      <c r="AO77" s="17">
        <v>0</v>
      </c>
      <c r="AP77" s="17">
        <v>0</v>
      </c>
      <c r="AQ77" s="17">
        <v>0</v>
      </c>
      <c r="AR77" s="17"/>
      <c r="AS77" s="17">
        <v>0</v>
      </c>
      <c r="AT77" s="17">
        <v>0</v>
      </c>
      <c r="AU77" s="17">
        <v>0</v>
      </c>
      <c r="AV77" s="17">
        <v>0</v>
      </c>
      <c r="AW77" s="17"/>
      <c r="AX77" s="17">
        <v>0</v>
      </c>
      <c r="AY77" s="17"/>
      <c r="AZ77" s="17">
        <v>0</v>
      </c>
      <c r="BA77" s="17">
        <v>0</v>
      </c>
      <c r="BB77" s="17">
        <v>0</v>
      </c>
      <c r="BC77" s="17"/>
      <c r="BD77" s="17">
        <v>0</v>
      </c>
      <c r="BE77" s="17">
        <v>0</v>
      </c>
    </row>
    <row r="78" spans="2:57" x14ac:dyDescent="0.35">
      <c r="B78" t="s">
        <v>104</v>
      </c>
      <c r="C78" s="17">
        <v>0</v>
      </c>
      <c r="D78" s="17">
        <v>0</v>
      </c>
      <c r="E78" s="17">
        <v>0</v>
      </c>
      <c r="F78" s="17"/>
      <c r="G78" s="17">
        <v>0</v>
      </c>
      <c r="H78" s="17">
        <v>0</v>
      </c>
      <c r="I78" s="17">
        <v>0</v>
      </c>
      <c r="J78" s="17">
        <v>0</v>
      </c>
      <c r="K78" s="17">
        <v>0</v>
      </c>
      <c r="L78" s="17">
        <v>0</v>
      </c>
      <c r="M78" s="17"/>
      <c r="N78" s="17">
        <v>0</v>
      </c>
      <c r="O78" s="17">
        <v>0</v>
      </c>
      <c r="P78" s="17">
        <v>0</v>
      </c>
      <c r="Q78" s="17">
        <v>0</v>
      </c>
      <c r="R78" s="17"/>
      <c r="S78" s="17">
        <v>0</v>
      </c>
      <c r="T78" s="17">
        <v>0</v>
      </c>
      <c r="U78" s="17">
        <v>0</v>
      </c>
      <c r="V78" s="17">
        <v>0</v>
      </c>
      <c r="W78" s="17">
        <v>0</v>
      </c>
      <c r="X78" s="17">
        <v>0</v>
      </c>
      <c r="Y78" s="17">
        <v>0</v>
      </c>
      <c r="Z78" s="17">
        <v>0</v>
      </c>
      <c r="AA78" s="17">
        <v>0</v>
      </c>
      <c r="AB78" s="17"/>
      <c r="AC78" s="17">
        <v>0</v>
      </c>
      <c r="AD78" s="17">
        <v>0</v>
      </c>
      <c r="AE78" s="17">
        <v>0</v>
      </c>
      <c r="AF78" s="17"/>
      <c r="AG78" s="17">
        <v>0</v>
      </c>
      <c r="AH78" s="17">
        <v>0</v>
      </c>
      <c r="AI78" s="17">
        <v>0</v>
      </c>
      <c r="AJ78" s="17">
        <v>0</v>
      </c>
      <c r="AK78" s="17">
        <v>0</v>
      </c>
      <c r="AL78" s="17"/>
      <c r="AM78" s="17">
        <v>0</v>
      </c>
      <c r="AN78" s="17">
        <v>0</v>
      </c>
      <c r="AO78" s="17">
        <v>0</v>
      </c>
      <c r="AP78" s="17">
        <v>0</v>
      </c>
      <c r="AQ78" s="17">
        <v>0</v>
      </c>
      <c r="AR78" s="17"/>
      <c r="AS78" s="17">
        <v>0</v>
      </c>
      <c r="AT78" s="17">
        <v>0</v>
      </c>
      <c r="AU78" s="17">
        <v>0</v>
      </c>
      <c r="AV78" s="17">
        <v>0</v>
      </c>
      <c r="AW78" s="17"/>
      <c r="AX78" s="17">
        <v>0</v>
      </c>
      <c r="AY78" s="17"/>
      <c r="AZ78" s="17">
        <v>0</v>
      </c>
      <c r="BA78" s="17">
        <v>0</v>
      </c>
      <c r="BB78" s="17">
        <v>0</v>
      </c>
      <c r="BC78" s="17"/>
      <c r="BD78" s="17">
        <v>0</v>
      </c>
      <c r="BE78" s="17">
        <v>0</v>
      </c>
    </row>
    <row r="79" spans="2:57" x14ac:dyDescent="0.35">
      <c r="B79" t="s">
        <v>105</v>
      </c>
      <c r="C79" s="17">
        <v>0</v>
      </c>
      <c r="D79" s="17">
        <v>0</v>
      </c>
      <c r="E79" s="17">
        <v>0</v>
      </c>
      <c r="F79" s="17"/>
      <c r="G79" s="17">
        <v>0</v>
      </c>
      <c r="H79" s="17">
        <v>0</v>
      </c>
      <c r="I79" s="17">
        <v>0</v>
      </c>
      <c r="J79" s="17">
        <v>0</v>
      </c>
      <c r="K79" s="17">
        <v>0</v>
      </c>
      <c r="L79" s="17">
        <v>0</v>
      </c>
      <c r="M79" s="17"/>
      <c r="N79" s="17">
        <v>0</v>
      </c>
      <c r="O79" s="17">
        <v>0</v>
      </c>
      <c r="P79" s="17">
        <v>0</v>
      </c>
      <c r="Q79" s="17">
        <v>0</v>
      </c>
      <c r="R79" s="17"/>
      <c r="S79" s="17">
        <v>0</v>
      </c>
      <c r="T79" s="17">
        <v>0</v>
      </c>
      <c r="U79" s="17">
        <v>0</v>
      </c>
      <c r="V79" s="17">
        <v>0</v>
      </c>
      <c r="W79" s="17">
        <v>0</v>
      </c>
      <c r="X79" s="17">
        <v>0</v>
      </c>
      <c r="Y79" s="17">
        <v>0</v>
      </c>
      <c r="Z79" s="17">
        <v>0</v>
      </c>
      <c r="AA79" s="17">
        <v>0</v>
      </c>
      <c r="AB79" s="17"/>
      <c r="AC79" s="17">
        <v>0</v>
      </c>
      <c r="AD79" s="17">
        <v>0</v>
      </c>
      <c r="AE79" s="17">
        <v>0</v>
      </c>
      <c r="AF79" s="17"/>
      <c r="AG79" s="17">
        <v>0</v>
      </c>
      <c r="AH79" s="17">
        <v>0</v>
      </c>
      <c r="AI79" s="17">
        <v>0</v>
      </c>
      <c r="AJ79" s="17">
        <v>0</v>
      </c>
      <c r="AK79" s="17">
        <v>0</v>
      </c>
      <c r="AL79" s="17"/>
      <c r="AM79" s="17">
        <v>0</v>
      </c>
      <c r="AN79" s="17">
        <v>0</v>
      </c>
      <c r="AO79" s="17">
        <v>0</v>
      </c>
      <c r="AP79" s="17">
        <v>0</v>
      </c>
      <c r="AQ79" s="17">
        <v>0</v>
      </c>
      <c r="AR79" s="17"/>
      <c r="AS79" s="17">
        <v>0</v>
      </c>
      <c r="AT79" s="17">
        <v>0</v>
      </c>
      <c r="AU79" s="17">
        <v>0</v>
      </c>
      <c r="AV79" s="17">
        <v>0</v>
      </c>
      <c r="AW79" s="17"/>
      <c r="AX79" s="17">
        <v>0</v>
      </c>
      <c r="AY79" s="17"/>
      <c r="AZ79" s="17">
        <v>0</v>
      </c>
      <c r="BA79" s="17">
        <v>0</v>
      </c>
      <c r="BB79" s="17">
        <v>0</v>
      </c>
      <c r="BC79" s="17"/>
      <c r="BD79" s="17">
        <v>0</v>
      </c>
      <c r="BE79" s="17">
        <v>0</v>
      </c>
    </row>
    <row r="80" spans="2:57" x14ac:dyDescent="0.35">
      <c r="B80" t="s">
        <v>106</v>
      </c>
      <c r="C80" s="17">
        <v>1</v>
      </c>
      <c r="D80" s="17">
        <v>1</v>
      </c>
      <c r="E80" s="17">
        <v>1</v>
      </c>
      <c r="F80" s="17"/>
      <c r="G80" s="17">
        <v>1</v>
      </c>
      <c r="H80" s="17">
        <v>1</v>
      </c>
      <c r="I80" s="17">
        <v>1</v>
      </c>
      <c r="J80" s="17">
        <v>1</v>
      </c>
      <c r="K80" s="17">
        <v>1</v>
      </c>
      <c r="L80" s="17">
        <v>1</v>
      </c>
      <c r="M80" s="17"/>
      <c r="N80" s="17">
        <v>1</v>
      </c>
      <c r="O80" s="17">
        <v>1</v>
      </c>
      <c r="P80" s="17">
        <v>1</v>
      </c>
      <c r="Q80" s="17">
        <v>1</v>
      </c>
      <c r="R80" s="17"/>
      <c r="S80" s="17">
        <v>1</v>
      </c>
      <c r="T80" s="17">
        <v>1</v>
      </c>
      <c r="U80" s="17">
        <v>1</v>
      </c>
      <c r="V80" s="17">
        <v>1</v>
      </c>
      <c r="W80" s="17">
        <v>1</v>
      </c>
      <c r="X80" s="17">
        <v>1</v>
      </c>
      <c r="Y80" s="17">
        <v>1</v>
      </c>
      <c r="Z80" s="17">
        <v>1</v>
      </c>
      <c r="AA80" s="17">
        <v>1</v>
      </c>
      <c r="AB80" s="17"/>
      <c r="AC80" s="17">
        <v>1</v>
      </c>
      <c r="AD80" s="17">
        <v>1</v>
      </c>
      <c r="AE80" s="17">
        <v>1</v>
      </c>
      <c r="AF80" s="17"/>
      <c r="AG80" s="17">
        <v>1</v>
      </c>
      <c r="AH80" s="17">
        <v>1</v>
      </c>
      <c r="AI80" s="17">
        <v>1</v>
      </c>
      <c r="AJ80" s="17">
        <v>1</v>
      </c>
      <c r="AK80" s="17">
        <v>1</v>
      </c>
      <c r="AL80" s="17"/>
      <c r="AM80" s="17">
        <v>1</v>
      </c>
      <c r="AN80" s="17">
        <v>1</v>
      </c>
      <c r="AO80" s="17">
        <v>1</v>
      </c>
      <c r="AP80" s="17">
        <v>1</v>
      </c>
      <c r="AQ80" s="17">
        <v>1</v>
      </c>
      <c r="AR80" s="17"/>
      <c r="AS80" s="17">
        <v>1</v>
      </c>
      <c r="AT80" s="17">
        <v>1</v>
      </c>
      <c r="AU80" s="17">
        <v>1</v>
      </c>
      <c r="AV80" s="17">
        <v>1</v>
      </c>
      <c r="AW80" s="17"/>
      <c r="AX80" s="17">
        <v>1</v>
      </c>
      <c r="AY80" s="17"/>
      <c r="AZ80" s="17">
        <v>1</v>
      </c>
      <c r="BA80" s="17">
        <v>1</v>
      </c>
      <c r="BB80" s="17">
        <v>1</v>
      </c>
      <c r="BC80" s="17"/>
      <c r="BD80" s="17">
        <v>1</v>
      </c>
      <c r="BE80" s="17">
        <v>1</v>
      </c>
    </row>
    <row r="81" spans="2:57" x14ac:dyDescent="0.35">
      <c r="B81" t="s">
        <v>107</v>
      </c>
      <c r="C81" s="17">
        <v>0</v>
      </c>
      <c r="D81" s="17">
        <v>0</v>
      </c>
      <c r="E81" s="17">
        <v>0</v>
      </c>
      <c r="F81" s="17"/>
      <c r="G81" s="17">
        <v>0</v>
      </c>
      <c r="H81" s="17">
        <v>0</v>
      </c>
      <c r="I81" s="17">
        <v>0</v>
      </c>
      <c r="J81" s="17">
        <v>0</v>
      </c>
      <c r="K81" s="17">
        <v>0</v>
      </c>
      <c r="L81" s="17">
        <v>0</v>
      </c>
      <c r="M81" s="17"/>
      <c r="N81" s="17">
        <v>0</v>
      </c>
      <c r="O81" s="17">
        <v>0</v>
      </c>
      <c r="P81" s="17">
        <v>0</v>
      </c>
      <c r="Q81" s="17">
        <v>0</v>
      </c>
      <c r="R81" s="17"/>
      <c r="S81" s="17">
        <v>0</v>
      </c>
      <c r="T81" s="17">
        <v>0</v>
      </c>
      <c r="U81" s="17">
        <v>0</v>
      </c>
      <c r="V81" s="17">
        <v>0</v>
      </c>
      <c r="W81" s="17">
        <v>0</v>
      </c>
      <c r="X81" s="17">
        <v>0</v>
      </c>
      <c r="Y81" s="17">
        <v>0</v>
      </c>
      <c r="Z81" s="17">
        <v>0</v>
      </c>
      <c r="AA81" s="17">
        <v>0</v>
      </c>
      <c r="AB81" s="17"/>
      <c r="AC81" s="17">
        <v>0</v>
      </c>
      <c r="AD81" s="17">
        <v>0</v>
      </c>
      <c r="AE81" s="17">
        <v>0</v>
      </c>
      <c r="AF81" s="17"/>
      <c r="AG81" s="17">
        <v>0</v>
      </c>
      <c r="AH81" s="17">
        <v>0</v>
      </c>
      <c r="AI81" s="17">
        <v>0</v>
      </c>
      <c r="AJ81" s="17">
        <v>0</v>
      </c>
      <c r="AK81" s="17">
        <v>0</v>
      </c>
      <c r="AL81" s="17"/>
      <c r="AM81" s="17">
        <v>0</v>
      </c>
      <c r="AN81" s="17">
        <v>0</v>
      </c>
      <c r="AO81" s="17">
        <v>0</v>
      </c>
      <c r="AP81" s="17">
        <v>0</v>
      </c>
      <c r="AQ81" s="17">
        <v>0</v>
      </c>
      <c r="AR81" s="17"/>
      <c r="AS81" s="17">
        <v>0</v>
      </c>
      <c r="AT81" s="17">
        <v>0</v>
      </c>
      <c r="AU81" s="17">
        <v>0</v>
      </c>
      <c r="AV81" s="17">
        <v>0</v>
      </c>
      <c r="AW81" s="17"/>
      <c r="AX81" s="17">
        <v>0</v>
      </c>
      <c r="AY81" s="17"/>
      <c r="AZ81" s="17">
        <v>0</v>
      </c>
      <c r="BA81" s="17">
        <v>0</v>
      </c>
      <c r="BB81" s="17">
        <v>0</v>
      </c>
      <c r="BC81" s="17"/>
      <c r="BD81" s="17">
        <v>0</v>
      </c>
      <c r="BE81" s="17">
        <v>0</v>
      </c>
    </row>
    <row r="82" spans="2:57" x14ac:dyDescent="0.35">
      <c r="B82" t="s">
        <v>81</v>
      </c>
      <c r="C82" s="17">
        <v>0</v>
      </c>
      <c r="D82" s="17">
        <v>0</v>
      </c>
      <c r="E82" s="17">
        <v>0</v>
      </c>
      <c r="F82" s="17"/>
      <c r="G82" s="17">
        <v>0</v>
      </c>
      <c r="H82" s="17">
        <v>0</v>
      </c>
      <c r="I82" s="17">
        <v>0</v>
      </c>
      <c r="J82" s="17">
        <v>0</v>
      </c>
      <c r="K82" s="17">
        <v>0</v>
      </c>
      <c r="L82" s="17">
        <v>0</v>
      </c>
      <c r="M82" s="17"/>
      <c r="N82" s="17">
        <v>0</v>
      </c>
      <c r="O82" s="17">
        <v>0</v>
      </c>
      <c r="P82" s="17">
        <v>0</v>
      </c>
      <c r="Q82" s="17">
        <v>0</v>
      </c>
      <c r="R82" s="17"/>
      <c r="S82" s="17">
        <v>0</v>
      </c>
      <c r="T82" s="17">
        <v>0</v>
      </c>
      <c r="U82" s="17">
        <v>0</v>
      </c>
      <c r="V82" s="17">
        <v>0</v>
      </c>
      <c r="W82" s="17">
        <v>0</v>
      </c>
      <c r="X82" s="17">
        <v>0</v>
      </c>
      <c r="Y82" s="17">
        <v>0</v>
      </c>
      <c r="Z82" s="17">
        <v>0</v>
      </c>
      <c r="AA82" s="17">
        <v>0</v>
      </c>
      <c r="AB82" s="17"/>
      <c r="AC82" s="17">
        <v>0</v>
      </c>
      <c r="AD82" s="17">
        <v>0</v>
      </c>
      <c r="AE82" s="17">
        <v>0</v>
      </c>
      <c r="AF82" s="17"/>
      <c r="AG82" s="17">
        <v>0</v>
      </c>
      <c r="AH82" s="17">
        <v>0</v>
      </c>
      <c r="AI82" s="17">
        <v>0</v>
      </c>
      <c r="AJ82" s="17">
        <v>0</v>
      </c>
      <c r="AK82" s="17">
        <v>0</v>
      </c>
      <c r="AL82" s="17"/>
      <c r="AM82" s="17">
        <v>0</v>
      </c>
      <c r="AN82" s="17">
        <v>0</v>
      </c>
      <c r="AO82" s="17">
        <v>0</v>
      </c>
      <c r="AP82" s="17">
        <v>0</v>
      </c>
      <c r="AQ82" s="17">
        <v>0</v>
      </c>
      <c r="AR82" s="17"/>
      <c r="AS82" s="17">
        <v>0</v>
      </c>
      <c r="AT82" s="17">
        <v>0</v>
      </c>
      <c r="AU82" s="17">
        <v>0</v>
      </c>
      <c r="AV82" s="17">
        <v>0</v>
      </c>
      <c r="AW82" s="17"/>
      <c r="AX82" s="17">
        <v>0</v>
      </c>
      <c r="AY82" s="17"/>
      <c r="AZ82" s="17">
        <v>0</v>
      </c>
      <c r="BA82" s="17">
        <v>0</v>
      </c>
      <c r="BB82" s="17">
        <v>0</v>
      </c>
      <c r="BC82" s="17"/>
      <c r="BD82" s="17">
        <v>0</v>
      </c>
      <c r="BE82" s="17">
        <v>0</v>
      </c>
    </row>
    <row r="83" spans="2:57" x14ac:dyDescent="0.35">
      <c r="B83" t="s">
        <v>108</v>
      </c>
      <c r="C83" s="17">
        <v>0</v>
      </c>
      <c r="D83" s="17">
        <v>0</v>
      </c>
      <c r="E83" s="17">
        <v>0</v>
      </c>
      <c r="F83" s="17"/>
      <c r="G83" s="17">
        <v>0</v>
      </c>
      <c r="H83" s="17">
        <v>0</v>
      </c>
      <c r="I83" s="17">
        <v>0</v>
      </c>
      <c r="J83" s="17">
        <v>0</v>
      </c>
      <c r="K83" s="17">
        <v>0</v>
      </c>
      <c r="L83" s="17">
        <v>0</v>
      </c>
      <c r="M83" s="17"/>
      <c r="N83" s="17">
        <v>0</v>
      </c>
      <c r="O83" s="17">
        <v>0</v>
      </c>
      <c r="P83" s="17">
        <v>0</v>
      </c>
      <c r="Q83" s="17">
        <v>0</v>
      </c>
      <c r="R83" s="17"/>
      <c r="S83" s="17">
        <v>0</v>
      </c>
      <c r="T83" s="17">
        <v>0</v>
      </c>
      <c r="U83" s="17">
        <v>0</v>
      </c>
      <c r="V83" s="17">
        <v>0</v>
      </c>
      <c r="W83" s="17">
        <v>0</v>
      </c>
      <c r="X83" s="17">
        <v>0</v>
      </c>
      <c r="Y83" s="17">
        <v>0</v>
      </c>
      <c r="Z83" s="17">
        <v>0</v>
      </c>
      <c r="AA83" s="17">
        <v>0</v>
      </c>
      <c r="AB83" s="17"/>
      <c r="AC83" s="17">
        <v>0</v>
      </c>
      <c r="AD83" s="17">
        <v>0</v>
      </c>
      <c r="AE83" s="17">
        <v>0</v>
      </c>
      <c r="AF83" s="17"/>
      <c r="AG83" s="17">
        <v>0</v>
      </c>
      <c r="AH83" s="17">
        <v>0</v>
      </c>
      <c r="AI83" s="17">
        <v>0</v>
      </c>
      <c r="AJ83" s="17">
        <v>0</v>
      </c>
      <c r="AK83" s="17">
        <v>0</v>
      </c>
      <c r="AL83" s="17"/>
      <c r="AM83" s="17">
        <v>0</v>
      </c>
      <c r="AN83" s="17">
        <v>0</v>
      </c>
      <c r="AO83" s="17">
        <v>0</v>
      </c>
      <c r="AP83" s="17">
        <v>0</v>
      </c>
      <c r="AQ83" s="17">
        <v>0</v>
      </c>
      <c r="AR83" s="17"/>
      <c r="AS83" s="17">
        <v>0</v>
      </c>
      <c r="AT83" s="17">
        <v>0</v>
      </c>
      <c r="AU83" s="17">
        <v>0</v>
      </c>
      <c r="AV83" s="17">
        <v>0</v>
      </c>
      <c r="AW83" s="17"/>
      <c r="AX83" s="17">
        <v>0</v>
      </c>
      <c r="AY83" s="17"/>
      <c r="AZ83" s="17">
        <v>0</v>
      </c>
      <c r="BA83" s="17">
        <v>0</v>
      </c>
      <c r="BB83" s="17">
        <v>0</v>
      </c>
      <c r="BC83" s="17"/>
      <c r="BD83" s="17">
        <v>0</v>
      </c>
      <c r="BE83" s="17">
        <v>0</v>
      </c>
    </row>
    <row r="84" spans="2:57" x14ac:dyDescent="0.35">
      <c r="B84" t="s">
        <v>109</v>
      </c>
      <c r="C84" s="17">
        <v>1</v>
      </c>
      <c r="D84" s="17">
        <v>1</v>
      </c>
      <c r="E84" s="17">
        <v>1</v>
      </c>
      <c r="F84" s="17"/>
      <c r="G84" s="17">
        <v>1</v>
      </c>
      <c r="H84" s="17">
        <v>1</v>
      </c>
      <c r="I84" s="17">
        <v>1</v>
      </c>
      <c r="J84" s="17">
        <v>1</v>
      </c>
      <c r="K84" s="17">
        <v>1</v>
      </c>
      <c r="L84" s="17">
        <v>1</v>
      </c>
      <c r="M84" s="17"/>
      <c r="N84" s="17">
        <v>1</v>
      </c>
      <c r="O84" s="17">
        <v>1</v>
      </c>
      <c r="P84" s="17">
        <v>1</v>
      </c>
      <c r="Q84" s="17">
        <v>1</v>
      </c>
      <c r="R84" s="17"/>
      <c r="S84" s="17">
        <v>1</v>
      </c>
      <c r="T84" s="17">
        <v>1</v>
      </c>
      <c r="U84" s="17">
        <v>1</v>
      </c>
      <c r="V84" s="17">
        <v>1</v>
      </c>
      <c r="W84" s="17">
        <v>1</v>
      </c>
      <c r="X84" s="17">
        <v>1</v>
      </c>
      <c r="Y84" s="17">
        <v>1</v>
      </c>
      <c r="Z84" s="17">
        <v>1</v>
      </c>
      <c r="AA84" s="17">
        <v>1</v>
      </c>
      <c r="AB84" s="17"/>
      <c r="AC84" s="17">
        <v>1</v>
      </c>
      <c r="AD84" s="17">
        <v>1</v>
      </c>
      <c r="AE84" s="17">
        <v>1</v>
      </c>
      <c r="AF84" s="17"/>
      <c r="AG84" s="17">
        <v>1</v>
      </c>
      <c r="AH84" s="17">
        <v>1</v>
      </c>
      <c r="AI84" s="17">
        <v>1</v>
      </c>
      <c r="AJ84" s="17">
        <v>1</v>
      </c>
      <c r="AK84" s="17">
        <v>1</v>
      </c>
      <c r="AL84" s="17"/>
      <c r="AM84" s="17">
        <v>1</v>
      </c>
      <c r="AN84" s="17">
        <v>1</v>
      </c>
      <c r="AO84" s="17">
        <v>1</v>
      </c>
      <c r="AP84" s="17">
        <v>1</v>
      </c>
      <c r="AQ84" s="17">
        <v>1</v>
      </c>
      <c r="AR84" s="17"/>
      <c r="AS84" s="17">
        <v>1</v>
      </c>
      <c r="AT84" s="17">
        <v>1</v>
      </c>
      <c r="AU84" s="17">
        <v>1</v>
      </c>
      <c r="AV84" s="17">
        <v>1</v>
      </c>
      <c r="AW84" s="17"/>
      <c r="AX84" s="17">
        <v>1</v>
      </c>
      <c r="AY84" s="17"/>
      <c r="AZ84" s="17">
        <v>1</v>
      </c>
      <c r="BA84" s="17">
        <v>1</v>
      </c>
      <c r="BB84" s="17">
        <v>1</v>
      </c>
      <c r="BC84" s="17"/>
      <c r="BD84" s="17">
        <v>1</v>
      </c>
      <c r="BE84" s="17">
        <v>1</v>
      </c>
    </row>
    <row r="85" spans="2:57" x14ac:dyDescent="0.35">
      <c r="B85" t="s">
        <v>110</v>
      </c>
      <c r="C85" s="17">
        <v>-1</v>
      </c>
      <c r="D85" s="17">
        <v>-1</v>
      </c>
      <c r="E85" s="17">
        <v>-1</v>
      </c>
      <c r="F85" s="17"/>
      <c r="G85" s="17">
        <v>-1</v>
      </c>
      <c r="H85" s="17">
        <v>-1</v>
      </c>
      <c r="I85" s="17">
        <v>-1</v>
      </c>
      <c r="J85" s="17">
        <v>-1</v>
      </c>
      <c r="K85" s="17">
        <v>-1</v>
      </c>
      <c r="L85" s="17">
        <v>-1</v>
      </c>
      <c r="M85" s="17"/>
      <c r="N85" s="17">
        <v>-1</v>
      </c>
      <c r="O85" s="17">
        <v>-1</v>
      </c>
      <c r="P85" s="17">
        <v>-1</v>
      </c>
      <c r="Q85" s="17">
        <v>-1</v>
      </c>
      <c r="R85" s="17"/>
      <c r="S85" s="17">
        <v>-1</v>
      </c>
      <c r="T85" s="17">
        <v>-1</v>
      </c>
      <c r="U85" s="17">
        <v>-1</v>
      </c>
      <c r="V85" s="17">
        <v>-1</v>
      </c>
      <c r="W85" s="17">
        <v>-1</v>
      </c>
      <c r="X85" s="17">
        <v>-1</v>
      </c>
      <c r="Y85" s="17">
        <v>-1</v>
      </c>
      <c r="Z85" s="17">
        <v>-1</v>
      </c>
      <c r="AA85" s="17">
        <v>-1</v>
      </c>
      <c r="AB85" s="17"/>
      <c r="AC85" s="17">
        <v>-1</v>
      </c>
      <c r="AD85" s="17">
        <v>-1</v>
      </c>
      <c r="AE85" s="17">
        <v>-1</v>
      </c>
      <c r="AF85" s="17"/>
      <c r="AG85" s="17">
        <v>-1</v>
      </c>
      <c r="AH85" s="17">
        <v>-1</v>
      </c>
      <c r="AI85" s="17">
        <v>-1</v>
      </c>
      <c r="AJ85" s="17">
        <v>-1</v>
      </c>
      <c r="AK85" s="17">
        <v>-1</v>
      </c>
      <c r="AL85" s="17"/>
      <c r="AM85" s="17">
        <v>-1</v>
      </c>
      <c r="AN85" s="17">
        <v>-1</v>
      </c>
      <c r="AO85" s="17">
        <v>-1</v>
      </c>
      <c r="AP85" s="17">
        <v>-1</v>
      </c>
      <c r="AQ85" s="17">
        <v>-1</v>
      </c>
      <c r="AR85" s="17"/>
      <c r="AS85" s="17">
        <v>-1</v>
      </c>
      <c r="AT85" s="17">
        <v>-1</v>
      </c>
      <c r="AU85" s="17">
        <v>-1</v>
      </c>
      <c r="AV85" s="17">
        <v>-1</v>
      </c>
      <c r="AW85" s="17"/>
      <c r="AX85" s="17">
        <v>-1</v>
      </c>
      <c r="AY85" s="17"/>
      <c r="AZ85" s="17">
        <v>-1</v>
      </c>
      <c r="BA85" s="17">
        <v>-1</v>
      </c>
      <c r="BB85" s="17">
        <v>-1</v>
      </c>
      <c r="BC85" s="17"/>
      <c r="BD85" s="17">
        <v>-1</v>
      </c>
      <c r="BE85" s="17">
        <v>-1</v>
      </c>
    </row>
    <row r="86" spans="2:57" x14ac:dyDescent="0.35">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row>
    <row r="87" spans="2:57" x14ac:dyDescent="0.35">
      <c r="B87" s="6" t="s">
        <v>116</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row>
    <row r="88" spans="2:57" x14ac:dyDescent="0.35">
      <c r="B88" s="24" t="s">
        <v>85</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row>
    <row r="89" spans="2:57" x14ac:dyDescent="0.35">
      <c r="B89" t="s">
        <v>103</v>
      </c>
      <c r="C89" s="17">
        <v>0.14982924003281201</v>
      </c>
      <c r="D89" s="17">
        <v>0.20089020205295999</v>
      </c>
      <c r="E89" s="17">
        <v>0.120504453027331</v>
      </c>
      <c r="F89" s="17"/>
      <c r="G89" s="17">
        <v>0.182169278560908</v>
      </c>
      <c r="H89" s="17">
        <v>0.16230646794690001</v>
      </c>
      <c r="I89" s="17">
        <v>0.18722682869971699</v>
      </c>
      <c r="J89" s="17">
        <v>0.111352221285112</v>
      </c>
      <c r="K89" s="17">
        <v>8.5422649877569506E-2</v>
      </c>
      <c r="L89" s="17">
        <v>0.13529255204935101</v>
      </c>
      <c r="M89" s="17"/>
      <c r="N89" s="17">
        <v>0.14747351391039801</v>
      </c>
      <c r="O89" s="17">
        <v>0.16512959618870501</v>
      </c>
      <c r="P89" s="17">
        <v>0.10473657689673201</v>
      </c>
      <c r="Q89" s="17">
        <v>0.17497649937698501</v>
      </c>
      <c r="R89" s="17"/>
      <c r="S89" s="17">
        <v>0.15833333333333299</v>
      </c>
      <c r="T89" s="17">
        <v>0.161904761904762</v>
      </c>
      <c r="U89" s="17">
        <v>0.17647058823529399</v>
      </c>
      <c r="V89" s="17">
        <v>0.14285714285714299</v>
      </c>
      <c r="W89" s="17">
        <v>0.101694915254237</v>
      </c>
      <c r="X89" s="17">
        <v>0.164556962025316</v>
      </c>
      <c r="Y89" s="17">
        <v>0.14285714285714299</v>
      </c>
      <c r="Z89" s="17">
        <v>9.3023255813953501E-2</v>
      </c>
      <c r="AA89" s="17">
        <v>0.155555555555556</v>
      </c>
      <c r="AB89" s="17"/>
      <c r="AC89" s="17">
        <v>0.11610722434031601</v>
      </c>
      <c r="AD89" s="17">
        <v>0.15398117954030899</v>
      </c>
      <c r="AE89" s="17">
        <v>0.22829404334817899</v>
      </c>
      <c r="AF89" s="17"/>
      <c r="AG89" s="17">
        <v>0.16967843602962601</v>
      </c>
      <c r="AH89" s="17">
        <v>0.134675608932118</v>
      </c>
      <c r="AI89" s="17">
        <v>0.163082311386998</v>
      </c>
      <c r="AJ89" s="17">
        <v>0.403893089893895</v>
      </c>
      <c r="AK89" s="17">
        <v>0.130341715499428</v>
      </c>
      <c r="AL89" s="17"/>
      <c r="AM89" s="17">
        <v>0.21133226490247101</v>
      </c>
      <c r="AN89" s="17">
        <v>0.14015515829318401</v>
      </c>
      <c r="AO89" s="17">
        <v>0.14167280682803299</v>
      </c>
      <c r="AP89" s="17">
        <v>0.15144734810242</v>
      </c>
      <c r="AQ89" s="17">
        <v>9.1861238380046104E-2</v>
      </c>
      <c r="AR89" s="17"/>
      <c r="AS89" s="17">
        <v>0.14767681188451701</v>
      </c>
      <c r="AT89" s="17">
        <v>0.163098024138849</v>
      </c>
      <c r="AU89" s="17">
        <v>9.4145376968055597E-2</v>
      </c>
      <c r="AV89" s="17">
        <v>0.20128082651245199</v>
      </c>
      <c r="AW89" s="17"/>
      <c r="AX89" s="17">
        <v>0.14057107684299899</v>
      </c>
      <c r="AY89" s="17"/>
      <c r="AZ89" s="17">
        <v>0.17278667599449399</v>
      </c>
      <c r="BA89" s="17">
        <v>0.18072774293684901</v>
      </c>
      <c r="BB89" s="17">
        <v>9.6989180025568805E-2</v>
      </c>
      <c r="BC89" s="17"/>
      <c r="BD89" s="17">
        <v>0.171534634365656</v>
      </c>
      <c r="BE89" s="17">
        <v>0.163152873317603</v>
      </c>
    </row>
    <row r="90" spans="2:57" x14ac:dyDescent="0.35">
      <c r="B90" t="s">
        <v>104</v>
      </c>
      <c r="C90" s="17">
        <v>0.34495835289544802</v>
      </c>
      <c r="D90" s="17">
        <v>0.33600098907709303</v>
      </c>
      <c r="E90" s="17">
        <v>0.34937712394564602</v>
      </c>
      <c r="F90" s="17"/>
      <c r="G90" s="17">
        <v>0.322900139869716</v>
      </c>
      <c r="H90" s="17">
        <v>0.36341777616422999</v>
      </c>
      <c r="I90" s="17">
        <v>0.35925191347469598</v>
      </c>
      <c r="J90" s="17">
        <v>0.29758892685711202</v>
      </c>
      <c r="K90" s="17">
        <v>0.39170743250735401</v>
      </c>
      <c r="L90" s="17">
        <v>0.25061451197455098</v>
      </c>
      <c r="M90" s="17"/>
      <c r="N90" s="17">
        <v>0.31448224635675698</v>
      </c>
      <c r="O90" s="17">
        <v>0.34425129254661002</v>
      </c>
      <c r="P90" s="17">
        <v>0.39242144139502899</v>
      </c>
      <c r="Q90" s="17">
        <v>0.44810684024366298</v>
      </c>
      <c r="R90" s="17"/>
      <c r="S90" s="17">
        <v>0.375</v>
      </c>
      <c r="T90" s="17">
        <v>0.34285714285714303</v>
      </c>
      <c r="U90" s="17">
        <v>0.32352941176470601</v>
      </c>
      <c r="V90" s="17">
        <v>0.317460317460317</v>
      </c>
      <c r="W90" s="17">
        <v>0.322033898305085</v>
      </c>
      <c r="X90" s="17">
        <v>0.316455696202532</v>
      </c>
      <c r="Y90" s="17">
        <v>0.4</v>
      </c>
      <c r="Z90" s="17">
        <v>0.32558139534883701</v>
      </c>
      <c r="AA90" s="17">
        <v>0.35555555555555601</v>
      </c>
      <c r="AB90" s="17"/>
      <c r="AC90" s="17">
        <v>0.43625279732823902</v>
      </c>
      <c r="AD90" s="17">
        <v>0.321840496442591</v>
      </c>
      <c r="AE90" s="17">
        <v>0.224674378537775</v>
      </c>
      <c r="AF90" s="17"/>
      <c r="AG90" s="17">
        <v>0.402565531426611</v>
      </c>
      <c r="AH90" s="17">
        <v>0.32632150902190898</v>
      </c>
      <c r="AI90" s="17">
        <v>0.28702463967209502</v>
      </c>
      <c r="AJ90" s="17">
        <v>0.18883113101711901</v>
      </c>
      <c r="AK90" s="17">
        <v>0.29321416538598299</v>
      </c>
      <c r="AL90" s="17"/>
      <c r="AM90" s="17">
        <v>0.32673139365924397</v>
      </c>
      <c r="AN90" s="17">
        <v>0.34650632287965499</v>
      </c>
      <c r="AO90" s="17">
        <v>0.329447777485813</v>
      </c>
      <c r="AP90" s="17">
        <v>0.349612311950042</v>
      </c>
      <c r="AQ90" s="17">
        <v>0.38629752287076002</v>
      </c>
      <c r="AR90" s="17"/>
      <c r="AS90" s="17">
        <v>0.32763844984239998</v>
      </c>
      <c r="AT90" s="17">
        <v>0.35706772013743399</v>
      </c>
      <c r="AU90" s="17">
        <v>0.348404188611245</v>
      </c>
      <c r="AV90" s="17">
        <v>0.341882257185609</v>
      </c>
      <c r="AW90" s="17"/>
      <c r="AX90" s="17">
        <v>0.35874077858918602</v>
      </c>
      <c r="AY90" s="17"/>
      <c r="AZ90" s="17">
        <v>0.320760794484718</v>
      </c>
      <c r="BA90" s="17">
        <v>0.37042657740750001</v>
      </c>
      <c r="BB90" s="17">
        <v>0.33265992116019399</v>
      </c>
      <c r="BC90" s="17"/>
      <c r="BD90" s="17">
        <v>0.36814722292847502</v>
      </c>
      <c r="BE90" s="17">
        <v>0.31625713610184603</v>
      </c>
    </row>
    <row r="91" spans="2:57" x14ac:dyDescent="0.35">
      <c r="B91" t="s">
        <v>105</v>
      </c>
      <c r="C91" s="17">
        <v>0.17567112465608001</v>
      </c>
      <c r="D91" s="17">
        <v>0.19990827425098401</v>
      </c>
      <c r="E91" s="17">
        <v>0.16224309334089199</v>
      </c>
      <c r="F91" s="17"/>
      <c r="G91" s="17">
        <v>0.140730975143214</v>
      </c>
      <c r="H91" s="17">
        <v>0.18286846403229601</v>
      </c>
      <c r="I91" s="17">
        <v>0.159760074033963</v>
      </c>
      <c r="J91" s="17">
        <v>0.19213712780106501</v>
      </c>
      <c r="K91" s="17">
        <v>0.170375894332849</v>
      </c>
      <c r="L91" s="17">
        <v>0.242925038691642</v>
      </c>
      <c r="M91" s="17"/>
      <c r="N91" s="17">
        <v>0.17260191485049201</v>
      </c>
      <c r="O91" s="17">
        <v>0.17786762056451899</v>
      </c>
      <c r="P91" s="17">
        <v>0.17962972556871801</v>
      </c>
      <c r="Q91" s="17">
        <v>0.19237826173654299</v>
      </c>
      <c r="R91" s="17"/>
      <c r="S91" s="17">
        <v>0.17499999999999999</v>
      </c>
      <c r="T91" s="17">
        <v>0.12380952380952399</v>
      </c>
      <c r="U91" s="17">
        <v>0.11764705882352899</v>
      </c>
      <c r="V91" s="17">
        <v>0.26984126984126999</v>
      </c>
      <c r="W91" s="17">
        <v>0.20338983050847501</v>
      </c>
      <c r="X91" s="17">
        <v>0.20253164556962</v>
      </c>
      <c r="Y91" s="17">
        <v>0.17142857142857101</v>
      </c>
      <c r="Z91" s="17">
        <v>0.186046511627907</v>
      </c>
      <c r="AA91" s="17">
        <v>0.16666666666666699</v>
      </c>
      <c r="AB91" s="17"/>
      <c r="AC91" s="17">
        <v>0.18303180779924799</v>
      </c>
      <c r="AD91" s="17">
        <v>0.15307311546409499</v>
      </c>
      <c r="AE91" s="17">
        <v>0.24554178545356101</v>
      </c>
      <c r="AF91" s="17"/>
      <c r="AG91" s="17">
        <v>0.19591600259279901</v>
      </c>
      <c r="AH91" s="17">
        <v>0.12850321609351101</v>
      </c>
      <c r="AI91" s="17">
        <v>0.24137738200506001</v>
      </c>
      <c r="AJ91" s="17">
        <v>0.20363788954449299</v>
      </c>
      <c r="AK91" s="17">
        <v>0.190539303823726</v>
      </c>
      <c r="AL91" s="17"/>
      <c r="AM91" s="17">
        <v>0.22466197286562001</v>
      </c>
      <c r="AN91" s="17">
        <v>0.193499405232994</v>
      </c>
      <c r="AO91" s="17">
        <v>0.178056426390931</v>
      </c>
      <c r="AP91" s="17">
        <v>0.13978276022636399</v>
      </c>
      <c r="AQ91" s="17">
        <v>0.17328369967145099</v>
      </c>
      <c r="AR91" s="17"/>
      <c r="AS91" s="17">
        <v>0.22091014643250001</v>
      </c>
      <c r="AT91" s="17">
        <v>0.142017266770781</v>
      </c>
      <c r="AU91" s="17">
        <v>0.178326798265658</v>
      </c>
      <c r="AV91" s="17">
        <v>0.17196236469307799</v>
      </c>
      <c r="AW91" s="17"/>
      <c r="AX91" s="17">
        <v>0.16138568614044899</v>
      </c>
      <c r="AY91" s="17"/>
      <c r="AZ91" s="17">
        <v>0.18698644124281699</v>
      </c>
      <c r="BA91" s="17">
        <v>0.16776460417701899</v>
      </c>
      <c r="BB91" s="17">
        <v>0.17141036517192099</v>
      </c>
      <c r="BC91" s="17"/>
      <c r="BD91" s="17">
        <v>0.16397980336930601</v>
      </c>
      <c r="BE91" s="17">
        <v>0.180591210537969</v>
      </c>
    </row>
    <row r="92" spans="2:57" x14ac:dyDescent="0.35">
      <c r="B92" t="s">
        <v>106</v>
      </c>
      <c r="C92" s="17">
        <v>0.22679786308793301</v>
      </c>
      <c r="D92" s="17">
        <v>0.21167492402000199</v>
      </c>
      <c r="E92" s="17">
        <v>0.234527312019124</v>
      </c>
      <c r="F92" s="17"/>
      <c r="G92" s="17">
        <v>0.23422604617679199</v>
      </c>
      <c r="H92" s="17">
        <v>0.18464821379450899</v>
      </c>
      <c r="I92" s="17">
        <v>0.199872262044372</v>
      </c>
      <c r="J92" s="17">
        <v>0.316530465849507</v>
      </c>
      <c r="K92" s="17">
        <v>0.22267413282489901</v>
      </c>
      <c r="L92" s="17">
        <v>0.28433060357947498</v>
      </c>
      <c r="M92" s="17"/>
      <c r="N92" s="17">
        <v>0.24701124568827201</v>
      </c>
      <c r="O92" s="17">
        <v>0.21815708772465101</v>
      </c>
      <c r="P92" s="17">
        <v>0.243727869263379</v>
      </c>
      <c r="Q92" s="17">
        <v>0.101434893394378</v>
      </c>
      <c r="R92" s="17"/>
      <c r="S92" s="17">
        <v>0.18333333333333299</v>
      </c>
      <c r="T92" s="17">
        <v>0.25714285714285701</v>
      </c>
      <c r="U92" s="17">
        <v>0.26470588235294101</v>
      </c>
      <c r="V92" s="17">
        <v>0.19047619047618999</v>
      </c>
      <c r="W92" s="17">
        <v>0.25423728813559299</v>
      </c>
      <c r="X92" s="17">
        <v>0.240506329113924</v>
      </c>
      <c r="Y92" s="17">
        <v>0.2</v>
      </c>
      <c r="Z92" s="17">
        <v>0.25581395348837199</v>
      </c>
      <c r="AA92" s="17">
        <v>0.22222222222222199</v>
      </c>
      <c r="AB92" s="17"/>
      <c r="AC92" s="17">
        <v>0.213064562153015</v>
      </c>
      <c r="AD92" s="17">
        <v>0.24392822855753599</v>
      </c>
      <c r="AE92" s="17">
        <v>0.196898561189052</v>
      </c>
      <c r="AF92" s="17"/>
      <c r="AG92" s="17">
        <v>0.20469952814266801</v>
      </c>
      <c r="AH92" s="17">
        <v>0.26076947814146201</v>
      </c>
      <c r="AI92" s="17">
        <v>0.165420991753674</v>
      </c>
      <c r="AJ92" s="17">
        <v>0.20363788954449299</v>
      </c>
      <c r="AK92" s="17">
        <v>0.27563984407543402</v>
      </c>
      <c r="AL92" s="17"/>
      <c r="AM92" s="17">
        <v>0.13917109790468901</v>
      </c>
      <c r="AN92" s="17">
        <v>0.225080031915326</v>
      </c>
      <c r="AO92" s="17">
        <v>0.24607256871282701</v>
      </c>
      <c r="AP92" s="17">
        <v>0.25187508591174601</v>
      </c>
      <c r="AQ92" s="17">
        <v>0.17714562012563501</v>
      </c>
      <c r="AR92" s="17"/>
      <c r="AS92" s="17">
        <v>0.23122200429536199</v>
      </c>
      <c r="AT92" s="17">
        <v>0.24230123036627901</v>
      </c>
      <c r="AU92" s="17">
        <v>0.21254820430938101</v>
      </c>
      <c r="AV92" s="17">
        <v>0.203152704503994</v>
      </c>
      <c r="AW92" s="17"/>
      <c r="AX92" s="17">
        <v>0.24598080919917201</v>
      </c>
      <c r="AY92" s="17"/>
      <c r="AZ92" s="17">
        <v>0.21117730847137201</v>
      </c>
      <c r="BA92" s="17">
        <v>0.20068368062300801</v>
      </c>
      <c r="BB92" s="17">
        <v>0.27686318959110401</v>
      </c>
      <c r="BC92" s="17"/>
      <c r="BD92" s="17">
        <v>0.21482883195888</v>
      </c>
      <c r="BE92" s="17">
        <v>0.23793323284559201</v>
      </c>
    </row>
    <row r="93" spans="2:57" x14ac:dyDescent="0.35">
      <c r="B93" t="s">
        <v>107</v>
      </c>
      <c r="C93" s="17">
        <v>9.5747255071695694E-2</v>
      </c>
      <c r="D93" s="17">
        <v>4.7732377861800603E-2</v>
      </c>
      <c r="E93" s="17">
        <v>0.12443529438071101</v>
      </c>
      <c r="F93" s="17"/>
      <c r="G93" s="17">
        <v>0.119973560249371</v>
      </c>
      <c r="H93" s="17">
        <v>0.106759078062066</v>
      </c>
      <c r="I93" s="17">
        <v>8.2535281597128196E-2</v>
      </c>
      <c r="J93" s="17">
        <v>7.4749439099403306E-2</v>
      </c>
      <c r="K93" s="17">
        <v>0.119841150781551</v>
      </c>
      <c r="L93" s="17">
        <v>6.1801502773967697E-2</v>
      </c>
      <c r="M93" s="17"/>
      <c r="N93" s="17">
        <v>0.113020811455179</v>
      </c>
      <c r="O93" s="17">
        <v>7.7372219180396898E-2</v>
      </c>
      <c r="P93" s="17">
        <v>7.9484386876143107E-2</v>
      </c>
      <c r="Q93" s="17">
        <v>8.3103505248431603E-2</v>
      </c>
      <c r="R93" s="17"/>
      <c r="S93" s="17">
        <v>0.1</v>
      </c>
      <c r="T93" s="17">
        <v>0.104761904761905</v>
      </c>
      <c r="U93" s="17">
        <v>0.11764705882352899</v>
      </c>
      <c r="V93" s="17">
        <v>7.9365079365079402E-2</v>
      </c>
      <c r="W93" s="17">
        <v>0.11864406779661001</v>
      </c>
      <c r="X93" s="17">
        <v>6.3291139240506306E-2</v>
      </c>
      <c r="Y93" s="17">
        <v>5.7142857142857099E-2</v>
      </c>
      <c r="Z93" s="17">
        <v>0.13953488372093001</v>
      </c>
      <c r="AA93" s="17">
        <v>0.1</v>
      </c>
      <c r="AB93" s="17"/>
      <c r="AC93" s="17">
        <v>5.1543608379182697E-2</v>
      </c>
      <c r="AD93" s="17">
        <v>0.11668708405245</v>
      </c>
      <c r="AE93" s="17">
        <v>9.0667267334381102E-2</v>
      </c>
      <c r="AF93" s="17"/>
      <c r="AG93" s="17">
        <v>2.3030087905656499E-2</v>
      </c>
      <c r="AH93" s="17">
        <v>0.14658859296795401</v>
      </c>
      <c r="AI93" s="17">
        <v>0.143094675182173</v>
      </c>
      <c r="AJ93" s="17">
        <v>0</v>
      </c>
      <c r="AK93" s="17">
        <v>8.76393533092861E-2</v>
      </c>
      <c r="AL93" s="17"/>
      <c r="AM93" s="17">
        <v>7.9698603026702203E-2</v>
      </c>
      <c r="AN93" s="17">
        <v>8.6728087920466906E-2</v>
      </c>
      <c r="AO93" s="17">
        <v>0.101290119963153</v>
      </c>
      <c r="AP93" s="17">
        <v>0.102193334659289</v>
      </c>
      <c r="AQ93" s="17">
        <v>0.171411918952108</v>
      </c>
      <c r="AR93" s="17"/>
      <c r="AS93" s="17">
        <v>6.1518440978349603E-2</v>
      </c>
      <c r="AT93" s="17">
        <v>9.1801421617813295E-2</v>
      </c>
      <c r="AU93" s="17">
        <v>0.15416349203083701</v>
      </c>
      <c r="AV93" s="17">
        <v>8.1721847104866199E-2</v>
      </c>
      <c r="AW93" s="17"/>
      <c r="AX93" s="17">
        <v>8.9792910782164503E-2</v>
      </c>
      <c r="AY93" s="17"/>
      <c r="AZ93" s="17">
        <v>9.4507599185265204E-2</v>
      </c>
      <c r="BA93" s="17">
        <v>8.0397394855624499E-2</v>
      </c>
      <c r="BB93" s="17">
        <v>0.112870669545208</v>
      </c>
      <c r="BC93" s="17"/>
      <c r="BD93" s="17">
        <v>7.4611059474652297E-2</v>
      </c>
      <c r="BE93" s="17">
        <v>0.10206554719699</v>
      </c>
    </row>
    <row r="94" spans="2:57" x14ac:dyDescent="0.35">
      <c r="B94" t="s">
        <v>81</v>
      </c>
      <c r="C94" s="17">
        <v>6.99616425603023E-3</v>
      </c>
      <c r="D94" s="17">
        <v>3.7932327371602501E-3</v>
      </c>
      <c r="E94" s="17">
        <v>8.9127232862965394E-3</v>
      </c>
      <c r="F94" s="17"/>
      <c r="G94" s="17">
        <v>0</v>
      </c>
      <c r="H94" s="17">
        <v>0</v>
      </c>
      <c r="I94" s="17">
        <v>1.13536401501237E-2</v>
      </c>
      <c r="J94" s="17">
        <v>7.6418191078017799E-3</v>
      </c>
      <c r="K94" s="17">
        <v>9.9787396757767301E-3</v>
      </c>
      <c r="L94" s="17">
        <v>2.50357909310133E-2</v>
      </c>
      <c r="M94" s="17"/>
      <c r="N94" s="17">
        <v>5.4102677389020202E-3</v>
      </c>
      <c r="O94" s="17">
        <v>1.7222183795118501E-2</v>
      </c>
      <c r="P94" s="17">
        <v>0</v>
      </c>
      <c r="Q94" s="17">
        <v>0</v>
      </c>
      <c r="R94" s="17"/>
      <c r="S94" s="17">
        <v>8.3333333333333297E-3</v>
      </c>
      <c r="T94" s="17">
        <v>9.5238095238095195E-3</v>
      </c>
      <c r="U94" s="17">
        <v>0</v>
      </c>
      <c r="V94" s="17">
        <v>0</v>
      </c>
      <c r="W94" s="17">
        <v>0</v>
      </c>
      <c r="X94" s="17">
        <v>1.26582278481013E-2</v>
      </c>
      <c r="Y94" s="17">
        <v>2.8571428571428598E-2</v>
      </c>
      <c r="Z94" s="17">
        <v>0</v>
      </c>
      <c r="AA94" s="17">
        <v>0</v>
      </c>
      <c r="AB94" s="17"/>
      <c r="AC94" s="17">
        <v>0</v>
      </c>
      <c r="AD94" s="17">
        <v>1.0489895943019099E-2</v>
      </c>
      <c r="AE94" s="17">
        <v>1.3923964137051799E-2</v>
      </c>
      <c r="AF94" s="17"/>
      <c r="AG94" s="17">
        <v>4.1104139026379403E-3</v>
      </c>
      <c r="AH94" s="17">
        <v>3.1415948430462701E-3</v>
      </c>
      <c r="AI94" s="17">
        <v>0</v>
      </c>
      <c r="AJ94" s="17">
        <v>0</v>
      </c>
      <c r="AK94" s="17">
        <v>2.2625617906142401E-2</v>
      </c>
      <c r="AL94" s="17"/>
      <c r="AM94" s="17">
        <v>1.84046676412731E-2</v>
      </c>
      <c r="AN94" s="17">
        <v>8.0309937583731596E-3</v>
      </c>
      <c r="AO94" s="17">
        <v>3.46030061924303E-3</v>
      </c>
      <c r="AP94" s="17">
        <v>5.0891591501395902E-3</v>
      </c>
      <c r="AQ94" s="17">
        <v>0</v>
      </c>
      <c r="AR94" s="17"/>
      <c r="AS94" s="17">
        <v>1.10341465668714E-2</v>
      </c>
      <c r="AT94" s="17">
        <v>3.7143369688434199E-3</v>
      </c>
      <c r="AU94" s="17">
        <v>1.24119398148245E-2</v>
      </c>
      <c r="AV94" s="17">
        <v>0</v>
      </c>
      <c r="AW94" s="17"/>
      <c r="AX94" s="17">
        <v>3.5287384460293502E-3</v>
      </c>
      <c r="AY94" s="17"/>
      <c r="AZ94" s="17">
        <v>1.37811806213333E-2</v>
      </c>
      <c r="BA94" s="17">
        <v>0</v>
      </c>
      <c r="BB94" s="17">
        <v>9.2066745060044707E-3</v>
      </c>
      <c r="BC94" s="17"/>
      <c r="BD94" s="17">
        <v>6.8984479030304597E-3</v>
      </c>
      <c r="BE94" s="17">
        <v>0</v>
      </c>
    </row>
    <row r="95" spans="2:57" x14ac:dyDescent="0.35">
      <c r="B95" t="s">
        <v>108</v>
      </c>
      <c r="C95" s="17">
        <v>0.49478759292826102</v>
      </c>
      <c r="D95" s="17">
        <v>0.53689119113005301</v>
      </c>
      <c r="E95" s="17">
        <v>0.469881576972977</v>
      </c>
      <c r="F95" s="17"/>
      <c r="G95" s="17">
        <v>0.50506941843062303</v>
      </c>
      <c r="H95" s="17">
        <v>0.52572424411112995</v>
      </c>
      <c r="I95" s="17">
        <v>0.54647874217441295</v>
      </c>
      <c r="J95" s="17">
        <v>0.40894114814222299</v>
      </c>
      <c r="K95" s="17">
        <v>0.47713008238492299</v>
      </c>
      <c r="L95" s="17">
        <v>0.38590706402390201</v>
      </c>
      <c r="M95" s="17"/>
      <c r="N95" s="17">
        <v>0.46195576026715501</v>
      </c>
      <c r="O95" s="17">
        <v>0.50938088873531495</v>
      </c>
      <c r="P95" s="17">
        <v>0.49715801829175998</v>
      </c>
      <c r="Q95" s="17">
        <v>0.62308333962064799</v>
      </c>
      <c r="R95" s="17"/>
      <c r="S95" s="17">
        <v>0.53333333333333299</v>
      </c>
      <c r="T95" s="17">
        <v>0.50476190476190497</v>
      </c>
      <c r="U95" s="17">
        <v>0.5</v>
      </c>
      <c r="V95" s="17">
        <v>0.46031746031746001</v>
      </c>
      <c r="W95" s="17">
        <v>0.42372881355932202</v>
      </c>
      <c r="X95" s="17">
        <v>0.481012658227848</v>
      </c>
      <c r="Y95" s="17">
        <v>0.54285714285714304</v>
      </c>
      <c r="Z95" s="17">
        <v>0.418604651162791</v>
      </c>
      <c r="AA95" s="17">
        <v>0.51111111111111096</v>
      </c>
      <c r="AB95" s="17"/>
      <c r="AC95" s="17">
        <v>0.55236002166855502</v>
      </c>
      <c r="AD95" s="17">
        <v>0.47582167598289998</v>
      </c>
      <c r="AE95" s="17">
        <v>0.45296842188595399</v>
      </c>
      <c r="AF95" s="17"/>
      <c r="AG95" s="17">
        <v>0.57224396745623796</v>
      </c>
      <c r="AH95" s="17">
        <v>0.46099711795402698</v>
      </c>
      <c r="AI95" s="17">
        <v>0.45010695105909199</v>
      </c>
      <c r="AJ95" s="17">
        <v>0.59272422091101395</v>
      </c>
      <c r="AK95" s="17">
        <v>0.42355588088541202</v>
      </c>
      <c r="AL95" s="17"/>
      <c r="AM95" s="17">
        <v>0.53806365856171601</v>
      </c>
      <c r="AN95" s="17">
        <v>0.48666148117283903</v>
      </c>
      <c r="AO95" s="17">
        <v>0.47112058431384601</v>
      </c>
      <c r="AP95" s="17">
        <v>0.50105966005246205</v>
      </c>
      <c r="AQ95" s="17">
        <v>0.47815876125080597</v>
      </c>
      <c r="AR95" s="17"/>
      <c r="AS95" s="17">
        <v>0.47531526172691602</v>
      </c>
      <c r="AT95" s="17">
        <v>0.52016574427628404</v>
      </c>
      <c r="AU95" s="17">
        <v>0.44254956557929997</v>
      </c>
      <c r="AV95" s="17">
        <v>0.54316308369806199</v>
      </c>
      <c r="AW95" s="17"/>
      <c r="AX95" s="17">
        <v>0.49931185543218498</v>
      </c>
      <c r="AY95" s="17"/>
      <c r="AZ95" s="17">
        <v>0.49354747047921199</v>
      </c>
      <c r="BA95" s="17">
        <v>0.55115432034434897</v>
      </c>
      <c r="BB95" s="17">
        <v>0.42964910118576299</v>
      </c>
      <c r="BC95" s="17"/>
      <c r="BD95" s="17">
        <v>0.53968185729413098</v>
      </c>
      <c r="BE95" s="17">
        <v>0.479410009419449</v>
      </c>
    </row>
    <row r="96" spans="2:57" x14ac:dyDescent="0.35">
      <c r="B96" t="s">
        <v>109</v>
      </c>
      <c r="C96" s="17">
        <v>0.322545118159629</v>
      </c>
      <c r="D96" s="17">
        <v>0.259407301881802</v>
      </c>
      <c r="E96" s="17">
        <v>0.35896260639983402</v>
      </c>
      <c r="F96" s="17"/>
      <c r="G96" s="17">
        <v>0.35419960642616299</v>
      </c>
      <c r="H96" s="17">
        <v>0.29140729185657499</v>
      </c>
      <c r="I96" s="17">
        <v>0.2824075436415</v>
      </c>
      <c r="J96" s="17">
        <v>0.39127990494891002</v>
      </c>
      <c r="K96" s="17">
        <v>0.342515283606451</v>
      </c>
      <c r="L96" s="17">
        <v>0.34613210635344299</v>
      </c>
      <c r="M96" s="17"/>
      <c r="N96" s="17">
        <v>0.36003205714345099</v>
      </c>
      <c r="O96" s="17">
        <v>0.29552930690504697</v>
      </c>
      <c r="P96" s="17">
        <v>0.32321225613952198</v>
      </c>
      <c r="Q96" s="17">
        <v>0.18453839864280999</v>
      </c>
      <c r="R96" s="17"/>
      <c r="S96" s="17">
        <v>0.28333333333333299</v>
      </c>
      <c r="T96" s="17">
        <v>0.36190476190476201</v>
      </c>
      <c r="U96" s="17">
        <v>0.38235294117647101</v>
      </c>
      <c r="V96" s="17">
        <v>0.26984126984126999</v>
      </c>
      <c r="W96" s="17">
        <v>0.37288135593220301</v>
      </c>
      <c r="X96" s="17">
        <v>0.30379746835443</v>
      </c>
      <c r="Y96" s="17">
        <v>0.25714285714285701</v>
      </c>
      <c r="Z96" s="17">
        <v>0.39534883720930197</v>
      </c>
      <c r="AA96" s="17">
        <v>0.32222222222222202</v>
      </c>
      <c r="AB96" s="17"/>
      <c r="AC96" s="17">
        <v>0.26460817053219698</v>
      </c>
      <c r="AD96" s="17">
        <v>0.36061531260998603</v>
      </c>
      <c r="AE96" s="17">
        <v>0.28756582852343299</v>
      </c>
      <c r="AF96" s="17"/>
      <c r="AG96" s="17">
        <v>0.22772961604832501</v>
      </c>
      <c r="AH96" s="17">
        <v>0.40735807110941602</v>
      </c>
      <c r="AI96" s="17">
        <v>0.30851566693584798</v>
      </c>
      <c r="AJ96" s="17">
        <v>0.20363788954449299</v>
      </c>
      <c r="AK96" s="17">
        <v>0.36327919738471998</v>
      </c>
      <c r="AL96" s="17"/>
      <c r="AM96" s="17">
        <v>0.21886970093139099</v>
      </c>
      <c r="AN96" s="17">
        <v>0.31180811983579299</v>
      </c>
      <c r="AO96" s="17">
        <v>0.34736268867598002</v>
      </c>
      <c r="AP96" s="17">
        <v>0.35406842057103399</v>
      </c>
      <c r="AQ96" s="17">
        <v>0.34855753907774301</v>
      </c>
      <c r="AR96" s="17"/>
      <c r="AS96" s="17">
        <v>0.29274044527371201</v>
      </c>
      <c r="AT96" s="17">
        <v>0.334102651984092</v>
      </c>
      <c r="AU96" s="17">
        <v>0.366711696340217</v>
      </c>
      <c r="AV96" s="17">
        <v>0.28487455160885999</v>
      </c>
      <c r="AW96" s="17"/>
      <c r="AX96" s="17">
        <v>0.33577371998133598</v>
      </c>
      <c r="AY96" s="17"/>
      <c r="AZ96" s="17">
        <v>0.30568490765663697</v>
      </c>
      <c r="BA96" s="17">
        <v>0.28108107547863198</v>
      </c>
      <c r="BB96" s="17">
        <v>0.38973385913631098</v>
      </c>
      <c r="BC96" s="17"/>
      <c r="BD96" s="17">
        <v>0.28943989143353299</v>
      </c>
      <c r="BE96" s="17">
        <v>0.33999878004258199</v>
      </c>
    </row>
    <row r="97" spans="2:57" x14ac:dyDescent="0.35">
      <c r="B97" t="s">
        <v>110</v>
      </c>
      <c r="C97" s="17">
        <v>0.172242474768632</v>
      </c>
      <c r="D97" s="17">
        <v>0.27748388924825101</v>
      </c>
      <c r="E97" s="17">
        <v>0.110918970573143</v>
      </c>
      <c r="F97" s="17"/>
      <c r="G97" s="17">
        <v>0.15086981200446001</v>
      </c>
      <c r="H97" s="17">
        <v>0.23431695225455501</v>
      </c>
      <c r="I97" s="17">
        <v>0.264071198532912</v>
      </c>
      <c r="J97" s="17">
        <v>1.7661243193313501E-2</v>
      </c>
      <c r="K97" s="17">
        <v>0.13461479877847299</v>
      </c>
      <c r="L97" s="17">
        <v>3.9774957670458903E-2</v>
      </c>
      <c r="M97" s="17"/>
      <c r="N97" s="17">
        <v>0.101923703123705</v>
      </c>
      <c r="O97" s="17">
        <v>0.21385158183026701</v>
      </c>
      <c r="P97" s="17">
        <v>0.173945762152239</v>
      </c>
      <c r="Q97" s="17">
        <v>0.43854494097783803</v>
      </c>
      <c r="R97" s="17"/>
      <c r="S97" s="17">
        <v>0.25</v>
      </c>
      <c r="T97" s="17">
        <v>0.14285714285714299</v>
      </c>
      <c r="U97" s="17">
        <v>0.11764705882352899</v>
      </c>
      <c r="V97" s="17">
        <v>0.19047619047618999</v>
      </c>
      <c r="W97" s="17">
        <v>5.0847457627118599E-2</v>
      </c>
      <c r="X97" s="17">
        <v>0.177215189873418</v>
      </c>
      <c r="Y97" s="17">
        <v>0.28571428571428598</v>
      </c>
      <c r="Z97" s="17">
        <v>2.32558139534884E-2</v>
      </c>
      <c r="AA97" s="17">
        <v>0.18888888888888899</v>
      </c>
      <c r="AB97" s="17"/>
      <c r="AC97" s="17">
        <v>0.28775185113635798</v>
      </c>
      <c r="AD97" s="17">
        <v>0.115206363372914</v>
      </c>
      <c r="AE97" s="17">
        <v>0.165402593362521</v>
      </c>
      <c r="AF97" s="17"/>
      <c r="AG97" s="17">
        <v>0.34451435140791298</v>
      </c>
      <c r="AH97" s="17">
        <v>5.3639046844610599E-2</v>
      </c>
      <c r="AI97" s="17">
        <v>0.14159128412324501</v>
      </c>
      <c r="AJ97" s="17">
        <v>0.38908633136652099</v>
      </c>
      <c r="AK97" s="17">
        <v>6.0276683500691999E-2</v>
      </c>
      <c r="AL97" s="17"/>
      <c r="AM97" s="17">
        <v>0.31919395763032499</v>
      </c>
      <c r="AN97" s="17">
        <v>0.17485336133704599</v>
      </c>
      <c r="AO97" s="17">
        <v>0.123757895637866</v>
      </c>
      <c r="AP97" s="17">
        <v>0.146991239481428</v>
      </c>
      <c r="AQ97" s="17">
        <v>0.129601222173063</v>
      </c>
      <c r="AR97" s="17"/>
      <c r="AS97" s="17">
        <v>0.182574816453204</v>
      </c>
      <c r="AT97" s="17">
        <v>0.18606309229219201</v>
      </c>
      <c r="AU97" s="17">
        <v>7.5837869239083297E-2</v>
      </c>
      <c r="AV97" s="17">
        <v>0.25828853208920199</v>
      </c>
      <c r="AW97" s="17"/>
      <c r="AX97" s="17">
        <v>0.163538135450849</v>
      </c>
      <c r="AY97" s="17"/>
      <c r="AZ97" s="17">
        <v>0.18786256282257499</v>
      </c>
      <c r="BA97" s="17">
        <v>0.27007324486571699</v>
      </c>
      <c r="BB97" s="17">
        <v>3.99152420494511E-2</v>
      </c>
      <c r="BC97" s="17"/>
      <c r="BD97" s="17">
        <v>0.25024196586059799</v>
      </c>
      <c r="BE97" s="17">
        <v>0.13941122937686701</v>
      </c>
    </row>
    <row r="98" spans="2:57"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row>
    <row r="99" spans="2:57" x14ac:dyDescent="0.35">
      <c r="B99" s="6" t="s">
        <v>117</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row>
    <row r="100" spans="2:57" x14ac:dyDescent="0.35">
      <c r="B100" s="24" t="s">
        <v>85</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row>
    <row r="101" spans="2:57" x14ac:dyDescent="0.35">
      <c r="B101" t="s">
        <v>103</v>
      </c>
      <c r="C101" s="17">
        <v>0.17341506295310199</v>
      </c>
      <c r="D101" s="17">
        <v>0.184574069856839</v>
      </c>
      <c r="E101" s="17">
        <v>0.16766776049113599</v>
      </c>
      <c r="F101" s="17"/>
      <c r="G101" s="17">
        <v>9.0088410215181006E-2</v>
      </c>
      <c r="H101" s="17">
        <v>0.19234986112239999</v>
      </c>
      <c r="I101" s="17">
        <v>0.22042691627351399</v>
      </c>
      <c r="J101" s="17">
        <v>0.12936911335804699</v>
      </c>
      <c r="K101" s="17">
        <v>0.14141085303308301</v>
      </c>
      <c r="L101" s="17">
        <v>0.22881804582930601</v>
      </c>
      <c r="M101" s="17"/>
      <c r="N101" s="17">
        <v>0.20579433389228699</v>
      </c>
      <c r="O101" s="17">
        <v>0.143619418035041</v>
      </c>
      <c r="P101" s="17">
        <v>0.13106168847445601</v>
      </c>
      <c r="Q101" s="17">
        <v>0.12956509723424101</v>
      </c>
      <c r="R101" s="17"/>
      <c r="S101" s="17">
        <v>0.16666666666666699</v>
      </c>
      <c r="T101" s="17">
        <v>0.2</v>
      </c>
      <c r="U101" s="17">
        <v>0.20588235294117599</v>
      </c>
      <c r="V101" s="17">
        <v>0.206349206349206</v>
      </c>
      <c r="W101" s="17">
        <v>0.20338983050847501</v>
      </c>
      <c r="X101" s="17">
        <v>0.10126582278481</v>
      </c>
      <c r="Y101" s="17">
        <v>0.14285714285714299</v>
      </c>
      <c r="Z101" s="17">
        <v>0.116279069767442</v>
      </c>
      <c r="AA101" s="17">
        <v>0.17777777777777801</v>
      </c>
      <c r="AB101" s="17"/>
      <c r="AC101" s="17">
        <v>0.19079405248332701</v>
      </c>
      <c r="AD101" s="17">
        <v>0.19093315641171299</v>
      </c>
      <c r="AE101" s="17">
        <v>0.105032781726642</v>
      </c>
      <c r="AF101" s="17"/>
      <c r="AG101" s="17">
        <v>0.207906359570462</v>
      </c>
      <c r="AH101" s="17">
        <v>0.14822458338075101</v>
      </c>
      <c r="AI101" s="17">
        <v>0.24579705842478</v>
      </c>
      <c r="AJ101" s="17">
        <v>0.42283614938640601</v>
      </c>
      <c r="AK101" s="17">
        <v>6.6270714175707193E-2</v>
      </c>
      <c r="AL101" s="17"/>
      <c r="AM101" s="17">
        <v>7.1744121083110901E-2</v>
      </c>
      <c r="AN101" s="17">
        <v>0.11750935138115</v>
      </c>
      <c r="AO101" s="17">
        <v>0.20334466973682</v>
      </c>
      <c r="AP101" s="17">
        <v>0.20920558908107301</v>
      </c>
      <c r="AQ101" s="17">
        <v>0.273423968156282</v>
      </c>
      <c r="AR101" s="17"/>
      <c r="AS101" s="17">
        <v>0.17646459413315199</v>
      </c>
      <c r="AT101" s="17">
        <v>0.195891125652841</v>
      </c>
      <c r="AU101" s="17">
        <v>9.68514104221644E-2</v>
      </c>
      <c r="AV101" s="17">
        <v>0.22389904634024599</v>
      </c>
      <c r="AW101" s="17"/>
      <c r="AX101" s="17">
        <v>0.194285985833653</v>
      </c>
      <c r="AY101" s="17"/>
      <c r="AZ101" s="17">
        <v>0.166473639793558</v>
      </c>
      <c r="BA101" s="17">
        <v>0.18633695218746099</v>
      </c>
      <c r="BB101" s="17">
        <v>0.17061356475603501</v>
      </c>
      <c r="BC101" s="17"/>
      <c r="BD101" s="17">
        <v>0.185656538478259</v>
      </c>
      <c r="BE101" s="17">
        <v>0.19728194386794801</v>
      </c>
    </row>
    <row r="102" spans="2:57" x14ac:dyDescent="0.35">
      <c r="B102" t="s">
        <v>104</v>
      </c>
      <c r="C102" s="17">
        <v>0.42692695774169598</v>
      </c>
      <c r="D102" s="17">
        <v>0.46233164822735501</v>
      </c>
      <c r="E102" s="17">
        <v>0.40811260379819397</v>
      </c>
      <c r="F102" s="17"/>
      <c r="G102" s="17">
        <v>0.36312532217101501</v>
      </c>
      <c r="H102" s="17">
        <v>0.41440932129796698</v>
      </c>
      <c r="I102" s="17">
        <v>0.41346380093456198</v>
      </c>
      <c r="J102" s="17">
        <v>0.50954120975464801</v>
      </c>
      <c r="K102" s="17">
        <v>0.47302965844071498</v>
      </c>
      <c r="L102" s="17">
        <v>0.29091469971334499</v>
      </c>
      <c r="M102" s="17"/>
      <c r="N102" s="17">
        <v>0.44796378878321003</v>
      </c>
      <c r="O102" s="17">
        <v>0.39277749529248601</v>
      </c>
      <c r="P102" s="17">
        <v>0.46057879453068801</v>
      </c>
      <c r="Q102" s="17">
        <v>0.339928916282421</v>
      </c>
      <c r="R102" s="17"/>
      <c r="S102" s="17">
        <v>0.46666666666666701</v>
      </c>
      <c r="T102" s="17">
        <v>0.34285714285714303</v>
      </c>
      <c r="U102" s="17">
        <v>0.441176470588235</v>
      </c>
      <c r="V102" s="17">
        <v>0.39682539682539703</v>
      </c>
      <c r="W102" s="17">
        <v>0.338983050847458</v>
      </c>
      <c r="X102" s="17">
        <v>0.481012658227848</v>
      </c>
      <c r="Y102" s="17">
        <v>0.42857142857142899</v>
      </c>
      <c r="Z102" s="17">
        <v>0.48837209302325602</v>
      </c>
      <c r="AA102" s="17">
        <v>0.48888888888888898</v>
      </c>
      <c r="AB102" s="17"/>
      <c r="AC102" s="17">
        <v>0.433357647134616</v>
      </c>
      <c r="AD102" s="17">
        <v>0.42296933972280698</v>
      </c>
      <c r="AE102" s="17">
        <v>0.47071173306022901</v>
      </c>
      <c r="AF102" s="17"/>
      <c r="AG102" s="17">
        <v>0.41338784048735</v>
      </c>
      <c r="AH102" s="17">
        <v>0.417694252716659</v>
      </c>
      <c r="AI102" s="17">
        <v>0.49190486748303203</v>
      </c>
      <c r="AJ102" s="17">
        <v>0.37352596106910102</v>
      </c>
      <c r="AK102" s="17">
        <v>0.55352236828406798</v>
      </c>
      <c r="AL102" s="17"/>
      <c r="AM102" s="17">
        <v>0.31876693791122701</v>
      </c>
      <c r="AN102" s="17">
        <v>0.380661784995798</v>
      </c>
      <c r="AO102" s="17">
        <v>0.410092820259635</v>
      </c>
      <c r="AP102" s="17">
        <v>0.47806433188879899</v>
      </c>
      <c r="AQ102" s="17">
        <v>0.337182871629431</v>
      </c>
      <c r="AR102" s="17"/>
      <c r="AS102" s="17">
        <v>0.39814870627425297</v>
      </c>
      <c r="AT102" s="17">
        <v>0.49400108186494401</v>
      </c>
      <c r="AU102" s="17">
        <v>0.38665992681715899</v>
      </c>
      <c r="AV102" s="17">
        <v>0.37740941078357398</v>
      </c>
      <c r="AW102" s="17"/>
      <c r="AX102" s="17">
        <v>0.430889667133043</v>
      </c>
      <c r="AY102" s="17"/>
      <c r="AZ102" s="17">
        <v>0.35823486235679602</v>
      </c>
      <c r="BA102" s="17">
        <v>0.44841656782091499</v>
      </c>
      <c r="BB102" s="17">
        <v>0.47104271274640203</v>
      </c>
      <c r="BC102" s="17"/>
      <c r="BD102" s="17">
        <v>0.41851009361543201</v>
      </c>
      <c r="BE102" s="17">
        <v>0.44911339911132597</v>
      </c>
    </row>
    <row r="103" spans="2:57" x14ac:dyDescent="0.35">
      <c r="B103" t="s">
        <v>105</v>
      </c>
      <c r="C103" s="17">
        <v>0.20199633842320699</v>
      </c>
      <c r="D103" s="17">
        <v>0.19038438783915501</v>
      </c>
      <c r="E103" s="17">
        <v>0.209775162909279</v>
      </c>
      <c r="F103" s="17"/>
      <c r="G103" s="17">
        <v>0.26565864647647103</v>
      </c>
      <c r="H103" s="17">
        <v>0.16313305478725301</v>
      </c>
      <c r="I103" s="17">
        <v>0.176349634446027</v>
      </c>
      <c r="J103" s="17">
        <v>0.19383972562604801</v>
      </c>
      <c r="K103" s="17">
        <v>0.22751740270015799</v>
      </c>
      <c r="L103" s="17">
        <v>0.36643104589755798</v>
      </c>
      <c r="M103" s="17"/>
      <c r="N103" s="17">
        <v>0.155726914961618</v>
      </c>
      <c r="O103" s="17">
        <v>0.25020684636198198</v>
      </c>
      <c r="P103" s="17">
        <v>0.24014177650077501</v>
      </c>
      <c r="Q103" s="17">
        <v>0.27819657227533001</v>
      </c>
      <c r="R103" s="17"/>
      <c r="S103" s="17">
        <v>0.141666666666667</v>
      </c>
      <c r="T103" s="17">
        <v>0.266666666666667</v>
      </c>
      <c r="U103" s="17">
        <v>0.11764705882352899</v>
      </c>
      <c r="V103" s="17">
        <v>0.19047619047618999</v>
      </c>
      <c r="W103" s="17">
        <v>0.25423728813559299</v>
      </c>
      <c r="X103" s="17">
        <v>0.240506329113924</v>
      </c>
      <c r="Y103" s="17">
        <v>0.28571428571428598</v>
      </c>
      <c r="Z103" s="17">
        <v>0.162790697674419</v>
      </c>
      <c r="AA103" s="17">
        <v>0.155555555555556</v>
      </c>
      <c r="AB103" s="17"/>
      <c r="AC103" s="17">
        <v>0.217267161390509</v>
      </c>
      <c r="AD103" s="17">
        <v>0.17567082498328601</v>
      </c>
      <c r="AE103" s="17">
        <v>0.26812794533916601</v>
      </c>
      <c r="AF103" s="17"/>
      <c r="AG103" s="17">
        <v>0.22404911636083799</v>
      </c>
      <c r="AH103" s="17">
        <v>0.18167483219674599</v>
      </c>
      <c r="AI103" s="17">
        <v>0.14262069027971599</v>
      </c>
      <c r="AJ103" s="17">
        <v>0</v>
      </c>
      <c r="AK103" s="17">
        <v>0.232343015391476</v>
      </c>
      <c r="AL103" s="17"/>
      <c r="AM103" s="17">
        <v>0.39465698531153398</v>
      </c>
      <c r="AN103" s="17">
        <v>0.26191137046423202</v>
      </c>
      <c r="AO103" s="17">
        <v>0.162189864070717</v>
      </c>
      <c r="AP103" s="17">
        <v>0.168063469353112</v>
      </c>
      <c r="AQ103" s="17">
        <v>0.30343523025678398</v>
      </c>
      <c r="AR103" s="17"/>
      <c r="AS103" s="17">
        <v>0.21711369673379399</v>
      </c>
      <c r="AT103" s="17">
        <v>0.167541509765818</v>
      </c>
      <c r="AU103" s="17">
        <v>0.23360682450821699</v>
      </c>
      <c r="AV103" s="17">
        <v>0.211426008645378</v>
      </c>
      <c r="AW103" s="17"/>
      <c r="AX103" s="17">
        <v>0.186864678178956</v>
      </c>
      <c r="AY103" s="17"/>
      <c r="AZ103" s="17">
        <v>0.229739642796883</v>
      </c>
      <c r="BA103" s="17">
        <v>0.171951781986283</v>
      </c>
      <c r="BB103" s="17">
        <v>0.20560980246694899</v>
      </c>
      <c r="BC103" s="17"/>
      <c r="BD103" s="17">
        <v>0.20913491287637201</v>
      </c>
      <c r="BE103" s="17">
        <v>0.151498206013679</v>
      </c>
    </row>
    <row r="104" spans="2:57" x14ac:dyDescent="0.35">
      <c r="B104" t="s">
        <v>106</v>
      </c>
      <c r="C104" s="17">
        <v>0.134900626423409</v>
      </c>
      <c r="D104" s="17">
        <v>0.100322896105696</v>
      </c>
      <c r="E104" s="17">
        <v>0.15363946773811199</v>
      </c>
      <c r="F104" s="17"/>
      <c r="G104" s="17">
        <v>0.17008565541779899</v>
      </c>
      <c r="H104" s="17">
        <v>0.14778967835294099</v>
      </c>
      <c r="I104" s="17">
        <v>0.128386777105893</v>
      </c>
      <c r="J104" s="17">
        <v>0.135458286377834</v>
      </c>
      <c r="K104" s="17">
        <v>0.12662792047906801</v>
      </c>
      <c r="L104" s="17">
        <v>5.4097745791340697E-2</v>
      </c>
      <c r="M104" s="17"/>
      <c r="N104" s="17">
        <v>0.12731447956980699</v>
      </c>
      <c r="O104" s="17">
        <v>0.14523795869674699</v>
      </c>
      <c r="P104" s="17">
        <v>9.9988269732719695E-2</v>
      </c>
      <c r="Q104" s="17">
        <v>0.20949670173904</v>
      </c>
      <c r="R104" s="17"/>
      <c r="S104" s="17">
        <v>0.15</v>
      </c>
      <c r="T104" s="17">
        <v>0.12380952380952399</v>
      </c>
      <c r="U104" s="17">
        <v>0.17647058823529399</v>
      </c>
      <c r="V104" s="17">
        <v>0.126984126984127</v>
      </c>
      <c r="W104" s="17">
        <v>0.152542372881356</v>
      </c>
      <c r="X104" s="17">
        <v>0.10126582278481</v>
      </c>
      <c r="Y104" s="17">
        <v>8.5714285714285701E-2</v>
      </c>
      <c r="Z104" s="17">
        <v>0.13953488372093001</v>
      </c>
      <c r="AA104" s="17">
        <v>0.155555555555556</v>
      </c>
      <c r="AB104" s="17"/>
      <c r="AC104" s="17">
        <v>0.13091394357918101</v>
      </c>
      <c r="AD104" s="17">
        <v>0.13637909511879401</v>
      </c>
      <c r="AE104" s="17">
        <v>8.1137173736894594E-2</v>
      </c>
      <c r="AF104" s="17"/>
      <c r="AG104" s="17">
        <v>0.12566511042248299</v>
      </c>
      <c r="AH104" s="17">
        <v>0.16258040596939699</v>
      </c>
      <c r="AI104" s="17">
        <v>0.11967738381247101</v>
      </c>
      <c r="AJ104" s="17">
        <v>0</v>
      </c>
      <c r="AK104" s="17">
        <v>8.3548488285917405E-2</v>
      </c>
      <c r="AL104" s="17"/>
      <c r="AM104" s="17">
        <v>0.11886532629416501</v>
      </c>
      <c r="AN104" s="17">
        <v>0.189821941999234</v>
      </c>
      <c r="AO104" s="17">
        <v>0.148241937629911</v>
      </c>
      <c r="AP104" s="17">
        <v>0.101389353525491</v>
      </c>
      <c r="AQ104" s="17">
        <v>8.5957929957503995E-2</v>
      </c>
      <c r="AR104" s="17"/>
      <c r="AS104" s="17">
        <v>0.14266827209164401</v>
      </c>
      <c r="AT104" s="17">
        <v>8.3021635708958402E-2</v>
      </c>
      <c r="AU104" s="17">
        <v>0.20121386605299801</v>
      </c>
      <c r="AV104" s="17">
        <v>0.148634731506541</v>
      </c>
      <c r="AW104" s="17"/>
      <c r="AX104" s="17">
        <v>0.12857713210198901</v>
      </c>
      <c r="AY104" s="17"/>
      <c r="AZ104" s="17">
        <v>0.16210558993836399</v>
      </c>
      <c r="BA104" s="17">
        <v>0.132791972543256</v>
      </c>
      <c r="BB104" s="17">
        <v>0.113787706045664</v>
      </c>
      <c r="BC104" s="17"/>
      <c r="BD104" s="17">
        <v>0.13435595689705501</v>
      </c>
      <c r="BE104" s="17">
        <v>0.122527615210295</v>
      </c>
    </row>
    <row r="105" spans="2:57" x14ac:dyDescent="0.35">
      <c r="B105" t="s">
        <v>107</v>
      </c>
      <c r="C105" s="17">
        <v>5.5265024609654802E-2</v>
      </c>
      <c r="D105" s="17">
        <v>5.04885670774693E-2</v>
      </c>
      <c r="E105" s="17">
        <v>5.8333938883654603E-2</v>
      </c>
      <c r="F105" s="17"/>
      <c r="G105" s="17">
        <v>0.11104196571953399</v>
      </c>
      <c r="H105" s="17">
        <v>7.6674344745864695E-2</v>
      </c>
      <c r="I105" s="17">
        <v>5.5405994664755799E-2</v>
      </c>
      <c r="J105" s="17">
        <v>3.1791664883422402E-2</v>
      </c>
      <c r="K105" s="17">
        <v>1.03820524918772E-2</v>
      </c>
      <c r="L105" s="17">
        <v>3.27395479136404E-2</v>
      </c>
      <c r="M105" s="17"/>
      <c r="N105" s="17">
        <v>5.4516438472976401E-2</v>
      </c>
      <c r="O105" s="17">
        <v>5.5611935240234403E-2</v>
      </c>
      <c r="P105" s="17">
        <v>6.8229470761360697E-2</v>
      </c>
      <c r="Q105" s="17">
        <v>4.2812712468968402E-2</v>
      </c>
      <c r="R105" s="17"/>
      <c r="S105" s="17">
        <v>7.4999999999999997E-2</v>
      </c>
      <c r="T105" s="17">
        <v>3.8095238095238099E-2</v>
      </c>
      <c r="U105" s="17">
        <v>5.8823529411764698E-2</v>
      </c>
      <c r="V105" s="17">
        <v>7.9365079365079402E-2</v>
      </c>
      <c r="W105" s="17">
        <v>5.0847457627118599E-2</v>
      </c>
      <c r="X105" s="17">
        <v>7.5949367088607597E-2</v>
      </c>
      <c r="Y105" s="17">
        <v>4.2857142857142899E-2</v>
      </c>
      <c r="Z105" s="17">
        <v>9.3023255813953501E-2</v>
      </c>
      <c r="AA105" s="17">
        <v>1.1111111111111099E-2</v>
      </c>
      <c r="AB105" s="17"/>
      <c r="AC105" s="17">
        <v>2.3079149610515499E-2</v>
      </c>
      <c r="AD105" s="17">
        <v>6.8360360423601593E-2</v>
      </c>
      <c r="AE105" s="17">
        <v>4.71424378629655E-2</v>
      </c>
      <c r="AF105" s="17"/>
      <c r="AG105" s="17">
        <v>2.8991573158867301E-2</v>
      </c>
      <c r="AH105" s="17">
        <v>8.6097439549095295E-2</v>
      </c>
      <c r="AI105" s="17">
        <v>0</v>
      </c>
      <c r="AJ105" s="17">
        <v>0</v>
      </c>
      <c r="AK105" s="17">
        <v>1.9064178050545898E-2</v>
      </c>
      <c r="AL105" s="17"/>
      <c r="AM105" s="17">
        <v>7.7561961758689901E-2</v>
      </c>
      <c r="AN105" s="17">
        <v>5.0095551159586499E-2</v>
      </c>
      <c r="AO105" s="17">
        <v>6.8208774650803897E-2</v>
      </c>
      <c r="AP105" s="17">
        <v>3.73696771217309E-2</v>
      </c>
      <c r="AQ105" s="17">
        <v>0</v>
      </c>
      <c r="AR105" s="17"/>
      <c r="AS105" s="17">
        <v>4.3384304225760999E-2</v>
      </c>
      <c r="AT105" s="17">
        <v>5.9544647007438202E-2</v>
      </c>
      <c r="AU105" s="17">
        <v>7.4556622066829503E-2</v>
      </c>
      <c r="AV105" s="17">
        <v>3.86308027242621E-2</v>
      </c>
      <c r="AW105" s="17"/>
      <c r="AX105" s="17">
        <v>5.5802526038310499E-2</v>
      </c>
      <c r="AY105" s="17"/>
      <c r="AZ105" s="17">
        <v>7.3406686651639796E-2</v>
      </c>
      <c r="BA105" s="17">
        <v>5.6354802113625098E-2</v>
      </c>
      <c r="BB105" s="17">
        <v>2.9387032360063601E-2</v>
      </c>
      <c r="BC105" s="17"/>
      <c r="BD105" s="17">
        <v>3.8450489906422802E-2</v>
      </c>
      <c r="BE105" s="17">
        <v>7.9578835796752803E-2</v>
      </c>
    </row>
    <row r="106" spans="2:57" x14ac:dyDescent="0.35">
      <c r="B106" t="s">
        <v>81</v>
      </c>
      <c r="C106" s="17">
        <v>7.4959898489310303E-3</v>
      </c>
      <c r="D106" s="17">
        <v>1.18984308934856E-2</v>
      </c>
      <c r="E106" s="17">
        <v>2.4710661796247401E-3</v>
      </c>
      <c r="F106" s="17"/>
      <c r="G106" s="17">
        <v>0</v>
      </c>
      <c r="H106" s="17">
        <v>5.6437396935740004E-3</v>
      </c>
      <c r="I106" s="17">
        <v>5.9668765752475001E-3</v>
      </c>
      <c r="J106" s="17">
        <v>0</v>
      </c>
      <c r="K106" s="17">
        <v>2.1032112855098602E-2</v>
      </c>
      <c r="L106" s="17">
        <v>2.6998914854810301E-2</v>
      </c>
      <c r="M106" s="17"/>
      <c r="N106" s="17">
        <v>8.6840443201011107E-3</v>
      </c>
      <c r="O106" s="17">
        <v>1.25463463735096E-2</v>
      </c>
      <c r="P106" s="17">
        <v>0</v>
      </c>
      <c r="Q106" s="17">
        <v>0</v>
      </c>
      <c r="R106" s="17"/>
      <c r="S106" s="17">
        <v>0</v>
      </c>
      <c r="T106" s="17">
        <v>2.8571428571428598E-2</v>
      </c>
      <c r="U106" s="17">
        <v>0</v>
      </c>
      <c r="V106" s="17">
        <v>0</v>
      </c>
      <c r="W106" s="17">
        <v>0</v>
      </c>
      <c r="X106" s="17">
        <v>0</v>
      </c>
      <c r="Y106" s="17">
        <v>1.4285714285714299E-2</v>
      </c>
      <c r="Z106" s="17">
        <v>0</v>
      </c>
      <c r="AA106" s="17">
        <v>1.1111111111111099E-2</v>
      </c>
      <c r="AB106" s="17"/>
      <c r="AC106" s="17">
        <v>4.5880458018513403E-3</v>
      </c>
      <c r="AD106" s="17">
        <v>5.6872233397990803E-3</v>
      </c>
      <c r="AE106" s="17">
        <v>2.7847928274103598E-2</v>
      </c>
      <c r="AF106" s="17"/>
      <c r="AG106" s="17">
        <v>0</v>
      </c>
      <c r="AH106" s="17">
        <v>3.7284861873516199E-3</v>
      </c>
      <c r="AI106" s="17">
        <v>0</v>
      </c>
      <c r="AJ106" s="17">
        <v>0.20363788954449299</v>
      </c>
      <c r="AK106" s="17">
        <v>4.5251235812284803E-2</v>
      </c>
      <c r="AL106" s="17"/>
      <c r="AM106" s="17">
        <v>1.84046676412731E-2</v>
      </c>
      <c r="AN106" s="17">
        <v>0</v>
      </c>
      <c r="AO106" s="17">
        <v>7.9219336521131594E-3</v>
      </c>
      <c r="AP106" s="17">
        <v>5.9075790297946898E-3</v>
      </c>
      <c r="AQ106" s="17">
        <v>0</v>
      </c>
      <c r="AR106" s="17"/>
      <c r="AS106" s="17">
        <v>2.2220426541396301E-2</v>
      </c>
      <c r="AT106" s="17">
        <v>0</v>
      </c>
      <c r="AU106" s="17">
        <v>7.1113501326315496E-3</v>
      </c>
      <c r="AV106" s="17">
        <v>0</v>
      </c>
      <c r="AW106" s="17"/>
      <c r="AX106" s="17">
        <v>3.58001071404858E-3</v>
      </c>
      <c r="AY106" s="17"/>
      <c r="AZ106" s="17">
        <v>1.00395784627588E-2</v>
      </c>
      <c r="BA106" s="17">
        <v>4.1479233484599601E-3</v>
      </c>
      <c r="BB106" s="17">
        <v>9.5591816248857507E-3</v>
      </c>
      <c r="BC106" s="17"/>
      <c r="BD106" s="17">
        <v>1.38920082264596E-2</v>
      </c>
      <c r="BE106" s="17">
        <v>0</v>
      </c>
    </row>
    <row r="107" spans="2:57" x14ac:dyDescent="0.35">
      <c r="B107" t="s">
        <v>108</v>
      </c>
      <c r="C107" s="17">
        <v>0.60034202069479803</v>
      </c>
      <c r="D107" s="17">
        <v>0.64690571808419395</v>
      </c>
      <c r="E107" s="17">
        <v>0.57578036428932999</v>
      </c>
      <c r="F107" s="17"/>
      <c r="G107" s="17">
        <v>0.453213732386196</v>
      </c>
      <c r="H107" s="17">
        <v>0.60675918242036697</v>
      </c>
      <c r="I107" s="17">
        <v>0.63389071720807599</v>
      </c>
      <c r="J107" s="17">
        <v>0.63891032311269502</v>
      </c>
      <c r="K107" s="17">
        <v>0.61444051147379797</v>
      </c>
      <c r="L107" s="17">
        <v>0.51973274554265003</v>
      </c>
      <c r="M107" s="17"/>
      <c r="N107" s="17">
        <v>0.65375812267549704</v>
      </c>
      <c r="O107" s="17">
        <v>0.53639691332752704</v>
      </c>
      <c r="P107" s="17">
        <v>0.59164048300514405</v>
      </c>
      <c r="Q107" s="17">
        <v>0.46949401351666198</v>
      </c>
      <c r="R107" s="17"/>
      <c r="S107" s="17">
        <v>0.63333333333333297</v>
      </c>
      <c r="T107" s="17">
        <v>0.54285714285714304</v>
      </c>
      <c r="U107" s="17">
        <v>0.64705882352941202</v>
      </c>
      <c r="V107" s="17">
        <v>0.60317460317460303</v>
      </c>
      <c r="W107" s="17">
        <v>0.54237288135593198</v>
      </c>
      <c r="X107" s="17">
        <v>0.582278481012658</v>
      </c>
      <c r="Y107" s="17">
        <v>0.57142857142857195</v>
      </c>
      <c r="Z107" s="17">
        <v>0.60465116279069797</v>
      </c>
      <c r="AA107" s="17">
        <v>0.66666666666666696</v>
      </c>
      <c r="AB107" s="17"/>
      <c r="AC107" s="17">
        <v>0.62415169961794303</v>
      </c>
      <c r="AD107" s="17">
        <v>0.61390249613451997</v>
      </c>
      <c r="AE107" s="17">
        <v>0.57574451478687005</v>
      </c>
      <c r="AF107" s="17"/>
      <c r="AG107" s="17">
        <v>0.621294200057812</v>
      </c>
      <c r="AH107" s="17">
        <v>0.56591883609741001</v>
      </c>
      <c r="AI107" s="17">
        <v>0.73770192590781303</v>
      </c>
      <c r="AJ107" s="17">
        <v>0.79636211045550698</v>
      </c>
      <c r="AK107" s="17">
        <v>0.61979308245977605</v>
      </c>
      <c r="AL107" s="17"/>
      <c r="AM107" s="17">
        <v>0.39051105899433802</v>
      </c>
      <c r="AN107" s="17">
        <v>0.49817113637694799</v>
      </c>
      <c r="AO107" s="17">
        <v>0.61343748999645498</v>
      </c>
      <c r="AP107" s="17">
        <v>0.68726992096987205</v>
      </c>
      <c r="AQ107" s="17">
        <v>0.61060683978571195</v>
      </c>
      <c r="AR107" s="17"/>
      <c r="AS107" s="17">
        <v>0.57461330040740499</v>
      </c>
      <c r="AT107" s="17">
        <v>0.68989220751778502</v>
      </c>
      <c r="AU107" s="17">
        <v>0.48351133723932399</v>
      </c>
      <c r="AV107" s="17">
        <v>0.60130845712381997</v>
      </c>
      <c r="AW107" s="17"/>
      <c r="AX107" s="17">
        <v>0.62517565296669597</v>
      </c>
      <c r="AY107" s="17"/>
      <c r="AZ107" s="17">
        <v>0.52470850215035403</v>
      </c>
      <c r="BA107" s="17">
        <v>0.63475352000837604</v>
      </c>
      <c r="BB107" s="17">
        <v>0.64165627750243703</v>
      </c>
      <c r="BC107" s="17"/>
      <c r="BD107" s="17">
        <v>0.60416663209369104</v>
      </c>
      <c r="BE107" s="17">
        <v>0.64639534297927403</v>
      </c>
    </row>
    <row r="108" spans="2:57" x14ac:dyDescent="0.35">
      <c r="B108" t="s">
        <v>109</v>
      </c>
      <c r="C108" s="17">
        <v>0.19016565103306399</v>
      </c>
      <c r="D108" s="17">
        <v>0.15081146318316499</v>
      </c>
      <c r="E108" s="17">
        <v>0.211973406621767</v>
      </c>
      <c r="F108" s="17"/>
      <c r="G108" s="17">
        <v>0.28112762113733297</v>
      </c>
      <c r="H108" s="17">
        <v>0.224464023098806</v>
      </c>
      <c r="I108" s="17">
        <v>0.18379277177064901</v>
      </c>
      <c r="J108" s="17">
        <v>0.167249951261256</v>
      </c>
      <c r="K108" s="17">
        <v>0.137009972970945</v>
      </c>
      <c r="L108" s="17">
        <v>8.6837293704981E-2</v>
      </c>
      <c r="M108" s="17"/>
      <c r="N108" s="17">
        <v>0.18183091804278401</v>
      </c>
      <c r="O108" s="17">
        <v>0.20084989393698199</v>
      </c>
      <c r="P108" s="17">
        <v>0.16821774049408</v>
      </c>
      <c r="Q108" s="17">
        <v>0.25230941420800901</v>
      </c>
      <c r="R108" s="17"/>
      <c r="S108" s="17">
        <v>0.22500000000000001</v>
      </c>
      <c r="T108" s="17">
        <v>0.161904761904762</v>
      </c>
      <c r="U108" s="17">
        <v>0.23529411764705899</v>
      </c>
      <c r="V108" s="17">
        <v>0.206349206349206</v>
      </c>
      <c r="W108" s="17">
        <v>0.20338983050847501</v>
      </c>
      <c r="X108" s="17">
        <v>0.177215189873418</v>
      </c>
      <c r="Y108" s="17">
        <v>0.128571428571429</v>
      </c>
      <c r="Z108" s="17">
        <v>0.232558139534884</v>
      </c>
      <c r="AA108" s="17">
        <v>0.16666666666666699</v>
      </c>
      <c r="AB108" s="17"/>
      <c r="AC108" s="17">
        <v>0.15399309318969701</v>
      </c>
      <c r="AD108" s="17">
        <v>0.204739455542395</v>
      </c>
      <c r="AE108" s="17">
        <v>0.12827961159986001</v>
      </c>
      <c r="AF108" s="17"/>
      <c r="AG108" s="17">
        <v>0.15465668358135001</v>
      </c>
      <c r="AH108" s="17">
        <v>0.24867784551849201</v>
      </c>
      <c r="AI108" s="17">
        <v>0.11967738381247101</v>
      </c>
      <c r="AJ108" s="17">
        <v>0</v>
      </c>
      <c r="AK108" s="17">
        <v>0.102612666336463</v>
      </c>
      <c r="AL108" s="17"/>
      <c r="AM108" s="17">
        <v>0.196427288052855</v>
      </c>
      <c r="AN108" s="17">
        <v>0.23991749315881999</v>
      </c>
      <c r="AO108" s="17">
        <v>0.216450712280715</v>
      </c>
      <c r="AP108" s="17">
        <v>0.138759030647222</v>
      </c>
      <c r="AQ108" s="17">
        <v>8.5957929957503995E-2</v>
      </c>
      <c r="AR108" s="17"/>
      <c r="AS108" s="17">
        <v>0.18605257631740499</v>
      </c>
      <c r="AT108" s="17">
        <v>0.14256628271639701</v>
      </c>
      <c r="AU108" s="17">
        <v>0.27577048811982702</v>
      </c>
      <c r="AV108" s="17">
        <v>0.187265534230803</v>
      </c>
      <c r="AW108" s="17"/>
      <c r="AX108" s="17">
        <v>0.184379658140299</v>
      </c>
      <c r="AY108" s="17"/>
      <c r="AZ108" s="17">
        <v>0.23551227659000301</v>
      </c>
      <c r="BA108" s="17">
        <v>0.18914677465688101</v>
      </c>
      <c r="BB108" s="17">
        <v>0.143174738405728</v>
      </c>
      <c r="BC108" s="17"/>
      <c r="BD108" s="17">
        <v>0.17280644680347801</v>
      </c>
      <c r="BE108" s="17">
        <v>0.20210645100704799</v>
      </c>
    </row>
    <row r="109" spans="2:57" x14ac:dyDescent="0.35">
      <c r="B109" t="s">
        <v>110</v>
      </c>
      <c r="C109" s="17">
        <v>0.41017636966173399</v>
      </c>
      <c r="D109" s="17">
        <v>0.49609425490102899</v>
      </c>
      <c r="E109" s="17">
        <v>0.36380695766756299</v>
      </c>
      <c r="F109" s="17"/>
      <c r="G109" s="17">
        <v>0.172086111248863</v>
      </c>
      <c r="H109" s="17">
        <v>0.382295159321561</v>
      </c>
      <c r="I109" s="17">
        <v>0.45009794543742698</v>
      </c>
      <c r="J109" s="17">
        <v>0.471660371851439</v>
      </c>
      <c r="K109" s="17">
        <v>0.477430538502853</v>
      </c>
      <c r="L109" s="17">
        <v>0.43289545183766898</v>
      </c>
      <c r="M109" s="17"/>
      <c r="N109" s="17">
        <v>0.47192720463271398</v>
      </c>
      <c r="O109" s="17">
        <v>0.33554701939054499</v>
      </c>
      <c r="P109" s="17">
        <v>0.42342274251106399</v>
      </c>
      <c r="Q109" s="17">
        <v>0.217184599308653</v>
      </c>
      <c r="R109" s="17"/>
      <c r="S109" s="17">
        <v>0.40833333333333299</v>
      </c>
      <c r="T109" s="17">
        <v>0.38095238095238099</v>
      </c>
      <c r="U109" s="17">
        <v>0.41176470588235298</v>
      </c>
      <c r="V109" s="17">
        <v>0.39682539682539703</v>
      </c>
      <c r="W109" s="17">
        <v>0.338983050847458</v>
      </c>
      <c r="X109" s="17">
        <v>0.40506329113924</v>
      </c>
      <c r="Y109" s="17">
        <v>0.442857142857143</v>
      </c>
      <c r="Z109" s="17">
        <v>0.372093023255814</v>
      </c>
      <c r="AA109" s="17">
        <v>0.5</v>
      </c>
      <c r="AB109" s="17"/>
      <c r="AC109" s="17">
        <v>0.47015860642824597</v>
      </c>
      <c r="AD109" s="17">
        <v>0.40916304059212499</v>
      </c>
      <c r="AE109" s="17">
        <v>0.44746490318700999</v>
      </c>
      <c r="AF109" s="17"/>
      <c r="AG109" s="17">
        <v>0.46663751647646101</v>
      </c>
      <c r="AH109" s="17">
        <v>0.31724099057891803</v>
      </c>
      <c r="AI109" s="17">
        <v>0.61802454209534197</v>
      </c>
      <c r="AJ109" s="17">
        <v>0.79636211045550698</v>
      </c>
      <c r="AK109" s="17">
        <v>0.517180416123312</v>
      </c>
      <c r="AL109" s="17"/>
      <c r="AM109" s="17">
        <v>0.19408377094148399</v>
      </c>
      <c r="AN109" s="17">
        <v>0.25825364321812699</v>
      </c>
      <c r="AO109" s="17">
        <v>0.39698677771574098</v>
      </c>
      <c r="AP109" s="17">
        <v>0.54851089032264999</v>
      </c>
      <c r="AQ109" s="17">
        <v>0.524648909828208</v>
      </c>
      <c r="AR109" s="17"/>
      <c r="AS109" s="17">
        <v>0.38856072408999998</v>
      </c>
      <c r="AT109" s="17">
        <v>0.54732592480138897</v>
      </c>
      <c r="AU109" s="17">
        <v>0.207740849119497</v>
      </c>
      <c r="AV109" s="17">
        <v>0.41404292289301697</v>
      </c>
      <c r="AW109" s="17"/>
      <c r="AX109" s="17">
        <v>0.44079599482639698</v>
      </c>
      <c r="AY109" s="17"/>
      <c r="AZ109" s="17">
        <v>0.28919622556035102</v>
      </c>
      <c r="BA109" s="17">
        <v>0.44560674535149503</v>
      </c>
      <c r="BB109" s="17">
        <v>0.498481539096709</v>
      </c>
      <c r="BC109" s="17"/>
      <c r="BD109" s="17">
        <v>0.43136018529021303</v>
      </c>
      <c r="BE109" s="17">
        <v>0.44428889197222599</v>
      </c>
    </row>
    <row r="110" spans="2:57"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row>
    <row r="111" spans="2:57" x14ac:dyDescent="0.35">
      <c r="B111" s="6" t="s">
        <v>118</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row>
    <row r="112" spans="2:57" x14ac:dyDescent="0.35">
      <c r="B112" s="24" t="s">
        <v>85</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row>
    <row r="113" spans="2:57" x14ac:dyDescent="0.35">
      <c r="B113" t="s">
        <v>103</v>
      </c>
      <c r="C113" s="17">
        <v>0.165360586571138</v>
      </c>
      <c r="D113" s="17">
        <v>0.21335667500389</v>
      </c>
      <c r="E113" s="17">
        <v>0.13791129735915</v>
      </c>
      <c r="F113" s="17"/>
      <c r="G113" s="17">
        <v>0.12066348498168999</v>
      </c>
      <c r="H113" s="17">
        <v>0.17577550771377001</v>
      </c>
      <c r="I113" s="17">
        <v>0.177020094322479</v>
      </c>
      <c r="J113" s="17">
        <v>0.12752662223585501</v>
      </c>
      <c r="K113" s="17">
        <v>0.155488913989038</v>
      </c>
      <c r="L113" s="17">
        <v>0.28612893462113298</v>
      </c>
      <c r="M113" s="17"/>
      <c r="N113" s="17">
        <v>0.13864335685280599</v>
      </c>
      <c r="O113" s="17">
        <v>0.190903392249655</v>
      </c>
      <c r="P113" s="17">
        <v>0.19512665518275199</v>
      </c>
      <c r="Q113" s="17">
        <v>0.177332550015596</v>
      </c>
      <c r="R113" s="17"/>
      <c r="S113" s="17">
        <v>0.15833333333333299</v>
      </c>
      <c r="T113" s="17">
        <v>0.15238095238095201</v>
      </c>
      <c r="U113" s="17">
        <v>0.20588235294117599</v>
      </c>
      <c r="V113" s="17">
        <v>0.206349206349206</v>
      </c>
      <c r="W113" s="17">
        <v>0.13559322033898299</v>
      </c>
      <c r="X113" s="17">
        <v>0.164556962025316</v>
      </c>
      <c r="Y113" s="17">
        <v>0.2</v>
      </c>
      <c r="Z113" s="17">
        <v>9.3023255813953501E-2</v>
      </c>
      <c r="AA113" s="17">
        <v>0.14444444444444399</v>
      </c>
      <c r="AB113" s="17"/>
      <c r="AC113" s="17">
        <v>0.18187191322059201</v>
      </c>
      <c r="AD113" s="17">
        <v>0.15988968530998601</v>
      </c>
      <c r="AE113" s="17">
        <v>0.16402603273557501</v>
      </c>
      <c r="AF113" s="17"/>
      <c r="AG113" s="17">
        <v>0.20432446257772199</v>
      </c>
      <c r="AH113" s="17">
        <v>0.15780813298536001</v>
      </c>
      <c r="AI113" s="17">
        <v>9.5569524561845504E-2</v>
      </c>
      <c r="AJ113" s="17">
        <v>0.60753097943838796</v>
      </c>
      <c r="AK113" s="17">
        <v>0.19032980736163199</v>
      </c>
      <c r="AL113" s="17"/>
      <c r="AM113" s="17">
        <v>0.173284065801386</v>
      </c>
      <c r="AN113" s="17">
        <v>0.133492574133077</v>
      </c>
      <c r="AO113" s="17">
        <v>0.17058042172523399</v>
      </c>
      <c r="AP113" s="17">
        <v>0.17353837244480599</v>
      </c>
      <c r="AQ113" s="17">
        <v>0.20949545743411799</v>
      </c>
      <c r="AR113" s="17"/>
      <c r="AS113" s="17">
        <v>0.13613053193268501</v>
      </c>
      <c r="AT113" s="17">
        <v>0.20114320440799699</v>
      </c>
      <c r="AU113" s="17">
        <v>0.111407959928903</v>
      </c>
      <c r="AV113" s="17">
        <v>0.208822655607595</v>
      </c>
      <c r="AW113" s="17"/>
      <c r="AX113" s="17">
        <v>0.16165449172264201</v>
      </c>
      <c r="AY113" s="17"/>
      <c r="AZ113" s="17">
        <v>0.16121603030461901</v>
      </c>
      <c r="BA113" s="17">
        <v>0.16443502708590199</v>
      </c>
      <c r="BB113" s="17">
        <v>0.18175927070826201</v>
      </c>
      <c r="BC113" s="17"/>
      <c r="BD113" s="17">
        <v>0.190586758135462</v>
      </c>
      <c r="BE113" s="17">
        <v>0.17106940118189201</v>
      </c>
    </row>
    <row r="114" spans="2:57" x14ac:dyDescent="0.35">
      <c r="B114" t="s">
        <v>104</v>
      </c>
      <c r="C114" s="17">
        <v>0.35204971235173199</v>
      </c>
      <c r="D114" s="17">
        <v>0.39674230646264302</v>
      </c>
      <c r="E114" s="17">
        <v>0.32742102028187398</v>
      </c>
      <c r="F114" s="17"/>
      <c r="G114" s="17">
        <v>0.29305883501444302</v>
      </c>
      <c r="H114" s="17">
        <v>0.338322215901109</v>
      </c>
      <c r="I114" s="17">
        <v>0.32969527388434999</v>
      </c>
      <c r="J114" s="17">
        <v>0.39178428524547998</v>
      </c>
      <c r="K114" s="17">
        <v>0.39831434090118301</v>
      </c>
      <c r="L114" s="17">
        <v>0.393509848729442</v>
      </c>
      <c r="M114" s="17"/>
      <c r="N114" s="17">
        <v>0.376088144383454</v>
      </c>
      <c r="O114" s="17">
        <v>0.35839312457546602</v>
      </c>
      <c r="P114" s="17">
        <v>0.29768397550935</v>
      </c>
      <c r="Q114" s="17">
        <v>0.28730853717869598</v>
      </c>
      <c r="R114" s="17"/>
      <c r="S114" s="17">
        <v>0.4</v>
      </c>
      <c r="T114" s="17">
        <v>0.39047619047618998</v>
      </c>
      <c r="U114" s="17">
        <v>0.23529411764705899</v>
      </c>
      <c r="V114" s="17">
        <v>0.30158730158730201</v>
      </c>
      <c r="W114" s="17">
        <v>0.355932203389831</v>
      </c>
      <c r="X114" s="17">
        <v>0.430379746835443</v>
      </c>
      <c r="Y114" s="17">
        <v>0.371428571428571</v>
      </c>
      <c r="Z114" s="17">
        <v>0.232558139534884</v>
      </c>
      <c r="AA114" s="17">
        <v>0.344444444444444</v>
      </c>
      <c r="AB114" s="17"/>
      <c r="AC114" s="17">
        <v>0.39826515387469302</v>
      </c>
      <c r="AD114" s="17">
        <v>0.33631609286942798</v>
      </c>
      <c r="AE114" s="17">
        <v>0.26881690279885101</v>
      </c>
      <c r="AF114" s="17"/>
      <c r="AG114" s="17">
        <v>0.41339689865414397</v>
      </c>
      <c r="AH114" s="17">
        <v>0.29264686987581101</v>
      </c>
      <c r="AI114" s="17">
        <v>0.37405872190473599</v>
      </c>
      <c r="AJ114" s="17">
        <v>0.18883113101711901</v>
      </c>
      <c r="AK114" s="17">
        <v>0.40496014459500701</v>
      </c>
      <c r="AL114" s="17"/>
      <c r="AM114" s="17">
        <v>0.24738477051434599</v>
      </c>
      <c r="AN114" s="17">
        <v>0.36444342457460999</v>
      </c>
      <c r="AO114" s="17">
        <v>0.34613454877578198</v>
      </c>
      <c r="AP114" s="17">
        <v>0.36835004684948802</v>
      </c>
      <c r="AQ114" s="17">
        <v>0.38891484336814602</v>
      </c>
      <c r="AR114" s="17"/>
      <c r="AS114" s="17">
        <v>0.42925240634168199</v>
      </c>
      <c r="AT114" s="17">
        <v>0.35422120745167002</v>
      </c>
      <c r="AU114" s="17">
        <v>0.265393467285784</v>
      </c>
      <c r="AV114" s="17">
        <v>0.33567060400965099</v>
      </c>
      <c r="AW114" s="17"/>
      <c r="AX114" s="17">
        <v>0.34591907780778097</v>
      </c>
      <c r="AY114" s="17"/>
      <c r="AZ114" s="17">
        <v>0.330419025074355</v>
      </c>
      <c r="BA114" s="17">
        <v>0.35781525884696602</v>
      </c>
      <c r="BB114" s="17">
        <v>0.36580395151141099</v>
      </c>
      <c r="BC114" s="17"/>
      <c r="BD114" s="17">
        <v>0.39797103935432299</v>
      </c>
      <c r="BE114" s="17">
        <v>0.31630019225129102</v>
      </c>
    </row>
    <row r="115" spans="2:57" x14ac:dyDescent="0.35">
      <c r="B115" t="s">
        <v>105</v>
      </c>
      <c r="C115" s="17">
        <v>0.21348508804307401</v>
      </c>
      <c r="D115" s="17">
        <v>0.20272683394573199</v>
      </c>
      <c r="E115" s="17">
        <v>0.216113977365888</v>
      </c>
      <c r="F115" s="17"/>
      <c r="G115" s="17">
        <v>0.203431576192972</v>
      </c>
      <c r="H115" s="17">
        <v>0.240365275372005</v>
      </c>
      <c r="I115" s="17">
        <v>0.22389270971616501</v>
      </c>
      <c r="J115" s="17">
        <v>0.18001525733405199</v>
      </c>
      <c r="K115" s="17">
        <v>0.19077303339126001</v>
      </c>
      <c r="L115" s="17">
        <v>0.21023608387870299</v>
      </c>
      <c r="M115" s="17"/>
      <c r="N115" s="17">
        <v>0.19391605255519301</v>
      </c>
      <c r="O115" s="17">
        <v>0.19067100632532799</v>
      </c>
      <c r="P115" s="17">
        <v>0.27545616533258099</v>
      </c>
      <c r="Q115" s="17">
        <v>0.28541854103408199</v>
      </c>
      <c r="R115" s="17"/>
      <c r="S115" s="17">
        <v>0.22500000000000001</v>
      </c>
      <c r="T115" s="17">
        <v>0.2</v>
      </c>
      <c r="U115" s="17">
        <v>0.29411764705882398</v>
      </c>
      <c r="V115" s="17">
        <v>0.26984126984126999</v>
      </c>
      <c r="W115" s="17">
        <v>0.152542372881356</v>
      </c>
      <c r="X115" s="17">
        <v>0.189873417721519</v>
      </c>
      <c r="Y115" s="17">
        <v>0.157142857142857</v>
      </c>
      <c r="Z115" s="17">
        <v>0.232558139534884</v>
      </c>
      <c r="AA115" s="17">
        <v>0.2</v>
      </c>
      <c r="AB115" s="17"/>
      <c r="AC115" s="17">
        <v>0.21057142915413199</v>
      </c>
      <c r="AD115" s="17">
        <v>0.21455902659696799</v>
      </c>
      <c r="AE115" s="17">
        <v>0.27252671178735899</v>
      </c>
      <c r="AF115" s="17"/>
      <c r="AG115" s="17">
        <v>0.17894021471065</v>
      </c>
      <c r="AH115" s="17">
        <v>0.22687306782466099</v>
      </c>
      <c r="AI115" s="17">
        <v>0.33150228112703101</v>
      </c>
      <c r="AJ115" s="17">
        <v>0.20363788954449299</v>
      </c>
      <c r="AK115" s="17">
        <v>0.15142534200434499</v>
      </c>
      <c r="AL115" s="17"/>
      <c r="AM115" s="17">
        <v>0.21631996849444901</v>
      </c>
      <c r="AN115" s="17">
        <v>0.25247224950525499</v>
      </c>
      <c r="AO115" s="17">
        <v>0.23179879668185899</v>
      </c>
      <c r="AP115" s="17">
        <v>0.16495785876309901</v>
      </c>
      <c r="AQ115" s="17">
        <v>0.18185069604074999</v>
      </c>
      <c r="AR115" s="17"/>
      <c r="AS115" s="17">
        <v>0.20090585361218</v>
      </c>
      <c r="AT115" s="17">
        <v>0.20169738708116899</v>
      </c>
      <c r="AU115" s="17">
        <v>0.26244276238480202</v>
      </c>
      <c r="AV115" s="17">
        <v>0.19359030609074099</v>
      </c>
      <c r="AW115" s="17"/>
      <c r="AX115" s="17">
        <v>0.215863060975406</v>
      </c>
      <c r="AY115" s="17"/>
      <c r="AZ115" s="17">
        <v>0.21379839136428599</v>
      </c>
      <c r="BA115" s="17">
        <v>0.23042760141874999</v>
      </c>
      <c r="BB115" s="17">
        <v>0.183665530242269</v>
      </c>
      <c r="BC115" s="17"/>
      <c r="BD115" s="17">
        <v>0.18675152802353701</v>
      </c>
      <c r="BE115" s="17">
        <v>0.22723025123924501</v>
      </c>
    </row>
    <row r="116" spans="2:57" x14ac:dyDescent="0.35">
      <c r="B116" t="s">
        <v>106</v>
      </c>
      <c r="C116" s="17">
        <v>0.19046804424691999</v>
      </c>
      <c r="D116" s="17">
        <v>0.12707234018095101</v>
      </c>
      <c r="E116" s="17">
        <v>0.22864700967629201</v>
      </c>
      <c r="F116" s="17"/>
      <c r="G116" s="17">
        <v>0.24088346623662099</v>
      </c>
      <c r="H116" s="17">
        <v>0.17130416255061001</v>
      </c>
      <c r="I116" s="17">
        <v>0.19501683353110399</v>
      </c>
      <c r="J116" s="17">
        <v>0.22686440688610199</v>
      </c>
      <c r="K116" s="17">
        <v>0.19324460102605001</v>
      </c>
      <c r="L116" s="17">
        <v>4.8323629996754797E-2</v>
      </c>
      <c r="M116" s="17"/>
      <c r="N116" s="17">
        <v>0.20712402005969399</v>
      </c>
      <c r="O116" s="17">
        <v>0.19616525314587699</v>
      </c>
      <c r="P116" s="17">
        <v>0.16232814548136901</v>
      </c>
      <c r="Q116" s="17">
        <v>0.14358445693123001</v>
      </c>
      <c r="R116" s="17"/>
      <c r="S116" s="17">
        <v>0.19166666666666701</v>
      </c>
      <c r="T116" s="17">
        <v>0.14285714285714299</v>
      </c>
      <c r="U116" s="17">
        <v>0.17647058823529399</v>
      </c>
      <c r="V116" s="17">
        <v>0.14285714285714299</v>
      </c>
      <c r="W116" s="17">
        <v>0.27118644067796599</v>
      </c>
      <c r="X116" s="17">
        <v>0.151898734177215</v>
      </c>
      <c r="Y116" s="17">
        <v>0.157142857142857</v>
      </c>
      <c r="Z116" s="17">
        <v>0.34883720930232598</v>
      </c>
      <c r="AA116" s="17">
        <v>0.24444444444444399</v>
      </c>
      <c r="AB116" s="17"/>
      <c r="AC116" s="17">
        <v>0.15734984925973799</v>
      </c>
      <c r="AD116" s="17">
        <v>0.20219314524472701</v>
      </c>
      <c r="AE116" s="17">
        <v>0.220410787884494</v>
      </c>
      <c r="AF116" s="17"/>
      <c r="AG116" s="17">
        <v>0.158623084076145</v>
      </c>
      <c r="AH116" s="17">
        <v>0.196527439386913</v>
      </c>
      <c r="AI116" s="17">
        <v>0.178672897328219</v>
      </c>
      <c r="AJ116" s="17">
        <v>0</v>
      </c>
      <c r="AK116" s="17">
        <v>0.188542343690146</v>
      </c>
      <c r="AL116" s="17"/>
      <c r="AM116" s="17">
        <v>0.25877488308569402</v>
      </c>
      <c r="AN116" s="17">
        <v>0.16384149361620301</v>
      </c>
      <c r="AO116" s="17">
        <v>0.16055694014771399</v>
      </c>
      <c r="AP116" s="17">
        <v>0.248855402748895</v>
      </c>
      <c r="AQ116" s="17">
        <v>0.13380669731624101</v>
      </c>
      <c r="AR116" s="17"/>
      <c r="AS116" s="17">
        <v>0.139452013153709</v>
      </c>
      <c r="AT116" s="17">
        <v>0.18536199594692901</v>
      </c>
      <c r="AU116" s="17">
        <v>0.26528997377233499</v>
      </c>
      <c r="AV116" s="17">
        <v>0.185047736992241</v>
      </c>
      <c r="AW116" s="17"/>
      <c r="AX116" s="17">
        <v>0.19767947927555499</v>
      </c>
      <c r="AY116" s="17"/>
      <c r="AZ116" s="17">
        <v>0.205025488179917</v>
      </c>
      <c r="BA116" s="17">
        <v>0.173095810325224</v>
      </c>
      <c r="BB116" s="17">
        <v>0.200529732604251</v>
      </c>
      <c r="BC116" s="17"/>
      <c r="BD116" s="17">
        <v>0.14138918826583</v>
      </c>
      <c r="BE116" s="17">
        <v>0.206536388479065</v>
      </c>
    </row>
    <row r="117" spans="2:57" x14ac:dyDescent="0.35">
      <c r="B117" t="s">
        <v>107</v>
      </c>
      <c r="C117" s="17">
        <v>7.4133228989678196E-2</v>
      </c>
      <c r="D117" s="17">
        <v>5.6308611669624302E-2</v>
      </c>
      <c r="E117" s="17">
        <v>8.4964562957546202E-2</v>
      </c>
      <c r="F117" s="17"/>
      <c r="G117" s="17">
        <v>0.126498054468555</v>
      </c>
      <c r="H117" s="17">
        <v>7.4232838462506903E-2</v>
      </c>
      <c r="I117" s="17">
        <v>6.8408211970653193E-2</v>
      </c>
      <c r="J117" s="17">
        <v>7.3809428298511698E-2</v>
      </c>
      <c r="K117" s="17">
        <v>5.2200371016692199E-2</v>
      </c>
      <c r="L117" s="17">
        <v>6.1801502773967697E-2</v>
      </c>
      <c r="M117" s="17"/>
      <c r="N117" s="17">
        <v>7.8393316259651E-2</v>
      </c>
      <c r="O117" s="17">
        <v>5.75940505169193E-2</v>
      </c>
      <c r="P117" s="17">
        <v>6.9405058493947805E-2</v>
      </c>
      <c r="Q117" s="17">
        <v>0.106355914840396</v>
      </c>
      <c r="R117" s="17"/>
      <c r="S117" s="17">
        <v>2.5000000000000001E-2</v>
      </c>
      <c r="T117" s="17">
        <v>9.5238095238095205E-2</v>
      </c>
      <c r="U117" s="17">
        <v>8.8235294117647106E-2</v>
      </c>
      <c r="V117" s="17">
        <v>7.9365079365079402E-2</v>
      </c>
      <c r="W117" s="17">
        <v>8.4745762711864403E-2</v>
      </c>
      <c r="X117" s="17">
        <v>6.3291139240506306E-2</v>
      </c>
      <c r="Y117" s="17">
        <v>0.1</v>
      </c>
      <c r="Z117" s="17">
        <v>9.3023255813953501E-2</v>
      </c>
      <c r="AA117" s="17">
        <v>6.6666666666666693E-2</v>
      </c>
      <c r="AB117" s="17"/>
      <c r="AC117" s="17">
        <v>5.1941654490845098E-2</v>
      </c>
      <c r="AD117" s="17">
        <v>8.4343732335921601E-2</v>
      </c>
      <c r="AE117" s="17">
        <v>4.6371636519617697E-2</v>
      </c>
      <c r="AF117" s="17"/>
      <c r="AG117" s="17">
        <v>4.4715339981338698E-2</v>
      </c>
      <c r="AH117" s="17">
        <v>0.12614448992725599</v>
      </c>
      <c r="AI117" s="17">
        <v>2.0196575078167599E-2</v>
      </c>
      <c r="AJ117" s="17">
        <v>0</v>
      </c>
      <c r="AK117" s="17">
        <v>1.9491126536585399E-2</v>
      </c>
      <c r="AL117" s="17"/>
      <c r="AM117" s="17">
        <v>8.5831644462850798E-2</v>
      </c>
      <c r="AN117" s="17">
        <v>8.5750258170853799E-2</v>
      </c>
      <c r="AO117" s="17">
        <v>8.68225622641568E-2</v>
      </c>
      <c r="AP117" s="17">
        <v>4.4298319193712403E-2</v>
      </c>
      <c r="AQ117" s="17">
        <v>8.5932305840746306E-2</v>
      </c>
      <c r="AR117" s="17"/>
      <c r="AS117" s="17">
        <v>8.3225048392873105E-2</v>
      </c>
      <c r="AT117" s="17">
        <v>5.7576205112235997E-2</v>
      </c>
      <c r="AU117" s="17">
        <v>9.5465836628175496E-2</v>
      </c>
      <c r="AV117" s="17">
        <v>6.6827477819097605E-2</v>
      </c>
      <c r="AW117" s="17"/>
      <c r="AX117" s="17">
        <v>7.5165142779339306E-2</v>
      </c>
      <c r="AY117" s="17"/>
      <c r="AZ117" s="17">
        <v>7.9501486614063394E-2</v>
      </c>
      <c r="BA117" s="17">
        <v>7.42263023231573E-2</v>
      </c>
      <c r="BB117" s="17">
        <v>6.3530376559283702E-2</v>
      </c>
      <c r="BC117" s="17"/>
      <c r="BD117" s="17">
        <v>7.6403038317817307E-2</v>
      </c>
      <c r="BE117" s="17">
        <v>7.54388668011967E-2</v>
      </c>
    </row>
    <row r="118" spans="2:57" x14ac:dyDescent="0.35">
      <c r="B118" t="s">
        <v>81</v>
      </c>
      <c r="C118" s="17">
        <v>4.5033397974574398E-3</v>
      </c>
      <c r="D118" s="17">
        <v>3.7932327371602501E-3</v>
      </c>
      <c r="E118" s="17">
        <v>4.9421323592494897E-3</v>
      </c>
      <c r="F118" s="17"/>
      <c r="G118" s="17">
        <v>1.54645831057181E-2</v>
      </c>
      <c r="H118" s="17">
        <v>0</v>
      </c>
      <c r="I118" s="17">
        <v>5.9668765752475001E-3</v>
      </c>
      <c r="J118" s="17">
        <v>0</v>
      </c>
      <c r="K118" s="17">
        <v>9.9787396757767301E-3</v>
      </c>
      <c r="L118" s="17">
        <v>0</v>
      </c>
      <c r="M118" s="17"/>
      <c r="N118" s="17">
        <v>5.8351098892014501E-3</v>
      </c>
      <c r="O118" s="17">
        <v>6.2731731867548103E-3</v>
      </c>
      <c r="P118" s="17">
        <v>0</v>
      </c>
      <c r="Q118" s="17">
        <v>0</v>
      </c>
      <c r="R118" s="17"/>
      <c r="S118" s="17">
        <v>0</v>
      </c>
      <c r="T118" s="17">
        <v>1.9047619047619001E-2</v>
      </c>
      <c r="U118" s="17">
        <v>0</v>
      </c>
      <c r="V118" s="17">
        <v>0</v>
      </c>
      <c r="W118" s="17">
        <v>0</v>
      </c>
      <c r="X118" s="17">
        <v>0</v>
      </c>
      <c r="Y118" s="17">
        <v>1.4285714285714299E-2</v>
      </c>
      <c r="Z118" s="17">
        <v>0</v>
      </c>
      <c r="AA118" s="17">
        <v>0</v>
      </c>
      <c r="AB118" s="17"/>
      <c r="AC118" s="17">
        <v>0</v>
      </c>
      <c r="AD118" s="17">
        <v>2.6983176429703701E-3</v>
      </c>
      <c r="AE118" s="17">
        <v>2.7847928274103598E-2</v>
      </c>
      <c r="AF118" s="17"/>
      <c r="AG118" s="17">
        <v>0</v>
      </c>
      <c r="AH118" s="17">
        <v>0</v>
      </c>
      <c r="AI118" s="17">
        <v>0</v>
      </c>
      <c r="AJ118" s="17">
        <v>0</v>
      </c>
      <c r="AK118" s="17">
        <v>4.5251235812284803E-2</v>
      </c>
      <c r="AL118" s="17"/>
      <c r="AM118" s="17">
        <v>1.84046676412731E-2</v>
      </c>
      <c r="AN118" s="17">
        <v>0</v>
      </c>
      <c r="AO118" s="17">
        <v>4.1067304052554597E-3</v>
      </c>
      <c r="AP118" s="17">
        <v>0</v>
      </c>
      <c r="AQ118" s="17">
        <v>0</v>
      </c>
      <c r="AR118" s="17"/>
      <c r="AS118" s="17">
        <v>1.10341465668714E-2</v>
      </c>
      <c r="AT118" s="17">
        <v>0</v>
      </c>
      <c r="AU118" s="17">
        <v>0</v>
      </c>
      <c r="AV118" s="17">
        <v>1.00412194806746E-2</v>
      </c>
      <c r="AW118" s="17"/>
      <c r="AX118" s="17">
        <v>3.7187474392770901E-3</v>
      </c>
      <c r="AY118" s="17"/>
      <c r="AZ118" s="17">
        <v>1.00395784627588E-2</v>
      </c>
      <c r="BA118" s="17">
        <v>0</v>
      </c>
      <c r="BB118" s="17">
        <v>4.7111383745224696E-3</v>
      </c>
      <c r="BC118" s="17"/>
      <c r="BD118" s="17">
        <v>6.8984479030304597E-3</v>
      </c>
      <c r="BE118" s="17">
        <v>3.42490004730896E-3</v>
      </c>
    </row>
    <row r="119" spans="2:57" x14ac:dyDescent="0.35">
      <c r="B119" t="s">
        <v>108</v>
      </c>
      <c r="C119" s="17">
        <v>0.51741029892287005</v>
      </c>
      <c r="D119" s="17">
        <v>0.61009898146653296</v>
      </c>
      <c r="E119" s="17">
        <v>0.46533231764102501</v>
      </c>
      <c r="F119" s="17"/>
      <c r="G119" s="17">
        <v>0.41372231999613301</v>
      </c>
      <c r="H119" s="17">
        <v>0.51409772361487904</v>
      </c>
      <c r="I119" s="17">
        <v>0.50671536820683005</v>
      </c>
      <c r="J119" s="17">
        <v>0.51931090748133502</v>
      </c>
      <c r="K119" s="17">
        <v>0.55380325489022098</v>
      </c>
      <c r="L119" s="17">
        <v>0.67963878335057504</v>
      </c>
      <c r="M119" s="17"/>
      <c r="N119" s="17">
        <v>0.51473150123625999</v>
      </c>
      <c r="O119" s="17">
        <v>0.54929651682512104</v>
      </c>
      <c r="P119" s="17">
        <v>0.49281063069210201</v>
      </c>
      <c r="Q119" s="17">
        <v>0.46464108719429198</v>
      </c>
      <c r="R119" s="17"/>
      <c r="S119" s="17">
        <v>0.55833333333333302</v>
      </c>
      <c r="T119" s="17">
        <v>0.54285714285714304</v>
      </c>
      <c r="U119" s="17">
        <v>0.441176470588235</v>
      </c>
      <c r="V119" s="17">
        <v>0.50793650793650802</v>
      </c>
      <c r="W119" s="17">
        <v>0.49152542372881403</v>
      </c>
      <c r="X119" s="17">
        <v>0.594936708860759</v>
      </c>
      <c r="Y119" s="17">
        <v>0.57142857142857095</v>
      </c>
      <c r="Z119" s="17">
        <v>0.32558139534883701</v>
      </c>
      <c r="AA119" s="17">
        <v>0.48888888888888898</v>
      </c>
      <c r="AB119" s="17"/>
      <c r="AC119" s="17">
        <v>0.58013706709528501</v>
      </c>
      <c r="AD119" s="17">
        <v>0.49620577817941403</v>
      </c>
      <c r="AE119" s="17">
        <v>0.43284293553442499</v>
      </c>
      <c r="AF119" s="17"/>
      <c r="AG119" s="17">
        <v>0.61772136123186605</v>
      </c>
      <c r="AH119" s="17">
        <v>0.45045500286117002</v>
      </c>
      <c r="AI119" s="17">
        <v>0.46962824646658202</v>
      </c>
      <c r="AJ119" s="17">
        <v>0.79636211045550698</v>
      </c>
      <c r="AK119" s="17">
        <v>0.59528995195664003</v>
      </c>
      <c r="AL119" s="17"/>
      <c r="AM119" s="17">
        <v>0.42066883631573199</v>
      </c>
      <c r="AN119" s="17">
        <v>0.49793599870768801</v>
      </c>
      <c r="AO119" s="17">
        <v>0.516714970501015</v>
      </c>
      <c r="AP119" s="17">
        <v>0.54188841929429299</v>
      </c>
      <c r="AQ119" s="17">
        <v>0.59841030080226398</v>
      </c>
      <c r="AR119" s="17"/>
      <c r="AS119" s="17">
        <v>0.56538293827436703</v>
      </c>
      <c r="AT119" s="17">
        <v>0.55536441185966601</v>
      </c>
      <c r="AU119" s="17">
        <v>0.37680142721468701</v>
      </c>
      <c r="AV119" s="17">
        <v>0.54449325961724604</v>
      </c>
      <c r="AW119" s="17"/>
      <c r="AX119" s="17">
        <v>0.50757356953042299</v>
      </c>
      <c r="AY119" s="17"/>
      <c r="AZ119" s="17">
        <v>0.49163505537897401</v>
      </c>
      <c r="BA119" s="17">
        <v>0.52225028593286904</v>
      </c>
      <c r="BB119" s="17">
        <v>0.54756322221967302</v>
      </c>
      <c r="BC119" s="17"/>
      <c r="BD119" s="17">
        <v>0.58855779748978498</v>
      </c>
      <c r="BE119" s="17">
        <v>0.48736959343318398</v>
      </c>
    </row>
    <row r="120" spans="2:57" x14ac:dyDescent="0.35">
      <c r="B120" t="s">
        <v>109</v>
      </c>
      <c r="C120" s="17">
        <v>0.26460127323659799</v>
      </c>
      <c r="D120" s="17">
        <v>0.18338095185057501</v>
      </c>
      <c r="E120" s="17">
        <v>0.31361157263383799</v>
      </c>
      <c r="F120" s="17"/>
      <c r="G120" s="17">
        <v>0.36738152070517699</v>
      </c>
      <c r="H120" s="17">
        <v>0.24553700101311701</v>
      </c>
      <c r="I120" s="17">
        <v>0.26342504550175699</v>
      </c>
      <c r="J120" s="17">
        <v>0.30067383518461399</v>
      </c>
      <c r="K120" s="17">
        <v>0.24544497204274199</v>
      </c>
      <c r="L120" s="17">
        <v>0.110125132770723</v>
      </c>
      <c r="M120" s="17"/>
      <c r="N120" s="17">
        <v>0.28551733631934501</v>
      </c>
      <c r="O120" s="17">
        <v>0.25375930366279598</v>
      </c>
      <c r="P120" s="17">
        <v>0.23173320397531699</v>
      </c>
      <c r="Q120" s="17">
        <v>0.24994037177162601</v>
      </c>
      <c r="R120" s="17"/>
      <c r="S120" s="17">
        <v>0.21666666666666701</v>
      </c>
      <c r="T120" s="17">
        <v>0.238095238095238</v>
      </c>
      <c r="U120" s="17">
        <v>0.26470588235294101</v>
      </c>
      <c r="V120" s="17">
        <v>0.22222222222222199</v>
      </c>
      <c r="W120" s="17">
        <v>0.355932203389831</v>
      </c>
      <c r="X120" s="17">
        <v>0.215189873417722</v>
      </c>
      <c r="Y120" s="17">
        <v>0.25714285714285701</v>
      </c>
      <c r="Z120" s="17">
        <v>0.44186046511627902</v>
      </c>
      <c r="AA120" s="17">
        <v>0.31111111111111101</v>
      </c>
      <c r="AB120" s="17"/>
      <c r="AC120" s="17">
        <v>0.209291503750583</v>
      </c>
      <c r="AD120" s="17">
        <v>0.286536877580648</v>
      </c>
      <c r="AE120" s="17">
        <v>0.26678242440411198</v>
      </c>
      <c r="AF120" s="17"/>
      <c r="AG120" s="17">
        <v>0.20333842405748401</v>
      </c>
      <c r="AH120" s="17">
        <v>0.32267192931416899</v>
      </c>
      <c r="AI120" s="17">
        <v>0.198869472406387</v>
      </c>
      <c r="AJ120" s="17">
        <v>0</v>
      </c>
      <c r="AK120" s="17">
        <v>0.20803347022673099</v>
      </c>
      <c r="AL120" s="17"/>
      <c r="AM120" s="17">
        <v>0.34460652754854498</v>
      </c>
      <c r="AN120" s="17">
        <v>0.249591751787057</v>
      </c>
      <c r="AO120" s="17">
        <v>0.24737950241187001</v>
      </c>
      <c r="AP120" s="17">
        <v>0.29315372194260703</v>
      </c>
      <c r="AQ120" s="17">
        <v>0.219739003156987</v>
      </c>
      <c r="AR120" s="17"/>
      <c r="AS120" s="17">
        <v>0.22267706154658201</v>
      </c>
      <c r="AT120" s="17">
        <v>0.242938201059165</v>
      </c>
      <c r="AU120" s="17">
        <v>0.36075581040051102</v>
      </c>
      <c r="AV120" s="17">
        <v>0.25187521481133801</v>
      </c>
      <c r="AW120" s="17"/>
      <c r="AX120" s="17">
        <v>0.27284462205489401</v>
      </c>
      <c r="AY120" s="17"/>
      <c r="AZ120" s="17">
        <v>0.28452697479398098</v>
      </c>
      <c r="BA120" s="17">
        <v>0.247322112648382</v>
      </c>
      <c r="BB120" s="17">
        <v>0.26406010916353501</v>
      </c>
      <c r="BC120" s="17"/>
      <c r="BD120" s="17">
        <v>0.217792226583648</v>
      </c>
      <c r="BE120" s="17">
        <v>0.28197525528026202</v>
      </c>
    </row>
    <row r="121" spans="2:57" x14ac:dyDescent="0.35">
      <c r="B121" t="s">
        <v>110</v>
      </c>
      <c r="C121" s="17">
        <v>0.252809025686273</v>
      </c>
      <c r="D121" s="17">
        <v>0.42671802961595801</v>
      </c>
      <c r="E121" s="17">
        <v>0.15172074500718699</v>
      </c>
      <c r="F121" s="17"/>
      <c r="G121" s="17">
        <v>4.6340799290956601E-2</v>
      </c>
      <c r="H121" s="17">
        <v>0.268560722601762</v>
      </c>
      <c r="I121" s="17">
        <v>0.243290322705072</v>
      </c>
      <c r="J121" s="17">
        <v>0.218637072296721</v>
      </c>
      <c r="K121" s="17">
        <v>0.30835828284747901</v>
      </c>
      <c r="L121" s="17">
        <v>0.56951365057985204</v>
      </c>
      <c r="M121" s="17"/>
      <c r="N121" s="17">
        <v>0.22921416491691499</v>
      </c>
      <c r="O121" s="17">
        <v>0.29553721316232501</v>
      </c>
      <c r="P121" s="17">
        <v>0.26107742671678502</v>
      </c>
      <c r="Q121" s="17">
        <v>0.214700715422666</v>
      </c>
      <c r="R121" s="17"/>
      <c r="S121" s="17">
        <v>0.34166666666666701</v>
      </c>
      <c r="T121" s="17">
        <v>0.30476190476190501</v>
      </c>
      <c r="U121" s="17">
        <v>0.17647058823529399</v>
      </c>
      <c r="V121" s="17">
        <v>0.28571428571428598</v>
      </c>
      <c r="W121" s="17">
        <v>0.13559322033898299</v>
      </c>
      <c r="X121" s="17">
        <v>0.379746835443038</v>
      </c>
      <c r="Y121" s="17">
        <v>0.314285714285714</v>
      </c>
      <c r="Z121" s="17">
        <v>-0.116279069767442</v>
      </c>
      <c r="AA121" s="17">
        <v>0.17777777777777801</v>
      </c>
      <c r="AB121" s="17"/>
      <c r="AC121" s="17">
        <v>0.37084556334470198</v>
      </c>
      <c r="AD121" s="17">
        <v>0.209668900598765</v>
      </c>
      <c r="AE121" s="17">
        <v>0.166060511130313</v>
      </c>
      <c r="AF121" s="17"/>
      <c r="AG121" s="17">
        <v>0.41438293717438301</v>
      </c>
      <c r="AH121" s="17">
        <v>0.127783073547002</v>
      </c>
      <c r="AI121" s="17">
        <v>0.270758774060195</v>
      </c>
      <c r="AJ121" s="17">
        <v>0.79636211045550698</v>
      </c>
      <c r="AK121" s="17">
        <v>0.38725648172990901</v>
      </c>
      <c r="AL121" s="17"/>
      <c r="AM121" s="17">
        <v>7.6062308767186906E-2</v>
      </c>
      <c r="AN121" s="17">
        <v>0.24834424692063101</v>
      </c>
      <c r="AO121" s="17">
        <v>0.26933546808914499</v>
      </c>
      <c r="AP121" s="17">
        <v>0.24873469735168599</v>
      </c>
      <c r="AQ121" s="17">
        <v>0.37867129764527702</v>
      </c>
      <c r="AR121" s="17"/>
      <c r="AS121" s="17">
        <v>0.34270587672778502</v>
      </c>
      <c r="AT121" s="17">
        <v>0.31242621080050198</v>
      </c>
      <c r="AU121" s="17">
        <v>1.6045616814176399E-2</v>
      </c>
      <c r="AV121" s="17">
        <v>0.29261804480590797</v>
      </c>
      <c r="AW121" s="17"/>
      <c r="AX121" s="17">
        <v>0.234728947475528</v>
      </c>
      <c r="AY121" s="17"/>
      <c r="AZ121" s="17">
        <v>0.207108080584994</v>
      </c>
      <c r="BA121" s="17">
        <v>0.27492817328448699</v>
      </c>
      <c r="BB121" s="17">
        <v>0.28350311305613801</v>
      </c>
      <c r="BC121" s="17"/>
      <c r="BD121" s="17">
        <v>0.37076557090613699</v>
      </c>
      <c r="BE121" s="17">
        <v>0.20539433815292199</v>
      </c>
    </row>
    <row r="122" spans="2:57"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row>
    <row r="123" spans="2:57" x14ac:dyDescent="0.35">
      <c r="B123" s="6" t="s">
        <v>124</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row>
    <row r="124" spans="2:57" x14ac:dyDescent="0.35">
      <c r="B124" s="24" t="s">
        <v>85</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row>
    <row r="125" spans="2:57" x14ac:dyDescent="0.35">
      <c r="B125" t="s">
        <v>119</v>
      </c>
      <c r="C125" s="17">
        <v>3.5681507551531898E-2</v>
      </c>
      <c r="D125" s="17">
        <v>3.2282317375444097E-2</v>
      </c>
      <c r="E125" s="17">
        <v>3.7848362835446799E-2</v>
      </c>
      <c r="F125" s="17"/>
      <c r="G125" s="17">
        <v>1.7421521091318198E-2</v>
      </c>
      <c r="H125" s="17">
        <v>3.64148809041418E-2</v>
      </c>
      <c r="I125" s="17">
        <v>2.8457912698355899E-2</v>
      </c>
      <c r="J125" s="17">
        <v>2.6046566592709E-2</v>
      </c>
      <c r="K125" s="17">
        <v>7.4938251337735601E-2</v>
      </c>
      <c r="L125" s="17">
        <v>2.90619548603273E-2</v>
      </c>
      <c r="M125" s="17"/>
      <c r="N125" s="17">
        <v>4.1119346857054803E-2</v>
      </c>
      <c r="O125" s="17">
        <v>3.54995772775153E-2</v>
      </c>
      <c r="P125" s="17">
        <v>3.27124742161152E-2</v>
      </c>
      <c r="Q125" s="17">
        <v>1.45182541421755E-2</v>
      </c>
      <c r="R125" s="17"/>
      <c r="S125" s="17">
        <v>2.5000000000000001E-2</v>
      </c>
      <c r="T125" s="17">
        <v>9.5238095238095195E-3</v>
      </c>
      <c r="U125" s="17">
        <v>5.8823529411764698E-2</v>
      </c>
      <c r="V125" s="17">
        <v>9.5238095238095205E-2</v>
      </c>
      <c r="W125" s="17">
        <v>3.3898305084745797E-2</v>
      </c>
      <c r="X125" s="17">
        <v>3.7974683544303799E-2</v>
      </c>
      <c r="Y125" s="17">
        <v>4.2857142857142899E-2</v>
      </c>
      <c r="Z125" s="17">
        <v>2.32558139534884E-2</v>
      </c>
      <c r="AA125" s="17">
        <v>1.1111111111111099E-2</v>
      </c>
      <c r="AB125" s="17"/>
      <c r="AC125" s="17">
        <v>5.5371521345136003E-2</v>
      </c>
      <c r="AD125" s="17">
        <v>2.8498299208133598E-2</v>
      </c>
      <c r="AE125" s="17">
        <v>3.1371894506320497E-2</v>
      </c>
      <c r="AF125" s="17"/>
      <c r="AG125" s="17">
        <v>5.1115269384164198E-2</v>
      </c>
      <c r="AH125" s="17">
        <v>1.95370448164729E-2</v>
      </c>
      <c r="AI125" s="17">
        <v>2.4490863466881001E-2</v>
      </c>
      <c r="AJ125" s="17">
        <v>0</v>
      </c>
      <c r="AK125" s="17">
        <v>6.3485383576306703E-2</v>
      </c>
      <c r="AL125" s="17"/>
      <c r="AM125" s="17">
        <v>3.1709870408663202E-2</v>
      </c>
      <c r="AN125" s="17">
        <v>3.22426424771192E-2</v>
      </c>
      <c r="AO125" s="17">
        <v>1.4595782865001201E-2</v>
      </c>
      <c r="AP125" s="17">
        <v>7.26198639717959E-2</v>
      </c>
      <c r="AQ125" s="17">
        <v>0</v>
      </c>
      <c r="AR125" s="17"/>
      <c r="AS125" s="17">
        <v>3.56676243369419E-2</v>
      </c>
      <c r="AT125" s="17">
        <v>4.0043670620807298E-2</v>
      </c>
      <c r="AU125" s="17">
        <v>2.6930946335613899E-2</v>
      </c>
      <c r="AV125" s="17">
        <v>3.7902504397731698E-2</v>
      </c>
      <c r="AW125" s="17"/>
      <c r="AX125" s="17">
        <v>3.3885925212439202E-2</v>
      </c>
      <c r="AY125" s="17"/>
      <c r="AZ125" s="17">
        <v>1.55396561699801E-2</v>
      </c>
      <c r="BA125" s="17">
        <v>2.6236313702104701E-2</v>
      </c>
      <c r="BB125" s="17">
        <v>6.6464094028955006E-2</v>
      </c>
      <c r="BC125" s="17"/>
      <c r="BD125" s="17">
        <v>4.5699278741851999E-2</v>
      </c>
      <c r="BE125" s="17">
        <v>2.8317312093157101E-2</v>
      </c>
    </row>
    <row r="126" spans="2:57" x14ac:dyDescent="0.35">
      <c r="B126" t="s">
        <v>120</v>
      </c>
      <c r="C126" s="17">
        <v>7.1992980184361302E-2</v>
      </c>
      <c r="D126" s="17">
        <v>8.3003151901017799E-2</v>
      </c>
      <c r="E126" s="17">
        <v>6.5856333158597596E-2</v>
      </c>
      <c r="F126" s="17"/>
      <c r="G126" s="17">
        <v>8.11999365392716E-2</v>
      </c>
      <c r="H126" s="17">
        <v>7.1824849423428802E-2</v>
      </c>
      <c r="I126" s="17">
        <v>3.3847953747810501E-2</v>
      </c>
      <c r="J126" s="17">
        <v>9.9628026052746801E-2</v>
      </c>
      <c r="K126" s="17">
        <v>6.9819200473566698E-2</v>
      </c>
      <c r="L126" s="17">
        <v>0.15850550954881301</v>
      </c>
      <c r="M126" s="17"/>
      <c r="N126" s="17">
        <v>8.2174707434242197E-2</v>
      </c>
      <c r="O126" s="17">
        <v>5.7072862032590502E-2</v>
      </c>
      <c r="P126" s="17">
        <v>5.8214087672269897E-2</v>
      </c>
      <c r="Q126" s="17">
        <v>7.0706753112781406E-2</v>
      </c>
      <c r="R126" s="17"/>
      <c r="S126" s="17">
        <v>0.1</v>
      </c>
      <c r="T126" s="17">
        <v>4.7619047619047603E-2</v>
      </c>
      <c r="U126" s="17">
        <v>5.8823529411764698E-2</v>
      </c>
      <c r="V126" s="17">
        <v>7.9365079365079402E-2</v>
      </c>
      <c r="W126" s="17">
        <v>6.7796610169491497E-2</v>
      </c>
      <c r="X126" s="17">
        <v>0.10126582278481</v>
      </c>
      <c r="Y126" s="17">
        <v>7.1428571428571397E-2</v>
      </c>
      <c r="Z126" s="17">
        <v>9.3023255813953501E-2</v>
      </c>
      <c r="AA126" s="17">
        <v>4.4444444444444398E-2</v>
      </c>
      <c r="AB126" s="17"/>
      <c r="AC126" s="17">
        <v>9.6538038782299398E-2</v>
      </c>
      <c r="AD126" s="17">
        <v>6.4737739197456401E-2</v>
      </c>
      <c r="AE126" s="17">
        <v>6.0652692038784602E-2</v>
      </c>
      <c r="AF126" s="17"/>
      <c r="AG126" s="17">
        <v>7.8044356360630202E-2</v>
      </c>
      <c r="AH126" s="17">
        <v>7.4179785535943205E-2</v>
      </c>
      <c r="AI126" s="17">
        <v>4.3218921016550699E-2</v>
      </c>
      <c r="AJ126" s="17">
        <v>0</v>
      </c>
      <c r="AK126" s="17">
        <v>2.1019478363422401E-2</v>
      </c>
      <c r="AL126" s="17"/>
      <c r="AM126" s="17">
        <v>5.0114538049936298E-2</v>
      </c>
      <c r="AN126" s="17">
        <v>5.5330879554875402E-2</v>
      </c>
      <c r="AO126" s="17">
        <v>8.1860632229593597E-2</v>
      </c>
      <c r="AP126" s="17">
        <v>7.2794266232710195E-2</v>
      </c>
      <c r="AQ126" s="17">
        <v>8.6677845618789606E-2</v>
      </c>
      <c r="AR126" s="17"/>
      <c r="AS126" s="17">
        <v>7.8603020545864696E-2</v>
      </c>
      <c r="AT126" s="17">
        <v>0.102651232404885</v>
      </c>
      <c r="AU126" s="17">
        <v>3.1900901210900202E-2</v>
      </c>
      <c r="AV126" s="17">
        <v>4.57588288988151E-2</v>
      </c>
      <c r="AW126" s="17"/>
      <c r="AX126" s="17">
        <v>7.5088787949824404E-2</v>
      </c>
      <c r="AY126" s="17"/>
      <c r="AZ126" s="17">
        <v>4.1201651822239199E-2</v>
      </c>
      <c r="BA126" s="17">
        <v>8.2619220805218593E-2</v>
      </c>
      <c r="BB126" s="17">
        <v>9.0993924928852499E-2</v>
      </c>
      <c r="BC126" s="17"/>
      <c r="BD126" s="17">
        <v>9.2035249892368401E-2</v>
      </c>
      <c r="BE126" s="17">
        <v>6.6218690862206303E-2</v>
      </c>
    </row>
    <row r="127" spans="2:57" x14ac:dyDescent="0.35">
      <c r="B127" t="s">
        <v>121</v>
      </c>
      <c r="C127" s="17">
        <v>7.5273798633216996E-2</v>
      </c>
      <c r="D127" s="17">
        <v>9.2175915125733601E-2</v>
      </c>
      <c r="E127" s="17">
        <v>6.5687488489137802E-2</v>
      </c>
      <c r="F127" s="17"/>
      <c r="G127" s="17">
        <v>8.6059922049190093E-2</v>
      </c>
      <c r="H127" s="17">
        <v>4.7688910216227003E-2</v>
      </c>
      <c r="I127" s="17">
        <v>7.1906126841896095E-2</v>
      </c>
      <c r="J127" s="17">
        <v>9.2811613250398106E-2</v>
      </c>
      <c r="K127" s="17">
        <v>7.0465254018177201E-2</v>
      </c>
      <c r="L127" s="17">
        <v>0.169897078274929</v>
      </c>
      <c r="M127" s="17"/>
      <c r="N127" s="17">
        <v>7.1060661617822193E-2</v>
      </c>
      <c r="O127" s="17">
        <v>8.0566979054965293E-2</v>
      </c>
      <c r="P127" s="17">
        <v>7.6678387943006396E-2</v>
      </c>
      <c r="Q127" s="17">
        <v>8.6907805894619397E-2</v>
      </c>
      <c r="R127" s="17"/>
      <c r="S127" s="17">
        <v>7.4999999999999997E-2</v>
      </c>
      <c r="T127" s="17">
        <v>6.6666666666666693E-2</v>
      </c>
      <c r="U127" s="17">
        <v>5.8823529411764698E-2</v>
      </c>
      <c r="V127" s="17">
        <v>4.7619047619047603E-2</v>
      </c>
      <c r="W127" s="17">
        <v>5.0847457627118599E-2</v>
      </c>
      <c r="X127" s="17">
        <v>0.139240506329114</v>
      </c>
      <c r="Y127" s="17">
        <v>4.2857142857142899E-2</v>
      </c>
      <c r="Z127" s="17">
        <v>4.6511627906976702E-2</v>
      </c>
      <c r="AA127" s="17">
        <v>0.122222222222222</v>
      </c>
      <c r="AB127" s="17"/>
      <c r="AC127" s="17">
        <v>8.6732088759490206E-2</v>
      </c>
      <c r="AD127" s="17">
        <v>7.0535704840616706E-2</v>
      </c>
      <c r="AE127" s="17">
        <v>7.5973350109337007E-2</v>
      </c>
      <c r="AF127" s="17"/>
      <c r="AG127" s="17">
        <v>7.5625197554271606E-2</v>
      </c>
      <c r="AH127" s="17">
        <v>7.4332569633327406E-2</v>
      </c>
      <c r="AI127" s="17">
        <v>9.4699429852050904E-2</v>
      </c>
      <c r="AJ127" s="17">
        <v>0.20363788954449299</v>
      </c>
      <c r="AK127" s="17">
        <v>2.1019478363422401E-2</v>
      </c>
      <c r="AL127" s="17"/>
      <c r="AM127" s="17">
        <v>0.11153390407691401</v>
      </c>
      <c r="AN127" s="17">
        <v>6.6859434957190503E-2</v>
      </c>
      <c r="AO127" s="17">
        <v>7.1777050882243607E-2</v>
      </c>
      <c r="AP127" s="17">
        <v>9.2718583012629197E-2</v>
      </c>
      <c r="AQ127" s="17">
        <v>8.2646317915590101E-2</v>
      </c>
      <c r="AR127" s="17"/>
      <c r="AS127" s="17">
        <v>0.10808256235259001</v>
      </c>
      <c r="AT127" s="17">
        <v>6.6406523462446507E-2</v>
      </c>
      <c r="AU127" s="17">
        <v>6.9338878227726802E-2</v>
      </c>
      <c r="AV127" s="17">
        <v>4.7494348315228002E-2</v>
      </c>
      <c r="AW127" s="17"/>
      <c r="AX127" s="17">
        <v>7.5738227684229498E-2</v>
      </c>
      <c r="AY127" s="17"/>
      <c r="AZ127" s="17">
        <v>6.7849121593006004E-2</v>
      </c>
      <c r="BA127" s="17">
        <v>6.4253018134709003E-2</v>
      </c>
      <c r="BB127" s="17">
        <v>9.3207347186465297E-2</v>
      </c>
      <c r="BC127" s="17"/>
      <c r="BD127" s="17">
        <v>6.5919982499688307E-2</v>
      </c>
      <c r="BE127" s="17">
        <v>8.3016887735572698E-2</v>
      </c>
    </row>
    <row r="128" spans="2:57" x14ac:dyDescent="0.35">
      <c r="B128" t="s">
        <v>122</v>
      </c>
      <c r="C128" s="17">
        <v>0.44339155382862599</v>
      </c>
      <c r="D128" s="17">
        <v>0.47945498159796901</v>
      </c>
      <c r="E128" s="17">
        <v>0.42203638349646</v>
      </c>
      <c r="F128" s="17"/>
      <c r="G128" s="17">
        <v>0.47396693064408102</v>
      </c>
      <c r="H128" s="17">
        <v>0.49460101576531801</v>
      </c>
      <c r="I128" s="17">
        <v>0.42034337522590498</v>
      </c>
      <c r="J128" s="17">
        <v>0.37058711091715002</v>
      </c>
      <c r="K128" s="17">
        <v>0.50396180462423401</v>
      </c>
      <c r="L128" s="17">
        <v>0.30853137965576399</v>
      </c>
      <c r="M128" s="17"/>
      <c r="N128" s="17">
        <v>0.43864567218109102</v>
      </c>
      <c r="O128" s="17">
        <v>0.46863385463941398</v>
      </c>
      <c r="P128" s="17">
        <v>0.44126665815564903</v>
      </c>
      <c r="Q128" s="17">
        <v>0.42351584828238098</v>
      </c>
      <c r="R128" s="17"/>
      <c r="S128" s="17">
        <v>0.45</v>
      </c>
      <c r="T128" s="17">
        <v>0.43809523809523798</v>
      </c>
      <c r="U128" s="17">
        <v>0.47058823529411797</v>
      </c>
      <c r="V128" s="17">
        <v>0.34920634920634902</v>
      </c>
      <c r="W128" s="17">
        <v>0.50847457627118597</v>
      </c>
      <c r="X128" s="17">
        <v>0.341772151898734</v>
      </c>
      <c r="Y128" s="17">
        <v>0.48571428571428599</v>
      </c>
      <c r="Z128" s="17">
        <v>0.46511627906976699</v>
      </c>
      <c r="AA128" s="17">
        <v>0.5</v>
      </c>
      <c r="AB128" s="17"/>
      <c r="AC128" s="17">
        <v>0.426724264020727</v>
      </c>
      <c r="AD128" s="17">
        <v>0.44376357839566799</v>
      </c>
      <c r="AE128" s="17">
        <v>0.43706675038766901</v>
      </c>
      <c r="AF128" s="17"/>
      <c r="AG128" s="17">
        <v>0.43330126983908002</v>
      </c>
      <c r="AH128" s="17">
        <v>0.46127152107158398</v>
      </c>
      <c r="AI128" s="17">
        <v>0.54807921340775601</v>
      </c>
      <c r="AJ128" s="17">
        <v>0</v>
      </c>
      <c r="AK128" s="17">
        <v>0.43544862357336001</v>
      </c>
      <c r="AL128" s="17"/>
      <c r="AM128" s="17">
        <v>0.483590631181119</v>
      </c>
      <c r="AN128" s="17">
        <v>0.46514981711776099</v>
      </c>
      <c r="AO128" s="17">
        <v>0.444885523195518</v>
      </c>
      <c r="AP128" s="17">
        <v>0.43812634723428401</v>
      </c>
      <c r="AQ128" s="17">
        <v>0.26778300188149601</v>
      </c>
      <c r="AR128" s="17"/>
      <c r="AS128" s="17">
        <v>0.434998476394097</v>
      </c>
      <c r="AT128" s="17">
        <v>0.45236338871252402</v>
      </c>
      <c r="AU128" s="17">
        <v>0.43689731253905101</v>
      </c>
      <c r="AV128" s="17">
        <v>0.446200410257099</v>
      </c>
      <c r="AW128" s="17"/>
      <c r="AX128" s="17">
        <v>0.44341656146624298</v>
      </c>
      <c r="AY128" s="17"/>
      <c r="AZ128" s="17">
        <v>0.45811502679473998</v>
      </c>
      <c r="BA128" s="17">
        <v>0.45189524739297598</v>
      </c>
      <c r="BB128" s="17">
        <v>0.41744729866053099</v>
      </c>
      <c r="BC128" s="17"/>
      <c r="BD128" s="17">
        <v>0.414351951656448</v>
      </c>
      <c r="BE128" s="17">
        <v>0.466312173053607</v>
      </c>
    </row>
    <row r="129" spans="2:57" x14ac:dyDescent="0.35">
      <c r="B129" t="s">
        <v>123</v>
      </c>
      <c r="C129" s="17">
        <v>0.37366015980226303</v>
      </c>
      <c r="D129" s="17">
        <v>0.31308363399983602</v>
      </c>
      <c r="E129" s="17">
        <v>0.40857143202035801</v>
      </c>
      <c r="F129" s="17"/>
      <c r="G129" s="17">
        <v>0.34135168967613899</v>
      </c>
      <c r="H129" s="17">
        <v>0.34947034369088398</v>
      </c>
      <c r="I129" s="17">
        <v>0.44544463148603203</v>
      </c>
      <c r="J129" s="17">
        <v>0.41092668318699599</v>
      </c>
      <c r="K129" s="17">
        <v>0.28081548954628599</v>
      </c>
      <c r="L129" s="17">
        <v>0.33400407766016699</v>
      </c>
      <c r="M129" s="17"/>
      <c r="N129" s="17">
        <v>0.36699961190979002</v>
      </c>
      <c r="O129" s="17">
        <v>0.358226726995515</v>
      </c>
      <c r="P129" s="17">
        <v>0.39112839201295901</v>
      </c>
      <c r="Q129" s="17">
        <v>0.40435133856804301</v>
      </c>
      <c r="R129" s="17"/>
      <c r="S129" s="17">
        <v>0.35</v>
      </c>
      <c r="T129" s="17">
        <v>0.43809523809523798</v>
      </c>
      <c r="U129" s="17">
        <v>0.35294117647058798</v>
      </c>
      <c r="V129" s="17">
        <v>0.42857142857142899</v>
      </c>
      <c r="W129" s="17">
        <v>0.338983050847458</v>
      </c>
      <c r="X129" s="17">
        <v>0.379746835443038</v>
      </c>
      <c r="Y129" s="17">
        <v>0.35714285714285698</v>
      </c>
      <c r="Z129" s="17">
        <v>0.372093023255814</v>
      </c>
      <c r="AA129" s="17">
        <v>0.32222222222222202</v>
      </c>
      <c r="AB129" s="17"/>
      <c r="AC129" s="17">
        <v>0.33463408709234699</v>
      </c>
      <c r="AD129" s="17">
        <v>0.39246467835812499</v>
      </c>
      <c r="AE129" s="17">
        <v>0.39493531295788897</v>
      </c>
      <c r="AF129" s="17"/>
      <c r="AG129" s="17">
        <v>0.36191390686185299</v>
      </c>
      <c r="AH129" s="17">
        <v>0.37067907894267299</v>
      </c>
      <c r="AI129" s="17">
        <v>0.289511572256761</v>
      </c>
      <c r="AJ129" s="17">
        <v>0.79636211045550698</v>
      </c>
      <c r="AK129" s="17">
        <v>0.459027036123489</v>
      </c>
      <c r="AL129" s="17"/>
      <c r="AM129" s="17">
        <v>0.323051056283367</v>
      </c>
      <c r="AN129" s="17">
        <v>0.38041722589305399</v>
      </c>
      <c r="AO129" s="17">
        <v>0.38688101082764298</v>
      </c>
      <c r="AP129" s="17">
        <v>0.32374093954858002</v>
      </c>
      <c r="AQ129" s="17">
        <v>0.56289283458412398</v>
      </c>
      <c r="AR129" s="17"/>
      <c r="AS129" s="17">
        <v>0.34264831637050702</v>
      </c>
      <c r="AT129" s="17">
        <v>0.33853518479933697</v>
      </c>
      <c r="AU129" s="17">
        <v>0.434931961686708</v>
      </c>
      <c r="AV129" s="17">
        <v>0.42264390813112601</v>
      </c>
      <c r="AW129" s="17"/>
      <c r="AX129" s="17">
        <v>0.37187049768726299</v>
      </c>
      <c r="AY129" s="17"/>
      <c r="AZ129" s="17">
        <v>0.41729454362003399</v>
      </c>
      <c r="BA129" s="17">
        <v>0.37499619996499201</v>
      </c>
      <c r="BB129" s="17">
        <v>0.33188733519519598</v>
      </c>
      <c r="BC129" s="17"/>
      <c r="BD129" s="17">
        <v>0.38199353720964302</v>
      </c>
      <c r="BE129" s="17">
        <v>0.356134936255457</v>
      </c>
    </row>
    <row r="130" spans="2:57" x14ac:dyDescent="0.35">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row>
    <row r="131" spans="2:57" x14ac:dyDescent="0.35">
      <c r="B131" s="6" t="s">
        <v>125</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row>
    <row r="132" spans="2:57" x14ac:dyDescent="0.35">
      <c r="B132" s="24" t="s">
        <v>85</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row>
    <row r="133" spans="2:57" x14ac:dyDescent="0.35">
      <c r="B133" t="s">
        <v>119</v>
      </c>
      <c r="C133" s="17">
        <v>3.8973266852918999E-2</v>
      </c>
      <c r="D133" s="17">
        <v>6.4656890373447296E-2</v>
      </c>
      <c r="E133" s="17">
        <v>2.40518170102321E-2</v>
      </c>
      <c r="F133" s="17"/>
      <c r="G133" s="17">
        <v>2.7688950584152001E-2</v>
      </c>
      <c r="H133" s="17">
        <v>3.5597608091065103E-2</v>
      </c>
      <c r="I133" s="17">
        <v>4.5340895457590603E-2</v>
      </c>
      <c r="J133" s="17">
        <v>4.3965486625800902E-2</v>
      </c>
      <c r="K133" s="17">
        <v>3.9539689860599102E-2</v>
      </c>
      <c r="L133" s="17">
        <v>2.90619548603273E-2</v>
      </c>
      <c r="M133" s="17"/>
      <c r="N133" s="17">
        <v>4.5579582032237297E-2</v>
      </c>
      <c r="O133" s="17">
        <v>3.38582489124701E-2</v>
      </c>
      <c r="P133" s="17">
        <v>1.2165107579095299E-2</v>
      </c>
      <c r="Q133" s="17">
        <v>6.0058418844554998E-2</v>
      </c>
      <c r="R133" s="17"/>
      <c r="S133" s="17">
        <v>5.83333333333333E-2</v>
      </c>
      <c r="T133" s="17">
        <v>4.7619047619047603E-2</v>
      </c>
      <c r="U133" s="17">
        <v>2.9411764705882401E-2</v>
      </c>
      <c r="V133" s="17">
        <v>3.17460317460318E-2</v>
      </c>
      <c r="W133" s="17">
        <v>3.3898305084745797E-2</v>
      </c>
      <c r="X133" s="17">
        <v>2.53164556962025E-2</v>
      </c>
      <c r="Y133" s="17">
        <v>4.2857142857142899E-2</v>
      </c>
      <c r="Z133" s="17">
        <v>0</v>
      </c>
      <c r="AA133" s="17">
        <v>4.4444444444444398E-2</v>
      </c>
      <c r="AB133" s="17"/>
      <c r="AC133" s="17">
        <v>3.3250923883306201E-2</v>
      </c>
      <c r="AD133" s="17">
        <v>4.6498110337079797E-2</v>
      </c>
      <c r="AE133" s="17">
        <v>2.55057799856181E-2</v>
      </c>
      <c r="AF133" s="17"/>
      <c r="AG133" s="17">
        <v>3.5107397590004197E-2</v>
      </c>
      <c r="AH133" s="17">
        <v>4.4505189968146897E-2</v>
      </c>
      <c r="AI133" s="17">
        <v>2.0196575078167599E-2</v>
      </c>
      <c r="AJ133" s="17">
        <v>0.42283614938640601</v>
      </c>
      <c r="AK133" s="17">
        <v>0</v>
      </c>
      <c r="AL133" s="17"/>
      <c r="AM133" s="17">
        <v>0</v>
      </c>
      <c r="AN133" s="17">
        <v>1.6926863767648001E-2</v>
      </c>
      <c r="AO133" s="17">
        <v>3.7853356024250398E-2</v>
      </c>
      <c r="AP133" s="17">
        <v>5.4507188815102997E-2</v>
      </c>
      <c r="AQ133" s="17">
        <v>8.5957929957503995E-2</v>
      </c>
      <c r="AR133" s="17"/>
      <c r="AS133" s="17">
        <v>2.14796965692098E-2</v>
      </c>
      <c r="AT133" s="17">
        <v>2.69803104814152E-2</v>
      </c>
      <c r="AU133" s="17">
        <v>4.7427043386900902E-2</v>
      </c>
      <c r="AV133" s="17">
        <v>8.5257391331283697E-2</v>
      </c>
      <c r="AW133" s="17"/>
      <c r="AX133" s="17">
        <v>3.3149716475780702E-2</v>
      </c>
      <c r="AY133" s="17"/>
      <c r="AZ133" s="17">
        <v>3.7210393791983799E-2</v>
      </c>
      <c r="BA133" s="17">
        <v>3.7536145857051298E-2</v>
      </c>
      <c r="BB133" s="17">
        <v>4.0287433233972297E-2</v>
      </c>
      <c r="BC133" s="17"/>
      <c r="BD133" s="17">
        <v>1.6471233273740199E-2</v>
      </c>
      <c r="BE133" s="17">
        <v>5.6886637177332902E-2</v>
      </c>
    </row>
    <row r="134" spans="2:57" x14ac:dyDescent="0.35">
      <c r="B134" t="s">
        <v>120</v>
      </c>
      <c r="C134" s="17">
        <v>0.17910827970625001</v>
      </c>
      <c r="D134" s="17">
        <v>0.219194845462796</v>
      </c>
      <c r="E134" s="17">
        <v>0.156375269839929</v>
      </c>
      <c r="F134" s="17"/>
      <c r="G134" s="17">
        <v>9.9337410552150895E-2</v>
      </c>
      <c r="H134" s="17">
        <v>0.15779963878852901</v>
      </c>
      <c r="I134" s="17">
        <v>0.214024513235273</v>
      </c>
      <c r="J134" s="17">
        <v>0.15549203790586</v>
      </c>
      <c r="K134" s="17">
        <v>0.176224538648591</v>
      </c>
      <c r="L134" s="17">
        <v>0.35194199942346499</v>
      </c>
      <c r="M134" s="17"/>
      <c r="N134" s="17">
        <v>0.208650310575413</v>
      </c>
      <c r="O134" s="17">
        <v>0.17315520378222901</v>
      </c>
      <c r="P134" s="17">
        <v>0.134317781818206</v>
      </c>
      <c r="Q134" s="17">
        <v>0.10689157092212601</v>
      </c>
      <c r="R134" s="17"/>
      <c r="S134" s="17">
        <v>0.133333333333333</v>
      </c>
      <c r="T134" s="17">
        <v>0.2</v>
      </c>
      <c r="U134" s="17">
        <v>0.20588235294117599</v>
      </c>
      <c r="V134" s="17">
        <v>0.17460317460317501</v>
      </c>
      <c r="W134" s="17">
        <v>0.20338983050847501</v>
      </c>
      <c r="X134" s="17">
        <v>0.164556962025316</v>
      </c>
      <c r="Y134" s="17">
        <v>0.185714285714286</v>
      </c>
      <c r="Z134" s="17">
        <v>0.27906976744186002</v>
      </c>
      <c r="AA134" s="17">
        <v>0.14444444444444399</v>
      </c>
      <c r="AB134" s="17"/>
      <c r="AC134" s="17">
        <v>0.15129707081426999</v>
      </c>
      <c r="AD134" s="17">
        <v>0.21158513673663801</v>
      </c>
      <c r="AE134" s="17">
        <v>0.142762253310312</v>
      </c>
      <c r="AF134" s="17"/>
      <c r="AG134" s="17">
        <v>0.18800205730775699</v>
      </c>
      <c r="AH134" s="17">
        <v>0.164711732096188</v>
      </c>
      <c r="AI134" s="17">
        <v>0.26551964860049099</v>
      </c>
      <c r="AJ134" s="17">
        <v>0</v>
      </c>
      <c r="AK134" s="17">
        <v>0.10186042376582199</v>
      </c>
      <c r="AL134" s="17"/>
      <c r="AM134" s="17">
        <v>0.11828717171587499</v>
      </c>
      <c r="AN134" s="17">
        <v>0.18700249013143999</v>
      </c>
      <c r="AO134" s="17">
        <v>0.18279092841123501</v>
      </c>
      <c r="AP134" s="17">
        <v>0.17627715725913001</v>
      </c>
      <c r="AQ134" s="17">
        <v>0.12756905517981301</v>
      </c>
      <c r="AR134" s="17"/>
      <c r="AS134" s="17">
        <v>0.14755751825101401</v>
      </c>
      <c r="AT134" s="17">
        <v>0.21284824445511899</v>
      </c>
      <c r="AU134" s="17">
        <v>0.15072608619962199</v>
      </c>
      <c r="AV134" s="17">
        <v>0.195240382895776</v>
      </c>
      <c r="AW134" s="17"/>
      <c r="AX134" s="17">
        <v>0.19288100645359901</v>
      </c>
      <c r="AY134" s="17"/>
      <c r="AZ134" s="17">
        <v>0.13816391155910801</v>
      </c>
      <c r="BA134" s="17">
        <v>0.209013352059711</v>
      </c>
      <c r="BB134" s="17">
        <v>0.177241654227492</v>
      </c>
      <c r="BC134" s="17"/>
      <c r="BD134" s="17">
        <v>0.148233156639962</v>
      </c>
      <c r="BE134" s="17">
        <v>0.20782380074098999</v>
      </c>
    </row>
    <row r="135" spans="2:57" x14ac:dyDescent="0.35">
      <c r="B135" t="s">
        <v>121</v>
      </c>
      <c r="C135" s="17">
        <v>0.19594359666239999</v>
      </c>
      <c r="D135" s="17">
        <v>0.162675917426327</v>
      </c>
      <c r="E135" s="17">
        <v>0.21419900615313101</v>
      </c>
      <c r="F135" s="17"/>
      <c r="G135" s="17">
        <v>0.197631747037744</v>
      </c>
      <c r="H135" s="17">
        <v>0.20825266992693001</v>
      </c>
      <c r="I135" s="17">
        <v>0.16292452565703799</v>
      </c>
      <c r="J135" s="17">
        <v>0.16647656299087901</v>
      </c>
      <c r="K135" s="17">
        <v>0.25774919049732198</v>
      </c>
      <c r="L135" s="17">
        <v>0.22212984575433201</v>
      </c>
      <c r="M135" s="17"/>
      <c r="N135" s="17">
        <v>0.195939952374626</v>
      </c>
      <c r="O135" s="17">
        <v>0.20897158933503099</v>
      </c>
      <c r="P135" s="17">
        <v>0.18640311908986801</v>
      </c>
      <c r="Q135" s="17">
        <v>0.176457470958334</v>
      </c>
      <c r="R135" s="17"/>
      <c r="S135" s="17">
        <v>0.17499999999999999</v>
      </c>
      <c r="T135" s="17">
        <v>0.17142857142857101</v>
      </c>
      <c r="U135" s="17">
        <v>0.20588235294117599</v>
      </c>
      <c r="V135" s="17">
        <v>0.19047619047618999</v>
      </c>
      <c r="W135" s="17">
        <v>0.169491525423729</v>
      </c>
      <c r="X135" s="17">
        <v>0.354430379746835</v>
      </c>
      <c r="Y135" s="17">
        <v>0.1</v>
      </c>
      <c r="Z135" s="17">
        <v>0.162790697674419</v>
      </c>
      <c r="AA135" s="17">
        <v>0.22222222222222199</v>
      </c>
      <c r="AB135" s="17"/>
      <c r="AC135" s="17">
        <v>0.20532697206542699</v>
      </c>
      <c r="AD135" s="17">
        <v>0.20168635898506801</v>
      </c>
      <c r="AE135" s="17">
        <v>0.13804422368059899</v>
      </c>
      <c r="AF135" s="17"/>
      <c r="AG135" s="17">
        <v>0.18484048335498399</v>
      </c>
      <c r="AH135" s="17">
        <v>0.19368608573938501</v>
      </c>
      <c r="AI135" s="17">
        <v>0.28824551387250202</v>
      </c>
      <c r="AJ135" s="17">
        <v>0.39246902056161198</v>
      </c>
      <c r="AK135" s="17">
        <v>0.10956664967511499</v>
      </c>
      <c r="AL135" s="17"/>
      <c r="AM135" s="17">
        <v>0.209920470838279</v>
      </c>
      <c r="AN135" s="17">
        <v>0.22351188980398701</v>
      </c>
      <c r="AO135" s="17">
        <v>0.203885258002241</v>
      </c>
      <c r="AP135" s="17">
        <v>0.19151094665270799</v>
      </c>
      <c r="AQ135" s="17">
        <v>0.143021617780697</v>
      </c>
      <c r="AR135" s="17"/>
      <c r="AS135" s="17">
        <v>0.20773087984213201</v>
      </c>
      <c r="AT135" s="17">
        <v>0.19033255192472401</v>
      </c>
      <c r="AU135" s="17">
        <v>0.208734509994218</v>
      </c>
      <c r="AV135" s="17">
        <v>0.17053981981876701</v>
      </c>
      <c r="AW135" s="17"/>
      <c r="AX135" s="17">
        <v>0.18811851975007199</v>
      </c>
      <c r="AY135" s="17"/>
      <c r="AZ135" s="17">
        <v>0.18789762019019901</v>
      </c>
      <c r="BA135" s="17">
        <v>0.188867919639397</v>
      </c>
      <c r="BB135" s="17">
        <v>0.19912287209149099</v>
      </c>
      <c r="BC135" s="17"/>
      <c r="BD135" s="17">
        <v>0.195880263617738</v>
      </c>
      <c r="BE135" s="17">
        <v>0.19321504371700901</v>
      </c>
    </row>
    <row r="136" spans="2:57" x14ac:dyDescent="0.35">
      <c r="B136" t="s">
        <v>122</v>
      </c>
      <c r="C136" s="17">
        <v>0.373808902168275</v>
      </c>
      <c r="D136" s="17">
        <v>0.369953673220691</v>
      </c>
      <c r="E136" s="17">
        <v>0.37783379442695503</v>
      </c>
      <c r="F136" s="17"/>
      <c r="G136" s="17">
        <v>0.49240215771601498</v>
      </c>
      <c r="H136" s="17">
        <v>0.376436174580417</v>
      </c>
      <c r="I136" s="17">
        <v>0.36550060149880098</v>
      </c>
      <c r="J136" s="17">
        <v>0.34237523452754398</v>
      </c>
      <c r="K136" s="17">
        <v>0.38086307433333699</v>
      </c>
      <c r="L136" s="17">
        <v>0.26005724047658801</v>
      </c>
      <c r="M136" s="17"/>
      <c r="N136" s="17">
        <v>0.35170187158828498</v>
      </c>
      <c r="O136" s="17">
        <v>0.35686816755170597</v>
      </c>
      <c r="P136" s="17">
        <v>0.440449944064571</v>
      </c>
      <c r="Q136" s="17">
        <v>0.43000123535255602</v>
      </c>
      <c r="R136" s="17"/>
      <c r="S136" s="17">
        <v>0.391666666666667</v>
      </c>
      <c r="T136" s="17">
        <v>0.4</v>
      </c>
      <c r="U136" s="17">
        <v>0.38235294117647101</v>
      </c>
      <c r="V136" s="17">
        <v>0.38095238095238099</v>
      </c>
      <c r="W136" s="17">
        <v>0.42372881355932202</v>
      </c>
      <c r="X136" s="17">
        <v>0.189873417721519</v>
      </c>
      <c r="Y136" s="17">
        <v>0.442857142857143</v>
      </c>
      <c r="Z136" s="17">
        <v>0.32558139534883701</v>
      </c>
      <c r="AA136" s="17">
        <v>0.38888888888888901</v>
      </c>
      <c r="AB136" s="17"/>
      <c r="AC136" s="17">
        <v>0.397834837227727</v>
      </c>
      <c r="AD136" s="17">
        <v>0.33690205337652801</v>
      </c>
      <c r="AE136" s="17">
        <v>0.45340082359136602</v>
      </c>
      <c r="AF136" s="17"/>
      <c r="AG136" s="17">
        <v>0.40123473772988499</v>
      </c>
      <c r="AH136" s="17">
        <v>0.37979921788098697</v>
      </c>
      <c r="AI136" s="17">
        <v>0.269790146457069</v>
      </c>
      <c r="AJ136" s="17">
        <v>0.18469483005198201</v>
      </c>
      <c r="AK136" s="17">
        <v>0.46025129946409599</v>
      </c>
      <c r="AL136" s="17"/>
      <c r="AM136" s="17">
        <v>0.46769183425127903</v>
      </c>
      <c r="AN136" s="17">
        <v>0.38162116066232299</v>
      </c>
      <c r="AO136" s="17">
        <v>0.35943270016530399</v>
      </c>
      <c r="AP136" s="17">
        <v>0.35146536381596599</v>
      </c>
      <c r="AQ136" s="17">
        <v>0.43307563771267599</v>
      </c>
      <c r="AR136" s="17"/>
      <c r="AS136" s="17">
        <v>0.40618771909151202</v>
      </c>
      <c r="AT136" s="17">
        <v>0.35960665739564401</v>
      </c>
      <c r="AU136" s="17">
        <v>0.350658687339512</v>
      </c>
      <c r="AV136" s="17">
        <v>0.38350625431865998</v>
      </c>
      <c r="AW136" s="17"/>
      <c r="AX136" s="17">
        <v>0.37971965136765701</v>
      </c>
      <c r="AY136" s="17"/>
      <c r="AZ136" s="17">
        <v>0.39886276127898701</v>
      </c>
      <c r="BA136" s="17">
        <v>0.36606289291211103</v>
      </c>
      <c r="BB136" s="17">
        <v>0.366712263879102</v>
      </c>
      <c r="BC136" s="17"/>
      <c r="BD136" s="17">
        <v>0.42519505382436001</v>
      </c>
      <c r="BE136" s="17">
        <v>0.33681371523669101</v>
      </c>
    </row>
    <row r="137" spans="2:57" x14ac:dyDescent="0.35">
      <c r="B137" t="s">
        <v>123</v>
      </c>
      <c r="C137" s="17">
        <v>0.212165954610156</v>
      </c>
      <c r="D137" s="17">
        <v>0.18351867351673901</v>
      </c>
      <c r="E137" s="17">
        <v>0.22754011256975301</v>
      </c>
      <c r="F137" s="17"/>
      <c r="G137" s="17">
        <v>0.182939734109939</v>
      </c>
      <c r="H137" s="17">
        <v>0.22191390861305799</v>
      </c>
      <c r="I137" s="17">
        <v>0.21220946415129699</v>
      </c>
      <c r="J137" s="17">
        <v>0.29169067794991699</v>
      </c>
      <c r="K137" s="17">
        <v>0.145623506660151</v>
      </c>
      <c r="L137" s="17">
        <v>0.13680895948528801</v>
      </c>
      <c r="M137" s="17"/>
      <c r="N137" s="17">
        <v>0.19812828342944</v>
      </c>
      <c r="O137" s="17">
        <v>0.227146790418564</v>
      </c>
      <c r="P137" s="17">
        <v>0.22666404744825999</v>
      </c>
      <c r="Q137" s="17">
        <v>0.22659130392242999</v>
      </c>
      <c r="R137" s="17"/>
      <c r="S137" s="17">
        <v>0.241666666666667</v>
      </c>
      <c r="T137" s="17">
        <v>0.180952380952381</v>
      </c>
      <c r="U137" s="17">
        <v>0.17647058823529399</v>
      </c>
      <c r="V137" s="17">
        <v>0.22222222222222199</v>
      </c>
      <c r="W137" s="17">
        <v>0.169491525423729</v>
      </c>
      <c r="X137" s="17">
        <v>0.265822784810127</v>
      </c>
      <c r="Y137" s="17">
        <v>0.22857142857142901</v>
      </c>
      <c r="Z137" s="17">
        <v>0.232558139534884</v>
      </c>
      <c r="AA137" s="17">
        <v>0.2</v>
      </c>
      <c r="AB137" s="17"/>
      <c r="AC137" s="17">
        <v>0.21229019600926899</v>
      </c>
      <c r="AD137" s="17">
        <v>0.20332834056468599</v>
      </c>
      <c r="AE137" s="17">
        <v>0.24028691943210501</v>
      </c>
      <c r="AF137" s="17"/>
      <c r="AG137" s="17">
        <v>0.19081532401737</v>
      </c>
      <c r="AH137" s="17">
        <v>0.21729777431529201</v>
      </c>
      <c r="AI137" s="17">
        <v>0.15624811599177099</v>
      </c>
      <c r="AJ137" s="17">
        <v>0</v>
      </c>
      <c r="AK137" s="17">
        <v>0.32832162709496598</v>
      </c>
      <c r="AL137" s="17"/>
      <c r="AM137" s="17">
        <v>0.20410052319456701</v>
      </c>
      <c r="AN137" s="17">
        <v>0.190937595634602</v>
      </c>
      <c r="AO137" s="17">
        <v>0.21603775739697001</v>
      </c>
      <c r="AP137" s="17">
        <v>0.22623934345709201</v>
      </c>
      <c r="AQ137" s="17">
        <v>0.21037575936930999</v>
      </c>
      <c r="AR137" s="17"/>
      <c r="AS137" s="17">
        <v>0.217044186246133</v>
      </c>
      <c r="AT137" s="17">
        <v>0.21023223574309799</v>
      </c>
      <c r="AU137" s="17">
        <v>0.242453673079747</v>
      </c>
      <c r="AV137" s="17">
        <v>0.165456151635514</v>
      </c>
      <c r="AW137" s="17"/>
      <c r="AX137" s="17">
        <v>0.206131105952891</v>
      </c>
      <c r="AY137" s="17"/>
      <c r="AZ137" s="17">
        <v>0.23786531317972101</v>
      </c>
      <c r="BA137" s="17">
        <v>0.19851968953172999</v>
      </c>
      <c r="BB137" s="17">
        <v>0.216635776567943</v>
      </c>
      <c r="BC137" s="17"/>
      <c r="BD137" s="17">
        <v>0.21422029264420001</v>
      </c>
      <c r="BE137" s="17">
        <v>0.20526080312797701</v>
      </c>
    </row>
    <row r="138" spans="2:57"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row>
    <row r="139" spans="2:57" x14ac:dyDescent="0.35">
      <c r="B139" s="6" t="s">
        <v>130</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row>
    <row r="140" spans="2:57" x14ac:dyDescent="0.35">
      <c r="B140" s="24" t="s">
        <v>85</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row>
    <row r="141" spans="2:57" x14ac:dyDescent="0.35">
      <c r="B141" t="s">
        <v>126</v>
      </c>
      <c r="C141" s="17">
        <v>6.05721771397544E-2</v>
      </c>
      <c r="D141" s="17">
        <v>7.6983531701517394E-2</v>
      </c>
      <c r="E141" s="17">
        <v>5.1205361718231E-2</v>
      </c>
      <c r="F141" s="17"/>
      <c r="G141" s="17">
        <v>5.50860823825539E-2</v>
      </c>
      <c r="H141" s="17">
        <v>0.11518841419522401</v>
      </c>
      <c r="I141" s="17">
        <v>7.31911146490139E-2</v>
      </c>
      <c r="J141" s="17">
        <v>0</v>
      </c>
      <c r="K141" s="17">
        <v>3.1010852530875401E-2</v>
      </c>
      <c r="L141" s="17">
        <v>0</v>
      </c>
      <c r="M141" s="17"/>
      <c r="N141" s="17">
        <v>4.5453798215214197E-2</v>
      </c>
      <c r="O141" s="17">
        <v>7.0631283287905994E-2</v>
      </c>
      <c r="P141" s="17">
        <v>6.2079174696977601E-2</v>
      </c>
      <c r="Q141" s="17">
        <v>0.116008437220185</v>
      </c>
      <c r="R141" s="17"/>
      <c r="S141" s="17">
        <v>9.1666666666666702E-2</v>
      </c>
      <c r="T141" s="17">
        <v>0.104761904761905</v>
      </c>
      <c r="U141" s="17">
        <v>5.8823529411764698E-2</v>
      </c>
      <c r="V141" s="17">
        <v>4.7619047619047603E-2</v>
      </c>
      <c r="W141" s="17">
        <v>1.6949152542372899E-2</v>
      </c>
      <c r="X141" s="17">
        <v>5.0632911392405097E-2</v>
      </c>
      <c r="Y141" s="17">
        <v>5.7142857142857099E-2</v>
      </c>
      <c r="Z141" s="17">
        <v>2.32558139534884E-2</v>
      </c>
      <c r="AA141" s="17">
        <v>3.3333333333333298E-2</v>
      </c>
      <c r="AB141" s="17"/>
      <c r="AC141" s="17">
        <v>3.6489992763350798E-2</v>
      </c>
      <c r="AD141" s="17">
        <v>7.7809761831382204E-2</v>
      </c>
      <c r="AE141" s="17">
        <v>5.1424720260425501E-2</v>
      </c>
      <c r="AF141" s="17"/>
      <c r="AG141" s="17">
        <v>6.1518451036662099E-2</v>
      </c>
      <c r="AH141" s="17">
        <v>5.7870268783472803E-2</v>
      </c>
      <c r="AI141" s="17">
        <v>4.0057658875966899E-2</v>
      </c>
      <c r="AJ141" s="17">
        <v>0</v>
      </c>
      <c r="AK141" s="17">
        <v>2.2625617906142401E-2</v>
      </c>
      <c r="AL141" s="17"/>
      <c r="AM141" s="17">
        <v>7.0500892830580794E-2</v>
      </c>
      <c r="AN141" s="17">
        <v>6.4405216092114095E-2</v>
      </c>
      <c r="AO141" s="17">
        <v>7.5674804359214601E-2</v>
      </c>
      <c r="AP141" s="17">
        <v>5.0487920782412099E-2</v>
      </c>
      <c r="AQ141" s="17">
        <v>4.6650534851308698E-2</v>
      </c>
      <c r="AR141" s="17"/>
      <c r="AS141" s="17">
        <v>7.0244967252280799E-2</v>
      </c>
      <c r="AT141" s="17">
        <v>7.3871161615228401E-2</v>
      </c>
      <c r="AU141" s="17">
        <v>6.4199688697368197E-3</v>
      </c>
      <c r="AV141" s="17">
        <v>8.9314744551672598E-2</v>
      </c>
      <c r="AW141" s="17"/>
      <c r="AX141" s="17">
        <v>6.1775219213289302E-2</v>
      </c>
      <c r="AY141" s="17"/>
      <c r="AZ141" s="17">
        <v>6.2258338113271097E-2</v>
      </c>
      <c r="BA141" s="17">
        <v>9.1052811349592797E-2</v>
      </c>
      <c r="BB141" s="17">
        <v>2.44737598635449E-2</v>
      </c>
      <c r="BC141" s="17"/>
      <c r="BD141" s="17">
        <v>7.4312607512617701E-2</v>
      </c>
      <c r="BE141" s="17">
        <v>5.7541835849008099E-2</v>
      </c>
    </row>
    <row r="142" spans="2:57" x14ac:dyDescent="0.35">
      <c r="B142" t="s">
        <v>127</v>
      </c>
      <c r="C142" s="17">
        <v>0.42984551057644099</v>
      </c>
      <c r="D142" s="17">
        <v>0.49195606339683301</v>
      </c>
      <c r="E142" s="17">
        <v>0.39286793034871798</v>
      </c>
      <c r="F142" s="17"/>
      <c r="G142" s="17">
        <v>0.40207615247207401</v>
      </c>
      <c r="H142" s="17">
        <v>0.41042850082515397</v>
      </c>
      <c r="I142" s="17">
        <v>0.43906888649988202</v>
      </c>
      <c r="J142" s="17">
        <v>0.46797674756660401</v>
      </c>
      <c r="K142" s="17">
        <v>0.40173186584519799</v>
      </c>
      <c r="L142" s="17">
        <v>0.48882469320519201</v>
      </c>
      <c r="M142" s="17"/>
      <c r="N142" s="17">
        <v>0.45305695789113498</v>
      </c>
      <c r="O142" s="17">
        <v>0.44551641225366001</v>
      </c>
      <c r="P142" s="17">
        <v>0.35642753118965698</v>
      </c>
      <c r="Q142" s="17">
        <v>0.365598252843025</v>
      </c>
      <c r="R142" s="17"/>
      <c r="S142" s="17">
        <v>0.46666666666666701</v>
      </c>
      <c r="T142" s="17">
        <v>0.44761904761904803</v>
      </c>
      <c r="U142" s="17">
        <v>0.35294117647058798</v>
      </c>
      <c r="V142" s="17">
        <v>0.38095238095238099</v>
      </c>
      <c r="W142" s="17">
        <v>0.50847457627118597</v>
      </c>
      <c r="X142" s="17">
        <v>0.40506329113924</v>
      </c>
      <c r="Y142" s="17">
        <v>0.52857142857142903</v>
      </c>
      <c r="Z142" s="17">
        <v>0.34883720930232598</v>
      </c>
      <c r="AA142" s="17">
        <v>0.38888888888888901</v>
      </c>
      <c r="AB142" s="17"/>
      <c r="AC142" s="17">
        <v>0.41198861503859002</v>
      </c>
      <c r="AD142" s="17">
        <v>0.45358520926061302</v>
      </c>
      <c r="AE142" s="17">
        <v>0.39923283275327498</v>
      </c>
      <c r="AF142" s="17"/>
      <c r="AG142" s="17">
        <v>0.41097215218723898</v>
      </c>
      <c r="AH142" s="17">
        <v>0.45772999511748502</v>
      </c>
      <c r="AI142" s="17">
        <v>0.41454057823011797</v>
      </c>
      <c r="AJ142" s="17">
        <v>0.21919825984191299</v>
      </c>
      <c r="AK142" s="17">
        <v>0.42564516149381298</v>
      </c>
      <c r="AL142" s="17"/>
      <c r="AM142" s="17">
        <v>0.41830214340516297</v>
      </c>
      <c r="AN142" s="17">
        <v>0.48051976864166601</v>
      </c>
      <c r="AO142" s="17">
        <v>0.39591078852316602</v>
      </c>
      <c r="AP142" s="17">
        <v>0.42765426291396103</v>
      </c>
      <c r="AQ142" s="17">
        <v>0.374444538576305</v>
      </c>
      <c r="AR142" s="17"/>
      <c r="AS142" s="17">
        <v>0.39171631167892101</v>
      </c>
      <c r="AT142" s="17">
        <v>0.47822833962629202</v>
      </c>
      <c r="AU142" s="17">
        <v>0.40028426960118002</v>
      </c>
      <c r="AV142" s="17">
        <v>0.42493229545567701</v>
      </c>
      <c r="AW142" s="17"/>
      <c r="AX142" s="17">
        <v>0.44314681672265799</v>
      </c>
      <c r="AY142" s="17"/>
      <c r="AZ142" s="17">
        <v>0.40536602172916403</v>
      </c>
      <c r="BA142" s="17">
        <v>0.46620547647014998</v>
      </c>
      <c r="BB142" s="17">
        <v>0.40484437190610201</v>
      </c>
      <c r="BC142" s="17"/>
      <c r="BD142" s="17">
        <v>0.42628435645704799</v>
      </c>
      <c r="BE142" s="17">
        <v>0.44934731434415098</v>
      </c>
    </row>
    <row r="143" spans="2:57" x14ac:dyDescent="0.35">
      <c r="B143" t="s">
        <v>128</v>
      </c>
      <c r="C143" s="17">
        <v>0.378927991249285</v>
      </c>
      <c r="D143" s="17">
        <v>0.31599357010920698</v>
      </c>
      <c r="E143" s="17">
        <v>0.415490967607618</v>
      </c>
      <c r="F143" s="17"/>
      <c r="G143" s="17">
        <v>0.40076973405799399</v>
      </c>
      <c r="H143" s="17">
        <v>0.37242315034823498</v>
      </c>
      <c r="I143" s="17">
        <v>0.36705979434167901</v>
      </c>
      <c r="J143" s="17">
        <v>0.332023133606698</v>
      </c>
      <c r="K143" s="17">
        <v>0.44912189830832</v>
      </c>
      <c r="L143" s="17">
        <v>0.39492748735349897</v>
      </c>
      <c r="M143" s="17"/>
      <c r="N143" s="17">
        <v>0.368595227306106</v>
      </c>
      <c r="O143" s="17">
        <v>0.371084702950157</v>
      </c>
      <c r="P143" s="17">
        <v>0.405713653558674</v>
      </c>
      <c r="Q143" s="17">
        <v>0.41180520398277698</v>
      </c>
      <c r="R143" s="17"/>
      <c r="S143" s="17">
        <v>0.32500000000000001</v>
      </c>
      <c r="T143" s="17">
        <v>0.35238095238095202</v>
      </c>
      <c r="U143" s="17">
        <v>0.47058823529411797</v>
      </c>
      <c r="V143" s="17">
        <v>0.39682539682539703</v>
      </c>
      <c r="W143" s="17">
        <v>0.37288135593220301</v>
      </c>
      <c r="X143" s="17">
        <v>0.417721518987342</v>
      </c>
      <c r="Y143" s="17">
        <v>0.25714285714285701</v>
      </c>
      <c r="Z143" s="17">
        <v>0.46511627906976699</v>
      </c>
      <c r="AA143" s="17">
        <v>0.422222222222222</v>
      </c>
      <c r="AB143" s="17"/>
      <c r="AC143" s="17">
        <v>0.40950980353046801</v>
      </c>
      <c r="AD143" s="17">
        <v>0.37233599752678498</v>
      </c>
      <c r="AE143" s="17">
        <v>0.30734141554466798</v>
      </c>
      <c r="AF143" s="17"/>
      <c r="AG143" s="17">
        <v>0.37678565249700202</v>
      </c>
      <c r="AH143" s="17">
        <v>0.36518619710052702</v>
      </c>
      <c r="AI143" s="17">
        <v>0.48742122554116202</v>
      </c>
      <c r="AJ143" s="17">
        <v>0.39246902056161198</v>
      </c>
      <c r="AK143" s="17">
        <v>0.31740515619869097</v>
      </c>
      <c r="AL143" s="17"/>
      <c r="AM143" s="17">
        <v>0.357001067738837</v>
      </c>
      <c r="AN143" s="17">
        <v>0.34094056489956998</v>
      </c>
      <c r="AO143" s="17">
        <v>0.39635135458069998</v>
      </c>
      <c r="AP143" s="17">
        <v>0.41785260680943398</v>
      </c>
      <c r="AQ143" s="17">
        <v>0.32364845719726099</v>
      </c>
      <c r="AR143" s="17"/>
      <c r="AS143" s="17">
        <v>0.38431905005586098</v>
      </c>
      <c r="AT143" s="17">
        <v>0.323506580372518</v>
      </c>
      <c r="AU143" s="17">
        <v>0.45928285132803598</v>
      </c>
      <c r="AV143" s="17">
        <v>0.38520029569362901</v>
      </c>
      <c r="AW143" s="17"/>
      <c r="AX143" s="17">
        <v>0.36686460483407801</v>
      </c>
      <c r="AY143" s="17"/>
      <c r="AZ143" s="17">
        <v>0.41890812102042002</v>
      </c>
      <c r="BA143" s="17">
        <v>0.32019249177612502</v>
      </c>
      <c r="BB143" s="17">
        <v>0.41262950089196798</v>
      </c>
      <c r="BC143" s="17"/>
      <c r="BD143" s="17">
        <v>0.36663388153086002</v>
      </c>
      <c r="BE143" s="17">
        <v>0.37153810983093699</v>
      </c>
    </row>
    <row r="144" spans="2:57" x14ac:dyDescent="0.35">
      <c r="B144" t="s">
        <v>129</v>
      </c>
      <c r="C144" s="17">
        <v>0.112908864442312</v>
      </c>
      <c r="D144" s="17">
        <v>9.0264928434087302E-2</v>
      </c>
      <c r="E144" s="17">
        <v>0.12675678830420101</v>
      </c>
      <c r="F144" s="17"/>
      <c r="G144" s="17">
        <v>0.127701242461387</v>
      </c>
      <c r="H144" s="17">
        <v>9.7098063235727394E-2</v>
      </c>
      <c r="I144" s="17">
        <v>0.103937702726559</v>
      </c>
      <c r="J144" s="17">
        <v>0.189783034671578</v>
      </c>
      <c r="K144" s="17">
        <v>8.6721217968630596E-2</v>
      </c>
      <c r="L144" s="17">
        <v>3.27395479136404E-2</v>
      </c>
      <c r="M144" s="17"/>
      <c r="N144" s="17">
        <v>0.109270236229002</v>
      </c>
      <c r="O144" s="17">
        <v>9.51656598661169E-2</v>
      </c>
      <c r="P144" s="17">
        <v>0.16574759293467001</v>
      </c>
      <c r="Q144" s="17">
        <v>0.106588105954013</v>
      </c>
      <c r="R144" s="17"/>
      <c r="S144" s="17">
        <v>0.116666666666667</v>
      </c>
      <c r="T144" s="17">
        <v>8.5714285714285701E-2</v>
      </c>
      <c r="U144" s="17">
        <v>5.8823529411764698E-2</v>
      </c>
      <c r="V144" s="17">
        <v>0.158730158730159</v>
      </c>
      <c r="W144" s="17">
        <v>8.4745762711864403E-2</v>
      </c>
      <c r="X144" s="17">
        <v>0.10126582278481</v>
      </c>
      <c r="Y144" s="17">
        <v>0.14285714285714299</v>
      </c>
      <c r="Z144" s="17">
        <v>0.162790697674419</v>
      </c>
      <c r="AA144" s="17">
        <v>0.133333333333333</v>
      </c>
      <c r="AB144" s="17"/>
      <c r="AC144" s="17">
        <v>0.11336395326321801</v>
      </c>
      <c r="AD144" s="17">
        <v>9.3570713738248906E-2</v>
      </c>
      <c r="AE144" s="17">
        <v>0.18900771645589001</v>
      </c>
      <c r="AF144" s="17"/>
      <c r="AG144" s="17">
        <v>0.12431075755648401</v>
      </c>
      <c r="AH144" s="17">
        <v>0.107763403947852</v>
      </c>
      <c r="AI144" s="17">
        <v>5.7980537352752902E-2</v>
      </c>
      <c r="AJ144" s="17">
        <v>0.18469483005198201</v>
      </c>
      <c r="AK144" s="17">
        <v>0.211698446495211</v>
      </c>
      <c r="AL144" s="17"/>
      <c r="AM144" s="17">
        <v>0.13709773256855801</v>
      </c>
      <c r="AN144" s="17">
        <v>8.9173464897586693E-2</v>
      </c>
      <c r="AO144" s="17">
        <v>0.12008364485689201</v>
      </c>
      <c r="AP144" s="17">
        <v>9.2548845076243197E-2</v>
      </c>
      <c r="AQ144" s="17">
        <v>0.25525646937512603</v>
      </c>
      <c r="AR144" s="17"/>
      <c r="AS144" s="17">
        <v>0.12602244179601399</v>
      </c>
      <c r="AT144" s="17">
        <v>0.108909859837094</v>
      </c>
      <c r="AU144" s="17">
        <v>0.120185284943152</v>
      </c>
      <c r="AV144" s="17">
        <v>8.9240796674187606E-2</v>
      </c>
      <c r="AW144" s="17"/>
      <c r="AX144" s="17">
        <v>0.11001441920912</v>
      </c>
      <c r="AY144" s="17"/>
      <c r="AZ144" s="17">
        <v>0.10447971164047</v>
      </c>
      <c r="BA144" s="17">
        <v>0.102089794295895</v>
      </c>
      <c r="BB144" s="17">
        <v>0.13344456900218199</v>
      </c>
      <c r="BC144" s="17"/>
      <c r="BD144" s="17">
        <v>0.101912291576952</v>
      </c>
      <c r="BE144" s="17">
        <v>0.114764018343332</v>
      </c>
    </row>
    <row r="145" spans="2:57" x14ac:dyDescent="0.35">
      <c r="B145" t="s">
        <v>81</v>
      </c>
      <c r="C145" s="17">
        <v>1.7745456592207502E-2</v>
      </c>
      <c r="D145" s="17">
        <v>2.48019063583555E-2</v>
      </c>
      <c r="E145" s="17">
        <v>1.36789520212318E-2</v>
      </c>
      <c r="F145" s="17"/>
      <c r="G145" s="17">
        <v>1.43667886259912E-2</v>
      </c>
      <c r="H145" s="17">
        <v>4.8618713956597396E-3</v>
      </c>
      <c r="I145" s="17">
        <v>1.67425017828675E-2</v>
      </c>
      <c r="J145" s="17">
        <v>1.0217084155119601E-2</v>
      </c>
      <c r="K145" s="17">
        <v>3.14141653469759E-2</v>
      </c>
      <c r="L145" s="17">
        <v>8.3508271527669001E-2</v>
      </c>
      <c r="M145" s="17"/>
      <c r="N145" s="17">
        <v>2.36237803585423E-2</v>
      </c>
      <c r="O145" s="17">
        <v>1.7601941642160099E-2</v>
      </c>
      <c r="P145" s="17">
        <v>1.0032047620021099E-2</v>
      </c>
      <c r="Q145" s="17">
        <v>0</v>
      </c>
      <c r="R145" s="17"/>
      <c r="S145" s="17">
        <v>0</v>
      </c>
      <c r="T145" s="17">
        <v>9.5238095238095195E-3</v>
      </c>
      <c r="U145" s="17">
        <v>5.8823529411764698E-2</v>
      </c>
      <c r="V145" s="17">
        <v>1.58730158730159E-2</v>
      </c>
      <c r="W145" s="17">
        <v>1.6949152542372899E-2</v>
      </c>
      <c r="X145" s="17">
        <v>2.53164556962025E-2</v>
      </c>
      <c r="Y145" s="17">
        <v>1.4285714285714299E-2</v>
      </c>
      <c r="Z145" s="17">
        <v>0</v>
      </c>
      <c r="AA145" s="17">
        <v>2.2222222222222199E-2</v>
      </c>
      <c r="AB145" s="17"/>
      <c r="AC145" s="17">
        <v>2.8647635404372301E-2</v>
      </c>
      <c r="AD145" s="17">
        <v>2.6983176429703701E-3</v>
      </c>
      <c r="AE145" s="17">
        <v>5.2993314985741502E-2</v>
      </c>
      <c r="AF145" s="17"/>
      <c r="AG145" s="17">
        <v>2.6412986722612601E-2</v>
      </c>
      <c r="AH145" s="17">
        <v>1.14501350506632E-2</v>
      </c>
      <c r="AI145" s="17">
        <v>0</v>
      </c>
      <c r="AJ145" s="17">
        <v>0.20363788954449299</v>
      </c>
      <c r="AK145" s="17">
        <v>2.2625617906142401E-2</v>
      </c>
      <c r="AL145" s="17"/>
      <c r="AM145" s="17">
        <v>1.7098163456861701E-2</v>
      </c>
      <c r="AN145" s="17">
        <v>2.4960985469062402E-2</v>
      </c>
      <c r="AO145" s="17">
        <v>1.19794076800279E-2</v>
      </c>
      <c r="AP145" s="17">
        <v>1.14563644179493E-2</v>
      </c>
      <c r="AQ145" s="17">
        <v>0</v>
      </c>
      <c r="AR145" s="17"/>
      <c r="AS145" s="17">
        <v>2.7697229216923702E-2</v>
      </c>
      <c r="AT145" s="17">
        <v>1.5484058548868401E-2</v>
      </c>
      <c r="AU145" s="17">
        <v>1.38276252578947E-2</v>
      </c>
      <c r="AV145" s="17">
        <v>1.1311867624834099E-2</v>
      </c>
      <c r="AW145" s="17"/>
      <c r="AX145" s="17">
        <v>1.8198940020855099E-2</v>
      </c>
      <c r="AY145" s="17"/>
      <c r="AZ145" s="17">
        <v>8.98780749667474E-3</v>
      </c>
      <c r="BA145" s="17">
        <v>2.0459426108236398E-2</v>
      </c>
      <c r="BB145" s="17">
        <v>2.4607798336202601E-2</v>
      </c>
      <c r="BC145" s="17"/>
      <c r="BD145" s="17">
        <v>3.0856862922521801E-2</v>
      </c>
      <c r="BE145" s="17">
        <v>6.8087216325721399E-3</v>
      </c>
    </row>
    <row r="146" spans="2:57" x14ac:dyDescent="0.35">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row>
    <row r="147" spans="2:57" x14ac:dyDescent="0.35">
      <c r="B147" s="6" t="s">
        <v>150</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row>
    <row r="148" spans="2:57" x14ac:dyDescent="0.35">
      <c r="B148" s="24" t="s">
        <v>85</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row>
    <row r="149" spans="2:57" x14ac:dyDescent="0.35">
      <c r="B149" t="s">
        <v>131</v>
      </c>
      <c r="C149" s="17">
        <v>0.51376020778563802</v>
      </c>
      <c r="D149" s="17">
        <v>0.42010032258895202</v>
      </c>
      <c r="E149" s="17">
        <v>0.56878674327712098</v>
      </c>
      <c r="F149" s="17"/>
      <c r="G149" s="17">
        <v>0.52116065601047701</v>
      </c>
      <c r="H149" s="17">
        <v>0.43885106278916203</v>
      </c>
      <c r="I149" s="17">
        <v>0.47289660537867501</v>
      </c>
      <c r="J149" s="17">
        <v>0.56120186306111597</v>
      </c>
      <c r="K149" s="17">
        <v>0.59464035638936197</v>
      </c>
      <c r="L149" s="17">
        <v>0.71994430621859296</v>
      </c>
      <c r="M149" s="17"/>
      <c r="N149" s="17">
        <v>0.54501980412397799</v>
      </c>
      <c r="O149" s="17">
        <v>0.47763175055252199</v>
      </c>
      <c r="P149" s="17">
        <v>0.48046314534839202</v>
      </c>
      <c r="Q149" s="17">
        <v>0.490410396703651</v>
      </c>
      <c r="R149" s="17"/>
      <c r="S149" s="17">
        <v>0.40833333333333299</v>
      </c>
      <c r="T149" s="17">
        <v>0.42857142857142899</v>
      </c>
      <c r="U149" s="17">
        <v>0.52941176470588203</v>
      </c>
      <c r="V149" s="17">
        <v>0.57142857142857095</v>
      </c>
      <c r="W149" s="17">
        <v>0.57627118644067798</v>
      </c>
      <c r="X149" s="17">
        <v>0.379746835443038</v>
      </c>
      <c r="Y149" s="17">
        <v>0.6</v>
      </c>
      <c r="Z149" s="17">
        <v>0.60465116279069797</v>
      </c>
      <c r="AA149" s="17">
        <v>0.655555555555556</v>
      </c>
      <c r="AB149" s="17"/>
      <c r="AC149" s="17">
        <v>0.52271385181518903</v>
      </c>
      <c r="AD149" s="17">
        <v>0.49647565011442002</v>
      </c>
      <c r="AE149" s="17">
        <v>0.54620311384686104</v>
      </c>
      <c r="AF149" s="17"/>
      <c r="AG149" s="17">
        <v>0.49725884802513098</v>
      </c>
      <c r="AH149" s="17">
        <v>0.50977071705556298</v>
      </c>
      <c r="AI149" s="17">
        <v>0.49784088052638698</v>
      </c>
      <c r="AJ149" s="17">
        <v>0.61166728040352503</v>
      </c>
      <c r="AK149" s="17">
        <v>0.58271789268169105</v>
      </c>
      <c r="AL149" s="17"/>
      <c r="AM149" s="17">
        <v>0.44275649346555801</v>
      </c>
      <c r="AN149" s="17">
        <v>0.53580746441740601</v>
      </c>
      <c r="AO149" s="17">
        <v>0.52662036098596599</v>
      </c>
      <c r="AP149" s="17">
        <v>0.52241554660232603</v>
      </c>
      <c r="AQ149" s="17">
        <v>0.40055185296421503</v>
      </c>
      <c r="AR149" s="17"/>
      <c r="AS149" s="17">
        <v>0.57200422075554602</v>
      </c>
      <c r="AT149" s="17">
        <v>0.44951641416520499</v>
      </c>
      <c r="AU149" s="17">
        <v>0.63683017086656102</v>
      </c>
      <c r="AV149" s="17">
        <v>0.388747150798812</v>
      </c>
      <c r="AW149" s="17"/>
      <c r="AX149" s="17">
        <v>0.50787883311412496</v>
      </c>
      <c r="AY149" s="17"/>
      <c r="AZ149" s="17">
        <v>0.50144144214199604</v>
      </c>
      <c r="BA149" s="17">
        <v>0.44968512321909299</v>
      </c>
      <c r="BB149" s="17">
        <v>0.58857793732506902</v>
      </c>
      <c r="BC149" s="17"/>
      <c r="BD149" s="17">
        <v>0.55100843208984895</v>
      </c>
      <c r="BE149" s="17">
        <v>0.431966686276814</v>
      </c>
    </row>
    <row r="150" spans="2:57" x14ac:dyDescent="0.35">
      <c r="B150" t="s">
        <v>132</v>
      </c>
      <c r="C150" s="17">
        <v>0.34690435864276697</v>
      </c>
      <c r="D150" s="17">
        <v>0.36345100648860201</v>
      </c>
      <c r="E150" s="17">
        <v>0.334102388957698</v>
      </c>
      <c r="F150" s="17"/>
      <c r="G150" s="17">
        <v>0.31914799579749298</v>
      </c>
      <c r="H150" s="17">
        <v>0.35216274258339603</v>
      </c>
      <c r="I150" s="17">
        <v>0.36738899779635897</v>
      </c>
      <c r="J150" s="17">
        <v>0.29153545331314301</v>
      </c>
      <c r="K150" s="17">
        <v>0.36956268424060801</v>
      </c>
      <c r="L150" s="17">
        <v>0.39006630856946001</v>
      </c>
      <c r="M150" s="17"/>
      <c r="N150" s="17">
        <v>0.359017671766036</v>
      </c>
      <c r="O150" s="17">
        <v>0.31823470646503299</v>
      </c>
      <c r="P150" s="17">
        <v>0.33161675746510499</v>
      </c>
      <c r="Q150" s="17">
        <v>0.36648932634869003</v>
      </c>
      <c r="R150" s="17"/>
      <c r="S150" s="17">
        <v>0.34166666666666701</v>
      </c>
      <c r="T150" s="17">
        <v>0.314285714285714</v>
      </c>
      <c r="U150" s="17">
        <v>0.26470588235294101</v>
      </c>
      <c r="V150" s="17">
        <v>0.26984126984126999</v>
      </c>
      <c r="W150" s="17">
        <v>0.355932203389831</v>
      </c>
      <c r="X150" s="17">
        <v>0.430379746835443</v>
      </c>
      <c r="Y150" s="17">
        <v>0.4</v>
      </c>
      <c r="Z150" s="17">
        <v>0.25581395348837199</v>
      </c>
      <c r="AA150" s="17">
        <v>0.44444444444444398</v>
      </c>
      <c r="AB150" s="17"/>
      <c r="AC150" s="17">
        <v>0.36834549979244702</v>
      </c>
      <c r="AD150" s="17">
        <v>0.32805852992136803</v>
      </c>
      <c r="AE150" s="17">
        <v>0.43341606110936898</v>
      </c>
      <c r="AF150" s="17"/>
      <c r="AG150" s="17">
        <v>0.33982053682275498</v>
      </c>
      <c r="AH150" s="17">
        <v>0.34367155861008403</v>
      </c>
      <c r="AI150" s="17">
        <v>0.41414477458202997</v>
      </c>
      <c r="AJ150" s="17">
        <v>0.408029390859032</v>
      </c>
      <c r="AK150" s="17">
        <v>0.44735621765386002</v>
      </c>
      <c r="AL150" s="17"/>
      <c r="AM150" s="17">
        <v>0.343902942328707</v>
      </c>
      <c r="AN150" s="17">
        <v>0.311659761180895</v>
      </c>
      <c r="AO150" s="17">
        <v>0.366117658828568</v>
      </c>
      <c r="AP150" s="17">
        <v>0.35893703443514902</v>
      </c>
      <c r="AQ150" s="17">
        <v>0.26415345926734601</v>
      </c>
      <c r="AR150" s="17"/>
      <c r="AS150" s="17">
        <v>0.38873260461972597</v>
      </c>
      <c r="AT150" s="17">
        <v>0.332582656477729</v>
      </c>
      <c r="AU150" s="17">
        <v>0.381729249096245</v>
      </c>
      <c r="AV150" s="17">
        <v>0.25865692990632899</v>
      </c>
      <c r="AW150" s="17"/>
      <c r="AX150" s="17">
        <v>0.33611019440668399</v>
      </c>
      <c r="AY150" s="17"/>
      <c r="AZ150" s="17">
        <v>0.39005000867461898</v>
      </c>
      <c r="BA150" s="17">
        <v>0.303701100124525</v>
      </c>
      <c r="BB150" s="17">
        <v>0.356285994025619</v>
      </c>
      <c r="BC150" s="17"/>
      <c r="BD150" s="17">
        <v>0.35206722535113</v>
      </c>
      <c r="BE150" s="17">
        <v>0.32106031501826598</v>
      </c>
    </row>
    <row r="151" spans="2:57" x14ac:dyDescent="0.35">
      <c r="B151" t="s">
        <v>133</v>
      </c>
      <c r="C151" s="17">
        <v>0.31409521736864698</v>
      </c>
      <c r="D151" s="17">
        <v>0.27407159059300201</v>
      </c>
      <c r="E151" s="17">
        <v>0.33911020093014399</v>
      </c>
      <c r="F151" s="17"/>
      <c r="G151" s="17">
        <v>0.32969003757698501</v>
      </c>
      <c r="H151" s="17">
        <v>0.35075794583146702</v>
      </c>
      <c r="I151" s="17">
        <v>0.32569497931860603</v>
      </c>
      <c r="J151" s="17">
        <v>0.30416170987280899</v>
      </c>
      <c r="K151" s="17">
        <v>0.25911210272823798</v>
      </c>
      <c r="L151" s="17">
        <v>0.21589432049646301</v>
      </c>
      <c r="M151" s="17"/>
      <c r="N151" s="17">
        <v>0.29442277066015998</v>
      </c>
      <c r="O151" s="17">
        <v>0.36157039257309198</v>
      </c>
      <c r="P151" s="17">
        <v>0.31279056657125298</v>
      </c>
      <c r="Q151" s="17">
        <v>0.26173921368638797</v>
      </c>
      <c r="R151" s="17"/>
      <c r="S151" s="17">
        <v>0.27500000000000002</v>
      </c>
      <c r="T151" s="17">
        <v>0.32380952380952399</v>
      </c>
      <c r="U151" s="17">
        <v>0.38235294117647101</v>
      </c>
      <c r="V151" s="17">
        <v>0.22222222222222199</v>
      </c>
      <c r="W151" s="17">
        <v>0.28813559322033899</v>
      </c>
      <c r="X151" s="17">
        <v>0.329113924050633</v>
      </c>
      <c r="Y151" s="17">
        <v>0.38571428571428601</v>
      </c>
      <c r="Z151" s="17">
        <v>0.34883720930232598</v>
      </c>
      <c r="AA151" s="17">
        <v>0.31111111111111101</v>
      </c>
      <c r="AB151" s="17"/>
      <c r="AC151" s="17">
        <v>0.27603821052282002</v>
      </c>
      <c r="AD151" s="17">
        <v>0.327447556767055</v>
      </c>
      <c r="AE151" s="17">
        <v>0.33666229882487297</v>
      </c>
      <c r="AF151" s="17"/>
      <c r="AG151" s="17">
        <v>0.242742204962557</v>
      </c>
      <c r="AH151" s="17">
        <v>0.35575545903859501</v>
      </c>
      <c r="AI151" s="17">
        <v>0.29891078959303102</v>
      </c>
      <c r="AJ151" s="17">
        <v>0.591970609140968</v>
      </c>
      <c r="AK151" s="17">
        <v>0.319253603277808</v>
      </c>
      <c r="AL151" s="17"/>
      <c r="AM151" s="17">
        <v>0.31818878333293799</v>
      </c>
      <c r="AN151" s="17">
        <v>0.28007824137787601</v>
      </c>
      <c r="AO151" s="17">
        <v>0.31548366856576099</v>
      </c>
      <c r="AP151" s="17">
        <v>0.34287433636777598</v>
      </c>
      <c r="AQ151" s="17">
        <v>0.20828800395158201</v>
      </c>
      <c r="AR151" s="17"/>
      <c r="AS151" s="17">
        <v>0.306938817863328</v>
      </c>
      <c r="AT151" s="17">
        <v>0.32468211251312201</v>
      </c>
      <c r="AU151" s="17">
        <v>0.32514041685355</v>
      </c>
      <c r="AV151" s="17">
        <v>0.28623579285935802</v>
      </c>
      <c r="AW151" s="17"/>
      <c r="AX151" s="17">
        <v>0.314243478324776</v>
      </c>
      <c r="AY151" s="17"/>
      <c r="AZ151" s="17">
        <v>0.31408267641793097</v>
      </c>
      <c r="BA151" s="17">
        <v>0.32741363495510001</v>
      </c>
      <c r="BB151" s="17">
        <v>0.29469543598105802</v>
      </c>
      <c r="BC151" s="17"/>
      <c r="BD151" s="17">
        <v>0.32904371211924399</v>
      </c>
      <c r="BE151" s="17">
        <v>0.30679250581686701</v>
      </c>
    </row>
    <row r="152" spans="2:57" x14ac:dyDescent="0.35">
      <c r="B152" t="s">
        <v>134</v>
      </c>
      <c r="C152" s="17">
        <v>0.30205457121861301</v>
      </c>
      <c r="D152" s="17">
        <v>0.31893650805972101</v>
      </c>
      <c r="E152" s="17">
        <v>0.29354642705697298</v>
      </c>
      <c r="F152" s="17"/>
      <c r="G152" s="17">
        <v>0.27636481794095302</v>
      </c>
      <c r="H152" s="17">
        <v>0.26321774231573403</v>
      </c>
      <c r="I152" s="17">
        <v>0.31264976322042298</v>
      </c>
      <c r="J152" s="17">
        <v>0.354447565658144</v>
      </c>
      <c r="K152" s="17">
        <v>0.34351569639923302</v>
      </c>
      <c r="L152" s="17">
        <v>0.221815904883927</v>
      </c>
      <c r="M152" s="17"/>
      <c r="N152" s="17">
        <v>0.282086366784355</v>
      </c>
      <c r="O152" s="17">
        <v>0.35039834087481803</v>
      </c>
      <c r="P152" s="17">
        <v>0.30939914075332797</v>
      </c>
      <c r="Q152" s="17">
        <v>0.29276995760417501</v>
      </c>
      <c r="R152" s="17"/>
      <c r="S152" s="17">
        <v>0.34166666666666701</v>
      </c>
      <c r="T152" s="17">
        <v>0.28571428571428598</v>
      </c>
      <c r="U152" s="17">
        <v>0.29411764705882398</v>
      </c>
      <c r="V152" s="17">
        <v>0.25396825396825401</v>
      </c>
      <c r="W152" s="17">
        <v>0.23728813559322001</v>
      </c>
      <c r="X152" s="17">
        <v>0.265822784810127</v>
      </c>
      <c r="Y152" s="17">
        <v>0.32857142857142901</v>
      </c>
      <c r="Z152" s="17">
        <v>0.232558139534884</v>
      </c>
      <c r="AA152" s="17">
        <v>0.4</v>
      </c>
      <c r="AB152" s="17"/>
      <c r="AC152" s="17">
        <v>0.34826439519552499</v>
      </c>
      <c r="AD152" s="17">
        <v>0.26540559323861301</v>
      </c>
      <c r="AE152" s="17">
        <v>0.355635848721504</v>
      </c>
      <c r="AF152" s="17"/>
      <c r="AG152" s="17">
        <v>0.28237166326628399</v>
      </c>
      <c r="AH152" s="17">
        <v>0.33901980910248097</v>
      </c>
      <c r="AI152" s="17">
        <v>0.26048307418301803</v>
      </c>
      <c r="AJ152" s="17">
        <v>0.21919825984191299</v>
      </c>
      <c r="AK152" s="17">
        <v>0.34132056395170002</v>
      </c>
      <c r="AL152" s="17"/>
      <c r="AM152" s="17">
        <v>0.34824201745299399</v>
      </c>
      <c r="AN152" s="17">
        <v>0.29512922881117598</v>
      </c>
      <c r="AO152" s="17">
        <v>0.27977900586749899</v>
      </c>
      <c r="AP152" s="17">
        <v>0.336809104242418</v>
      </c>
      <c r="AQ152" s="17">
        <v>0.215631143696695</v>
      </c>
      <c r="AR152" s="17"/>
      <c r="AS152" s="17">
        <v>0.33656814346942898</v>
      </c>
      <c r="AT152" s="17">
        <v>0.28037085948531498</v>
      </c>
      <c r="AU152" s="17">
        <v>0.31960120371283102</v>
      </c>
      <c r="AV152" s="17">
        <v>0.26801479227379099</v>
      </c>
      <c r="AW152" s="17"/>
      <c r="AX152" s="17">
        <v>0.29313000183847598</v>
      </c>
      <c r="AY152" s="17"/>
      <c r="AZ152" s="17">
        <v>0.27927704120032698</v>
      </c>
      <c r="BA152" s="17">
        <v>0.295529812520687</v>
      </c>
      <c r="BB152" s="17">
        <v>0.33387420050044497</v>
      </c>
      <c r="BC152" s="17"/>
      <c r="BD152" s="17">
        <v>0.318335889163125</v>
      </c>
      <c r="BE152" s="17">
        <v>0.28144420437593198</v>
      </c>
    </row>
    <row r="153" spans="2:57" x14ac:dyDescent="0.35">
      <c r="B153" t="s">
        <v>135</v>
      </c>
      <c r="C153" s="17">
        <v>0.29569045394867899</v>
      </c>
      <c r="D153" s="17">
        <v>0.310269405187099</v>
      </c>
      <c r="E153" s="17">
        <v>0.28850678648609202</v>
      </c>
      <c r="F153" s="17"/>
      <c r="G153" s="17">
        <v>0.21885148584349001</v>
      </c>
      <c r="H153" s="17">
        <v>0.247476175712595</v>
      </c>
      <c r="I153" s="17">
        <v>0.30071810812779598</v>
      </c>
      <c r="J153" s="17">
        <v>0.326509556944236</v>
      </c>
      <c r="K153" s="17">
        <v>0.372952199850137</v>
      </c>
      <c r="L153" s="17">
        <v>0.36198257679580498</v>
      </c>
      <c r="M153" s="17"/>
      <c r="N153" s="17">
        <v>0.30922740161679502</v>
      </c>
      <c r="O153" s="17">
        <v>0.26868781128547797</v>
      </c>
      <c r="P153" s="17">
        <v>0.31266697874875399</v>
      </c>
      <c r="Q153" s="17">
        <v>0.27521922209359201</v>
      </c>
      <c r="R153" s="17"/>
      <c r="S153" s="17">
        <v>0.27500000000000002</v>
      </c>
      <c r="T153" s="17">
        <v>0.29523809523809502</v>
      </c>
      <c r="U153" s="17">
        <v>0.35294117647058798</v>
      </c>
      <c r="V153" s="17">
        <v>0.34920634920634902</v>
      </c>
      <c r="W153" s="17">
        <v>0.23728813559322001</v>
      </c>
      <c r="X153" s="17">
        <v>0.316455696202532</v>
      </c>
      <c r="Y153" s="17">
        <v>0.25714285714285701</v>
      </c>
      <c r="Z153" s="17">
        <v>0.39534883720930197</v>
      </c>
      <c r="AA153" s="17">
        <v>0.24444444444444399</v>
      </c>
      <c r="AB153" s="17"/>
      <c r="AC153" s="17">
        <v>0.37339667754087003</v>
      </c>
      <c r="AD153" s="17">
        <v>0.252278513120543</v>
      </c>
      <c r="AE153" s="17">
        <v>0.35332552952129398</v>
      </c>
      <c r="AF153" s="17"/>
      <c r="AG153" s="17">
        <v>0.385856104127487</v>
      </c>
      <c r="AH153" s="17">
        <v>0.230834504115499</v>
      </c>
      <c r="AI153" s="17">
        <v>0.26627949735665002</v>
      </c>
      <c r="AJ153" s="17">
        <v>0.18469483005198201</v>
      </c>
      <c r="AK153" s="17">
        <v>0.348053682803183</v>
      </c>
      <c r="AL153" s="17"/>
      <c r="AM153" s="17">
        <v>0.35228345824547602</v>
      </c>
      <c r="AN153" s="17">
        <v>0.31233515399062101</v>
      </c>
      <c r="AO153" s="17">
        <v>0.301654092129097</v>
      </c>
      <c r="AP153" s="17">
        <v>0.27610146137617803</v>
      </c>
      <c r="AQ153" s="17">
        <v>0.34541553428484401</v>
      </c>
      <c r="AR153" s="17"/>
      <c r="AS153" s="17">
        <v>0.30476793350232101</v>
      </c>
      <c r="AT153" s="17">
        <v>0.28838523811408801</v>
      </c>
      <c r="AU153" s="17">
        <v>0.31276911202545299</v>
      </c>
      <c r="AV153" s="17">
        <v>0.27287002579609998</v>
      </c>
      <c r="AW153" s="17"/>
      <c r="AX153" s="17">
        <v>0.281728486409629</v>
      </c>
      <c r="AY153" s="17"/>
      <c r="AZ153" s="17">
        <v>0.27286738837703201</v>
      </c>
      <c r="BA153" s="17">
        <v>0.29820744299471103</v>
      </c>
      <c r="BB153" s="17">
        <v>0.322395839090582</v>
      </c>
      <c r="BC153" s="17"/>
      <c r="BD153" s="17">
        <v>0.30020712321259602</v>
      </c>
      <c r="BE153" s="17">
        <v>0.27281854091567498</v>
      </c>
    </row>
    <row r="154" spans="2:57" x14ac:dyDescent="0.35">
      <c r="B154" t="s">
        <v>136</v>
      </c>
      <c r="C154" s="17">
        <v>0.28193464152102798</v>
      </c>
      <c r="D154" s="17">
        <v>0.283820052030547</v>
      </c>
      <c r="E154" s="17">
        <v>0.27992062192366102</v>
      </c>
      <c r="F154" s="17"/>
      <c r="G154" s="17">
        <v>0.49763122258977699</v>
      </c>
      <c r="H154" s="17">
        <v>0.29522799514655201</v>
      </c>
      <c r="I154" s="17">
        <v>0.22721487918462299</v>
      </c>
      <c r="J154" s="17">
        <v>0.19763798282808201</v>
      </c>
      <c r="K154" s="17">
        <v>0.27167262265331699</v>
      </c>
      <c r="L154" s="17">
        <v>0.37174801258979201</v>
      </c>
      <c r="M154" s="17"/>
      <c r="N154" s="17">
        <v>0.30476611212853399</v>
      </c>
      <c r="O154" s="17">
        <v>0.222347261880736</v>
      </c>
      <c r="P154" s="17">
        <v>0.295668106889514</v>
      </c>
      <c r="Q154" s="17">
        <v>0.28628068896819098</v>
      </c>
      <c r="R154" s="17"/>
      <c r="S154" s="17">
        <v>0.233333333333333</v>
      </c>
      <c r="T154" s="17">
        <v>0.29523809523809502</v>
      </c>
      <c r="U154" s="17">
        <v>0.23529411764705899</v>
      </c>
      <c r="V154" s="17">
        <v>0.25396825396825401</v>
      </c>
      <c r="W154" s="17">
        <v>0.23728813559322001</v>
      </c>
      <c r="X154" s="17">
        <v>0.354430379746835</v>
      </c>
      <c r="Y154" s="17">
        <v>0.27142857142857102</v>
      </c>
      <c r="Z154" s="17">
        <v>0.30232558139534899</v>
      </c>
      <c r="AA154" s="17">
        <v>0.35555555555555601</v>
      </c>
      <c r="AB154" s="17"/>
      <c r="AC154" s="17">
        <v>0.26475503105606402</v>
      </c>
      <c r="AD154" s="17">
        <v>0.26852644914103502</v>
      </c>
      <c r="AE154" s="17">
        <v>0.29532505430188399</v>
      </c>
      <c r="AF154" s="17"/>
      <c r="AG154" s="17">
        <v>0.27398534550359599</v>
      </c>
      <c r="AH154" s="17">
        <v>0.26033367218594999</v>
      </c>
      <c r="AI154" s="17">
        <v>0.42276785060225403</v>
      </c>
      <c r="AJ154" s="17">
        <v>0.21919825984191299</v>
      </c>
      <c r="AK154" s="17">
        <v>0.35844624599762198</v>
      </c>
      <c r="AL154" s="17"/>
      <c r="AM154" s="17">
        <v>0.32728484152787402</v>
      </c>
      <c r="AN154" s="17">
        <v>0.28247933370649198</v>
      </c>
      <c r="AO154" s="17">
        <v>0.26239651369447697</v>
      </c>
      <c r="AP154" s="17">
        <v>0.30195279786054402</v>
      </c>
      <c r="AQ154" s="17">
        <v>0.28055113320300901</v>
      </c>
      <c r="AR154" s="17"/>
      <c r="AS154" s="17">
        <v>0.316559018641419</v>
      </c>
      <c r="AT154" s="17">
        <v>0.300037620300174</v>
      </c>
      <c r="AU154" s="17">
        <v>0.25686533686945101</v>
      </c>
      <c r="AV154" s="17">
        <v>0.21521939700818199</v>
      </c>
      <c r="AW154" s="17"/>
      <c r="AX154" s="17">
        <v>0.28758379309327597</v>
      </c>
      <c r="AY154" s="17"/>
      <c r="AZ154" s="17">
        <v>0.36639320474880099</v>
      </c>
      <c r="BA154" s="17">
        <v>0.24310907617920299</v>
      </c>
      <c r="BB154" s="17">
        <v>0.244541766968079</v>
      </c>
      <c r="BC154" s="17"/>
      <c r="BD154" s="17">
        <v>0.316471018845918</v>
      </c>
      <c r="BE154" s="17">
        <v>0.25737618083367703</v>
      </c>
    </row>
    <row r="155" spans="2:57" x14ac:dyDescent="0.35">
      <c r="B155" t="s">
        <v>137</v>
      </c>
      <c r="C155" s="17">
        <v>0.25187033004405102</v>
      </c>
      <c r="D155" s="17">
        <v>0.18288550297325101</v>
      </c>
      <c r="E155" s="17">
        <v>0.29139417642981202</v>
      </c>
      <c r="F155" s="17"/>
      <c r="G155" s="17">
        <v>0.172087332230031</v>
      </c>
      <c r="H155" s="17">
        <v>0.20895832224817901</v>
      </c>
      <c r="I155" s="17">
        <v>0.23491821822854</v>
      </c>
      <c r="J155" s="17">
        <v>0.28269538413506001</v>
      </c>
      <c r="K155" s="17">
        <v>0.40991074819974299</v>
      </c>
      <c r="L155" s="17">
        <v>0.19103948089408401</v>
      </c>
      <c r="M155" s="17"/>
      <c r="N155" s="17">
        <v>0.25415606528530499</v>
      </c>
      <c r="O155" s="17">
        <v>0.26599093724475198</v>
      </c>
      <c r="P155" s="17">
        <v>0.20585590027122799</v>
      </c>
      <c r="Q155" s="17">
        <v>0.27797871064906998</v>
      </c>
      <c r="R155" s="17"/>
      <c r="S155" s="17">
        <v>0.27500000000000002</v>
      </c>
      <c r="T155" s="17">
        <v>0.24761904761904799</v>
      </c>
      <c r="U155" s="17">
        <v>0.35294117647058798</v>
      </c>
      <c r="V155" s="17">
        <v>0.26984126984126999</v>
      </c>
      <c r="W155" s="17">
        <v>0.23728813559322001</v>
      </c>
      <c r="X155" s="17">
        <v>0.240506329113924</v>
      </c>
      <c r="Y155" s="17">
        <v>0.22857142857142901</v>
      </c>
      <c r="Z155" s="17">
        <v>0.232558139534884</v>
      </c>
      <c r="AA155" s="17">
        <v>0.17777777777777801</v>
      </c>
      <c r="AB155" s="17"/>
      <c r="AC155" s="17">
        <v>0.30221479573230198</v>
      </c>
      <c r="AD155" s="17">
        <v>0.23425254877700499</v>
      </c>
      <c r="AE155" s="17">
        <v>0.211531616092342</v>
      </c>
      <c r="AF155" s="17"/>
      <c r="AG155" s="17">
        <v>0.26903619994990902</v>
      </c>
      <c r="AH155" s="17">
        <v>0.23303337896408899</v>
      </c>
      <c r="AI155" s="17">
        <v>0.230290881542664</v>
      </c>
      <c r="AJ155" s="17">
        <v>0.403893089893895</v>
      </c>
      <c r="AK155" s="17">
        <v>0.22894820035910601</v>
      </c>
      <c r="AL155" s="17"/>
      <c r="AM155" s="17">
        <v>0.18034077029550399</v>
      </c>
      <c r="AN155" s="17">
        <v>0.23687430931886</v>
      </c>
      <c r="AO155" s="17">
        <v>0.27724597529179601</v>
      </c>
      <c r="AP155" s="17">
        <v>0.26333547806412599</v>
      </c>
      <c r="AQ155" s="17">
        <v>0.21403092610021701</v>
      </c>
      <c r="AR155" s="17"/>
      <c r="AS155" s="17">
        <v>0.187151538858885</v>
      </c>
      <c r="AT155" s="17">
        <v>0.22107260506012399</v>
      </c>
      <c r="AU155" s="17">
        <v>0.32944265550503099</v>
      </c>
      <c r="AV155" s="17">
        <v>0.32612560116756001</v>
      </c>
      <c r="AW155" s="17"/>
      <c r="AX155" s="17">
        <v>0.26117095191998801</v>
      </c>
      <c r="AY155" s="17"/>
      <c r="AZ155" s="17">
        <v>0.205983762370746</v>
      </c>
      <c r="BA155" s="17">
        <v>0.22482666820661101</v>
      </c>
      <c r="BB155" s="17">
        <v>0.32249103668909901</v>
      </c>
      <c r="BC155" s="17"/>
      <c r="BD155" s="17">
        <v>0.23358441509252501</v>
      </c>
      <c r="BE155" s="17">
        <v>0.248652061926497</v>
      </c>
    </row>
    <row r="156" spans="2:57" x14ac:dyDescent="0.35">
      <c r="B156" t="s">
        <v>138</v>
      </c>
      <c r="C156" s="17">
        <v>0.213486350079749</v>
      </c>
      <c r="D156" s="17">
        <v>0.21202873403887301</v>
      </c>
      <c r="E156" s="17">
        <v>0.21534737238381099</v>
      </c>
      <c r="F156" s="17"/>
      <c r="G156" s="17">
        <v>0.22125253804643299</v>
      </c>
      <c r="H156" s="17">
        <v>0.184846039892408</v>
      </c>
      <c r="I156" s="17">
        <v>0.19522159476270001</v>
      </c>
      <c r="J156" s="17">
        <v>0.249168572576208</v>
      </c>
      <c r="K156" s="17">
        <v>0.235086204264458</v>
      </c>
      <c r="L156" s="17">
        <v>0.264200840128272</v>
      </c>
      <c r="M156" s="17"/>
      <c r="N156" s="17">
        <v>0.23538885806665699</v>
      </c>
      <c r="O156" s="17">
        <v>0.180288142598792</v>
      </c>
      <c r="P156" s="17">
        <v>0.20637524740143001</v>
      </c>
      <c r="Q156" s="17">
        <v>0.209074168900797</v>
      </c>
      <c r="R156" s="17"/>
      <c r="S156" s="17">
        <v>0.19166666666666701</v>
      </c>
      <c r="T156" s="17">
        <v>0.114285714285714</v>
      </c>
      <c r="U156" s="17">
        <v>0.20588235294117599</v>
      </c>
      <c r="V156" s="17">
        <v>0.28571428571428598</v>
      </c>
      <c r="W156" s="17">
        <v>0.20338983050847501</v>
      </c>
      <c r="X156" s="17">
        <v>0.278481012658228</v>
      </c>
      <c r="Y156" s="17">
        <v>0.22857142857142901</v>
      </c>
      <c r="Z156" s="17">
        <v>0.232558139534884</v>
      </c>
      <c r="AA156" s="17">
        <v>0.24444444444444399</v>
      </c>
      <c r="AB156" s="17"/>
      <c r="AC156" s="17">
        <v>0.26330552021310899</v>
      </c>
      <c r="AD156" s="17">
        <v>0.17924790118610101</v>
      </c>
      <c r="AE156" s="17">
        <v>0.208686206971539</v>
      </c>
      <c r="AF156" s="17"/>
      <c r="AG156" s="17">
        <v>0.23219732122175599</v>
      </c>
      <c r="AH156" s="17">
        <v>0.212704885859892</v>
      </c>
      <c r="AI156" s="17">
        <v>0.14126561956716199</v>
      </c>
      <c r="AJ156" s="17">
        <v>0.57716385061359399</v>
      </c>
      <c r="AK156" s="17">
        <v>0.28171434829160802</v>
      </c>
      <c r="AL156" s="17"/>
      <c r="AM156" s="17">
        <v>0.16791055208314301</v>
      </c>
      <c r="AN156" s="17">
        <v>0.20765269726108099</v>
      </c>
      <c r="AO156" s="17">
        <v>0.20005980014324201</v>
      </c>
      <c r="AP156" s="17">
        <v>0.24060395392853401</v>
      </c>
      <c r="AQ156" s="17">
        <v>0.24234001473039199</v>
      </c>
      <c r="AR156" s="17"/>
      <c r="AS156" s="17">
        <v>0.26842802511925301</v>
      </c>
      <c r="AT156" s="17">
        <v>0.227369280595423</v>
      </c>
      <c r="AU156" s="17">
        <v>0.18332187161587701</v>
      </c>
      <c r="AV156" s="17">
        <v>0.12861287087676401</v>
      </c>
      <c r="AW156" s="17"/>
      <c r="AX156" s="17">
        <v>0.21343003279712</v>
      </c>
      <c r="AY156" s="17"/>
      <c r="AZ156" s="17">
        <v>0.21343606675868501</v>
      </c>
      <c r="BA156" s="17">
        <v>0.176047010040423</v>
      </c>
      <c r="BB156" s="17">
        <v>0.269898287439165</v>
      </c>
      <c r="BC156" s="17"/>
      <c r="BD156" s="17">
        <v>0.24367540956636899</v>
      </c>
      <c r="BE156" s="17">
        <v>0.19650604497885599</v>
      </c>
    </row>
    <row r="157" spans="2:57" x14ac:dyDescent="0.35">
      <c r="B157" t="s">
        <v>139</v>
      </c>
      <c r="C157" s="17">
        <v>0.20268528977585801</v>
      </c>
      <c r="D157" s="17">
        <v>0.183862289822291</v>
      </c>
      <c r="E157" s="17">
        <v>0.21000632655679899</v>
      </c>
      <c r="F157" s="17"/>
      <c r="G157" s="17">
        <v>0.17062789405936901</v>
      </c>
      <c r="H157" s="17">
        <v>0.23509659202581301</v>
      </c>
      <c r="I157" s="17">
        <v>0.190293695408947</v>
      </c>
      <c r="J157" s="17">
        <v>0.204370480559905</v>
      </c>
      <c r="K157" s="17">
        <v>0.14252785807861601</v>
      </c>
      <c r="L157" s="17">
        <v>0.30915227864733102</v>
      </c>
      <c r="M157" s="17"/>
      <c r="N157" s="17">
        <v>0.20282481061143701</v>
      </c>
      <c r="O157" s="17">
        <v>0.17580754375813401</v>
      </c>
      <c r="P157" s="17">
        <v>0.29184925522227501</v>
      </c>
      <c r="Q157" s="17">
        <v>0.152074595536725</v>
      </c>
      <c r="R157" s="17"/>
      <c r="S157" s="17">
        <v>0.141666666666667</v>
      </c>
      <c r="T157" s="17">
        <v>0.161904761904762</v>
      </c>
      <c r="U157" s="17">
        <v>0.26470588235294101</v>
      </c>
      <c r="V157" s="17">
        <v>0.22222222222222199</v>
      </c>
      <c r="W157" s="17">
        <v>0.22033898305084701</v>
      </c>
      <c r="X157" s="17">
        <v>0.151898734177215</v>
      </c>
      <c r="Y157" s="17">
        <v>0.25714285714285701</v>
      </c>
      <c r="Z157" s="17">
        <v>6.9767441860465101E-2</v>
      </c>
      <c r="AA157" s="17">
        <v>0.3</v>
      </c>
      <c r="AB157" s="17"/>
      <c r="AC157" s="17">
        <v>0.17094883493653201</v>
      </c>
      <c r="AD157" s="17">
        <v>0.24021425874691901</v>
      </c>
      <c r="AE157" s="17">
        <v>0.16569577161974899</v>
      </c>
      <c r="AF157" s="17"/>
      <c r="AG157" s="17">
        <v>0.191766670590926</v>
      </c>
      <c r="AH157" s="17">
        <v>0.23142936714028001</v>
      </c>
      <c r="AI157" s="17">
        <v>0.17982869586534</v>
      </c>
      <c r="AJ157" s="17">
        <v>0.20363788954449299</v>
      </c>
      <c r="AK157" s="17">
        <v>0.168233614623262</v>
      </c>
      <c r="AL157" s="17"/>
      <c r="AM157" s="17">
        <v>0.12459062674129499</v>
      </c>
      <c r="AN157" s="17">
        <v>0.21302747694103599</v>
      </c>
      <c r="AO157" s="17">
        <v>0.18503185477952999</v>
      </c>
      <c r="AP157" s="17">
        <v>0.20957235663344301</v>
      </c>
      <c r="AQ157" s="17">
        <v>0.30349081868126299</v>
      </c>
      <c r="AR157" s="17"/>
      <c r="AS157" s="17">
        <v>0.18737007917447701</v>
      </c>
      <c r="AT157" s="17">
        <v>0.216564516846973</v>
      </c>
      <c r="AU157" s="17">
        <v>0.210300591222471</v>
      </c>
      <c r="AV157" s="17">
        <v>0.18612894198840901</v>
      </c>
      <c r="AW157" s="17"/>
      <c r="AX157" s="17">
        <v>0.21262094132912701</v>
      </c>
      <c r="AY157" s="17"/>
      <c r="AZ157" s="17">
        <v>0.24128431268105499</v>
      </c>
      <c r="BA157" s="17">
        <v>0.19724253398792599</v>
      </c>
      <c r="BB157" s="17">
        <v>0.16859745182783401</v>
      </c>
      <c r="BC157" s="17"/>
      <c r="BD157" s="17">
        <v>0.22242377109678799</v>
      </c>
      <c r="BE157" s="17">
        <v>0.17798466698835</v>
      </c>
    </row>
    <row r="158" spans="2:57" x14ac:dyDescent="0.35">
      <c r="B158" t="s">
        <v>140</v>
      </c>
      <c r="C158" s="17">
        <v>0.19176526700733601</v>
      </c>
      <c r="D158" s="17">
        <v>0.21381898043375899</v>
      </c>
      <c r="E158" s="17">
        <v>0.17969700089166701</v>
      </c>
      <c r="F158" s="17"/>
      <c r="G158" s="17">
        <v>0.189284068949886</v>
      </c>
      <c r="H158" s="17">
        <v>0.243323740653241</v>
      </c>
      <c r="I158" s="17">
        <v>0.19554154615249</v>
      </c>
      <c r="J158" s="17">
        <v>0.16629731233041301</v>
      </c>
      <c r="K158" s="17">
        <v>0.13800693555555299</v>
      </c>
      <c r="L158" s="17">
        <v>0.135492384212791</v>
      </c>
      <c r="M158" s="17"/>
      <c r="N158" s="17">
        <v>0.15553684659407699</v>
      </c>
      <c r="O158" s="17">
        <v>0.20027219646364</v>
      </c>
      <c r="P158" s="17">
        <v>0.23535591699953301</v>
      </c>
      <c r="Q158" s="17">
        <v>0.30827627808642599</v>
      </c>
      <c r="R158" s="17"/>
      <c r="S158" s="17">
        <v>0.233333333333333</v>
      </c>
      <c r="T158" s="17">
        <v>0.15238095238095201</v>
      </c>
      <c r="U158" s="17">
        <v>2.9411764705882401E-2</v>
      </c>
      <c r="V158" s="17">
        <v>0.26984126984126999</v>
      </c>
      <c r="W158" s="17">
        <v>0.23728813559322001</v>
      </c>
      <c r="X158" s="17">
        <v>0.253164556962025</v>
      </c>
      <c r="Y158" s="17">
        <v>0.214285714285714</v>
      </c>
      <c r="Z158" s="17">
        <v>0.162790697674419</v>
      </c>
      <c r="AA158" s="17">
        <v>0.16666666666666699</v>
      </c>
      <c r="AB158" s="17"/>
      <c r="AC158" s="17">
        <v>0.217708222853599</v>
      </c>
      <c r="AD158" s="17">
        <v>0.17847068191329399</v>
      </c>
      <c r="AE158" s="17">
        <v>0.17775790391528501</v>
      </c>
      <c r="AF158" s="17"/>
      <c r="AG158" s="17">
        <v>0.187132752768597</v>
      </c>
      <c r="AH158" s="17">
        <v>0.20135762371841801</v>
      </c>
      <c r="AI158" s="17">
        <v>0.205465851197808</v>
      </c>
      <c r="AJ158" s="17">
        <v>0</v>
      </c>
      <c r="AK158" s="17">
        <v>0.121467347924915</v>
      </c>
      <c r="AL158" s="17"/>
      <c r="AM158" s="17">
        <v>0.23675948992625601</v>
      </c>
      <c r="AN158" s="17">
        <v>0.25712029039522399</v>
      </c>
      <c r="AO158" s="17">
        <v>0.13677591883992901</v>
      </c>
      <c r="AP158" s="17">
        <v>0.19727403546887201</v>
      </c>
      <c r="AQ158" s="17">
        <v>8.3124634761732402E-2</v>
      </c>
      <c r="AR158" s="17"/>
      <c r="AS158" s="17">
        <v>0.18837003842474501</v>
      </c>
      <c r="AT158" s="17">
        <v>0.200508987687466</v>
      </c>
      <c r="AU158" s="17">
        <v>0.16014660826410301</v>
      </c>
      <c r="AV158" s="17">
        <v>0.22192698037056</v>
      </c>
      <c r="AW158" s="17"/>
      <c r="AX158" s="17">
        <v>0.19545382762400201</v>
      </c>
      <c r="AY158" s="17"/>
      <c r="AZ158" s="17">
        <v>0.19628638129065601</v>
      </c>
      <c r="BA158" s="17">
        <v>0.23706889240392701</v>
      </c>
      <c r="BB158" s="17">
        <v>0.13349393287929701</v>
      </c>
      <c r="BC158" s="17"/>
      <c r="BD158" s="17">
        <v>0.19499803278901201</v>
      </c>
      <c r="BE158" s="17">
        <v>0.19873748764389401</v>
      </c>
    </row>
    <row r="159" spans="2:57" x14ac:dyDescent="0.35">
      <c r="B159" t="s">
        <v>141</v>
      </c>
      <c r="C159" s="17">
        <v>0.172743483738171</v>
      </c>
      <c r="D159" s="17">
        <v>0.171937894051088</v>
      </c>
      <c r="E159" s="17">
        <v>0.17155841066282601</v>
      </c>
      <c r="F159" s="17"/>
      <c r="G159" s="17">
        <v>0.217356365230503</v>
      </c>
      <c r="H159" s="17">
        <v>0.185330670500642</v>
      </c>
      <c r="I159" s="17">
        <v>0.185972978348315</v>
      </c>
      <c r="J159" s="17">
        <v>0.13344009738495399</v>
      </c>
      <c r="K159" s="17">
        <v>0.118731326839769</v>
      </c>
      <c r="L159" s="17">
        <v>0.227607131043459</v>
      </c>
      <c r="M159" s="17"/>
      <c r="N159" s="17">
        <v>0.16599350129975399</v>
      </c>
      <c r="O159" s="17">
        <v>0.16727189359801301</v>
      </c>
      <c r="P159" s="17">
        <v>0.20771810446004799</v>
      </c>
      <c r="Q159" s="17">
        <v>0.15004746224929999</v>
      </c>
      <c r="R159" s="17"/>
      <c r="S159" s="17">
        <v>0.125</v>
      </c>
      <c r="T159" s="17">
        <v>0.17142857142857101</v>
      </c>
      <c r="U159" s="17">
        <v>0.20588235294117599</v>
      </c>
      <c r="V159" s="17">
        <v>0.17460317460317501</v>
      </c>
      <c r="W159" s="17">
        <v>0.20338983050847501</v>
      </c>
      <c r="X159" s="17">
        <v>0.164556962025316</v>
      </c>
      <c r="Y159" s="17">
        <v>0.157142857142857</v>
      </c>
      <c r="Z159" s="17">
        <v>0.209302325581395</v>
      </c>
      <c r="AA159" s="17">
        <v>0.18888888888888899</v>
      </c>
      <c r="AB159" s="17"/>
      <c r="AC159" s="17">
        <v>9.6259452721260796E-2</v>
      </c>
      <c r="AD159" s="17">
        <v>0.21224562708516501</v>
      </c>
      <c r="AE159" s="17">
        <v>0.163946273681745</v>
      </c>
      <c r="AF159" s="17"/>
      <c r="AG159" s="17">
        <v>0.13986780366740101</v>
      </c>
      <c r="AH159" s="17">
        <v>0.199503871673992</v>
      </c>
      <c r="AI159" s="17">
        <v>0.16841434822769799</v>
      </c>
      <c r="AJ159" s="17">
        <v>0</v>
      </c>
      <c r="AK159" s="17">
        <v>0.15101203309269401</v>
      </c>
      <c r="AL159" s="17"/>
      <c r="AM159" s="17">
        <v>0.221557080258734</v>
      </c>
      <c r="AN159" s="17">
        <v>0.16300771576051401</v>
      </c>
      <c r="AO159" s="17">
        <v>0.160641848914271</v>
      </c>
      <c r="AP159" s="17">
        <v>0.17737174648031601</v>
      </c>
      <c r="AQ159" s="17">
        <v>0.12929685276689901</v>
      </c>
      <c r="AR159" s="17"/>
      <c r="AS159" s="17">
        <v>0.12444683137533601</v>
      </c>
      <c r="AT159" s="17">
        <v>0.21418372301687699</v>
      </c>
      <c r="AU159" s="17">
        <v>0.19468068124408899</v>
      </c>
      <c r="AV159" s="17">
        <v>0.128888262972225</v>
      </c>
      <c r="AW159" s="17"/>
      <c r="AX159" s="17">
        <v>0.167503598391123</v>
      </c>
      <c r="AY159" s="17"/>
      <c r="AZ159" s="17">
        <v>0.19335314462707201</v>
      </c>
      <c r="BA159" s="17">
        <v>0.21037409502360199</v>
      </c>
      <c r="BB159" s="17">
        <v>0.11538846350309399</v>
      </c>
      <c r="BC159" s="17"/>
      <c r="BD159" s="17">
        <v>0.172264277999885</v>
      </c>
      <c r="BE159" s="17">
        <v>0.18633313095784801</v>
      </c>
    </row>
    <row r="160" spans="2:57" x14ac:dyDescent="0.35">
      <c r="B160" t="s">
        <v>142</v>
      </c>
      <c r="C160" s="17">
        <v>0.17131039132371001</v>
      </c>
      <c r="D160" s="17">
        <v>0.14840029190701201</v>
      </c>
      <c r="E160" s="17">
        <v>0.18335862144236101</v>
      </c>
      <c r="F160" s="17"/>
      <c r="G160" s="17">
        <v>8.1784184601355905E-2</v>
      </c>
      <c r="H160" s="17">
        <v>0.198199082637116</v>
      </c>
      <c r="I160" s="17">
        <v>0.17001948810541401</v>
      </c>
      <c r="J160" s="17">
        <v>0.155628808999457</v>
      </c>
      <c r="K160" s="17">
        <v>0.21787719535001901</v>
      </c>
      <c r="L160" s="17">
        <v>0.135194406437492</v>
      </c>
      <c r="M160" s="17"/>
      <c r="N160" s="17">
        <v>0.17081461241582899</v>
      </c>
      <c r="O160" s="17">
        <v>0.21230080006941701</v>
      </c>
      <c r="P160" s="17">
        <v>0.117260317739939</v>
      </c>
      <c r="Q160" s="17">
        <v>0.16115867228067601</v>
      </c>
      <c r="R160" s="17"/>
      <c r="S160" s="17">
        <v>0.20833333333333301</v>
      </c>
      <c r="T160" s="17">
        <v>0.21904761904761899</v>
      </c>
      <c r="U160" s="17">
        <v>0.20588235294117599</v>
      </c>
      <c r="V160" s="17">
        <v>7.9365079365079402E-2</v>
      </c>
      <c r="W160" s="17">
        <v>0.152542372881356</v>
      </c>
      <c r="X160" s="17">
        <v>0.240506329113924</v>
      </c>
      <c r="Y160" s="17">
        <v>0.17142857142857101</v>
      </c>
      <c r="Z160" s="17">
        <v>6.9767441860465101E-2</v>
      </c>
      <c r="AA160" s="17">
        <v>0.11111111111111099</v>
      </c>
      <c r="AB160" s="17"/>
      <c r="AC160" s="17">
        <v>0.17437184078749299</v>
      </c>
      <c r="AD160" s="17">
        <v>0.18586407334358901</v>
      </c>
      <c r="AE160" s="17">
        <v>0.10299985371369</v>
      </c>
      <c r="AF160" s="17"/>
      <c r="AG160" s="17">
        <v>0.162749678868819</v>
      </c>
      <c r="AH160" s="17">
        <v>0.181405581444845</v>
      </c>
      <c r="AI160" s="17">
        <v>0.20177974422370001</v>
      </c>
      <c r="AJ160" s="17">
        <v>0.37352596106910102</v>
      </c>
      <c r="AK160" s="17">
        <v>0.14948368126585701</v>
      </c>
      <c r="AL160" s="17"/>
      <c r="AM160" s="17">
        <v>0.11980722465967</v>
      </c>
      <c r="AN160" s="17">
        <v>0.17416432800787399</v>
      </c>
      <c r="AO160" s="17">
        <v>0.17019788556788501</v>
      </c>
      <c r="AP160" s="17">
        <v>0.187966609630247</v>
      </c>
      <c r="AQ160" s="17">
        <v>0.170188062327922</v>
      </c>
      <c r="AR160" s="17"/>
      <c r="AS160" s="17">
        <v>0.15930394364232101</v>
      </c>
      <c r="AT160" s="17">
        <v>0.16004527536263</v>
      </c>
      <c r="AU160" s="17">
        <v>0.16804282672943199</v>
      </c>
      <c r="AV160" s="17">
        <v>0.22294876297208099</v>
      </c>
      <c r="AW160" s="17"/>
      <c r="AX160" s="17">
        <v>0.17139439092794401</v>
      </c>
      <c r="AY160" s="17"/>
      <c r="AZ160" s="17">
        <v>0.14982958716251299</v>
      </c>
      <c r="BA160" s="17">
        <v>0.19187677631807101</v>
      </c>
      <c r="BB160" s="17">
        <v>0.17386721918195999</v>
      </c>
      <c r="BC160" s="17"/>
      <c r="BD160" s="17">
        <v>0.15617719093860899</v>
      </c>
      <c r="BE160" s="17">
        <v>0.186493595389602</v>
      </c>
    </row>
    <row r="161" spans="2:57" x14ac:dyDescent="0.35">
      <c r="B161" t="s">
        <v>143</v>
      </c>
      <c r="C161" s="17">
        <v>0.166979104104202</v>
      </c>
      <c r="D161" s="17">
        <v>0.12644417639277999</v>
      </c>
      <c r="E161" s="17">
        <v>0.191603063154061</v>
      </c>
      <c r="F161" s="17"/>
      <c r="G161" s="17">
        <v>0.15194368589848301</v>
      </c>
      <c r="H161" s="17">
        <v>0.168782022216827</v>
      </c>
      <c r="I161" s="17">
        <v>0.14344001132811199</v>
      </c>
      <c r="J161" s="17">
        <v>0.17465240363684401</v>
      </c>
      <c r="K161" s="17">
        <v>0.16648995769186201</v>
      </c>
      <c r="L161" s="17">
        <v>0.27729665929372899</v>
      </c>
      <c r="M161" s="17"/>
      <c r="N161" s="17">
        <v>0.173901433557859</v>
      </c>
      <c r="O161" s="17">
        <v>0.17092239507745499</v>
      </c>
      <c r="P161" s="17">
        <v>0.16740703043336999</v>
      </c>
      <c r="Q161" s="17">
        <v>0.131468828131131</v>
      </c>
      <c r="R161" s="17"/>
      <c r="S161" s="17">
        <v>0.133333333333333</v>
      </c>
      <c r="T161" s="17">
        <v>0.238095238095238</v>
      </c>
      <c r="U161" s="17">
        <v>0.20588235294117599</v>
      </c>
      <c r="V161" s="17">
        <v>9.5238095238095205E-2</v>
      </c>
      <c r="W161" s="17">
        <v>0.28813559322033899</v>
      </c>
      <c r="X161" s="17">
        <v>0.139240506329114</v>
      </c>
      <c r="Y161" s="17">
        <v>0.114285714285714</v>
      </c>
      <c r="Z161" s="17">
        <v>0.27906976744186002</v>
      </c>
      <c r="AA161" s="17">
        <v>8.8888888888888906E-2</v>
      </c>
      <c r="AB161" s="17"/>
      <c r="AC161" s="17">
        <v>0.13963937916022401</v>
      </c>
      <c r="AD161" s="17">
        <v>0.19613958252549901</v>
      </c>
      <c r="AE161" s="17">
        <v>0.10272945848888899</v>
      </c>
      <c r="AF161" s="17"/>
      <c r="AG161" s="17">
        <v>0.180485790582539</v>
      </c>
      <c r="AH161" s="17">
        <v>0.16412962117066399</v>
      </c>
      <c r="AI161" s="17">
        <v>0.203621507372552</v>
      </c>
      <c r="AJ161" s="17">
        <v>0</v>
      </c>
      <c r="AK161" s="17">
        <v>8.1266515523674102E-2</v>
      </c>
      <c r="AL161" s="17"/>
      <c r="AM161" s="17">
        <v>0.182226155613601</v>
      </c>
      <c r="AN161" s="17">
        <v>0.10789868453497101</v>
      </c>
      <c r="AO161" s="17">
        <v>0.17224849017487801</v>
      </c>
      <c r="AP161" s="17">
        <v>0.20752230012387901</v>
      </c>
      <c r="AQ161" s="17">
        <v>0.17714562012563501</v>
      </c>
      <c r="AR161" s="17"/>
      <c r="AS161" s="17">
        <v>0.17939926728497699</v>
      </c>
      <c r="AT161" s="17">
        <v>0.160196486850369</v>
      </c>
      <c r="AU161" s="17">
        <v>0.17005571469133299</v>
      </c>
      <c r="AV161" s="17">
        <v>0.15692446555443601</v>
      </c>
      <c r="AW161" s="17"/>
      <c r="AX161" s="17">
        <v>0.178943778737892</v>
      </c>
      <c r="AY161" s="17"/>
      <c r="AZ161" s="17">
        <v>0.14260693889496201</v>
      </c>
      <c r="BA161" s="17">
        <v>0.177652600117399</v>
      </c>
      <c r="BB161" s="17">
        <v>0.180304725207662</v>
      </c>
      <c r="BC161" s="17"/>
      <c r="BD161" s="17">
        <v>0.16331789708604899</v>
      </c>
      <c r="BE161" s="17">
        <v>0.17331427906764199</v>
      </c>
    </row>
    <row r="162" spans="2:57" x14ac:dyDescent="0.35">
      <c r="B162" t="s">
        <v>144</v>
      </c>
      <c r="C162" s="17">
        <v>0.157221174742294</v>
      </c>
      <c r="D162" s="17">
        <v>0.11954031646162901</v>
      </c>
      <c r="E162" s="17">
        <v>0.180120757198445</v>
      </c>
      <c r="F162" s="17"/>
      <c r="G162" s="17">
        <v>0.164366526402008</v>
      </c>
      <c r="H162" s="17">
        <v>0.14765316239853901</v>
      </c>
      <c r="I162" s="17">
        <v>0.170942400449585</v>
      </c>
      <c r="J162" s="17">
        <v>0.150624489165049</v>
      </c>
      <c r="K162" s="17">
        <v>0.16057987415511901</v>
      </c>
      <c r="L162" s="17">
        <v>0.138540538979749</v>
      </c>
      <c r="M162" s="17"/>
      <c r="N162" s="17">
        <v>0.16388337979878201</v>
      </c>
      <c r="O162" s="17">
        <v>0.159871245105774</v>
      </c>
      <c r="P162" s="17">
        <v>0.160584301176904</v>
      </c>
      <c r="Q162" s="17">
        <v>0.103228044924005</v>
      </c>
      <c r="R162" s="17"/>
      <c r="S162" s="17">
        <v>0.16666666666666699</v>
      </c>
      <c r="T162" s="17">
        <v>0.19047619047618999</v>
      </c>
      <c r="U162" s="17">
        <v>0.11764705882352899</v>
      </c>
      <c r="V162" s="17">
        <v>0.206349206349206</v>
      </c>
      <c r="W162" s="17">
        <v>0.11864406779661001</v>
      </c>
      <c r="X162" s="17">
        <v>0.139240506329114</v>
      </c>
      <c r="Y162" s="17">
        <v>0.114285714285714</v>
      </c>
      <c r="Z162" s="17">
        <v>0.186046511627907</v>
      </c>
      <c r="AA162" s="17">
        <v>0.155555555555556</v>
      </c>
      <c r="AB162" s="17"/>
      <c r="AC162" s="17">
        <v>0.14285388926997</v>
      </c>
      <c r="AD162" s="17">
        <v>0.15881657977628399</v>
      </c>
      <c r="AE162" s="17">
        <v>0.17576720533887899</v>
      </c>
      <c r="AF162" s="17"/>
      <c r="AG162" s="17">
        <v>0.14256043604421001</v>
      </c>
      <c r="AH162" s="17">
        <v>0.165156076839196</v>
      </c>
      <c r="AI162" s="17">
        <v>8.6411630850937698E-2</v>
      </c>
      <c r="AJ162" s="17">
        <v>0</v>
      </c>
      <c r="AK162" s="17">
        <v>0.217075522355622</v>
      </c>
      <c r="AL162" s="17"/>
      <c r="AM162" s="17">
        <v>7.9698603026702203E-2</v>
      </c>
      <c r="AN162" s="17">
        <v>0.16356792024917399</v>
      </c>
      <c r="AO162" s="17">
        <v>0.13996000520646601</v>
      </c>
      <c r="AP162" s="17">
        <v>0.185093302525176</v>
      </c>
      <c r="AQ162" s="17">
        <v>0.162844922582809</v>
      </c>
      <c r="AR162" s="17"/>
      <c r="AS162" s="17">
        <v>0.16111302163796101</v>
      </c>
      <c r="AT162" s="17">
        <v>0.171280452282836</v>
      </c>
      <c r="AU162" s="17">
        <v>0.12922525381964101</v>
      </c>
      <c r="AV162" s="17">
        <v>0.15727049018183401</v>
      </c>
      <c r="AW162" s="17"/>
      <c r="AX162" s="17">
        <v>0.14815187455286599</v>
      </c>
      <c r="AY162" s="17"/>
      <c r="AZ162" s="17">
        <v>0.13972492345116699</v>
      </c>
      <c r="BA162" s="17">
        <v>0.182991237575058</v>
      </c>
      <c r="BB162" s="17">
        <v>0.13968091337024499</v>
      </c>
      <c r="BC162" s="17"/>
      <c r="BD162" s="17">
        <v>0.14960354580249799</v>
      </c>
      <c r="BE162" s="17">
        <v>0.15888978111781801</v>
      </c>
    </row>
    <row r="163" spans="2:57" x14ac:dyDescent="0.35">
      <c r="B163" t="s">
        <v>145</v>
      </c>
      <c r="C163" s="17">
        <v>0.13503698505977499</v>
      </c>
      <c r="D163" s="17">
        <v>0.14022666364084799</v>
      </c>
      <c r="E163" s="17">
        <v>0.13261983201194699</v>
      </c>
      <c r="F163" s="17"/>
      <c r="G163" s="17">
        <v>0.13479317523510001</v>
      </c>
      <c r="H163" s="17">
        <v>0.15642198062686799</v>
      </c>
      <c r="I163" s="17">
        <v>0.13091368478281001</v>
      </c>
      <c r="J163" s="17">
        <v>0.11327107036240799</v>
      </c>
      <c r="K163" s="17">
        <v>0.1167966284995</v>
      </c>
      <c r="L163" s="17">
        <v>0.16316247295863801</v>
      </c>
      <c r="M163" s="17"/>
      <c r="N163" s="17">
        <v>0.13217460643260301</v>
      </c>
      <c r="O163" s="17">
        <v>0.161698440699581</v>
      </c>
      <c r="P163" s="17">
        <v>5.9860079252635499E-2</v>
      </c>
      <c r="Q163" s="17">
        <v>0.189132185281944</v>
      </c>
      <c r="R163" s="17"/>
      <c r="S163" s="17">
        <v>0.125</v>
      </c>
      <c r="T163" s="17">
        <v>0.180952380952381</v>
      </c>
      <c r="U163" s="17">
        <v>2.9411764705882401E-2</v>
      </c>
      <c r="V163" s="17">
        <v>0.11111111111111099</v>
      </c>
      <c r="W163" s="17">
        <v>0.101694915254237</v>
      </c>
      <c r="X163" s="17">
        <v>0.215189873417722</v>
      </c>
      <c r="Y163" s="17">
        <v>0.114285714285714</v>
      </c>
      <c r="Z163" s="17">
        <v>0.162790697674419</v>
      </c>
      <c r="AA163" s="17">
        <v>0.155555555555556</v>
      </c>
      <c r="AB163" s="17"/>
      <c r="AC163" s="17">
        <v>0.1462370673974</v>
      </c>
      <c r="AD163" s="17">
        <v>0.14219162907074401</v>
      </c>
      <c r="AE163" s="17">
        <v>6.06608898392774E-2</v>
      </c>
      <c r="AF163" s="17"/>
      <c r="AG163" s="17">
        <v>0.119083530341882</v>
      </c>
      <c r="AH163" s="17">
        <v>0.161930624196264</v>
      </c>
      <c r="AI163" s="17">
        <v>6.3415496094718193E-2</v>
      </c>
      <c r="AJ163" s="17">
        <v>0.18883113101711901</v>
      </c>
      <c r="AK163" s="17">
        <v>6.9133832490990602E-2</v>
      </c>
      <c r="AL163" s="17"/>
      <c r="AM163" s="17">
        <v>0.18682111031231899</v>
      </c>
      <c r="AN163" s="17">
        <v>0.14575015890356099</v>
      </c>
      <c r="AO163" s="17">
        <v>9.6446408042139206E-2</v>
      </c>
      <c r="AP163" s="17">
        <v>0.166144548811579</v>
      </c>
      <c r="AQ163" s="17">
        <v>0.20949545743411799</v>
      </c>
      <c r="AR163" s="17"/>
      <c r="AS163" s="17">
        <v>0.15546934823941799</v>
      </c>
      <c r="AT163" s="17">
        <v>0.15409311315726901</v>
      </c>
      <c r="AU163" s="17">
        <v>8.6634764986646906E-2</v>
      </c>
      <c r="AV163" s="17">
        <v>0.123622275911192</v>
      </c>
      <c r="AW163" s="17"/>
      <c r="AX163" s="17">
        <v>0.14858677559024999</v>
      </c>
      <c r="AY163" s="17"/>
      <c r="AZ163" s="17">
        <v>0.136422462325376</v>
      </c>
      <c r="BA163" s="17">
        <v>0.14651191450491599</v>
      </c>
      <c r="BB163" s="17">
        <v>0.12808218572904401</v>
      </c>
      <c r="BC163" s="17"/>
      <c r="BD163" s="17">
        <v>0.15662580833982301</v>
      </c>
      <c r="BE163" s="17">
        <v>0.134104657723393</v>
      </c>
    </row>
    <row r="164" spans="2:57" x14ac:dyDescent="0.35">
      <c r="B164" t="s">
        <v>146</v>
      </c>
      <c r="C164" s="17">
        <v>0.12928390318108099</v>
      </c>
      <c r="D164" s="17">
        <v>0.12354314879893501</v>
      </c>
      <c r="E164" s="17">
        <v>0.130796888828424</v>
      </c>
      <c r="F164" s="17"/>
      <c r="G164" s="17">
        <v>0.17551246899166301</v>
      </c>
      <c r="H164" s="17">
        <v>0.16514269830421499</v>
      </c>
      <c r="I164" s="17">
        <v>0.106483857486303</v>
      </c>
      <c r="J164" s="17">
        <v>0.11531129823010999</v>
      </c>
      <c r="K164" s="17">
        <v>0.113126451616961</v>
      </c>
      <c r="L164" s="17">
        <v>5.6060869715137601E-2</v>
      </c>
      <c r="M164" s="17"/>
      <c r="N164" s="17">
        <v>0.121175467448024</v>
      </c>
      <c r="O164" s="17">
        <v>0.13411780300583501</v>
      </c>
      <c r="P164" s="17">
        <v>0.147152689247108</v>
      </c>
      <c r="Q164" s="17">
        <v>0.12361858509618801</v>
      </c>
      <c r="R164" s="17"/>
      <c r="S164" s="17">
        <v>6.6666666666666693E-2</v>
      </c>
      <c r="T164" s="17">
        <v>0.12380952380952399</v>
      </c>
      <c r="U164" s="17">
        <v>0.11764705882352899</v>
      </c>
      <c r="V164" s="17">
        <v>0.19047619047618999</v>
      </c>
      <c r="W164" s="17">
        <v>0.13559322033898299</v>
      </c>
      <c r="X164" s="17">
        <v>0.189873417721519</v>
      </c>
      <c r="Y164" s="17">
        <v>7.1428571428571397E-2</v>
      </c>
      <c r="Z164" s="17">
        <v>0.13953488372093001</v>
      </c>
      <c r="AA164" s="17">
        <v>0.155555555555556</v>
      </c>
      <c r="AB164" s="17"/>
      <c r="AC164" s="17">
        <v>9.4924510990449504E-2</v>
      </c>
      <c r="AD164" s="17">
        <v>0.14497519176681001</v>
      </c>
      <c r="AE164" s="17">
        <v>0.15392760697782401</v>
      </c>
      <c r="AF164" s="17"/>
      <c r="AG164" s="17">
        <v>0.105419129648213</v>
      </c>
      <c r="AH164" s="17">
        <v>0.12918479082669701</v>
      </c>
      <c r="AI164" s="17">
        <v>0.141327256337276</v>
      </c>
      <c r="AJ164" s="17">
        <v>0</v>
      </c>
      <c r="AK164" s="17">
        <v>0.109644437390998</v>
      </c>
      <c r="AL164" s="17"/>
      <c r="AM164" s="17">
        <v>0.11552680184274899</v>
      </c>
      <c r="AN164" s="17">
        <v>0.16811875044227201</v>
      </c>
      <c r="AO164" s="17">
        <v>0.112750660534609</v>
      </c>
      <c r="AP164" s="17">
        <v>0.129033615565809</v>
      </c>
      <c r="AQ164" s="17">
        <v>0.12927122865014101</v>
      </c>
      <c r="AR164" s="17"/>
      <c r="AS164" s="17">
        <v>0.10951357425779</v>
      </c>
      <c r="AT164" s="17">
        <v>0.15793913033460599</v>
      </c>
      <c r="AU164" s="17">
        <v>0.117698023644409</v>
      </c>
      <c r="AV164" s="17">
        <v>0.113142779207104</v>
      </c>
      <c r="AW164" s="17"/>
      <c r="AX164" s="17">
        <v>0.13332068574220399</v>
      </c>
      <c r="AY164" s="17"/>
      <c r="AZ164" s="17">
        <v>0.11002807087359399</v>
      </c>
      <c r="BA164" s="17">
        <v>0.156470176512048</v>
      </c>
      <c r="BB164" s="17">
        <v>0.123640959212544</v>
      </c>
      <c r="BC164" s="17"/>
      <c r="BD164" s="17">
        <v>0.108996527813772</v>
      </c>
      <c r="BE164" s="17">
        <v>0.16537302010308899</v>
      </c>
    </row>
    <row r="165" spans="2:57" x14ac:dyDescent="0.35">
      <c r="B165" t="s">
        <v>147</v>
      </c>
      <c r="C165" s="17">
        <v>0.12153521787569301</v>
      </c>
      <c r="D165" s="17">
        <v>0.119108618085966</v>
      </c>
      <c r="E165" s="17">
        <v>0.123533761423854</v>
      </c>
      <c r="F165" s="17"/>
      <c r="G165" s="17">
        <v>6.9214220034691396E-2</v>
      </c>
      <c r="H165" s="17">
        <v>0.17045434472239099</v>
      </c>
      <c r="I165" s="17">
        <v>0.12013304754806201</v>
      </c>
      <c r="J165" s="17">
        <v>0.103854394981632</v>
      </c>
      <c r="K165" s="17">
        <v>9.0565219418237905E-2</v>
      </c>
      <c r="L165" s="17">
        <v>0.112868204163296</v>
      </c>
      <c r="M165" s="17"/>
      <c r="N165" s="17">
        <v>9.4820448127383397E-2</v>
      </c>
      <c r="O165" s="17">
        <v>0.14719974653019499</v>
      </c>
      <c r="P165" s="17">
        <v>0.16128312732486</v>
      </c>
      <c r="Q165" s="17">
        <v>0.14504090544176501</v>
      </c>
      <c r="R165" s="17"/>
      <c r="S165" s="17">
        <v>0.18333333333333299</v>
      </c>
      <c r="T165" s="17">
        <v>0.133333333333333</v>
      </c>
      <c r="U165" s="17">
        <v>0.11764705882352899</v>
      </c>
      <c r="V165" s="17">
        <v>9.5238095238095205E-2</v>
      </c>
      <c r="W165" s="17">
        <v>0.101694915254237</v>
      </c>
      <c r="X165" s="17">
        <v>0.139240506329114</v>
      </c>
      <c r="Y165" s="17">
        <v>8.5714285714285701E-2</v>
      </c>
      <c r="Z165" s="17">
        <v>4.6511627906976702E-2</v>
      </c>
      <c r="AA165" s="17">
        <v>0.11111111111111099</v>
      </c>
      <c r="AB165" s="17"/>
      <c r="AC165" s="17">
        <v>0.11234495942763099</v>
      </c>
      <c r="AD165" s="17">
        <v>0.123847199443754</v>
      </c>
      <c r="AE165" s="17">
        <v>0.120598197275797</v>
      </c>
      <c r="AF165" s="17"/>
      <c r="AG165" s="17">
        <v>0.131456316210982</v>
      </c>
      <c r="AH165" s="17">
        <v>0.10690111792431201</v>
      </c>
      <c r="AI165" s="17">
        <v>7.5783183125242098E-2</v>
      </c>
      <c r="AJ165" s="17">
        <v>0</v>
      </c>
      <c r="AK165" s="17">
        <v>6.6619874945863702E-2</v>
      </c>
      <c r="AL165" s="17"/>
      <c r="AM165" s="17">
        <v>0.11952967341301</v>
      </c>
      <c r="AN165" s="17">
        <v>0.16178644839485101</v>
      </c>
      <c r="AO165" s="17">
        <v>0.12191784846442801</v>
      </c>
      <c r="AP165" s="17">
        <v>9.7317735816584594E-2</v>
      </c>
      <c r="AQ165" s="17">
        <v>0</v>
      </c>
      <c r="AR165" s="17"/>
      <c r="AS165" s="17">
        <v>0.14723081750339301</v>
      </c>
      <c r="AT165" s="17">
        <v>0.105143436358375</v>
      </c>
      <c r="AU165" s="17">
        <v>8.6838275846630994E-2</v>
      </c>
      <c r="AV165" s="17">
        <v>0.164207986623047</v>
      </c>
      <c r="AW165" s="17"/>
      <c r="AX165" s="17">
        <v>0.11589589508852401</v>
      </c>
      <c r="AY165" s="17"/>
      <c r="AZ165" s="17">
        <v>0.141732658542148</v>
      </c>
      <c r="BA165" s="17">
        <v>0.138454132432758</v>
      </c>
      <c r="BB165" s="17">
        <v>6.9189922510808702E-2</v>
      </c>
      <c r="BC165" s="17"/>
      <c r="BD165" s="17">
        <v>0.108777794937214</v>
      </c>
      <c r="BE165" s="17">
        <v>0.135573762746693</v>
      </c>
    </row>
    <row r="166" spans="2:57" x14ac:dyDescent="0.35">
      <c r="B166" t="s">
        <v>148</v>
      </c>
      <c r="C166" s="17">
        <v>9.1294225062863193E-2</v>
      </c>
      <c r="D166" s="17">
        <v>0.12755972539247001</v>
      </c>
      <c r="E166" s="17">
        <v>7.0395515398878603E-2</v>
      </c>
      <c r="F166" s="17"/>
      <c r="G166" s="17">
        <v>0.13444513189788301</v>
      </c>
      <c r="H166" s="17">
        <v>0.16823676910438801</v>
      </c>
      <c r="I166" s="17">
        <v>7.7504677702622093E-2</v>
      </c>
      <c r="J166" s="17">
        <v>3.3557440020138697E-2</v>
      </c>
      <c r="K166" s="17">
        <v>4.0392573593571401E-2</v>
      </c>
      <c r="L166" s="17">
        <v>0</v>
      </c>
      <c r="M166" s="17"/>
      <c r="N166" s="17">
        <v>8.1479037398789894E-2</v>
      </c>
      <c r="O166" s="17">
        <v>9.1049398231710807E-2</v>
      </c>
      <c r="P166" s="17">
        <v>0.106695005130149</v>
      </c>
      <c r="Q166" s="17">
        <v>9.7014194599756895E-2</v>
      </c>
      <c r="R166" s="17"/>
      <c r="S166" s="17">
        <v>0.141666666666667</v>
      </c>
      <c r="T166" s="17">
        <v>8.5714285714285701E-2</v>
      </c>
      <c r="U166" s="17">
        <v>2.9411764705882401E-2</v>
      </c>
      <c r="V166" s="17">
        <v>7.9365079365079402E-2</v>
      </c>
      <c r="W166" s="17">
        <v>8.4745762711864403E-2</v>
      </c>
      <c r="X166" s="17">
        <v>0.126582278481013</v>
      </c>
      <c r="Y166" s="17">
        <v>7.1428571428571397E-2</v>
      </c>
      <c r="Z166" s="17">
        <v>0.116279069767442</v>
      </c>
      <c r="AA166" s="17">
        <v>7.7777777777777807E-2</v>
      </c>
      <c r="AB166" s="17"/>
      <c r="AC166" s="17">
        <v>4.5423673530533899E-2</v>
      </c>
      <c r="AD166" s="17">
        <v>0.10300373237773</v>
      </c>
      <c r="AE166" s="17">
        <v>0.123801247450758</v>
      </c>
      <c r="AF166" s="17"/>
      <c r="AG166" s="17">
        <v>9.3572912460312602E-2</v>
      </c>
      <c r="AH166" s="17">
        <v>9.2444894856912999E-2</v>
      </c>
      <c r="AI166" s="17">
        <v>6.1562649947570602E-2</v>
      </c>
      <c r="AJ166" s="17">
        <v>0</v>
      </c>
      <c r="AK166" s="17">
        <v>8.3548488285917405E-2</v>
      </c>
      <c r="AL166" s="17"/>
      <c r="AM166" s="17">
        <v>8.1267198997144394E-2</v>
      </c>
      <c r="AN166" s="17">
        <v>0.10720972641452001</v>
      </c>
      <c r="AO166" s="17">
        <v>7.6464122598048898E-2</v>
      </c>
      <c r="AP166" s="17">
        <v>0.10789570192303501</v>
      </c>
      <c r="AQ166" s="17">
        <v>0.164547096053137</v>
      </c>
      <c r="AR166" s="17"/>
      <c r="AS166" s="17">
        <v>7.5572486662596805E-2</v>
      </c>
      <c r="AT166" s="17">
        <v>9.7453328761827801E-2</v>
      </c>
      <c r="AU166" s="17">
        <v>4.2740323153020301E-2</v>
      </c>
      <c r="AV166" s="17">
        <v>0.17273167717090801</v>
      </c>
      <c r="AW166" s="17"/>
      <c r="AX166" s="17">
        <v>7.9418426588763899E-2</v>
      </c>
      <c r="AY166" s="17"/>
      <c r="AZ166" s="17">
        <v>0.116570911886062</v>
      </c>
      <c r="BA166" s="17">
        <v>9.4737394682308296E-2</v>
      </c>
      <c r="BB166" s="17">
        <v>5.7418484082763198E-2</v>
      </c>
      <c r="BC166" s="17"/>
      <c r="BD166" s="17">
        <v>7.7566414130821396E-2</v>
      </c>
      <c r="BE166" s="17">
        <v>0.115421992396469</v>
      </c>
    </row>
    <row r="167" spans="2:57" x14ac:dyDescent="0.35">
      <c r="B167" t="s">
        <v>149</v>
      </c>
      <c r="C167" s="17">
        <v>8.6652177196499494E-2</v>
      </c>
      <c r="D167" s="17">
        <v>0.11253323125542</v>
      </c>
      <c r="E167" s="17">
        <v>7.1838798215936903E-2</v>
      </c>
      <c r="F167" s="17"/>
      <c r="G167" s="17">
        <v>0.13309958159702201</v>
      </c>
      <c r="H167" s="17">
        <v>9.5181109879819703E-2</v>
      </c>
      <c r="I167" s="17">
        <v>8.6845846650734498E-2</v>
      </c>
      <c r="J167" s="17">
        <v>3.1698674472723398E-2</v>
      </c>
      <c r="K167" s="17">
        <v>9.1785162525543404E-2</v>
      </c>
      <c r="L167" s="17">
        <v>0.11709994466097901</v>
      </c>
      <c r="M167" s="17"/>
      <c r="N167" s="17">
        <v>0.103638819480194</v>
      </c>
      <c r="O167" s="17">
        <v>8.1888523937475005E-2</v>
      </c>
      <c r="P167" s="17">
        <v>8.9429466935277604E-2</v>
      </c>
      <c r="Q167" s="17">
        <v>1.1635380779417901E-2</v>
      </c>
      <c r="R167" s="17"/>
      <c r="S167" s="17">
        <v>0.108333333333333</v>
      </c>
      <c r="T167" s="17">
        <v>9.5238095238095205E-2</v>
      </c>
      <c r="U167" s="17">
        <v>0.14705882352941199</v>
      </c>
      <c r="V167" s="17">
        <v>4.7619047619047603E-2</v>
      </c>
      <c r="W167" s="17">
        <v>6.7796610169491497E-2</v>
      </c>
      <c r="X167" s="17">
        <v>0.10126582278481</v>
      </c>
      <c r="Y167" s="17">
        <v>5.7142857142857099E-2</v>
      </c>
      <c r="Z167" s="17">
        <v>9.3023255813953501E-2</v>
      </c>
      <c r="AA167" s="17">
        <v>5.5555555555555601E-2</v>
      </c>
      <c r="AB167" s="17"/>
      <c r="AC167" s="17">
        <v>8.0955114145198903E-2</v>
      </c>
      <c r="AD167" s="17">
        <v>8.5526476404783905E-2</v>
      </c>
      <c r="AE167" s="17">
        <v>7.6720520164901898E-2</v>
      </c>
      <c r="AF167" s="17"/>
      <c r="AG167" s="17">
        <v>7.6637961000609697E-2</v>
      </c>
      <c r="AH167" s="17">
        <v>9.2010925496749899E-2</v>
      </c>
      <c r="AI167" s="17">
        <v>0.185676162766024</v>
      </c>
      <c r="AJ167" s="17">
        <v>0</v>
      </c>
      <c r="AK167" s="17">
        <v>6.6619874945863702E-2</v>
      </c>
      <c r="AL167" s="17"/>
      <c r="AM167" s="17">
        <v>7.8044800261624594E-2</v>
      </c>
      <c r="AN167" s="17">
        <v>6.5559212065062697E-2</v>
      </c>
      <c r="AO167" s="17">
        <v>7.9704290387593593E-2</v>
      </c>
      <c r="AP167" s="17">
        <v>0.11120561476719899</v>
      </c>
      <c r="AQ167" s="17">
        <v>8.5932305840746306E-2</v>
      </c>
      <c r="AR167" s="17"/>
      <c r="AS167" s="17">
        <v>7.5087510939731206E-2</v>
      </c>
      <c r="AT167" s="17">
        <v>0.12616339655146899</v>
      </c>
      <c r="AU167" s="17">
        <v>6.06557018966516E-2</v>
      </c>
      <c r="AV167" s="17">
        <v>5.1368275584006799E-2</v>
      </c>
      <c r="AW167" s="17"/>
      <c r="AX167" s="17">
        <v>9.1646609828630501E-2</v>
      </c>
      <c r="AY167" s="17"/>
      <c r="AZ167" s="17">
        <v>0.106636595119645</v>
      </c>
      <c r="BA167" s="17">
        <v>7.4345019566847706E-2</v>
      </c>
      <c r="BB167" s="17">
        <v>8.7085544509792404E-2</v>
      </c>
      <c r="BC167" s="17"/>
      <c r="BD167" s="17">
        <v>9.1227809860021894E-2</v>
      </c>
      <c r="BE167" s="17">
        <v>7.9084546856243498E-2</v>
      </c>
    </row>
    <row r="168" spans="2:57" x14ac:dyDescent="0.35">
      <c r="B168" t="s">
        <v>81</v>
      </c>
      <c r="C168" s="17">
        <v>8.5589791472144398E-3</v>
      </c>
      <c r="D168" s="17">
        <v>7.7420852789219499E-3</v>
      </c>
      <c r="E168" s="17">
        <v>9.0796428606273408E-3</v>
      </c>
      <c r="F168" s="17"/>
      <c r="G168" s="17">
        <v>1.54645831057181E-2</v>
      </c>
      <c r="H168" s="17">
        <v>4.75537326032624E-3</v>
      </c>
      <c r="I168" s="17">
        <v>5.9668765752475001E-3</v>
      </c>
      <c r="J168" s="17">
        <v>1.6067414534352498E-2</v>
      </c>
      <c r="K168" s="17">
        <v>9.9787396757767301E-3</v>
      </c>
      <c r="L168" s="17">
        <v>0</v>
      </c>
      <c r="M168" s="17"/>
      <c r="N168" s="17">
        <v>5.6505443695916702E-3</v>
      </c>
      <c r="O168" s="17">
        <v>1.1936454535908501E-2</v>
      </c>
      <c r="P168" s="17">
        <v>9.0988338879260892E-3</v>
      </c>
      <c r="Q168" s="17">
        <v>1.49401521257943E-2</v>
      </c>
      <c r="R168" s="17"/>
      <c r="S168" s="17">
        <v>1.6666666666666701E-2</v>
      </c>
      <c r="T168" s="17">
        <v>1.9047619047619001E-2</v>
      </c>
      <c r="U168" s="17">
        <v>0</v>
      </c>
      <c r="V168" s="17">
        <v>0</v>
      </c>
      <c r="W168" s="17">
        <v>0</v>
      </c>
      <c r="X168" s="17">
        <v>0</v>
      </c>
      <c r="Y168" s="17">
        <v>1.4285714285714299E-2</v>
      </c>
      <c r="Z168" s="17">
        <v>0</v>
      </c>
      <c r="AA168" s="17">
        <v>1.1111111111111099E-2</v>
      </c>
      <c r="AB168" s="17"/>
      <c r="AC168" s="17">
        <v>4.1612508435395802E-3</v>
      </c>
      <c r="AD168" s="17">
        <v>1.0982383432329001E-2</v>
      </c>
      <c r="AE168" s="17">
        <v>1.3923964137051799E-2</v>
      </c>
      <c r="AF168" s="17"/>
      <c r="AG168" s="17">
        <v>4.3075459979685397E-3</v>
      </c>
      <c r="AH168" s="17">
        <v>9.7469993848358707E-3</v>
      </c>
      <c r="AI168" s="17">
        <v>0</v>
      </c>
      <c r="AJ168" s="17">
        <v>0</v>
      </c>
      <c r="AK168" s="17">
        <v>2.2625617906142401E-2</v>
      </c>
      <c r="AL168" s="17"/>
      <c r="AM168" s="17">
        <v>1.7098163456861701E-2</v>
      </c>
      <c r="AN168" s="17">
        <v>1.55265879328548E-2</v>
      </c>
      <c r="AO168" s="17">
        <v>8.2134608105109298E-3</v>
      </c>
      <c r="AP168" s="17">
        <v>0</v>
      </c>
      <c r="AQ168" s="17">
        <v>3.9307395106195298E-2</v>
      </c>
      <c r="AR168" s="17"/>
      <c r="AS168" s="17">
        <v>0</v>
      </c>
      <c r="AT168" s="17">
        <v>3.6329753019068499E-3</v>
      </c>
      <c r="AU168" s="17">
        <v>1.9018471882485299E-2</v>
      </c>
      <c r="AV168" s="17">
        <v>2.00824389613493E-2</v>
      </c>
      <c r="AW168" s="17"/>
      <c r="AX168" s="17">
        <v>8.8278781466050501E-3</v>
      </c>
      <c r="AY168" s="17"/>
      <c r="AZ168" s="17">
        <v>5.0197892313794002E-3</v>
      </c>
      <c r="BA168" s="17">
        <v>1.48825953474837E-2</v>
      </c>
      <c r="BB168" s="17">
        <v>0</v>
      </c>
      <c r="BC168" s="17"/>
      <c r="BD168" s="17">
        <v>6.32777338063865E-3</v>
      </c>
      <c r="BE168" s="17">
        <v>6.8498000946179199E-3</v>
      </c>
    </row>
    <row r="169" spans="2:57" x14ac:dyDescent="0.35">
      <c r="B169" t="s">
        <v>83</v>
      </c>
      <c r="C169" s="17">
        <v>7.3610669822035697E-3</v>
      </c>
      <c r="D169" s="17">
        <v>1.61432468065691E-2</v>
      </c>
      <c r="E169" s="17">
        <v>2.2308236343834501E-3</v>
      </c>
      <c r="F169" s="17"/>
      <c r="G169" s="17">
        <v>1.3961081970439999E-2</v>
      </c>
      <c r="H169" s="17">
        <v>5.0950427789209704E-3</v>
      </c>
      <c r="I169" s="17">
        <v>5.6044815290107203E-3</v>
      </c>
      <c r="J169" s="17">
        <v>0</v>
      </c>
      <c r="K169" s="17">
        <v>2.2106746358643799E-2</v>
      </c>
      <c r="L169" s="17">
        <v>0</v>
      </c>
      <c r="M169" s="17"/>
      <c r="N169" s="17">
        <v>1.1782114128622701E-2</v>
      </c>
      <c r="O169" s="17">
        <v>5.6632813491536496E-3</v>
      </c>
      <c r="P169" s="17">
        <v>0</v>
      </c>
      <c r="Q169" s="17">
        <v>0</v>
      </c>
      <c r="R169" s="17"/>
      <c r="S169" s="17">
        <v>0</v>
      </c>
      <c r="T169" s="17">
        <v>1.9047619047619001E-2</v>
      </c>
      <c r="U169" s="17">
        <v>0</v>
      </c>
      <c r="V169" s="17">
        <v>0</v>
      </c>
      <c r="W169" s="17">
        <v>1.6949152542372899E-2</v>
      </c>
      <c r="X169" s="17">
        <v>0</v>
      </c>
      <c r="Y169" s="17">
        <v>2.8571428571428598E-2</v>
      </c>
      <c r="Z169" s="17">
        <v>0</v>
      </c>
      <c r="AA169" s="17">
        <v>0</v>
      </c>
      <c r="AB169" s="17"/>
      <c r="AC169" s="17">
        <v>0</v>
      </c>
      <c r="AD169" s="17">
        <v>1.1483505150174499E-2</v>
      </c>
      <c r="AE169" s="17">
        <v>0</v>
      </c>
      <c r="AF169" s="17"/>
      <c r="AG169" s="17">
        <v>1.33865275629176E-2</v>
      </c>
      <c r="AH169" s="17">
        <v>7.2305247672793402E-3</v>
      </c>
      <c r="AI169" s="17">
        <v>0</v>
      </c>
      <c r="AJ169" s="17">
        <v>0</v>
      </c>
      <c r="AK169" s="17">
        <v>0</v>
      </c>
      <c r="AL169" s="17"/>
      <c r="AM169" s="17">
        <v>0</v>
      </c>
      <c r="AN169" s="17">
        <v>0</v>
      </c>
      <c r="AO169" s="17">
        <v>1.12722402366475E-2</v>
      </c>
      <c r="AP169" s="17">
        <v>0</v>
      </c>
      <c r="AQ169" s="17">
        <v>9.3301069702617395E-2</v>
      </c>
      <c r="AR169" s="17"/>
      <c r="AS169" s="17">
        <v>2.2068293133742801E-2</v>
      </c>
      <c r="AT169" s="17">
        <v>0</v>
      </c>
      <c r="AU169" s="17">
        <v>6.6794460991525199E-3</v>
      </c>
      <c r="AV169" s="17">
        <v>0</v>
      </c>
      <c r="AW169" s="17"/>
      <c r="AX169" s="17">
        <v>7.5088057597972697E-3</v>
      </c>
      <c r="AY169" s="17"/>
      <c r="AZ169" s="17">
        <v>9.0635083344350297E-3</v>
      </c>
      <c r="BA169" s="17">
        <v>3.8960014501777901E-3</v>
      </c>
      <c r="BB169" s="17">
        <v>1.04369834758652E-2</v>
      </c>
      <c r="BC169" s="17"/>
      <c r="BD169" s="17">
        <v>1.7202167008967199E-2</v>
      </c>
      <c r="BE169" s="17">
        <v>0</v>
      </c>
    </row>
    <row r="170" spans="2:57"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row>
    <row r="171" spans="2:57" x14ac:dyDescent="0.35">
      <c r="B171" s="6" t="s">
        <v>169</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row>
    <row r="172" spans="2:57" x14ac:dyDescent="0.35">
      <c r="B172" s="24" t="s">
        <v>85</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row>
    <row r="173" spans="2:57" x14ac:dyDescent="0.35">
      <c r="B173" t="s">
        <v>151</v>
      </c>
      <c r="C173" s="17">
        <v>0.371815828668145</v>
      </c>
      <c r="D173" s="17">
        <v>0.29933516597780802</v>
      </c>
      <c r="E173" s="17">
        <v>0.41371932557694902</v>
      </c>
      <c r="F173" s="17"/>
      <c r="G173" s="17">
        <v>0.18387907121595801</v>
      </c>
      <c r="H173" s="17">
        <v>0.29126548997930402</v>
      </c>
      <c r="I173" s="17">
        <v>0.35976780502757399</v>
      </c>
      <c r="J173" s="17">
        <v>0.47537919994219202</v>
      </c>
      <c r="K173" s="17">
        <v>0.45964378104204701</v>
      </c>
      <c r="L173" s="17">
        <v>0.63568686614251801</v>
      </c>
      <c r="M173" s="17"/>
      <c r="N173" s="17">
        <v>0.42005876055068297</v>
      </c>
      <c r="O173" s="17">
        <v>0.345464520777022</v>
      </c>
      <c r="P173" s="17">
        <v>0.31122367437016801</v>
      </c>
      <c r="Q173" s="17">
        <v>0.26518024326039802</v>
      </c>
      <c r="R173" s="17"/>
      <c r="S173" s="17">
        <v>0.241666666666667</v>
      </c>
      <c r="T173" s="17">
        <v>0.38095238095238099</v>
      </c>
      <c r="U173" s="17">
        <v>0.29411764705882398</v>
      </c>
      <c r="V173" s="17">
        <v>0.39682539682539703</v>
      </c>
      <c r="W173" s="17">
        <v>0.40677966101694901</v>
      </c>
      <c r="X173" s="17">
        <v>0.392405063291139</v>
      </c>
      <c r="Y173" s="17">
        <v>0.442857142857143</v>
      </c>
      <c r="Z173" s="17">
        <v>0.39534883720930197</v>
      </c>
      <c r="AA173" s="17">
        <v>0.45555555555555599</v>
      </c>
      <c r="AB173" s="17"/>
      <c r="AC173" s="17">
        <v>0.421978435638453</v>
      </c>
      <c r="AD173" s="17">
        <v>0.36320459378363901</v>
      </c>
      <c r="AE173" s="17">
        <v>0.299203359696394</v>
      </c>
      <c r="AF173" s="17"/>
      <c r="AG173" s="17">
        <v>0.40004137962956399</v>
      </c>
      <c r="AH173" s="17">
        <v>0.36932154780905502</v>
      </c>
      <c r="AI173" s="17">
        <v>0.41460347127424202</v>
      </c>
      <c r="AJ173" s="17">
        <v>0.39246902056161198</v>
      </c>
      <c r="AK173" s="17">
        <v>0.28684352824543102</v>
      </c>
      <c r="AL173" s="17"/>
      <c r="AM173" s="17">
        <v>0.33141056940667801</v>
      </c>
      <c r="AN173" s="17">
        <v>0.33778805415557001</v>
      </c>
      <c r="AO173" s="17">
        <v>0.36226777705163099</v>
      </c>
      <c r="AP173" s="17">
        <v>0.41472199644612201</v>
      </c>
      <c r="AQ173" s="17">
        <v>0.39417022769553101</v>
      </c>
      <c r="AR173" s="17"/>
      <c r="AS173" s="17">
        <v>0.41912577616952101</v>
      </c>
      <c r="AT173" s="17">
        <v>0.33230163828876502</v>
      </c>
      <c r="AU173" s="17">
        <v>0.415199445969968</v>
      </c>
      <c r="AV173" s="17">
        <v>0.32066117373186698</v>
      </c>
      <c r="AW173" s="17"/>
      <c r="AX173" s="17">
        <v>0.39085776021103602</v>
      </c>
      <c r="AY173" s="17"/>
      <c r="AZ173" s="17">
        <v>0.31683603146671202</v>
      </c>
      <c r="BA173" s="17">
        <v>0.32434108614264701</v>
      </c>
      <c r="BB173" s="17">
        <v>0.49861508635472501</v>
      </c>
      <c r="BC173" s="17"/>
      <c r="BD173" s="17">
        <v>0.419617756131414</v>
      </c>
      <c r="BE173" s="17">
        <v>0.31295527228746101</v>
      </c>
    </row>
    <row r="174" spans="2:57" x14ac:dyDescent="0.35">
      <c r="B174" t="s">
        <v>152</v>
      </c>
      <c r="C174" s="17">
        <v>0.32289961679693602</v>
      </c>
      <c r="D174" s="17">
        <v>0.31333375817534698</v>
      </c>
      <c r="E174" s="17">
        <v>0.32534170602358298</v>
      </c>
      <c r="F174" s="17"/>
      <c r="G174" s="17">
        <v>0.33113976040978299</v>
      </c>
      <c r="H174" s="17">
        <v>0.42473734063169699</v>
      </c>
      <c r="I174" s="17">
        <v>0.34665774320102699</v>
      </c>
      <c r="J174" s="17">
        <v>0.19832834394604901</v>
      </c>
      <c r="K174" s="17">
        <v>0.25283099189477798</v>
      </c>
      <c r="L174" s="17">
        <v>0.25069690841562098</v>
      </c>
      <c r="M174" s="17"/>
      <c r="N174" s="17">
        <v>0.32421046791336</v>
      </c>
      <c r="O174" s="17">
        <v>0.36229263041191601</v>
      </c>
      <c r="P174" s="17">
        <v>0.31774915490050598</v>
      </c>
      <c r="Q174" s="17">
        <v>0.23338408792360801</v>
      </c>
      <c r="R174" s="17"/>
      <c r="S174" s="17">
        <v>0.33333333333333298</v>
      </c>
      <c r="T174" s="17">
        <v>0.39047619047618998</v>
      </c>
      <c r="U174" s="17">
        <v>0.32352941176470601</v>
      </c>
      <c r="V174" s="17">
        <v>0.25396825396825401</v>
      </c>
      <c r="W174" s="17">
        <v>0.27118644067796599</v>
      </c>
      <c r="X174" s="17">
        <v>0.291139240506329</v>
      </c>
      <c r="Y174" s="17">
        <v>0.38571428571428601</v>
      </c>
      <c r="Z174" s="17">
        <v>0.372093023255814</v>
      </c>
      <c r="AA174" s="17">
        <v>0.27777777777777801</v>
      </c>
      <c r="AB174" s="17"/>
      <c r="AC174" s="17">
        <v>0.300132771019953</v>
      </c>
      <c r="AD174" s="17">
        <v>0.33019432801825399</v>
      </c>
      <c r="AE174" s="17">
        <v>0.36530387033372402</v>
      </c>
      <c r="AF174" s="17"/>
      <c r="AG174" s="17">
        <v>0.26081614186194801</v>
      </c>
      <c r="AH174" s="17">
        <v>0.33179032737115699</v>
      </c>
      <c r="AI174" s="17">
        <v>0.40199633707826998</v>
      </c>
      <c r="AJ174" s="17">
        <v>0.21919825984191299</v>
      </c>
      <c r="AK174" s="17">
        <v>0.33953188846205001</v>
      </c>
      <c r="AL174" s="17"/>
      <c r="AM174" s="17">
        <v>0.198514581939154</v>
      </c>
      <c r="AN174" s="17">
        <v>0.345269481281061</v>
      </c>
      <c r="AO174" s="17">
        <v>0.33115250241335098</v>
      </c>
      <c r="AP174" s="17">
        <v>0.33673409396016002</v>
      </c>
      <c r="AQ174" s="17">
        <v>0.31128231096479703</v>
      </c>
      <c r="AR174" s="17"/>
      <c r="AS174" s="17">
        <v>0.328030774592871</v>
      </c>
      <c r="AT174" s="17">
        <v>0.336082051405246</v>
      </c>
      <c r="AU174" s="17">
        <v>0.28500699980758298</v>
      </c>
      <c r="AV174" s="17">
        <v>0.33681916129322897</v>
      </c>
      <c r="AW174" s="17"/>
      <c r="AX174" s="17">
        <v>0.32567786814940702</v>
      </c>
      <c r="AY174" s="17"/>
      <c r="AZ174" s="17">
        <v>0.338812849403965</v>
      </c>
      <c r="BA174" s="17">
        <v>0.35699189854209401</v>
      </c>
      <c r="BB174" s="17">
        <v>0.25990803955137798</v>
      </c>
      <c r="BC174" s="17"/>
      <c r="BD174" s="17">
        <v>0.32040617719699599</v>
      </c>
      <c r="BE174" s="17">
        <v>0.34113337348908901</v>
      </c>
    </row>
    <row r="175" spans="2:57" x14ac:dyDescent="0.35">
      <c r="B175" t="s">
        <v>153</v>
      </c>
      <c r="C175" s="17">
        <v>0.306168754874243</v>
      </c>
      <c r="D175" s="17">
        <v>0.28841436561839801</v>
      </c>
      <c r="E175" s="17">
        <v>0.318049792758824</v>
      </c>
      <c r="F175" s="17"/>
      <c r="G175" s="17">
        <v>0.36284265669552002</v>
      </c>
      <c r="H175" s="17">
        <v>0.26715367707293097</v>
      </c>
      <c r="I175" s="17">
        <v>0.28820693909266398</v>
      </c>
      <c r="J175" s="17">
        <v>0.39146778353379202</v>
      </c>
      <c r="K175" s="17">
        <v>0.27803616366571499</v>
      </c>
      <c r="L175" s="17">
        <v>0.28868822801984501</v>
      </c>
      <c r="M175" s="17"/>
      <c r="N175" s="17">
        <v>0.35980252347449299</v>
      </c>
      <c r="O175" s="17">
        <v>0.23964500683987799</v>
      </c>
      <c r="P175" s="17">
        <v>0.261253103847148</v>
      </c>
      <c r="Q175" s="17">
        <v>0.26537388209328999</v>
      </c>
      <c r="R175" s="17"/>
      <c r="S175" s="17">
        <v>0.21666666666666701</v>
      </c>
      <c r="T175" s="17">
        <v>0.28571428571428598</v>
      </c>
      <c r="U175" s="17">
        <v>0.35294117647058798</v>
      </c>
      <c r="V175" s="17">
        <v>0.317460317460317</v>
      </c>
      <c r="W175" s="17">
        <v>0.22033898305084701</v>
      </c>
      <c r="X175" s="17">
        <v>0.316455696202532</v>
      </c>
      <c r="Y175" s="17">
        <v>0.41428571428571398</v>
      </c>
      <c r="Z175" s="17">
        <v>0.34883720930232598</v>
      </c>
      <c r="AA175" s="17">
        <v>0.344444444444444</v>
      </c>
      <c r="AB175" s="17"/>
      <c r="AC175" s="17">
        <v>0.30769067520710802</v>
      </c>
      <c r="AD175" s="17">
        <v>0.29816315978836599</v>
      </c>
      <c r="AE175" s="17">
        <v>0.33508045793604901</v>
      </c>
      <c r="AF175" s="17"/>
      <c r="AG175" s="17">
        <v>0.28769300320082802</v>
      </c>
      <c r="AH175" s="17">
        <v>0.29405298781870998</v>
      </c>
      <c r="AI175" s="17">
        <v>0.37598842490385898</v>
      </c>
      <c r="AJ175" s="17">
        <v>0.38833271959647497</v>
      </c>
      <c r="AK175" s="17">
        <v>0.33573626317851002</v>
      </c>
      <c r="AL175" s="17"/>
      <c r="AM175" s="17">
        <v>0.28237901297734402</v>
      </c>
      <c r="AN175" s="17">
        <v>0.33219005656670098</v>
      </c>
      <c r="AO175" s="17">
        <v>0.30211775187837703</v>
      </c>
      <c r="AP175" s="17">
        <v>0.32426207180723798</v>
      </c>
      <c r="AQ175" s="17">
        <v>0.30797069892288398</v>
      </c>
      <c r="AR175" s="17"/>
      <c r="AS175" s="17">
        <v>0.34653109557641099</v>
      </c>
      <c r="AT175" s="17">
        <v>0.239680437841535</v>
      </c>
      <c r="AU175" s="17">
        <v>0.36085361906555002</v>
      </c>
      <c r="AV175" s="17">
        <v>0.31390561384563898</v>
      </c>
      <c r="AW175" s="17"/>
      <c r="AX175" s="17">
        <v>0.30733866271161803</v>
      </c>
      <c r="AY175" s="17"/>
      <c r="AZ175" s="17">
        <v>0.303145812952613</v>
      </c>
      <c r="BA175" s="17">
        <v>0.32710596493372701</v>
      </c>
      <c r="BB175" s="17">
        <v>0.28541107353887502</v>
      </c>
      <c r="BC175" s="17"/>
      <c r="BD175" s="17">
        <v>0.32210616897771099</v>
      </c>
      <c r="BE175" s="17">
        <v>0.26551515753685001</v>
      </c>
    </row>
    <row r="176" spans="2:57" x14ac:dyDescent="0.35">
      <c r="B176" t="s">
        <v>154</v>
      </c>
      <c r="C176" s="17">
        <v>0.29864347866937102</v>
      </c>
      <c r="D176" s="17">
        <v>0.26831223959202</v>
      </c>
      <c r="E176" s="17">
        <v>0.31788565670396901</v>
      </c>
      <c r="F176" s="17"/>
      <c r="G176" s="17">
        <v>0.26180948941343402</v>
      </c>
      <c r="H176" s="17">
        <v>0.28042861657009099</v>
      </c>
      <c r="I176" s="17">
        <v>0.284414555280324</v>
      </c>
      <c r="J176" s="17">
        <v>0.31124404678330497</v>
      </c>
      <c r="K176" s="17">
        <v>0.29632587745942601</v>
      </c>
      <c r="L176" s="17">
        <v>0.49667895937024098</v>
      </c>
      <c r="M176" s="17"/>
      <c r="N176" s="17">
        <v>0.29152849443878198</v>
      </c>
      <c r="O176" s="17">
        <v>0.302269276999939</v>
      </c>
      <c r="P176" s="17">
        <v>0.27709742785559699</v>
      </c>
      <c r="Q176" s="17">
        <v>0.35167475805168302</v>
      </c>
      <c r="R176" s="17"/>
      <c r="S176" s="17">
        <v>0.34166666666666701</v>
      </c>
      <c r="T176" s="17">
        <v>0.33333333333333298</v>
      </c>
      <c r="U176" s="17">
        <v>0.29411764705882398</v>
      </c>
      <c r="V176" s="17">
        <v>0.25396825396825401</v>
      </c>
      <c r="W176" s="17">
        <v>0.25423728813559299</v>
      </c>
      <c r="X176" s="17">
        <v>0.278481012658228</v>
      </c>
      <c r="Y176" s="17">
        <v>0.22857142857142901</v>
      </c>
      <c r="Z176" s="17">
        <v>0.32558139534883701</v>
      </c>
      <c r="AA176" s="17">
        <v>0.33333333333333298</v>
      </c>
      <c r="AB176" s="17"/>
      <c r="AC176" s="17">
        <v>0.30391439058011899</v>
      </c>
      <c r="AD176" s="17">
        <v>0.29198757930446601</v>
      </c>
      <c r="AE176" s="17">
        <v>0.32245274570006999</v>
      </c>
      <c r="AF176" s="17"/>
      <c r="AG176" s="17">
        <v>0.30519105598226598</v>
      </c>
      <c r="AH176" s="17">
        <v>0.26975808238541199</v>
      </c>
      <c r="AI176" s="17">
        <v>0.35598768310795298</v>
      </c>
      <c r="AJ176" s="17">
        <v>0</v>
      </c>
      <c r="AK176" s="17">
        <v>0.29931652330187097</v>
      </c>
      <c r="AL176" s="17"/>
      <c r="AM176" s="17">
        <v>0.26500145049621199</v>
      </c>
      <c r="AN176" s="17">
        <v>0.35200951069705799</v>
      </c>
      <c r="AO176" s="17">
        <v>0.26992861451849998</v>
      </c>
      <c r="AP176" s="17">
        <v>0.33874359151560601</v>
      </c>
      <c r="AQ176" s="17">
        <v>0.180457232167549</v>
      </c>
      <c r="AR176" s="17"/>
      <c r="AS176" s="17">
        <v>0.30118861632780097</v>
      </c>
      <c r="AT176" s="17">
        <v>0.27735691859967498</v>
      </c>
      <c r="AU176" s="17">
        <v>0.31675457153130898</v>
      </c>
      <c r="AV176" s="17">
        <v>0.31823681324758302</v>
      </c>
      <c r="AW176" s="17"/>
      <c r="AX176" s="17">
        <v>0.28634241627502399</v>
      </c>
      <c r="AY176" s="17"/>
      <c r="AZ176" s="17">
        <v>0.31480339920890699</v>
      </c>
      <c r="BA176" s="17">
        <v>0.26257690945057099</v>
      </c>
      <c r="BB176" s="17">
        <v>0.32328384936625898</v>
      </c>
      <c r="BC176" s="17"/>
      <c r="BD176" s="17">
        <v>0.27891749050794001</v>
      </c>
      <c r="BE176" s="17">
        <v>0.29359364821873901</v>
      </c>
    </row>
    <row r="177" spans="2:57" x14ac:dyDescent="0.35">
      <c r="B177" t="s">
        <v>155</v>
      </c>
      <c r="C177" s="17">
        <v>0.28686393910483199</v>
      </c>
      <c r="D177" s="17">
        <v>0.25136785276228002</v>
      </c>
      <c r="E177" s="17">
        <v>0.30438631985027498</v>
      </c>
      <c r="F177" s="17"/>
      <c r="G177" s="17">
        <v>0.20012187990241401</v>
      </c>
      <c r="H177" s="17">
        <v>0.31042266801959301</v>
      </c>
      <c r="I177" s="17">
        <v>0.32253833956815697</v>
      </c>
      <c r="J177" s="17">
        <v>0.26759278344966098</v>
      </c>
      <c r="K177" s="17">
        <v>0.25990329812801299</v>
      </c>
      <c r="L177" s="17">
        <v>0.28744550989362899</v>
      </c>
      <c r="M177" s="17"/>
      <c r="N177" s="17">
        <v>0.27789535097681101</v>
      </c>
      <c r="O177" s="17">
        <v>0.26551472681681798</v>
      </c>
      <c r="P177" s="17">
        <v>0.31526447727164703</v>
      </c>
      <c r="Q177" s="17">
        <v>0.34066304461139801</v>
      </c>
      <c r="R177" s="17"/>
      <c r="S177" s="17">
        <v>0.25833333333333303</v>
      </c>
      <c r="T177" s="17">
        <v>0.22857142857142901</v>
      </c>
      <c r="U177" s="17">
        <v>0.29411764705882398</v>
      </c>
      <c r="V177" s="17">
        <v>0.317460317460317</v>
      </c>
      <c r="W177" s="17">
        <v>0.322033898305085</v>
      </c>
      <c r="X177" s="17">
        <v>0.291139240506329</v>
      </c>
      <c r="Y177" s="17">
        <v>0.27142857142857102</v>
      </c>
      <c r="Z177" s="17">
        <v>0.32558139534883701</v>
      </c>
      <c r="AA177" s="17">
        <v>0.33333333333333298</v>
      </c>
      <c r="AB177" s="17"/>
      <c r="AC177" s="17">
        <v>0.27604980070089102</v>
      </c>
      <c r="AD177" s="17">
        <v>0.30380543444022501</v>
      </c>
      <c r="AE177" s="17">
        <v>0.25777642707192799</v>
      </c>
      <c r="AF177" s="17"/>
      <c r="AG177" s="17">
        <v>0.31604553713998201</v>
      </c>
      <c r="AH177" s="17">
        <v>0.31199049516920802</v>
      </c>
      <c r="AI177" s="17">
        <v>0.24779922926794401</v>
      </c>
      <c r="AJ177" s="17">
        <v>0</v>
      </c>
      <c r="AK177" s="17">
        <v>0.20339637572733801</v>
      </c>
      <c r="AL177" s="17"/>
      <c r="AM177" s="17">
        <v>0.29896778344400099</v>
      </c>
      <c r="AN177" s="17">
        <v>0.28611743051743499</v>
      </c>
      <c r="AO177" s="17">
        <v>0.28047974769987299</v>
      </c>
      <c r="AP177" s="17">
        <v>0.30865044770036998</v>
      </c>
      <c r="AQ177" s="17">
        <v>8.5957929957503995E-2</v>
      </c>
      <c r="AR177" s="17"/>
      <c r="AS177" s="17">
        <v>0.29798346607811499</v>
      </c>
      <c r="AT177" s="17">
        <v>0.25343752675130399</v>
      </c>
      <c r="AU177" s="17">
        <v>0.35533063185174102</v>
      </c>
      <c r="AV177" s="17">
        <v>0.24878011000029801</v>
      </c>
      <c r="AW177" s="17"/>
      <c r="AX177" s="17">
        <v>0.28120668690988199</v>
      </c>
      <c r="AY177" s="17"/>
      <c r="AZ177" s="17">
        <v>0.29067796408475799</v>
      </c>
      <c r="BA177" s="17">
        <v>0.28377618324246501</v>
      </c>
      <c r="BB177" s="17">
        <v>0.29159052138889902</v>
      </c>
      <c r="BC177" s="17"/>
      <c r="BD177" s="17">
        <v>0.304547602851586</v>
      </c>
      <c r="BE177" s="17">
        <v>0.256174344090498</v>
      </c>
    </row>
    <row r="178" spans="2:57" x14ac:dyDescent="0.35">
      <c r="B178" t="s">
        <v>156</v>
      </c>
      <c r="C178" s="17">
        <v>0.281374639996889</v>
      </c>
      <c r="D178" s="17">
        <v>0.22702381693892201</v>
      </c>
      <c r="E178" s="17">
        <v>0.31243086412383803</v>
      </c>
      <c r="F178" s="17"/>
      <c r="G178" s="17">
        <v>0.27844324450533597</v>
      </c>
      <c r="H178" s="17">
        <v>0.23638504537206101</v>
      </c>
      <c r="I178" s="17">
        <v>0.31798046202672797</v>
      </c>
      <c r="J178" s="17">
        <v>0.240475260375688</v>
      </c>
      <c r="K178" s="17">
        <v>0.340568087527722</v>
      </c>
      <c r="L178" s="17">
        <v>0.31568714287465499</v>
      </c>
      <c r="M178" s="17"/>
      <c r="N178" s="17">
        <v>0.28248846837130598</v>
      </c>
      <c r="O178" s="17">
        <v>0.25724230898261202</v>
      </c>
      <c r="P178" s="17">
        <v>0.30972064797384802</v>
      </c>
      <c r="Q178" s="17">
        <v>0.29650943237418698</v>
      </c>
      <c r="R178" s="17"/>
      <c r="S178" s="17">
        <v>0.28333333333333299</v>
      </c>
      <c r="T178" s="17">
        <v>0.32380952380952399</v>
      </c>
      <c r="U178" s="17">
        <v>0.26470588235294101</v>
      </c>
      <c r="V178" s="17">
        <v>0.25396825396825401</v>
      </c>
      <c r="W178" s="17">
        <v>0.27118644067796599</v>
      </c>
      <c r="X178" s="17">
        <v>0.316455696202532</v>
      </c>
      <c r="Y178" s="17">
        <v>0.3</v>
      </c>
      <c r="Z178" s="17">
        <v>0.232558139534884</v>
      </c>
      <c r="AA178" s="17">
        <v>0.24444444444444399</v>
      </c>
      <c r="AB178" s="17"/>
      <c r="AC178" s="17">
        <v>0.248823952138749</v>
      </c>
      <c r="AD178" s="17">
        <v>0.28218350760779298</v>
      </c>
      <c r="AE178" s="17">
        <v>0.40044728440566202</v>
      </c>
      <c r="AF178" s="17"/>
      <c r="AG178" s="17">
        <v>0.26587339219366302</v>
      </c>
      <c r="AH178" s="17">
        <v>0.26021206551041698</v>
      </c>
      <c r="AI178" s="17">
        <v>0.35645190941450899</v>
      </c>
      <c r="AJ178" s="17">
        <v>0.61166728040352503</v>
      </c>
      <c r="AK178" s="17">
        <v>0.32423417453482001</v>
      </c>
      <c r="AL178" s="17"/>
      <c r="AM178" s="17">
        <v>0.37115365715144399</v>
      </c>
      <c r="AN178" s="17">
        <v>0.27556431688509297</v>
      </c>
      <c r="AO178" s="17">
        <v>0.27494852610495801</v>
      </c>
      <c r="AP178" s="17">
        <v>0.23170372523146501</v>
      </c>
      <c r="AQ178" s="17">
        <v>0.21522915860764499</v>
      </c>
      <c r="AR178" s="17"/>
      <c r="AS178" s="17">
        <v>0.26483599518067202</v>
      </c>
      <c r="AT178" s="17">
        <v>0.26813280159068698</v>
      </c>
      <c r="AU178" s="17">
        <v>0.33006925571310403</v>
      </c>
      <c r="AV178" s="17">
        <v>0.27209369442843701</v>
      </c>
      <c r="AW178" s="17"/>
      <c r="AX178" s="17">
        <v>0.27480139240145202</v>
      </c>
      <c r="AY178" s="17"/>
      <c r="AZ178" s="17">
        <v>0.27683257868904299</v>
      </c>
      <c r="BA178" s="17">
        <v>0.28258745242120598</v>
      </c>
      <c r="BB178" s="17">
        <v>0.28033765180929499</v>
      </c>
      <c r="BC178" s="17"/>
      <c r="BD178" s="17">
        <v>0.312016090373685</v>
      </c>
      <c r="BE178" s="17">
        <v>0.237576746272851</v>
      </c>
    </row>
    <row r="179" spans="2:57" x14ac:dyDescent="0.35">
      <c r="B179" t="s">
        <v>157</v>
      </c>
      <c r="C179" s="17">
        <v>0.27338676454810501</v>
      </c>
      <c r="D179" s="17">
        <v>0.28131507079469598</v>
      </c>
      <c r="E179" s="17">
        <v>0.27000951305034798</v>
      </c>
      <c r="F179" s="17"/>
      <c r="G179" s="17">
        <v>0.17631538794606899</v>
      </c>
      <c r="H179" s="17">
        <v>0.22726962747780699</v>
      </c>
      <c r="I179" s="17">
        <v>0.25341112698880502</v>
      </c>
      <c r="J179" s="17">
        <v>0.28800664458727399</v>
      </c>
      <c r="K179" s="17">
        <v>0.38702148689921301</v>
      </c>
      <c r="L179" s="17">
        <v>0.444956924335139</v>
      </c>
      <c r="M179" s="17"/>
      <c r="N179" s="17">
        <v>0.32924952342438502</v>
      </c>
      <c r="O179" s="17">
        <v>0.247811607599879</v>
      </c>
      <c r="P179" s="17">
        <v>0.20883556010799401</v>
      </c>
      <c r="Q179" s="17">
        <v>0.14716794369760799</v>
      </c>
      <c r="R179" s="17"/>
      <c r="S179" s="17">
        <v>0.233333333333333</v>
      </c>
      <c r="T179" s="17">
        <v>0.29523809523809502</v>
      </c>
      <c r="U179" s="17">
        <v>0.20588235294117599</v>
      </c>
      <c r="V179" s="17">
        <v>0.25396825396825401</v>
      </c>
      <c r="W179" s="17">
        <v>0.27118644067796599</v>
      </c>
      <c r="X179" s="17">
        <v>0.291139240506329</v>
      </c>
      <c r="Y179" s="17">
        <v>0.214285714285714</v>
      </c>
      <c r="Z179" s="17">
        <v>0.232558139534884</v>
      </c>
      <c r="AA179" s="17">
        <v>0.41111111111111098</v>
      </c>
      <c r="AB179" s="17"/>
      <c r="AC179" s="17">
        <v>0.30493098492022302</v>
      </c>
      <c r="AD179" s="17">
        <v>0.27605407421306699</v>
      </c>
      <c r="AE179" s="17">
        <v>0.22257834202031501</v>
      </c>
      <c r="AF179" s="17"/>
      <c r="AG179" s="17">
        <v>0.36229648899136702</v>
      </c>
      <c r="AH179" s="17">
        <v>0.22251951391960201</v>
      </c>
      <c r="AI179" s="17">
        <v>0.20603618637443399</v>
      </c>
      <c r="AJ179" s="17">
        <v>0.57716385061359399</v>
      </c>
      <c r="AK179" s="17">
        <v>0.323910762461665</v>
      </c>
      <c r="AL179" s="17"/>
      <c r="AM179" s="17">
        <v>0.201646833388376</v>
      </c>
      <c r="AN179" s="17">
        <v>0.183740893795171</v>
      </c>
      <c r="AO179" s="17">
        <v>0.28048978049170498</v>
      </c>
      <c r="AP179" s="17">
        <v>0.36616360717737401</v>
      </c>
      <c r="AQ179" s="17">
        <v>0.22065415018404499</v>
      </c>
      <c r="AR179" s="17"/>
      <c r="AS179" s="17">
        <v>0.270744365512118</v>
      </c>
      <c r="AT179" s="17">
        <v>0.25129740013987301</v>
      </c>
      <c r="AU179" s="17">
        <v>0.29348088028205299</v>
      </c>
      <c r="AV179" s="17">
        <v>0.30103217880489402</v>
      </c>
      <c r="AW179" s="17"/>
      <c r="AX179" s="17">
        <v>0.26775491433680998</v>
      </c>
      <c r="AY179" s="17"/>
      <c r="AZ179" s="17">
        <v>0.243020052437664</v>
      </c>
      <c r="BA179" s="17">
        <v>0.24845421743391499</v>
      </c>
      <c r="BB179" s="17">
        <v>0.33026805530936998</v>
      </c>
      <c r="BC179" s="17"/>
      <c r="BD179" s="17">
        <v>0.274883395409805</v>
      </c>
      <c r="BE179" s="17">
        <v>0.26153998239302401</v>
      </c>
    </row>
    <row r="180" spans="2:57" x14ac:dyDescent="0.35">
      <c r="B180" t="s">
        <v>158</v>
      </c>
      <c r="C180" s="17">
        <v>0.27262268991021499</v>
      </c>
      <c r="D180" s="17">
        <v>0.234634319801616</v>
      </c>
      <c r="E180" s="17">
        <v>0.29624572718306502</v>
      </c>
      <c r="F180" s="17"/>
      <c r="G180" s="17">
        <v>0.302040605988038</v>
      </c>
      <c r="H180" s="17">
        <v>0.221528888535728</v>
      </c>
      <c r="I180" s="17">
        <v>0.29583479441038502</v>
      </c>
      <c r="J180" s="17">
        <v>0.27481195821346399</v>
      </c>
      <c r="K180" s="17">
        <v>0.32396585277317103</v>
      </c>
      <c r="L180" s="17">
        <v>0.22537761876041501</v>
      </c>
      <c r="M180" s="17"/>
      <c r="N180" s="17">
        <v>0.28074735599921702</v>
      </c>
      <c r="O180" s="17">
        <v>0.224950147609733</v>
      </c>
      <c r="P180" s="17">
        <v>0.31728568715871502</v>
      </c>
      <c r="Q180" s="17">
        <v>0.30455106482343403</v>
      </c>
      <c r="R180" s="17"/>
      <c r="S180" s="17">
        <v>0.21666666666666701</v>
      </c>
      <c r="T180" s="17">
        <v>0.22857142857142901</v>
      </c>
      <c r="U180" s="17">
        <v>0.29411764705882398</v>
      </c>
      <c r="V180" s="17">
        <v>0.34920634920634902</v>
      </c>
      <c r="W180" s="17">
        <v>0.28813559322033899</v>
      </c>
      <c r="X180" s="17">
        <v>0.227848101265823</v>
      </c>
      <c r="Y180" s="17">
        <v>0.32857142857142901</v>
      </c>
      <c r="Z180" s="17">
        <v>0.32558139534883701</v>
      </c>
      <c r="AA180" s="17">
        <v>0.27777777777777801</v>
      </c>
      <c r="AB180" s="17"/>
      <c r="AC180" s="17">
        <v>0.27266146172453498</v>
      </c>
      <c r="AD180" s="17">
        <v>0.25634282951231102</v>
      </c>
      <c r="AE180" s="17">
        <v>0.31346953140031403</v>
      </c>
      <c r="AF180" s="17"/>
      <c r="AG180" s="17">
        <v>0.27912395724429701</v>
      </c>
      <c r="AH180" s="17">
        <v>0.257904788674503</v>
      </c>
      <c r="AI180" s="17">
        <v>0.25377628941158498</v>
      </c>
      <c r="AJ180" s="17">
        <v>0</v>
      </c>
      <c r="AK180" s="17">
        <v>0.37080426571184799</v>
      </c>
      <c r="AL180" s="17"/>
      <c r="AM180" s="17">
        <v>0.264054928506191</v>
      </c>
      <c r="AN180" s="17">
        <v>0.26955625401866001</v>
      </c>
      <c r="AO180" s="17">
        <v>0.29493834290978599</v>
      </c>
      <c r="AP180" s="17">
        <v>0.23293239365485599</v>
      </c>
      <c r="AQ180" s="17">
        <v>0.22444407907210101</v>
      </c>
      <c r="AR180" s="17"/>
      <c r="AS180" s="17">
        <v>0.255767366977393</v>
      </c>
      <c r="AT180" s="17">
        <v>0.23438020689861</v>
      </c>
      <c r="AU180" s="17">
        <v>0.35016352035356202</v>
      </c>
      <c r="AV180" s="17">
        <v>0.28138203133779299</v>
      </c>
      <c r="AW180" s="17"/>
      <c r="AX180" s="17">
        <v>0.27135891271660301</v>
      </c>
      <c r="AY180" s="17"/>
      <c r="AZ180" s="17">
        <v>0.29655791469687398</v>
      </c>
      <c r="BA180" s="17">
        <v>0.238049037659884</v>
      </c>
      <c r="BB180" s="17">
        <v>0.28145742410439001</v>
      </c>
      <c r="BC180" s="17"/>
      <c r="BD180" s="17">
        <v>0.25074538708159699</v>
      </c>
      <c r="BE180" s="17">
        <v>0.26771287767158403</v>
      </c>
    </row>
    <row r="181" spans="2:57" x14ac:dyDescent="0.35">
      <c r="B181" t="s">
        <v>159</v>
      </c>
      <c r="C181" s="17">
        <v>0.248438402093657</v>
      </c>
      <c r="D181" s="17">
        <v>0.23206915691845401</v>
      </c>
      <c r="E181" s="17">
        <v>0.25923338641941002</v>
      </c>
      <c r="F181" s="17"/>
      <c r="G181" s="17">
        <v>0.20295577838356299</v>
      </c>
      <c r="H181" s="17">
        <v>0.22728137514153901</v>
      </c>
      <c r="I181" s="17">
        <v>0.25669731338193402</v>
      </c>
      <c r="J181" s="17">
        <v>0.27854391010406898</v>
      </c>
      <c r="K181" s="17">
        <v>0.28273971223783601</v>
      </c>
      <c r="L181" s="17">
        <v>0.21597671693753301</v>
      </c>
      <c r="M181" s="17"/>
      <c r="N181" s="17">
        <v>0.23011979144584599</v>
      </c>
      <c r="O181" s="17">
        <v>0.254894234375105</v>
      </c>
      <c r="P181" s="17">
        <v>0.30920296336389602</v>
      </c>
      <c r="Q181" s="17">
        <v>0.24299072085163501</v>
      </c>
      <c r="R181" s="17"/>
      <c r="S181" s="17">
        <v>0.20833333333333301</v>
      </c>
      <c r="T181" s="17">
        <v>0.2</v>
      </c>
      <c r="U181" s="17">
        <v>0.35294117647058798</v>
      </c>
      <c r="V181" s="17">
        <v>0.25396825396825401</v>
      </c>
      <c r="W181" s="17">
        <v>0.28813559322033899</v>
      </c>
      <c r="X181" s="17">
        <v>0.291139240506329</v>
      </c>
      <c r="Y181" s="17">
        <v>0.14285714285714299</v>
      </c>
      <c r="Z181" s="17">
        <v>0.27906976744186002</v>
      </c>
      <c r="AA181" s="17">
        <v>0.27777777777777801</v>
      </c>
      <c r="AB181" s="17"/>
      <c r="AC181" s="17">
        <v>0.21980880465050101</v>
      </c>
      <c r="AD181" s="17">
        <v>0.29028899449113599</v>
      </c>
      <c r="AE181" s="17">
        <v>0.20587272943296001</v>
      </c>
      <c r="AF181" s="17"/>
      <c r="AG181" s="17">
        <v>0.227013008089548</v>
      </c>
      <c r="AH181" s="17">
        <v>0.272195835807791</v>
      </c>
      <c r="AI181" s="17">
        <v>0.32359233101546298</v>
      </c>
      <c r="AJ181" s="17">
        <v>0.18883113101711901</v>
      </c>
      <c r="AK181" s="17">
        <v>0.14996007858784999</v>
      </c>
      <c r="AL181" s="17"/>
      <c r="AM181" s="17">
        <v>0.168672063054952</v>
      </c>
      <c r="AN181" s="17">
        <v>0.266106872807577</v>
      </c>
      <c r="AO181" s="17">
        <v>0.23127814135061101</v>
      </c>
      <c r="AP181" s="17">
        <v>0.29425619164429501</v>
      </c>
      <c r="AQ181" s="17">
        <v>0.171411918952108</v>
      </c>
      <c r="AR181" s="17"/>
      <c r="AS181" s="17">
        <v>0.23193561558550099</v>
      </c>
      <c r="AT181" s="17">
        <v>0.29973451684911401</v>
      </c>
      <c r="AU181" s="17">
        <v>0.218110390814928</v>
      </c>
      <c r="AV181" s="17">
        <v>0.20037597971496501</v>
      </c>
      <c r="AW181" s="17"/>
      <c r="AX181" s="17">
        <v>0.25527238942786301</v>
      </c>
      <c r="AY181" s="17"/>
      <c r="AZ181" s="17">
        <v>0.22118833081334499</v>
      </c>
      <c r="BA181" s="17">
        <v>0.26062276547687802</v>
      </c>
      <c r="BB181" s="17">
        <v>0.27345566138500699</v>
      </c>
      <c r="BC181" s="17"/>
      <c r="BD181" s="17">
        <v>0.24146591356328201</v>
      </c>
      <c r="BE181" s="17">
        <v>0.26539075758436398</v>
      </c>
    </row>
    <row r="182" spans="2:57" x14ac:dyDescent="0.35">
      <c r="B182" t="s">
        <v>160</v>
      </c>
      <c r="C182" s="17">
        <v>0.24337498810858199</v>
      </c>
      <c r="D182" s="17">
        <v>0.21576211418464999</v>
      </c>
      <c r="E182" s="17">
        <v>0.25828754625056899</v>
      </c>
      <c r="F182" s="17"/>
      <c r="G182" s="17">
        <v>0.37726422122299902</v>
      </c>
      <c r="H182" s="17">
        <v>0.24461019187581001</v>
      </c>
      <c r="I182" s="17">
        <v>0.17912539753279499</v>
      </c>
      <c r="J182" s="17">
        <v>0.27163801554676398</v>
      </c>
      <c r="K182" s="17">
        <v>0.25853764872683899</v>
      </c>
      <c r="L182" s="17">
        <v>0.167900471615376</v>
      </c>
      <c r="M182" s="17"/>
      <c r="N182" s="17">
        <v>0.239818198569997</v>
      </c>
      <c r="O182" s="17">
        <v>0.30148247147385199</v>
      </c>
      <c r="P182" s="17">
        <v>0.16299530508771501</v>
      </c>
      <c r="Q182" s="17">
        <v>0.21761450943747601</v>
      </c>
      <c r="R182" s="17"/>
      <c r="S182" s="17">
        <v>0.25833333333333303</v>
      </c>
      <c r="T182" s="17">
        <v>0.266666666666667</v>
      </c>
      <c r="U182" s="17">
        <v>0.20588235294117599</v>
      </c>
      <c r="V182" s="17">
        <v>0.238095238095238</v>
      </c>
      <c r="W182" s="17">
        <v>0.338983050847458</v>
      </c>
      <c r="X182" s="17">
        <v>0.253164556962025</v>
      </c>
      <c r="Y182" s="17">
        <v>0.22857142857142901</v>
      </c>
      <c r="Z182" s="17">
        <v>0.162790697674419</v>
      </c>
      <c r="AA182" s="17">
        <v>0.2</v>
      </c>
      <c r="AB182" s="17"/>
      <c r="AC182" s="17">
        <v>0.21323200028714001</v>
      </c>
      <c r="AD182" s="17">
        <v>0.26623178846544798</v>
      </c>
      <c r="AE182" s="17">
        <v>0.187659639390378</v>
      </c>
      <c r="AF182" s="17"/>
      <c r="AG182" s="17">
        <v>0.215923115700729</v>
      </c>
      <c r="AH182" s="17">
        <v>0.27552880627473803</v>
      </c>
      <c r="AI182" s="17">
        <v>0.28737323654354502</v>
      </c>
      <c r="AJ182" s="17">
        <v>0.21919825984191299</v>
      </c>
      <c r="AK182" s="17">
        <v>0.20540680888870499</v>
      </c>
      <c r="AL182" s="17"/>
      <c r="AM182" s="17">
        <v>0.21934170359821101</v>
      </c>
      <c r="AN182" s="17">
        <v>0.27114651194625899</v>
      </c>
      <c r="AO182" s="17">
        <v>0.23252968821038</v>
      </c>
      <c r="AP182" s="17">
        <v>0.25224791492082299</v>
      </c>
      <c r="AQ182" s="17">
        <v>0.260943803099283</v>
      </c>
      <c r="AR182" s="17"/>
      <c r="AS182" s="17">
        <v>0.20044949236926601</v>
      </c>
      <c r="AT182" s="17">
        <v>0.26519222272535098</v>
      </c>
      <c r="AU182" s="17">
        <v>0.25331565290028901</v>
      </c>
      <c r="AV182" s="17">
        <v>0.252857466241037</v>
      </c>
      <c r="AW182" s="17"/>
      <c r="AX182" s="17">
        <v>0.24060802854604799</v>
      </c>
      <c r="AY182" s="17"/>
      <c r="AZ182" s="17">
        <v>0.25698035985462597</v>
      </c>
      <c r="BA182" s="17">
        <v>0.25429841906219403</v>
      </c>
      <c r="BB182" s="17">
        <v>0.21297125627262101</v>
      </c>
      <c r="BC182" s="17"/>
      <c r="BD182" s="17">
        <v>0.216231145168195</v>
      </c>
      <c r="BE182" s="17">
        <v>0.27276638750967402</v>
      </c>
    </row>
    <row r="183" spans="2:57" x14ac:dyDescent="0.35">
      <c r="B183" t="s">
        <v>161</v>
      </c>
      <c r="C183" s="17">
        <v>0.22004061172405401</v>
      </c>
      <c r="D183" s="17">
        <v>0.23602445220771101</v>
      </c>
      <c r="E183" s="17">
        <v>0.209203956804701</v>
      </c>
      <c r="F183" s="17"/>
      <c r="G183" s="17">
        <v>0.26898295060286698</v>
      </c>
      <c r="H183" s="17">
        <v>0.26331168312509501</v>
      </c>
      <c r="I183" s="17">
        <v>0.22202198293797401</v>
      </c>
      <c r="J183" s="17">
        <v>0.20929857595863099</v>
      </c>
      <c r="K183" s="17">
        <v>0.14068673894342101</v>
      </c>
      <c r="L183" s="17">
        <v>0.13865620423225899</v>
      </c>
      <c r="M183" s="17"/>
      <c r="N183" s="17">
        <v>0.21908862187221601</v>
      </c>
      <c r="O183" s="17">
        <v>0.245226538095455</v>
      </c>
      <c r="P183" s="17">
        <v>0.18341850553310099</v>
      </c>
      <c r="Q183" s="17">
        <v>0.21209307401388999</v>
      </c>
      <c r="R183" s="17"/>
      <c r="S183" s="17">
        <v>0.233333333333333</v>
      </c>
      <c r="T183" s="17">
        <v>0.25714285714285701</v>
      </c>
      <c r="U183" s="17">
        <v>0.20588235294117599</v>
      </c>
      <c r="V183" s="17">
        <v>0.238095238095238</v>
      </c>
      <c r="W183" s="17">
        <v>0.11864406779661001</v>
      </c>
      <c r="X183" s="17">
        <v>0.253164556962025</v>
      </c>
      <c r="Y183" s="17">
        <v>0.24285714285714299</v>
      </c>
      <c r="Z183" s="17">
        <v>0.186046511627907</v>
      </c>
      <c r="AA183" s="17">
        <v>0.18888888888888899</v>
      </c>
      <c r="AB183" s="17"/>
      <c r="AC183" s="17">
        <v>0.223753172679343</v>
      </c>
      <c r="AD183" s="17">
        <v>0.214883886122997</v>
      </c>
      <c r="AE183" s="17">
        <v>0.15565341476907199</v>
      </c>
      <c r="AF183" s="17"/>
      <c r="AG183" s="17">
        <v>0.16063781442609401</v>
      </c>
      <c r="AH183" s="17">
        <v>0.25358616364127001</v>
      </c>
      <c r="AI183" s="17">
        <v>0.20772760658412601</v>
      </c>
      <c r="AJ183" s="17">
        <v>0.21919825984191299</v>
      </c>
      <c r="AK183" s="17">
        <v>0.21767477967742499</v>
      </c>
      <c r="AL183" s="17"/>
      <c r="AM183" s="17">
        <v>0.153299966353555</v>
      </c>
      <c r="AN183" s="17">
        <v>0.22547323537021399</v>
      </c>
      <c r="AO183" s="17">
        <v>0.216108931770992</v>
      </c>
      <c r="AP183" s="17">
        <v>0.24781110073388499</v>
      </c>
      <c r="AQ183" s="17">
        <v>0.24968315447550499</v>
      </c>
      <c r="AR183" s="17"/>
      <c r="AS183" s="17">
        <v>0.18768502344172999</v>
      </c>
      <c r="AT183" s="17">
        <v>0.27783900010935703</v>
      </c>
      <c r="AU183" s="17">
        <v>0.15285443990373701</v>
      </c>
      <c r="AV183" s="17">
        <v>0.236329017633815</v>
      </c>
      <c r="AW183" s="17"/>
      <c r="AX183" s="17">
        <v>0.215220580726386</v>
      </c>
      <c r="AY183" s="17"/>
      <c r="AZ183" s="17">
        <v>0.213171980618208</v>
      </c>
      <c r="BA183" s="17">
        <v>0.26571198494606102</v>
      </c>
      <c r="BB183" s="17">
        <v>0.17014942076213299</v>
      </c>
      <c r="BC183" s="17"/>
      <c r="BD183" s="17">
        <v>0.20106396859432199</v>
      </c>
      <c r="BE183" s="17">
        <v>0.25337049695761099</v>
      </c>
    </row>
    <row r="184" spans="2:57" x14ac:dyDescent="0.35">
      <c r="B184" t="s">
        <v>162</v>
      </c>
      <c r="C184" s="17">
        <v>0.22000622392132599</v>
      </c>
      <c r="D184" s="17">
        <v>0.24623871749837001</v>
      </c>
      <c r="E184" s="17">
        <v>0.20561317722040601</v>
      </c>
      <c r="F184" s="17"/>
      <c r="G184" s="17">
        <v>0.33703371513897901</v>
      </c>
      <c r="H184" s="17">
        <v>0.25232204598006802</v>
      </c>
      <c r="I184" s="17">
        <v>0.23209185861971801</v>
      </c>
      <c r="J184" s="17">
        <v>0.18883449524784801</v>
      </c>
      <c r="K184" s="17">
        <v>0.11257671946907501</v>
      </c>
      <c r="L184" s="17">
        <v>0.15715430427072</v>
      </c>
      <c r="M184" s="17"/>
      <c r="N184" s="17">
        <v>0.189848765302327</v>
      </c>
      <c r="O184" s="17">
        <v>0.209987667048188</v>
      </c>
      <c r="P184" s="17">
        <v>0.26217402839917803</v>
      </c>
      <c r="Q184" s="17">
        <v>0.32427153172751599</v>
      </c>
      <c r="R184" s="17"/>
      <c r="S184" s="17">
        <v>0.20833333333333301</v>
      </c>
      <c r="T184" s="17">
        <v>0.19047619047618999</v>
      </c>
      <c r="U184" s="17">
        <v>0.23529411764705899</v>
      </c>
      <c r="V184" s="17">
        <v>0.238095238095238</v>
      </c>
      <c r="W184" s="17">
        <v>0.22033898305084701</v>
      </c>
      <c r="X184" s="17">
        <v>0.240506329113924</v>
      </c>
      <c r="Y184" s="17">
        <v>0.24285714285714299</v>
      </c>
      <c r="Z184" s="17">
        <v>0.186046511627907</v>
      </c>
      <c r="AA184" s="17">
        <v>0.22222222222222199</v>
      </c>
      <c r="AB184" s="17"/>
      <c r="AC184" s="17">
        <v>0.16521418488849901</v>
      </c>
      <c r="AD184" s="17">
        <v>0.233617149414903</v>
      </c>
      <c r="AE184" s="17">
        <v>0.241297582345428</v>
      </c>
      <c r="AF184" s="17"/>
      <c r="AG184" s="17">
        <v>0.16383353019681801</v>
      </c>
      <c r="AH184" s="17">
        <v>0.226833149536428</v>
      </c>
      <c r="AI184" s="17">
        <v>0.30618665326708</v>
      </c>
      <c r="AJ184" s="17">
        <v>0</v>
      </c>
      <c r="AK184" s="17">
        <v>0.17176013840184301</v>
      </c>
      <c r="AL184" s="17"/>
      <c r="AM184" s="17">
        <v>0.236034700399058</v>
      </c>
      <c r="AN184" s="17">
        <v>0.24791844452640199</v>
      </c>
      <c r="AO184" s="17">
        <v>0.211600000324215</v>
      </c>
      <c r="AP184" s="17">
        <v>0.206837409827412</v>
      </c>
      <c r="AQ184" s="17">
        <v>0.203032619624197</v>
      </c>
      <c r="AR184" s="17"/>
      <c r="AS184" s="17">
        <v>0.244844683028514</v>
      </c>
      <c r="AT184" s="17">
        <v>0.26268659092400698</v>
      </c>
      <c r="AU184" s="17">
        <v>0.14878503971415999</v>
      </c>
      <c r="AV184" s="17">
        <v>0.178165155634399</v>
      </c>
      <c r="AW184" s="17"/>
      <c r="AX184" s="17">
        <v>0.21362754675983101</v>
      </c>
      <c r="AY184" s="17"/>
      <c r="AZ184" s="17">
        <v>0.29518907132508398</v>
      </c>
      <c r="BA184" s="17">
        <v>0.202176783129214</v>
      </c>
      <c r="BB184" s="17">
        <v>0.16466801684423801</v>
      </c>
      <c r="BC184" s="17"/>
      <c r="BD184" s="17">
        <v>0.23377518277231399</v>
      </c>
      <c r="BE184" s="17">
        <v>0.230434187842673</v>
      </c>
    </row>
    <row r="185" spans="2:57" x14ac:dyDescent="0.35">
      <c r="B185" t="s">
        <v>163</v>
      </c>
      <c r="C185" s="17">
        <v>0.214907666483525</v>
      </c>
      <c r="D185" s="17">
        <v>0.20671854263327</v>
      </c>
      <c r="E185" s="17">
        <v>0.21850338940430999</v>
      </c>
      <c r="F185" s="17"/>
      <c r="G185" s="17">
        <v>0.22198458603367199</v>
      </c>
      <c r="H185" s="17">
        <v>0.26259968956499002</v>
      </c>
      <c r="I185" s="17">
        <v>0.189850869941106</v>
      </c>
      <c r="J185" s="17">
        <v>0.16077706067456199</v>
      </c>
      <c r="K185" s="17">
        <v>0.20702185087706801</v>
      </c>
      <c r="L185" s="17">
        <v>0.27225202071706001</v>
      </c>
      <c r="M185" s="17"/>
      <c r="N185" s="17">
        <v>0.19441166954696901</v>
      </c>
      <c r="O185" s="17">
        <v>0.262367199782227</v>
      </c>
      <c r="P185" s="17">
        <v>0.21763609495942501</v>
      </c>
      <c r="Q185" s="17">
        <v>0.18824002396705899</v>
      </c>
      <c r="R185" s="17"/>
      <c r="S185" s="17">
        <v>0.29166666666666702</v>
      </c>
      <c r="T185" s="17">
        <v>0.2</v>
      </c>
      <c r="U185" s="17">
        <v>0.20588235294117599</v>
      </c>
      <c r="V185" s="17">
        <v>0.158730158730159</v>
      </c>
      <c r="W185" s="17">
        <v>0.23728813559322001</v>
      </c>
      <c r="X185" s="17">
        <v>0.253164556962025</v>
      </c>
      <c r="Y185" s="17">
        <v>0.14285714285714299</v>
      </c>
      <c r="Z185" s="17">
        <v>0.25581395348837199</v>
      </c>
      <c r="AA185" s="17">
        <v>0.18888888888888899</v>
      </c>
      <c r="AB185" s="17"/>
      <c r="AC185" s="17">
        <v>0.23358097419236101</v>
      </c>
      <c r="AD185" s="17">
        <v>0.18746801209917999</v>
      </c>
      <c r="AE185" s="17">
        <v>0.24898384894314299</v>
      </c>
      <c r="AF185" s="17"/>
      <c r="AG185" s="17">
        <v>0.19750742424018899</v>
      </c>
      <c r="AH185" s="17">
        <v>0.275474411427165</v>
      </c>
      <c r="AI185" s="17">
        <v>0.107767443359399</v>
      </c>
      <c r="AJ185" s="17">
        <v>0</v>
      </c>
      <c r="AK185" s="17">
        <v>0.22972878180967701</v>
      </c>
      <c r="AL185" s="17"/>
      <c r="AM185" s="17">
        <v>0.14443383608694599</v>
      </c>
      <c r="AN185" s="17">
        <v>0.22439927065502899</v>
      </c>
      <c r="AO185" s="17">
        <v>0.236265143783636</v>
      </c>
      <c r="AP185" s="17">
        <v>0.20200912998436599</v>
      </c>
      <c r="AQ185" s="17">
        <v>0.29617330305290701</v>
      </c>
      <c r="AR185" s="17"/>
      <c r="AS185" s="17">
        <v>0.21565619473887099</v>
      </c>
      <c r="AT185" s="17">
        <v>0.238809471957039</v>
      </c>
      <c r="AU185" s="17">
        <v>0.19441229695638301</v>
      </c>
      <c r="AV185" s="17">
        <v>0.18688725508970599</v>
      </c>
      <c r="AW185" s="17"/>
      <c r="AX185" s="17">
        <v>0.222879020101971</v>
      </c>
      <c r="AY185" s="17"/>
      <c r="AZ185" s="17">
        <v>0.23433783701435201</v>
      </c>
      <c r="BA185" s="17">
        <v>0.24000466799767001</v>
      </c>
      <c r="BB185" s="17">
        <v>0.16726664464161201</v>
      </c>
      <c r="BC185" s="17"/>
      <c r="BD185" s="17">
        <v>0.23386091406621501</v>
      </c>
      <c r="BE185" s="17">
        <v>0.20971885216255701</v>
      </c>
    </row>
    <row r="186" spans="2:57" x14ac:dyDescent="0.35">
      <c r="B186" t="s">
        <v>164</v>
      </c>
      <c r="C186" s="17">
        <v>0.1932396399222</v>
      </c>
      <c r="D186" s="17">
        <v>0.18596650558972799</v>
      </c>
      <c r="E186" s="17">
        <v>0.198425606703063</v>
      </c>
      <c r="F186" s="17"/>
      <c r="G186" s="17">
        <v>0.36069091291498301</v>
      </c>
      <c r="H186" s="17">
        <v>0.22375347121723599</v>
      </c>
      <c r="I186" s="17">
        <v>0.144222423996894</v>
      </c>
      <c r="J186" s="17">
        <v>0.18106807996455901</v>
      </c>
      <c r="K186" s="17">
        <v>0.12656964771494</v>
      </c>
      <c r="L186" s="17">
        <v>0.17446142655350799</v>
      </c>
      <c r="M186" s="17"/>
      <c r="N186" s="17">
        <v>0.19418734295819701</v>
      </c>
      <c r="O186" s="17">
        <v>0.18802035030049599</v>
      </c>
      <c r="P186" s="17">
        <v>0.229728612971587</v>
      </c>
      <c r="Q186" s="17">
        <v>0.14680699002435599</v>
      </c>
      <c r="R186" s="17"/>
      <c r="S186" s="17">
        <v>0.19166666666666701</v>
      </c>
      <c r="T186" s="17">
        <v>0.19047619047618999</v>
      </c>
      <c r="U186" s="17">
        <v>0.14705882352941199</v>
      </c>
      <c r="V186" s="17">
        <v>0.206349206349206</v>
      </c>
      <c r="W186" s="17">
        <v>0.186440677966102</v>
      </c>
      <c r="X186" s="17">
        <v>0.20253164556962</v>
      </c>
      <c r="Y186" s="17">
        <v>0.25714285714285701</v>
      </c>
      <c r="Z186" s="17">
        <v>0.209302325581395</v>
      </c>
      <c r="AA186" s="17">
        <v>0.16666666666666699</v>
      </c>
      <c r="AB186" s="17"/>
      <c r="AC186" s="17">
        <v>0.162438296628648</v>
      </c>
      <c r="AD186" s="17">
        <v>0.19760716592167099</v>
      </c>
      <c r="AE186" s="17">
        <v>0.193007907846828</v>
      </c>
      <c r="AF186" s="17"/>
      <c r="AG186" s="17">
        <v>0.182902215645144</v>
      </c>
      <c r="AH186" s="17">
        <v>0.18912004469416499</v>
      </c>
      <c r="AI186" s="17">
        <v>0.139775334099315</v>
      </c>
      <c r="AJ186" s="17">
        <v>0.39246902056161198</v>
      </c>
      <c r="AK186" s="17">
        <v>0.277425036197606</v>
      </c>
      <c r="AL186" s="17"/>
      <c r="AM186" s="17">
        <v>0.18215204384560399</v>
      </c>
      <c r="AN186" s="17">
        <v>0.22925870031390899</v>
      </c>
      <c r="AO186" s="17">
        <v>0.165808396278013</v>
      </c>
      <c r="AP186" s="17">
        <v>0.224944144795651</v>
      </c>
      <c r="AQ186" s="17">
        <v>0.13210452384591301</v>
      </c>
      <c r="AR186" s="17"/>
      <c r="AS186" s="17">
        <v>0.16472001781595899</v>
      </c>
      <c r="AT186" s="17">
        <v>0.225656410083693</v>
      </c>
      <c r="AU186" s="17">
        <v>0.17104843322010499</v>
      </c>
      <c r="AV186" s="17">
        <v>0.198463020076108</v>
      </c>
      <c r="AW186" s="17"/>
      <c r="AX186" s="17">
        <v>0.21613870971999699</v>
      </c>
      <c r="AY186" s="17"/>
      <c r="AZ186" s="17">
        <v>0.240239460510662</v>
      </c>
      <c r="BA186" s="17">
        <v>0.18840900652239301</v>
      </c>
      <c r="BB186" s="17">
        <v>0.15832288231557101</v>
      </c>
      <c r="BC186" s="17"/>
      <c r="BD186" s="17">
        <v>0.17320022068949201</v>
      </c>
      <c r="BE186" s="17">
        <v>0.223494068653981</v>
      </c>
    </row>
    <row r="187" spans="2:57" x14ac:dyDescent="0.35">
      <c r="B187" t="s">
        <v>165</v>
      </c>
      <c r="C187" s="17">
        <v>0.18675693189065101</v>
      </c>
      <c r="D187" s="17">
        <v>0.20761800059500701</v>
      </c>
      <c r="E187" s="17">
        <v>0.175366518872828</v>
      </c>
      <c r="F187" s="17"/>
      <c r="G187" s="17">
        <v>0.123150892726894</v>
      </c>
      <c r="H187" s="17">
        <v>0.260284410937212</v>
      </c>
      <c r="I187" s="17">
        <v>0.22007737035003699</v>
      </c>
      <c r="J187" s="17">
        <v>0.10482510100352101</v>
      </c>
      <c r="K187" s="17">
        <v>0.15237731746086799</v>
      </c>
      <c r="L187" s="17">
        <v>0.118310859446826</v>
      </c>
      <c r="M187" s="17"/>
      <c r="N187" s="17">
        <v>0.18676338562074599</v>
      </c>
      <c r="O187" s="17">
        <v>0.18227739695279599</v>
      </c>
      <c r="P187" s="17">
        <v>0.182289692780709</v>
      </c>
      <c r="Q187" s="17">
        <v>0.21776353298558301</v>
      </c>
      <c r="R187" s="17"/>
      <c r="S187" s="17">
        <v>0.18333333333333299</v>
      </c>
      <c r="T187" s="17">
        <v>0.21904761904761899</v>
      </c>
      <c r="U187" s="17">
        <v>0.32352941176470601</v>
      </c>
      <c r="V187" s="17">
        <v>0.158730158730159</v>
      </c>
      <c r="W187" s="17">
        <v>0.11864406779661001</v>
      </c>
      <c r="X187" s="17">
        <v>0.20253164556962</v>
      </c>
      <c r="Y187" s="17">
        <v>0.157142857142857</v>
      </c>
      <c r="Z187" s="17">
        <v>9.3023255813953501E-2</v>
      </c>
      <c r="AA187" s="17">
        <v>0.155555555555556</v>
      </c>
      <c r="AB187" s="17"/>
      <c r="AC187" s="17">
        <v>0.18999195317452799</v>
      </c>
      <c r="AD187" s="17">
        <v>0.20646796802904599</v>
      </c>
      <c r="AE187" s="17">
        <v>0.13094267594560099</v>
      </c>
      <c r="AF187" s="17"/>
      <c r="AG187" s="17">
        <v>0.17016416002212101</v>
      </c>
      <c r="AH187" s="17">
        <v>0.18817295013249899</v>
      </c>
      <c r="AI187" s="17">
        <v>0.23561543430461701</v>
      </c>
      <c r="AJ187" s="17">
        <v>0.21919825984191299</v>
      </c>
      <c r="AK187" s="17">
        <v>0.213834011205703</v>
      </c>
      <c r="AL187" s="17"/>
      <c r="AM187" s="17">
        <v>0.208815299164399</v>
      </c>
      <c r="AN187" s="17">
        <v>0.14505314892920601</v>
      </c>
      <c r="AO187" s="17">
        <v>0.19089837720149599</v>
      </c>
      <c r="AP187" s="17">
        <v>0.21468850579361901</v>
      </c>
      <c r="AQ187" s="17">
        <v>0.207407702016389</v>
      </c>
      <c r="AR187" s="17"/>
      <c r="AS187" s="17">
        <v>0.17679112944999001</v>
      </c>
      <c r="AT187" s="17">
        <v>0.22922567753998399</v>
      </c>
      <c r="AU187" s="17">
        <v>0.12667365246864901</v>
      </c>
      <c r="AV187" s="17">
        <v>0.18994740995336101</v>
      </c>
      <c r="AW187" s="17"/>
      <c r="AX187" s="17">
        <v>0.19139972330274699</v>
      </c>
      <c r="AY187" s="17"/>
      <c r="AZ187" s="17">
        <v>0.18033039378101301</v>
      </c>
      <c r="BA187" s="17">
        <v>0.247175018686422</v>
      </c>
      <c r="BB187" s="17">
        <v>0.12526979630706001</v>
      </c>
      <c r="BC187" s="17"/>
      <c r="BD187" s="17">
        <v>0.192591872689965</v>
      </c>
      <c r="BE187" s="17">
        <v>0.206817607294113</v>
      </c>
    </row>
    <row r="188" spans="2:57" x14ac:dyDescent="0.35">
      <c r="B188" t="s">
        <v>166</v>
      </c>
      <c r="C188" s="17">
        <v>0.16858027785777399</v>
      </c>
      <c r="D188" s="17">
        <v>0.19267696277758001</v>
      </c>
      <c r="E188" s="17">
        <v>0.15520151430647</v>
      </c>
      <c r="F188" s="17"/>
      <c r="G188" s="17">
        <v>0.138493093606115</v>
      </c>
      <c r="H188" s="17">
        <v>0.20463190280190799</v>
      </c>
      <c r="I188" s="17">
        <v>0.19814443388370501</v>
      </c>
      <c r="J188" s="17">
        <v>9.7505614816715797E-2</v>
      </c>
      <c r="K188" s="17">
        <v>0.19554699747896201</v>
      </c>
      <c r="L188" s="17">
        <v>5.2332683561123E-2</v>
      </c>
      <c r="M188" s="17"/>
      <c r="N188" s="17">
        <v>0.16519775815538401</v>
      </c>
      <c r="O188" s="17">
        <v>0.20846465248756699</v>
      </c>
      <c r="P188" s="17">
        <v>9.49760429044402E-2</v>
      </c>
      <c r="Q188" s="17">
        <v>0.19369924537103</v>
      </c>
      <c r="R188" s="17"/>
      <c r="S188" s="17">
        <v>0.21666666666666701</v>
      </c>
      <c r="T188" s="17">
        <v>0.20952380952381</v>
      </c>
      <c r="U188" s="17">
        <v>0.11764705882352899</v>
      </c>
      <c r="V188" s="17">
        <v>9.5238095238095205E-2</v>
      </c>
      <c r="W188" s="17">
        <v>0.101694915254237</v>
      </c>
      <c r="X188" s="17">
        <v>0.151898734177215</v>
      </c>
      <c r="Y188" s="17">
        <v>0.185714285714286</v>
      </c>
      <c r="Z188" s="17">
        <v>0.186046511627907</v>
      </c>
      <c r="AA188" s="17">
        <v>0.2</v>
      </c>
      <c r="AB188" s="17"/>
      <c r="AC188" s="17">
        <v>0.130543210670478</v>
      </c>
      <c r="AD188" s="17">
        <v>0.168926898969192</v>
      </c>
      <c r="AE188" s="17">
        <v>0.28215645802089001</v>
      </c>
      <c r="AF188" s="17"/>
      <c r="AG188" s="17">
        <v>0.169603536888145</v>
      </c>
      <c r="AH188" s="17">
        <v>0.17550483421830099</v>
      </c>
      <c r="AI188" s="17">
        <v>9.8944022685714006E-2</v>
      </c>
      <c r="AJ188" s="17">
        <v>0.18469483005198201</v>
      </c>
      <c r="AK188" s="17">
        <v>0.21152159456081901</v>
      </c>
      <c r="AL188" s="17"/>
      <c r="AM188" s="17">
        <v>0.15310762190152999</v>
      </c>
      <c r="AN188" s="17">
        <v>0.13348951167231099</v>
      </c>
      <c r="AO188" s="17">
        <v>0.16436445440386399</v>
      </c>
      <c r="AP188" s="17">
        <v>0.186439577682638</v>
      </c>
      <c r="AQ188" s="17">
        <v>0.21119763090444599</v>
      </c>
      <c r="AR188" s="17"/>
      <c r="AS188" s="17">
        <v>0.17359000008367301</v>
      </c>
      <c r="AT188" s="17">
        <v>0.188747964820978</v>
      </c>
      <c r="AU188" s="17">
        <v>0.11647640282345301</v>
      </c>
      <c r="AV188" s="17">
        <v>0.18650876704341299</v>
      </c>
      <c r="AW188" s="17"/>
      <c r="AX188" s="17">
        <v>0.174776567527725</v>
      </c>
      <c r="AY188" s="17"/>
      <c r="AZ188" s="17">
        <v>0.18959853769439899</v>
      </c>
      <c r="BA188" s="17">
        <v>0.210453426477299</v>
      </c>
      <c r="BB188" s="17">
        <v>9.1898228944883295E-2</v>
      </c>
      <c r="BC188" s="17"/>
      <c r="BD188" s="17">
        <v>0.189465212245676</v>
      </c>
      <c r="BE188" s="17">
        <v>0.17801554383231</v>
      </c>
    </row>
    <row r="189" spans="2:57" x14ac:dyDescent="0.35">
      <c r="B189" t="s">
        <v>81</v>
      </c>
      <c r="C189" s="17">
        <v>1.2889942301706999E-2</v>
      </c>
      <c r="D189" s="17">
        <v>3.9034634320862802E-3</v>
      </c>
      <c r="E189" s="17">
        <v>1.8235553195934499E-2</v>
      </c>
      <c r="F189" s="17"/>
      <c r="G189" s="17">
        <v>0</v>
      </c>
      <c r="H189" s="17">
        <v>0</v>
      </c>
      <c r="I189" s="17">
        <v>5.3867635748762197E-3</v>
      </c>
      <c r="J189" s="17">
        <v>1.52836382156036E-2</v>
      </c>
      <c r="K189" s="17">
        <v>5.2964079817584199E-2</v>
      </c>
      <c r="L189" s="17">
        <v>2.6998914854810301E-2</v>
      </c>
      <c r="M189" s="17"/>
      <c r="N189" s="17">
        <v>5.4328517054365501E-3</v>
      </c>
      <c r="O189" s="17">
        <v>3.00589548532001E-2</v>
      </c>
      <c r="P189" s="17">
        <v>9.0988338879260892E-3</v>
      </c>
      <c r="Q189" s="17">
        <v>1.45182541421755E-2</v>
      </c>
      <c r="R189" s="17"/>
      <c r="S189" s="17">
        <v>1.6666666666666701E-2</v>
      </c>
      <c r="T189" s="17">
        <v>0</v>
      </c>
      <c r="U189" s="17">
        <v>5.8823529411764698E-2</v>
      </c>
      <c r="V189" s="17">
        <v>0</v>
      </c>
      <c r="W189" s="17">
        <v>0</v>
      </c>
      <c r="X189" s="17">
        <v>0</v>
      </c>
      <c r="Y189" s="17">
        <v>2.8571428571428598E-2</v>
      </c>
      <c r="Z189" s="17">
        <v>0</v>
      </c>
      <c r="AA189" s="17">
        <v>1.1111111111111099E-2</v>
      </c>
      <c r="AB189" s="17"/>
      <c r="AC189" s="17">
        <v>2.7955069769419801E-2</v>
      </c>
      <c r="AD189" s="17">
        <v>5.2167474430760401E-3</v>
      </c>
      <c r="AE189" s="17">
        <v>1.2570245401505101E-2</v>
      </c>
      <c r="AF189" s="17"/>
      <c r="AG189" s="17">
        <v>1.35853373782085E-2</v>
      </c>
      <c r="AH189" s="17">
        <v>1.3757423570922399E-2</v>
      </c>
      <c r="AI189" s="17">
        <v>0</v>
      </c>
      <c r="AJ189" s="17">
        <v>0.20363788954449299</v>
      </c>
      <c r="AK189" s="17">
        <v>0</v>
      </c>
      <c r="AL189" s="17"/>
      <c r="AM189" s="17">
        <v>1.6615324953927101E-2</v>
      </c>
      <c r="AN189" s="17">
        <v>3.28241129508893E-2</v>
      </c>
      <c r="AO189" s="17">
        <v>1.1800512368187801E-2</v>
      </c>
      <c r="AP189" s="17">
        <v>0</v>
      </c>
      <c r="AQ189" s="17">
        <v>0</v>
      </c>
      <c r="AR189" s="17"/>
      <c r="AS189" s="17">
        <v>1.6663082650052299E-2</v>
      </c>
      <c r="AT189" s="17">
        <v>0</v>
      </c>
      <c r="AU189" s="17">
        <v>3.8651504887543701E-2</v>
      </c>
      <c r="AV189" s="17">
        <v>0</v>
      </c>
      <c r="AW189" s="17"/>
      <c r="AX189" s="17">
        <v>1.06736797952973E-2</v>
      </c>
      <c r="AY189" s="17"/>
      <c r="AZ189" s="17">
        <v>4.5317541672175096E-3</v>
      </c>
      <c r="BA189" s="17">
        <v>7.2396625109694699E-3</v>
      </c>
      <c r="BB189" s="17">
        <v>2.5142177786767798E-2</v>
      </c>
      <c r="BC189" s="17"/>
      <c r="BD189" s="17">
        <v>2.0740102495161301E-2</v>
      </c>
      <c r="BE189" s="17">
        <v>0</v>
      </c>
    </row>
    <row r="190" spans="2:57" x14ac:dyDescent="0.35">
      <c r="B190" t="s">
        <v>167</v>
      </c>
      <c r="C190" s="17">
        <v>5.9418992934900904E-3</v>
      </c>
      <c r="D190" s="17">
        <v>7.7397773580910002E-3</v>
      </c>
      <c r="E190" s="17">
        <v>4.9124942393422803E-3</v>
      </c>
      <c r="F190" s="17"/>
      <c r="G190" s="17">
        <v>0</v>
      </c>
      <c r="H190" s="17">
        <v>6.3579166301065198E-3</v>
      </c>
      <c r="I190" s="17">
        <v>1.0527005350317999E-2</v>
      </c>
      <c r="J190" s="17">
        <v>8.5185858372497005E-3</v>
      </c>
      <c r="K190" s="17">
        <v>0</v>
      </c>
      <c r="L190" s="17">
        <v>0</v>
      </c>
      <c r="M190" s="17"/>
      <c r="N190" s="17">
        <v>5.5221620891217696E-3</v>
      </c>
      <c r="O190" s="17">
        <v>0</v>
      </c>
      <c r="P190" s="17">
        <v>2.1913858173301801E-2</v>
      </c>
      <c r="Q190" s="17">
        <v>0</v>
      </c>
      <c r="R190" s="17"/>
      <c r="S190" s="17">
        <v>0</v>
      </c>
      <c r="T190" s="17">
        <v>0</v>
      </c>
      <c r="U190" s="17">
        <v>0</v>
      </c>
      <c r="V190" s="17">
        <v>1.58730158730159E-2</v>
      </c>
      <c r="W190" s="17">
        <v>1.6949152542372899E-2</v>
      </c>
      <c r="X190" s="17">
        <v>1.26582278481013E-2</v>
      </c>
      <c r="Y190" s="17">
        <v>1.4285714285714299E-2</v>
      </c>
      <c r="Z190" s="17">
        <v>0</v>
      </c>
      <c r="AA190" s="17">
        <v>0</v>
      </c>
      <c r="AB190" s="17"/>
      <c r="AC190" s="17">
        <v>1.33516089520208E-2</v>
      </c>
      <c r="AD190" s="17">
        <v>3.3671314177237E-3</v>
      </c>
      <c r="AE190" s="17">
        <v>0</v>
      </c>
      <c r="AF190" s="17"/>
      <c r="AG190" s="17">
        <v>4.3075459979685397E-3</v>
      </c>
      <c r="AH190" s="17">
        <v>0</v>
      </c>
      <c r="AI190" s="17">
        <v>0</v>
      </c>
      <c r="AJ190" s="17">
        <v>0</v>
      </c>
      <c r="AK190" s="17">
        <v>4.0742589682891399E-2</v>
      </c>
      <c r="AL190" s="17"/>
      <c r="AM190" s="17">
        <v>2.0733653361310798E-2</v>
      </c>
      <c r="AN190" s="17">
        <v>0</v>
      </c>
      <c r="AO190" s="17">
        <v>7.3951055186057199E-3</v>
      </c>
      <c r="AP190" s="17">
        <v>0</v>
      </c>
      <c r="AQ190" s="17">
        <v>4.2115066185209202E-2</v>
      </c>
      <c r="AR190" s="17"/>
      <c r="AS190" s="17">
        <v>0</v>
      </c>
      <c r="AT190" s="17">
        <v>1.1656606964397799E-2</v>
      </c>
      <c r="AU190" s="17">
        <v>0</v>
      </c>
      <c r="AV190" s="17">
        <v>1.1311867624834099E-2</v>
      </c>
      <c r="AW190" s="17"/>
      <c r="AX190" s="17">
        <v>7.4853648271362098E-3</v>
      </c>
      <c r="AY190" s="17"/>
      <c r="AZ190" s="17">
        <v>0</v>
      </c>
      <c r="BA190" s="17">
        <v>4.6728148832959502E-3</v>
      </c>
      <c r="BB190" s="17">
        <v>1.4108223949119101E-2</v>
      </c>
      <c r="BC190" s="17"/>
      <c r="BD190" s="17">
        <v>3.27298623136482E-3</v>
      </c>
      <c r="BE190" s="17">
        <v>1.0025612213731E-2</v>
      </c>
    </row>
    <row r="191" spans="2:57" x14ac:dyDescent="0.35">
      <c r="B191" t="s">
        <v>168</v>
      </c>
      <c r="C191" s="17">
        <v>1.7638172174563E-2</v>
      </c>
      <c r="D191" s="17">
        <v>2.8363577705476699E-2</v>
      </c>
      <c r="E191" s="17">
        <v>1.1413427585828501E-2</v>
      </c>
      <c r="F191" s="17"/>
      <c r="G191" s="17">
        <v>0</v>
      </c>
      <c r="H191" s="17">
        <v>0</v>
      </c>
      <c r="I191" s="17">
        <v>1.0414409578093999E-2</v>
      </c>
      <c r="J191" s="17">
        <v>2.5136826222732601E-2</v>
      </c>
      <c r="K191" s="17">
        <v>6.5358937919276203E-2</v>
      </c>
      <c r="L191" s="17">
        <v>2.72968926301097E-2</v>
      </c>
      <c r="M191" s="17"/>
      <c r="N191" s="17">
        <v>2.4048622508841801E-2</v>
      </c>
      <c r="O191" s="17">
        <v>1.6841185988578301E-2</v>
      </c>
      <c r="P191" s="17">
        <v>9.0988338879260892E-3</v>
      </c>
      <c r="Q191" s="17">
        <v>0</v>
      </c>
      <c r="R191" s="17"/>
      <c r="S191" s="17">
        <v>1.6666666666666701E-2</v>
      </c>
      <c r="T191" s="17">
        <v>1.9047619047619001E-2</v>
      </c>
      <c r="U191" s="17">
        <v>2.9411764705882401E-2</v>
      </c>
      <c r="V191" s="17">
        <v>1.58730158730159E-2</v>
      </c>
      <c r="W191" s="17">
        <v>3.3898305084745797E-2</v>
      </c>
      <c r="X191" s="17">
        <v>0</v>
      </c>
      <c r="Y191" s="17">
        <v>2.8571428571428598E-2</v>
      </c>
      <c r="Z191" s="17">
        <v>0</v>
      </c>
      <c r="AA191" s="17">
        <v>1.1111111111111099E-2</v>
      </c>
      <c r="AB191" s="17"/>
      <c r="AC191" s="17">
        <v>2.3463388688785301E-2</v>
      </c>
      <c r="AD191" s="17">
        <v>1.9781408465907299E-2</v>
      </c>
      <c r="AE191" s="17">
        <v>0</v>
      </c>
      <c r="AF191" s="17"/>
      <c r="AG191" s="17">
        <v>3.1458252411355601E-2</v>
      </c>
      <c r="AH191" s="17">
        <v>3.4638096987433301E-3</v>
      </c>
      <c r="AI191" s="17">
        <v>2.1739834967861499E-2</v>
      </c>
      <c r="AJ191" s="17">
        <v>0</v>
      </c>
      <c r="AK191" s="17">
        <v>4.3994257039721298E-2</v>
      </c>
      <c r="AL191" s="17"/>
      <c r="AM191" s="17">
        <v>3.10152732473306E-2</v>
      </c>
      <c r="AN191" s="17">
        <v>8.0309937583731596E-3</v>
      </c>
      <c r="AO191" s="17">
        <v>8.4837195911036997E-3</v>
      </c>
      <c r="AP191" s="17">
        <v>2.28827521061492E-2</v>
      </c>
      <c r="AQ191" s="17">
        <v>4.2115066185209202E-2</v>
      </c>
      <c r="AR191" s="17"/>
      <c r="AS191" s="17">
        <v>1.2331755043916299E-2</v>
      </c>
      <c r="AT191" s="17">
        <v>1.6066560917950501E-2</v>
      </c>
      <c r="AU191" s="17">
        <v>1.9091385913977001E-2</v>
      </c>
      <c r="AV191" s="17">
        <v>2.84346261528363E-2</v>
      </c>
      <c r="AW191" s="17"/>
      <c r="AX191" s="17">
        <v>1.4652673611928299E-2</v>
      </c>
      <c r="AY191" s="17"/>
      <c r="AZ191" s="17">
        <v>4.5317541672175096E-3</v>
      </c>
      <c r="BA191" s="17">
        <v>3.4950094880542302E-3</v>
      </c>
      <c r="BB191" s="17">
        <v>5.02222501712348E-2</v>
      </c>
      <c r="BC191" s="17"/>
      <c r="BD191" s="17">
        <v>1.11337480348991E-2</v>
      </c>
      <c r="BE191" s="17">
        <v>1.2619509692520899E-2</v>
      </c>
    </row>
    <row r="192" spans="2:57"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row>
    <row r="193" spans="2:57" x14ac:dyDescent="0.35">
      <c r="B193" s="6" t="s">
        <v>173</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row>
    <row r="194" spans="2:57" x14ac:dyDescent="0.35">
      <c r="B194" s="24" t="s">
        <v>85</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row>
    <row r="195" spans="2:57" x14ac:dyDescent="0.35">
      <c r="B195" t="s">
        <v>103</v>
      </c>
      <c r="C195" s="17">
        <v>0.25286318691396398</v>
      </c>
      <c r="D195" s="17">
        <v>0.27020960648699399</v>
      </c>
      <c r="E195" s="17">
        <v>0.243850585115992</v>
      </c>
      <c r="F195" s="17"/>
      <c r="G195" s="17">
        <v>0.14897897620557099</v>
      </c>
      <c r="H195" s="17">
        <v>0.25456005487958799</v>
      </c>
      <c r="I195" s="17">
        <v>0.23448511593068699</v>
      </c>
      <c r="J195" s="17">
        <v>0.28359551927711901</v>
      </c>
      <c r="K195" s="17">
        <v>0.318391408728601</v>
      </c>
      <c r="L195" s="17">
        <v>0.25809411655279102</v>
      </c>
      <c r="M195" s="17"/>
      <c r="N195" s="17">
        <v>0.26222148111746402</v>
      </c>
      <c r="O195" s="17">
        <v>0.21141736527388499</v>
      </c>
      <c r="P195" s="17">
        <v>0.281250035181489</v>
      </c>
      <c r="Q195" s="17">
        <v>0.25974422482090997</v>
      </c>
      <c r="R195" s="17"/>
      <c r="S195" s="17">
        <v>0.22500000000000001</v>
      </c>
      <c r="T195" s="17">
        <v>0.27619047619047599</v>
      </c>
      <c r="U195" s="17">
        <v>0.29411764705882398</v>
      </c>
      <c r="V195" s="17">
        <v>0.238095238095238</v>
      </c>
      <c r="W195" s="17">
        <v>0.305084745762712</v>
      </c>
      <c r="X195" s="17">
        <v>0.265822784810127</v>
      </c>
      <c r="Y195" s="17">
        <v>0.2</v>
      </c>
      <c r="Z195" s="17">
        <v>0.27906976744186002</v>
      </c>
      <c r="AA195" s="17">
        <v>0.22222222222222199</v>
      </c>
      <c r="AB195" s="17"/>
      <c r="AC195" s="17">
        <v>0.32953244989438701</v>
      </c>
      <c r="AD195" s="17">
        <v>0.21372001015925499</v>
      </c>
      <c r="AE195" s="17">
        <v>0.28204486987878402</v>
      </c>
      <c r="AF195" s="17"/>
      <c r="AG195" s="17">
        <v>0.31369144654166597</v>
      </c>
      <c r="AH195" s="17">
        <v>0.217080758960215</v>
      </c>
      <c r="AI195" s="17">
        <v>0.18336345555064601</v>
      </c>
      <c r="AJ195" s="17">
        <v>0.61166728040352503</v>
      </c>
      <c r="AK195" s="17">
        <v>0.344821020399666</v>
      </c>
      <c r="AL195" s="17"/>
      <c r="AM195" s="17">
        <v>0.184481029565642</v>
      </c>
      <c r="AN195" s="17">
        <v>0.30561574553193199</v>
      </c>
      <c r="AO195" s="17">
        <v>0.26094315206204</v>
      </c>
      <c r="AP195" s="17">
        <v>0.25972885219032599</v>
      </c>
      <c r="AQ195" s="17">
        <v>0.16968412136502301</v>
      </c>
      <c r="AR195" s="17"/>
      <c r="AS195" s="17">
        <v>0.23975677012636101</v>
      </c>
      <c r="AT195" s="17">
        <v>0.26864817637327998</v>
      </c>
      <c r="AU195" s="17">
        <v>0.28559205854797598</v>
      </c>
      <c r="AV195" s="17">
        <v>0.19258362280416599</v>
      </c>
      <c r="AW195" s="17"/>
      <c r="AX195" s="17">
        <v>0.253238030325241</v>
      </c>
      <c r="AY195" s="17"/>
      <c r="AZ195" s="17">
        <v>0.24542239511914299</v>
      </c>
      <c r="BA195" s="17">
        <v>0.25349253454604298</v>
      </c>
      <c r="BB195" s="17">
        <v>0.263322602513683</v>
      </c>
      <c r="BC195" s="17"/>
      <c r="BD195" s="17">
        <v>0.27417011731319102</v>
      </c>
      <c r="BE195" s="17">
        <v>0.22057551517722601</v>
      </c>
    </row>
    <row r="196" spans="2:57" x14ac:dyDescent="0.35">
      <c r="B196" t="s">
        <v>104</v>
      </c>
      <c r="C196" s="17">
        <v>0.34460873969742101</v>
      </c>
      <c r="D196" s="17">
        <v>0.36234734659569001</v>
      </c>
      <c r="E196" s="17">
        <v>0.33109497777385</v>
      </c>
      <c r="F196" s="17"/>
      <c r="G196" s="17">
        <v>0.31224493454541202</v>
      </c>
      <c r="H196" s="17">
        <v>0.334357907549305</v>
      </c>
      <c r="I196" s="17">
        <v>0.35239092840057701</v>
      </c>
      <c r="J196" s="17">
        <v>0.40404026773051099</v>
      </c>
      <c r="K196" s="17">
        <v>0.35174514061455697</v>
      </c>
      <c r="L196" s="17">
        <v>0.211105728739024</v>
      </c>
      <c r="M196" s="17"/>
      <c r="N196" s="17">
        <v>0.31756784643560299</v>
      </c>
      <c r="O196" s="17">
        <v>0.38979828178321002</v>
      </c>
      <c r="P196" s="17">
        <v>0.36614337901564298</v>
      </c>
      <c r="Q196" s="17">
        <v>0.31870207581099802</v>
      </c>
      <c r="R196" s="17"/>
      <c r="S196" s="17">
        <v>0.34166666666666701</v>
      </c>
      <c r="T196" s="17">
        <v>0.266666666666667</v>
      </c>
      <c r="U196" s="17">
        <v>0.32352941176470601</v>
      </c>
      <c r="V196" s="17">
        <v>0.42857142857142899</v>
      </c>
      <c r="W196" s="17">
        <v>0.27118644067796599</v>
      </c>
      <c r="X196" s="17">
        <v>0.329113924050633</v>
      </c>
      <c r="Y196" s="17">
        <v>0.371428571428571</v>
      </c>
      <c r="Z196" s="17">
        <v>0.372093023255814</v>
      </c>
      <c r="AA196" s="17">
        <v>0.422222222222222</v>
      </c>
      <c r="AB196" s="17"/>
      <c r="AC196" s="17">
        <v>0.36002730819261802</v>
      </c>
      <c r="AD196" s="17">
        <v>0.34649049429737</v>
      </c>
      <c r="AE196" s="17">
        <v>0.303685128231309</v>
      </c>
      <c r="AF196" s="17"/>
      <c r="AG196" s="17">
        <v>0.35735354320553198</v>
      </c>
      <c r="AH196" s="17">
        <v>0.33656034203249302</v>
      </c>
      <c r="AI196" s="17">
        <v>0.40364140872809201</v>
      </c>
      <c r="AJ196" s="17">
        <v>0.20363788954449299</v>
      </c>
      <c r="AK196" s="17">
        <v>0.37193749130005199</v>
      </c>
      <c r="AL196" s="17"/>
      <c r="AM196" s="17">
        <v>0.42214292056588598</v>
      </c>
      <c r="AN196" s="17">
        <v>0.33105332770787099</v>
      </c>
      <c r="AO196" s="17">
        <v>0.352758671472435</v>
      </c>
      <c r="AP196" s="17">
        <v>0.32396251561475597</v>
      </c>
      <c r="AQ196" s="17">
        <v>0.182730997975942</v>
      </c>
      <c r="AR196" s="17"/>
      <c r="AS196" s="17">
        <v>0.38897191763894501</v>
      </c>
      <c r="AT196" s="17">
        <v>0.32849603632138402</v>
      </c>
      <c r="AU196" s="17">
        <v>0.33324303207910999</v>
      </c>
      <c r="AV196" s="17">
        <v>0.32136399606212201</v>
      </c>
      <c r="AW196" s="17"/>
      <c r="AX196" s="17">
        <v>0.33856781416715498</v>
      </c>
      <c r="AY196" s="17"/>
      <c r="AZ196" s="17">
        <v>0.33485558811391097</v>
      </c>
      <c r="BA196" s="17">
        <v>0.36138512051160299</v>
      </c>
      <c r="BB196" s="17">
        <v>0.332193881780944</v>
      </c>
      <c r="BC196" s="17"/>
      <c r="BD196" s="17">
        <v>0.31715104078237899</v>
      </c>
      <c r="BE196" s="17">
        <v>0.36613837774824798</v>
      </c>
    </row>
    <row r="197" spans="2:57" x14ac:dyDescent="0.35">
      <c r="B197" t="s">
        <v>105</v>
      </c>
      <c r="C197" s="17">
        <v>0.21105344642393201</v>
      </c>
      <c r="D197" s="17">
        <v>0.18958174216915899</v>
      </c>
      <c r="E197" s="17">
        <v>0.224673438551522</v>
      </c>
      <c r="F197" s="17"/>
      <c r="G197" s="17">
        <v>0.262581497563737</v>
      </c>
      <c r="H197" s="17">
        <v>0.21017572608155399</v>
      </c>
      <c r="I197" s="17">
        <v>0.22933298759567</v>
      </c>
      <c r="J197" s="17">
        <v>0.13808279949090299</v>
      </c>
      <c r="K197" s="17">
        <v>0.18337821205723401</v>
      </c>
      <c r="L197" s="17">
        <v>0.33629866209501902</v>
      </c>
      <c r="M197" s="17"/>
      <c r="N197" s="17">
        <v>0.21018414279085501</v>
      </c>
      <c r="O197" s="17">
        <v>0.199044265745912</v>
      </c>
      <c r="P197" s="17">
        <v>0.229294330504625</v>
      </c>
      <c r="Q197" s="17">
        <v>0.233816315451356</v>
      </c>
      <c r="R197" s="17"/>
      <c r="S197" s="17">
        <v>0.20833333333333301</v>
      </c>
      <c r="T197" s="17">
        <v>0.27619047619047599</v>
      </c>
      <c r="U197" s="17">
        <v>0.20588235294117599</v>
      </c>
      <c r="V197" s="17">
        <v>0.126984126984127</v>
      </c>
      <c r="W197" s="17">
        <v>0.169491525423729</v>
      </c>
      <c r="X197" s="17">
        <v>0.227848101265823</v>
      </c>
      <c r="Y197" s="17">
        <v>0.2</v>
      </c>
      <c r="Z197" s="17">
        <v>0.232558139534884</v>
      </c>
      <c r="AA197" s="17">
        <v>0.22222222222222199</v>
      </c>
      <c r="AB197" s="17"/>
      <c r="AC197" s="17">
        <v>0.15228986671928799</v>
      </c>
      <c r="AD197" s="17">
        <v>0.231184319472721</v>
      </c>
      <c r="AE197" s="17">
        <v>0.254162909968627</v>
      </c>
      <c r="AF197" s="17"/>
      <c r="AG197" s="17">
        <v>0.21317072921835301</v>
      </c>
      <c r="AH197" s="17">
        <v>0.202262409208291</v>
      </c>
      <c r="AI197" s="17">
        <v>0.26692223224893302</v>
      </c>
      <c r="AJ197" s="17">
        <v>0.18469483005198201</v>
      </c>
      <c r="AK197" s="17">
        <v>0.14053152597546101</v>
      </c>
      <c r="AL197" s="17"/>
      <c r="AM197" s="17">
        <v>0.18645260742429401</v>
      </c>
      <c r="AN197" s="17">
        <v>0.20224691658737101</v>
      </c>
      <c r="AO197" s="17">
        <v>0.19944768303399801</v>
      </c>
      <c r="AP197" s="17">
        <v>0.23393706742457099</v>
      </c>
      <c r="AQ197" s="17">
        <v>0.30380440906253497</v>
      </c>
      <c r="AR197" s="17"/>
      <c r="AS197" s="17">
        <v>0.21149510933957499</v>
      </c>
      <c r="AT197" s="17">
        <v>0.19305625057022399</v>
      </c>
      <c r="AU197" s="17">
        <v>0.22085302490903699</v>
      </c>
      <c r="AV197" s="17">
        <v>0.23836447094453</v>
      </c>
      <c r="AW197" s="17"/>
      <c r="AX197" s="17">
        <v>0.20278351979133399</v>
      </c>
      <c r="AY197" s="17"/>
      <c r="AZ197" s="17">
        <v>0.20874765273016799</v>
      </c>
      <c r="BA197" s="17">
        <v>0.23240387870443799</v>
      </c>
      <c r="BB197" s="17">
        <v>0.18607061408643599</v>
      </c>
      <c r="BC197" s="17"/>
      <c r="BD197" s="17">
        <v>0.214324618699893</v>
      </c>
      <c r="BE197" s="17">
        <v>0.216032779033938</v>
      </c>
    </row>
    <row r="198" spans="2:57" x14ac:dyDescent="0.35">
      <c r="B198" t="s">
        <v>106</v>
      </c>
      <c r="C198" s="17">
        <v>0.143427500820203</v>
      </c>
      <c r="D198" s="17">
        <v>0.13130548614219201</v>
      </c>
      <c r="E198" s="17">
        <v>0.151230912933804</v>
      </c>
      <c r="F198" s="17"/>
      <c r="G198" s="17">
        <v>0.18845112295597999</v>
      </c>
      <c r="H198" s="17">
        <v>0.15026381530216401</v>
      </c>
      <c r="I198" s="17">
        <v>0.145059421133268</v>
      </c>
      <c r="J198" s="17">
        <v>0.103751508072354</v>
      </c>
      <c r="K198" s="17">
        <v>0.14648523859960799</v>
      </c>
      <c r="L198" s="17">
        <v>0.134763029844716</v>
      </c>
      <c r="M198" s="17"/>
      <c r="N198" s="17">
        <v>0.15203265503820901</v>
      </c>
      <c r="O198" s="17">
        <v>0.146924963612765</v>
      </c>
      <c r="P198" s="17">
        <v>0.123312255298242</v>
      </c>
      <c r="Q198" s="17">
        <v>0.12920166766510199</v>
      </c>
      <c r="R198" s="17"/>
      <c r="S198" s="17">
        <v>0.16666666666666699</v>
      </c>
      <c r="T198" s="17">
        <v>0.104761904761905</v>
      </c>
      <c r="U198" s="17">
        <v>0.14705882352941199</v>
      </c>
      <c r="V198" s="17">
        <v>0.17460317460317501</v>
      </c>
      <c r="W198" s="17">
        <v>0.186440677966102</v>
      </c>
      <c r="X198" s="17">
        <v>0.164556962025316</v>
      </c>
      <c r="Y198" s="17">
        <v>0.17142857142857101</v>
      </c>
      <c r="Z198" s="17">
        <v>0.116279069767442</v>
      </c>
      <c r="AA198" s="17">
        <v>7.7777777777777807E-2</v>
      </c>
      <c r="AB198" s="17"/>
      <c r="AC198" s="17">
        <v>0.13014957739304001</v>
      </c>
      <c r="AD198" s="17">
        <v>0.16082345926160799</v>
      </c>
      <c r="AE198" s="17">
        <v>8.4277355131688006E-2</v>
      </c>
      <c r="AF198" s="17"/>
      <c r="AG198" s="17">
        <v>9.0037349136059402E-2</v>
      </c>
      <c r="AH198" s="17">
        <v>0.184341974667179</v>
      </c>
      <c r="AI198" s="17">
        <v>0.124333068504467</v>
      </c>
      <c r="AJ198" s="17">
        <v>0</v>
      </c>
      <c r="AK198" s="17">
        <v>5.7619482637677202E-2</v>
      </c>
      <c r="AL198" s="17"/>
      <c r="AM198" s="17">
        <v>0.17320995403339001</v>
      </c>
      <c r="AN198" s="17">
        <v>0.120530923741657</v>
      </c>
      <c r="AO198" s="17">
        <v>0.133183131764817</v>
      </c>
      <c r="AP198" s="17">
        <v>0.153435367485519</v>
      </c>
      <c r="AQ198" s="17">
        <v>0.21119763090444599</v>
      </c>
      <c r="AR198" s="17"/>
      <c r="AS198" s="17">
        <v>0.12639634345113601</v>
      </c>
      <c r="AT198" s="17">
        <v>0.15818685525065901</v>
      </c>
      <c r="AU198" s="17">
        <v>0.12125116817510399</v>
      </c>
      <c r="AV198" s="17">
        <v>0.16985847892675299</v>
      </c>
      <c r="AW198" s="17"/>
      <c r="AX198" s="17">
        <v>0.15403835645894701</v>
      </c>
      <c r="AY198" s="17"/>
      <c r="AZ198" s="17">
        <v>0.16435040619876701</v>
      </c>
      <c r="BA198" s="17">
        <v>0.111034397032404</v>
      </c>
      <c r="BB198" s="17">
        <v>0.167004992020371</v>
      </c>
      <c r="BC198" s="17"/>
      <c r="BD198" s="17">
        <v>0.16482101063329899</v>
      </c>
      <c r="BE198" s="17">
        <v>0.12860989577672899</v>
      </c>
    </row>
    <row r="199" spans="2:57" x14ac:dyDescent="0.35">
      <c r="B199" t="s">
        <v>107</v>
      </c>
      <c r="C199" s="17">
        <v>4.2306026285732698E-2</v>
      </c>
      <c r="D199" s="17">
        <v>4.2652355173878602E-2</v>
      </c>
      <c r="E199" s="17">
        <v>4.2301266398587001E-2</v>
      </c>
      <c r="F199" s="17"/>
      <c r="G199" s="17">
        <v>7.2278885623581507E-2</v>
      </c>
      <c r="H199" s="17">
        <v>4.5399392336260502E-2</v>
      </c>
      <c r="I199" s="17">
        <v>3.8731546939798099E-2</v>
      </c>
      <c r="J199" s="17">
        <v>6.2888086321310002E-2</v>
      </c>
      <c r="K199" s="17">
        <v>0</v>
      </c>
      <c r="L199" s="17">
        <v>3.27395479136404E-2</v>
      </c>
      <c r="M199" s="17"/>
      <c r="N199" s="17">
        <v>5.2078313091914998E-2</v>
      </c>
      <c r="O199" s="17">
        <v>4.6987268247150098E-2</v>
      </c>
      <c r="P199" s="17">
        <v>0</v>
      </c>
      <c r="Q199" s="17">
        <v>4.4985345718936698E-2</v>
      </c>
      <c r="R199" s="17"/>
      <c r="S199" s="17">
        <v>0.05</v>
      </c>
      <c r="T199" s="17">
        <v>6.6666666666666693E-2</v>
      </c>
      <c r="U199" s="17">
        <v>2.9411764705882401E-2</v>
      </c>
      <c r="V199" s="17">
        <v>3.17460317460318E-2</v>
      </c>
      <c r="W199" s="17">
        <v>6.7796610169491497E-2</v>
      </c>
      <c r="X199" s="17">
        <v>1.26582278481013E-2</v>
      </c>
      <c r="Y199" s="17">
        <v>5.7142857142857099E-2</v>
      </c>
      <c r="Z199" s="17">
        <v>0</v>
      </c>
      <c r="AA199" s="17">
        <v>3.3333333333333298E-2</v>
      </c>
      <c r="AB199" s="17"/>
      <c r="AC199" s="17">
        <v>1.9251501155276501E-2</v>
      </c>
      <c r="AD199" s="17">
        <v>4.7781716809046498E-2</v>
      </c>
      <c r="AE199" s="17">
        <v>4.8970238068427603E-2</v>
      </c>
      <c r="AF199" s="17"/>
      <c r="AG199" s="17">
        <v>2.1314209350052401E-2</v>
      </c>
      <c r="AH199" s="17">
        <v>5.9754515131821603E-2</v>
      </c>
      <c r="AI199" s="17">
        <v>2.1739834967861499E-2</v>
      </c>
      <c r="AJ199" s="17">
        <v>0</v>
      </c>
      <c r="AK199" s="17">
        <v>4.1445383417578703E-2</v>
      </c>
      <c r="AL199" s="17"/>
      <c r="AM199" s="17">
        <v>3.3713488410788903E-2</v>
      </c>
      <c r="AN199" s="17">
        <v>3.3057492256688199E-2</v>
      </c>
      <c r="AO199" s="17">
        <v>4.9560631261454699E-2</v>
      </c>
      <c r="AP199" s="17">
        <v>2.3447983433073999E-2</v>
      </c>
      <c r="AQ199" s="17">
        <v>0.132582840692055</v>
      </c>
      <c r="AR199" s="17"/>
      <c r="AS199" s="17">
        <v>2.7992547008251201E-2</v>
      </c>
      <c r="AT199" s="17">
        <v>5.1612681484453901E-2</v>
      </c>
      <c r="AU199" s="17">
        <v>2.6462213276024299E-2</v>
      </c>
      <c r="AV199" s="17">
        <v>6.7788211781754704E-2</v>
      </c>
      <c r="AW199" s="17"/>
      <c r="AX199" s="17">
        <v>4.4139873450845801E-2</v>
      </c>
      <c r="AY199" s="17"/>
      <c r="AZ199" s="17">
        <v>3.6940722437973299E-2</v>
      </c>
      <c r="BA199" s="17">
        <v>4.1684069205511202E-2</v>
      </c>
      <c r="BB199" s="17">
        <v>4.6559866348201903E-2</v>
      </c>
      <c r="BC199" s="17"/>
      <c r="BD199" s="17">
        <v>2.27970152677105E-2</v>
      </c>
      <c r="BE199" s="17">
        <v>6.5218532216550801E-2</v>
      </c>
    </row>
    <row r="200" spans="2:57" x14ac:dyDescent="0.35">
      <c r="B200" t="s">
        <v>81</v>
      </c>
      <c r="C200" s="17">
        <v>5.7410998587469203E-3</v>
      </c>
      <c r="D200" s="17">
        <v>3.9034634320862802E-3</v>
      </c>
      <c r="E200" s="17">
        <v>6.8488192262438899E-3</v>
      </c>
      <c r="F200" s="17"/>
      <c r="G200" s="17">
        <v>1.54645831057181E-2</v>
      </c>
      <c r="H200" s="17">
        <v>5.2431038511289302E-3</v>
      </c>
      <c r="I200" s="17">
        <v>0</v>
      </c>
      <c r="J200" s="17">
        <v>7.6418191078017799E-3</v>
      </c>
      <c r="K200" s="17">
        <v>0</v>
      </c>
      <c r="L200" s="17">
        <v>2.6998914854810301E-2</v>
      </c>
      <c r="M200" s="17"/>
      <c r="N200" s="17">
        <v>5.9155615259544299E-3</v>
      </c>
      <c r="O200" s="17">
        <v>5.8278553370777701E-3</v>
      </c>
      <c r="P200" s="17">
        <v>0</v>
      </c>
      <c r="Q200" s="17">
        <v>1.3550370532697101E-2</v>
      </c>
      <c r="R200" s="17"/>
      <c r="S200" s="17">
        <v>8.3333333333333297E-3</v>
      </c>
      <c r="T200" s="17">
        <v>9.5238095238095195E-3</v>
      </c>
      <c r="U200" s="17">
        <v>0</v>
      </c>
      <c r="V200" s="17">
        <v>0</v>
      </c>
      <c r="W200" s="17">
        <v>0</v>
      </c>
      <c r="X200" s="17">
        <v>0</v>
      </c>
      <c r="Y200" s="17">
        <v>0</v>
      </c>
      <c r="Z200" s="17">
        <v>0</v>
      </c>
      <c r="AA200" s="17">
        <v>2.2222222222222199E-2</v>
      </c>
      <c r="AB200" s="17"/>
      <c r="AC200" s="17">
        <v>8.7492966453909197E-3</v>
      </c>
      <c r="AD200" s="17">
        <v>0</v>
      </c>
      <c r="AE200" s="17">
        <v>2.68594987211648E-2</v>
      </c>
      <c r="AF200" s="17"/>
      <c r="AG200" s="17">
        <v>4.4327225483368499E-3</v>
      </c>
      <c r="AH200" s="17">
        <v>0</v>
      </c>
      <c r="AI200" s="17">
        <v>0</v>
      </c>
      <c r="AJ200" s="17">
        <v>0</v>
      </c>
      <c r="AK200" s="17">
        <v>4.3645096269564802E-2</v>
      </c>
      <c r="AL200" s="17"/>
      <c r="AM200" s="17">
        <v>0</v>
      </c>
      <c r="AN200" s="17">
        <v>7.4955941744816196E-3</v>
      </c>
      <c r="AO200" s="17">
        <v>4.1067304052554597E-3</v>
      </c>
      <c r="AP200" s="17">
        <v>5.4882138517537097E-3</v>
      </c>
      <c r="AQ200" s="17">
        <v>0</v>
      </c>
      <c r="AR200" s="17"/>
      <c r="AS200" s="17">
        <v>5.3873124357312098E-3</v>
      </c>
      <c r="AT200" s="17">
        <v>0</v>
      </c>
      <c r="AU200" s="17">
        <v>1.2598503012748501E-2</v>
      </c>
      <c r="AV200" s="17">
        <v>1.00412194806746E-2</v>
      </c>
      <c r="AW200" s="17"/>
      <c r="AX200" s="17">
        <v>7.2324058064772503E-3</v>
      </c>
      <c r="AY200" s="17"/>
      <c r="AZ200" s="17">
        <v>9.6832354000374304E-3</v>
      </c>
      <c r="BA200" s="17">
        <v>0</v>
      </c>
      <c r="BB200" s="17">
        <v>4.8480432503632898E-3</v>
      </c>
      <c r="BC200" s="17"/>
      <c r="BD200" s="17">
        <v>6.7361973035269104E-3</v>
      </c>
      <c r="BE200" s="17">
        <v>3.42490004730896E-3</v>
      </c>
    </row>
    <row r="201" spans="2:57" x14ac:dyDescent="0.35">
      <c r="B201" t="s">
        <v>108</v>
      </c>
      <c r="C201" s="17">
        <v>0.59747192661138504</v>
      </c>
      <c r="D201" s="17">
        <v>0.632556953082685</v>
      </c>
      <c r="E201" s="17">
        <v>0.574945562889843</v>
      </c>
      <c r="F201" s="17"/>
      <c r="G201" s="17">
        <v>0.46122391075098301</v>
      </c>
      <c r="H201" s="17">
        <v>0.58891796242889305</v>
      </c>
      <c r="I201" s="17">
        <v>0.58687604433126395</v>
      </c>
      <c r="J201" s="17">
        <v>0.68763578700763095</v>
      </c>
      <c r="K201" s="17">
        <v>0.67013654934315803</v>
      </c>
      <c r="L201" s="17">
        <v>0.46919984529181402</v>
      </c>
      <c r="M201" s="17"/>
      <c r="N201" s="17">
        <v>0.579789327553067</v>
      </c>
      <c r="O201" s="17">
        <v>0.60121564705709496</v>
      </c>
      <c r="P201" s="17">
        <v>0.64739341419713203</v>
      </c>
      <c r="Q201" s="17">
        <v>0.57844630063190805</v>
      </c>
      <c r="R201" s="17"/>
      <c r="S201" s="17">
        <v>0.56666666666666698</v>
      </c>
      <c r="T201" s="17">
        <v>0.54285714285714304</v>
      </c>
      <c r="U201" s="17">
        <v>0.61764705882352899</v>
      </c>
      <c r="V201" s="17">
        <v>0.66666666666666696</v>
      </c>
      <c r="W201" s="17">
        <v>0.57627118644067798</v>
      </c>
      <c r="X201" s="17">
        <v>0.594936708860759</v>
      </c>
      <c r="Y201" s="17">
        <v>0.57142857142857095</v>
      </c>
      <c r="Z201" s="17">
        <v>0.65116279069767402</v>
      </c>
      <c r="AA201" s="17">
        <v>0.64444444444444404</v>
      </c>
      <c r="AB201" s="17"/>
      <c r="AC201" s="17">
        <v>0.68955975808700498</v>
      </c>
      <c r="AD201" s="17">
        <v>0.56021050445662501</v>
      </c>
      <c r="AE201" s="17">
        <v>0.58572999811009296</v>
      </c>
      <c r="AF201" s="17"/>
      <c r="AG201" s="17">
        <v>0.67104498974719795</v>
      </c>
      <c r="AH201" s="17">
        <v>0.55364110099270802</v>
      </c>
      <c r="AI201" s="17">
        <v>0.58700486427873899</v>
      </c>
      <c r="AJ201" s="17">
        <v>0.81530516994801805</v>
      </c>
      <c r="AK201" s="17">
        <v>0.71675851169971805</v>
      </c>
      <c r="AL201" s="17"/>
      <c r="AM201" s="17">
        <v>0.60662395013152803</v>
      </c>
      <c r="AN201" s="17">
        <v>0.63666907323980204</v>
      </c>
      <c r="AO201" s="17">
        <v>0.613701823534474</v>
      </c>
      <c r="AP201" s="17">
        <v>0.58369136780508202</v>
      </c>
      <c r="AQ201" s="17">
        <v>0.35241511934096398</v>
      </c>
      <c r="AR201" s="17"/>
      <c r="AS201" s="17">
        <v>0.62872868776530699</v>
      </c>
      <c r="AT201" s="17">
        <v>0.597144212694664</v>
      </c>
      <c r="AU201" s="17">
        <v>0.61883509062708597</v>
      </c>
      <c r="AV201" s="17">
        <v>0.51394761886628804</v>
      </c>
      <c r="AW201" s="17"/>
      <c r="AX201" s="17">
        <v>0.59180584449239604</v>
      </c>
      <c r="AY201" s="17"/>
      <c r="AZ201" s="17">
        <v>0.58027798323305402</v>
      </c>
      <c r="BA201" s="17">
        <v>0.61487765505764702</v>
      </c>
      <c r="BB201" s="17">
        <v>0.595516484294627</v>
      </c>
      <c r="BC201" s="17"/>
      <c r="BD201" s="17">
        <v>0.59132115809556995</v>
      </c>
      <c r="BE201" s="17">
        <v>0.58671389292547405</v>
      </c>
    </row>
    <row r="202" spans="2:57" x14ac:dyDescent="0.35">
      <c r="B202" t="s">
        <v>109</v>
      </c>
      <c r="C202" s="17">
        <v>0.18573352710593599</v>
      </c>
      <c r="D202" s="17">
        <v>0.17395784131607001</v>
      </c>
      <c r="E202" s="17">
        <v>0.193532179332391</v>
      </c>
      <c r="F202" s="17"/>
      <c r="G202" s="17">
        <v>0.26073000857956102</v>
      </c>
      <c r="H202" s="17">
        <v>0.19566320763842501</v>
      </c>
      <c r="I202" s="17">
        <v>0.183790968073066</v>
      </c>
      <c r="J202" s="17">
        <v>0.16663959439366399</v>
      </c>
      <c r="K202" s="17">
        <v>0.14648523859960799</v>
      </c>
      <c r="L202" s="17">
        <v>0.167502577758357</v>
      </c>
      <c r="M202" s="17"/>
      <c r="N202" s="17">
        <v>0.204110968130124</v>
      </c>
      <c r="O202" s="17">
        <v>0.19391223185991499</v>
      </c>
      <c r="P202" s="17">
        <v>0.123312255298242</v>
      </c>
      <c r="Q202" s="17">
        <v>0.174187013384039</v>
      </c>
      <c r="R202" s="17"/>
      <c r="S202" s="17">
        <v>0.21666666666666701</v>
      </c>
      <c r="T202" s="17">
        <v>0.17142857142857101</v>
      </c>
      <c r="U202" s="17">
        <v>0.17647058823529399</v>
      </c>
      <c r="V202" s="17">
        <v>0.206349206349206</v>
      </c>
      <c r="W202" s="17">
        <v>0.25423728813559299</v>
      </c>
      <c r="X202" s="17">
        <v>0.177215189873418</v>
      </c>
      <c r="Y202" s="17">
        <v>0.22857142857142901</v>
      </c>
      <c r="Z202" s="17">
        <v>0.116279069767442</v>
      </c>
      <c r="AA202" s="17">
        <v>0.11111111111111099</v>
      </c>
      <c r="AB202" s="17"/>
      <c r="AC202" s="17">
        <v>0.149401078548316</v>
      </c>
      <c r="AD202" s="17">
        <v>0.20860517607065401</v>
      </c>
      <c r="AE202" s="17">
        <v>0.133247593200116</v>
      </c>
      <c r="AF202" s="17"/>
      <c r="AG202" s="17">
        <v>0.111351558486112</v>
      </c>
      <c r="AH202" s="17">
        <v>0.244096489799001</v>
      </c>
      <c r="AI202" s="17">
        <v>0.14607290347232799</v>
      </c>
      <c r="AJ202" s="17">
        <v>0</v>
      </c>
      <c r="AK202" s="17">
        <v>9.9064866055255899E-2</v>
      </c>
      <c r="AL202" s="17"/>
      <c r="AM202" s="17">
        <v>0.20692344244417801</v>
      </c>
      <c r="AN202" s="17">
        <v>0.153588415998345</v>
      </c>
      <c r="AO202" s="17">
        <v>0.18274376302627199</v>
      </c>
      <c r="AP202" s="17">
        <v>0.176883350918593</v>
      </c>
      <c r="AQ202" s="17">
        <v>0.34378047159650099</v>
      </c>
      <c r="AR202" s="17"/>
      <c r="AS202" s="17">
        <v>0.154388890459387</v>
      </c>
      <c r="AT202" s="17">
        <v>0.20979953673511301</v>
      </c>
      <c r="AU202" s="17">
        <v>0.147713381451128</v>
      </c>
      <c r="AV202" s="17">
        <v>0.237646690708508</v>
      </c>
      <c r="AW202" s="17"/>
      <c r="AX202" s="17">
        <v>0.198178229909793</v>
      </c>
      <c r="AY202" s="17"/>
      <c r="AZ202" s="17">
        <v>0.20129112863674001</v>
      </c>
      <c r="BA202" s="17">
        <v>0.15271846623791499</v>
      </c>
      <c r="BB202" s="17">
        <v>0.213564858368573</v>
      </c>
      <c r="BC202" s="17"/>
      <c r="BD202" s="17">
        <v>0.18761802590101001</v>
      </c>
      <c r="BE202" s="17">
        <v>0.19382842799327901</v>
      </c>
    </row>
    <row r="203" spans="2:57" x14ac:dyDescent="0.35">
      <c r="B203" t="s">
        <v>110</v>
      </c>
      <c r="C203" s="17">
        <v>0.41173839950544899</v>
      </c>
      <c r="D203" s="17">
        <v>0.458599111766614</v>
      </c>
      <c r="E203" s="17">
        <v>0.38141338355745202</v>
      </c>
      <c r="F203" s="17"/>
      <c r="G203" s="17">
        <v>0.20049390217142199</v>
      </c>
      <c r="H203" s="17">
        <v>0.39325475479046801</v>
      </c>
      <c r="I203" s="17">
        <v>0.40308507625819801</v>
      </c>
      <c r="J203" s="17">
        <v>0.52099619261396601</v>
      </c>
      <c r="K203" s="17">
        <v>0.52365131074354998</v>
      </c>
      <c r="L203" s="17">
        <v>0.30169726753345799</v>
      </c>
      <c r="M203" s="17"/>
      <c r="N203" s="17">
        <v>0.37567835942294298</v>
      </c>
      <c r="O203" s="17">
        <v>0.40730341519718</v>
      </c>
      <c r="P203" s="17">
        <v>0.52408115889888995</v>
      </c>
      <c r="Q203" s="17">
        <v>0.40425928724786903</v>
      </c>
      <c r="R203" s="17"/>
      <c r="S203" s="17">
        <v>0.35</v>
      </c>
      <c r="T203" s="17">
        <v>0.371428571428571</v>
      </c>
      <c r="U203" s="17">
        <v>0.441176470588235</v>
      </c>
      <c r="V203" s="17">
        <v>0.46031746031746001</v>
      </c>
      <c r="W203" s="17">
        <v>0.322033898305085</v>
      </c>
      <c r="X203" s="17">
        <v>0.417721518987342</v>
      </c>
      <c r="Y203" s="17">
        <v>0.34285714285714303</v>
      </c>
      <c r="Z203" s="17">
        <v>0.53488372093023295</v>
      </c>
      <c r="AA203" s="17">
        <v>0.53333333333333299</v>
      </c>
      <c r="AB203" s="17"/>
      <c r="AC203" s="17">
        <v>0.54015867953868801</v>
      </c>
      <c r="AD203" s="17">
        <v>0.35160532838597103</v>
      </c>
      <c r="AE203" s="17">
        <v>0.45248240490997799</v>
      </c>
      <c r="AF203" s="17"/>
      <c r="AG203" s="17">
        <v>0.55969343126108595</v>
      </c>
      <c r="AH203" s="17">
        <v>0.30954461119370802</v>
      </c>
      <c r="AI203" s="17">
        <v>0.44093196080641001</v>
      </c>
      <c r="AJ203" s="17">
        <v>0.81530516994801805</v>
      </c>
      <c r="AK203" s="17">
        <v>0.61769364564446205</v>
      </c>
      <c r="AL203" s="17"/>
      <c r="AM203" s="17">
        <v>0.39970050768734899</v>
      </c>
      <c r="AN203" s="17">
        <v>0.48308065724145799</v>
      </c>
      <c r="AO203" s="17">
        <v>0.43095806050820301</v>
      </c>
      <c r="AP203" s="17">
        <v>0.40680801688648899</v>
      </c>
      <c r="AQ203" s="17">
        <v>8.6346477444637602E-3</v>
      </c>
      <c r="AR203" s="17"/>
      <c r="AS203" s="17">
        <v>0.47433979730591902</v>
      </c>
      <c r="AT203" s="17">
        <v>0.38734467595955102</v>
      </c>
      <c r="AU203" s="17">
        <v>0.47112170917595803</v>
      </c>
      <c r="AV203" s="17">
        <v>0.27630092815778001</v>
      </c>
      <c r="AW203" s="17"/>
      <c r="AX203" s="17">
        <v>0.39362761458260298</v>
      </c>
      <c r="AY203" s="17"/>
      <c r="AZ203" s="17">
        <v>0.37898685459631398</v>
      </c>
      <c r="BA203" s="17">
        <v>0.462159188819731</v>
      </c>
      <c r="BB203" s="17">
        <v>0.38195162592605397</v>
      </c>
      <c r="BC203" s="17"/>
      <c r="BD203" s="17">
        <v>0.40370313219456</v>
      </c>
      <c r="BE203" s="17">
        <v>0.39288546493219401</v>
      </c>
    </row>
    <row r="204" spans="2:57" x14ac:dyDescent="0.35">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row>
    <row r="205" spans="2:57" x14ac:dyDescent="0.35">
      <c r="B205" s="6" t="s">
        <v>174</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row>
    <row r="206" spans="2:57" x14ac:dyDescent="0.35">
      <c r="B206" s="24" t="s">
        <v>85</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row>
    <row r="207" spans="2:57" x14ac:dyDescent="0.35">
      <c r="B207" t="s">
        <v>103</v>
      </c>
      <c r="C207" s="17">
        <v>0.27878497503528799</v>
      </c>
      <c r="D207" s="17">
        <v>0.28966873209128802</v>
      </c>
      <c r="E207" s="17">
        <v>0.27369498642755602</v>
      </c>
      <c r="F207" s="17"/>
      <c r="G207" s="17">
        <v>0.28449498074622498</v>
      </c>
      <c r="H207" s="17">
        <v>0.27063863817549599</v>
      </c>
      <c r="I207" s="17">
        <v>0.31947158211267401</v>
      </c>
      <c r="J207" s="17">
        <v>0.27337488812830602</v>
      </c>
      <c r="K207" s="17">
        <v>0.23269745643471901</v>
      </c>
      <c r="L207" s="17">
        <v>0.25034833753961999</v>
      </c>
      <c r="M207" s="17"/>
      <c r="N207" s="17">
        <v>0.296447014440056</v>
      </c>
      <c r="O207" s="17">
        <v>0.27895918395540298</v>
      </c>
      <c r="P207" s="17">
        <v>0.25157809955814497</v>
      </c>
      <c r="Q207" s="17">
        <v>0.231643047346764</v>
      </c>
      <c r="R207" s="17"/>
      <c r="S207" s="17">
        <v>0.29166666666666702</v>
      </c>
      <c r="T207" s="17">
        <v>0.30476190476190501</v>
      </c>
      <c r="U207" s="17">
        <v>0.17647058823529399</v>
      </c>
      <c r="V207" s="17">
        <v>0.22222222222222199</v>
      </c>
      <c r="W207" s="17">
        <v>0.322033898305085</v>
      </c>
      <c r="X207" s="17">
        <v>0.329113924050633</v>
      </c>
      <c r="Y207" s="17">
        <v>0.314285714285714</v>
      </c>
      <c r="Z207" s="17">
        <v>0.209302325581395</v>
      </c>
      <c r="AA207" s="17">
        <v>0.28888888888888897</v>
      </c>
      <c r="AB207" s="17"/>
      <c r="AC207" s="17">
        <v>0.23959454436218899</v>
      </c>
      <c r="AD207" s="17">
        <v>0.28443932448463499</v>
      </c>
      <c r="AE207" s="17">
        <v>0.33558931680342502</v>
      </c>
      <c r="AF207" s="17"/>
      <c r="AG207" s="17">
        <v>0.28860495627339799</v>
      </c>
      <c r="AH207" s="17">
        <v>0.29655032520115299</v>
      </c>
      <c r="AI207" s="17">
        <v>0.13922458424287501</v>
      </c>
      <c r="AJ207" s="17">
        <v>0.21919825984191299</v>
      </c>
      <c r="AK207" s="17">
        <v>0.316865670466355</v>
      </c>
      <c r="AL207" s="17"/>
      <c r="AM207" s="17">
        <v>0.231215698095036</v>
      </c>
      <c r="AN207" s="17">
        <v>0.23776883917667199</v>
      </c>
      <c r="AO207" s="17">
        <v>0.24983752885351701</v>
      </c>
      <c r="AP207" s="17">
        <v>0.34942981073472601</v>
      </c>
      <c r="AQ207" s="17">
        <v>0.43657760033621801</v>
      </c>
      <c r="AR207" s="17"/>
      <c r="AS207" s="17">
        <v>0.25743350558766098</v>
      </c>
      <c r="AT207" s="17">
        <v>0.26557730915868499</v>
      </c>
      <c r="AU207" s="17">
        <v>0.30365729389721202</v>
      </c>
      <c r="AV207" s="17">
        <v>0.31139516756629199</v>
      </c>
      <c r="AW207" s="17"/>
      <c r="AX207" s="17">
        <v>0.27267763946011597</v>
      </c>
      <c r="AY207" s="17"/>
      <c r="AZ207" s="17">
        <v>0.25328049874415198</v>
      </c>
      <c r="BA207" s="17">
        <v>0.31048393360285997</v>
      </c>
      <c r="BB207" s="17">
        <v>0.260022671087834</v>
      </c>
      <c r="BC207" s="17"/>
      <c r="BD207" s="17">
        <v>0.27545214492787601</v>
      </c>
      <c r="BE207" s="17">
        <v>0.29426933430257202</v>
      </c>
    </row>
    <row r="208" spans="2:57" x14ac:dyDescent="0.35">
      <c r="B208" t="s">
        <v>104</v>
      </c>
      <c r="C208" s="17">
        <v>0.50752048095287705</v>
      </c>
      <c r="D208" s="17">
        <v>0.46703596746706499</v>
      </c>
      <c r="E208" s="17">
        <v>0.52901408930188099</v>
      </c>
      <c r="F208" s="17"/>
      <c r="G208" s="17">
        <v>0.48785425423050899</v>
      </c>
      <c r="H208" s="17">
        <v>0.50386510289102504</v>
      </c>
      <c r="I208" s="17">
        <v>0.45541873431323898</v>
      </c>
      <c r="J208" s="17">
        <v>0.54391084289500202</v>
      </c>
      <c r="K208" s="17">
        <v>0.58990277383152301</v>
      </c>
      <c r="L208" s="17">
        <v>0.483853788924962</v>
      </c>
      <c r="M208" s="17"/>
      <c r="N208" s="17">
        <v>0.51794873250721796</v>
      </c>
      <c r="O208" s="17">
        <v>0.53224417632654997</v>
      </c>
      <c r="P208" s="17">
        <v>0.46094475635367899</v>
      </c>
      <c r="Q208" s="17">
        <v>0.47061143715145398</v>
      </c>
      <c r="R208" s="17"/>
      <c r="S208" s="17">
        <v>0.49166666666666697</v>
      </c>
      <c r="T208" s="17">
        <v>0.53333333333333299</v>
      </c>
      <c r="U208" s="17">
        <v>0.70588235294117696</v>
      </c>
      <c r="V208" s="17">
        <v>0.41269841269841301</v>
      </c>
      <c r="W208" s="17">
        <v>0.45762711864406802</v>
      </c>
      <c r="X208" s="17">
        <v>0.430379746835443</v>
      </c>
      <c r="Y208" s="17">
        <v>0.47142857142857097</v>
      </c>
      <c r="Z208" s="17">
        <v>0.55813953488372103</v>
      </c>
      <c r="AA208" s="17">
        <v>0.52222222222222203</v>
      </c>
      <c r="AB208" s="17"/>
      <c r="AC208" s="17">
        <v>0.52617789287576899</v>
      </c>
      <c r="AD208" s="17">
        <v>0.51674905401009097</v>
      </c>
      <c r="AE208" s="17">
        <v>0.41677565708035202</v>
      </c>
      <c r="AF208" s="17"/>
      <c r="AG208" s="17">
        <v>0.49922273456211602</v>
      </c>
      <c r="AH208" s="17">
        <v>0.48148369301576499</v>
      </c>
      <c r="AI208" s="17">
        <v>0.61685796671917603</v>
      </c>
      <c r="AJ208" s="17">
        <v>0.38833271959647497</v>
      </c>
      <c r="AK208" s="17">
        <v>0.48505989681822698</v>
      </c>
      <c r="AL208" s="17"/>
      <c r="AM208" s="17">
        <v>0.39735322898315301</v>
      </c>
      <c r="AN208" s="17">
        <v>0.45637347979488602</v>
      </c>
      <c r="AO208" s="17">
        <v>0.55761040836840403</v>
      </c>
      <c r="AP208" s="17">
        <v>0.51713440702595403</v>
      </c>
      <c r="AQ208" s="17">
        <v>0.38610717228913199</v>
      </c>
      <c r="AR208" s="17"/>
      <c r="AS208" s="17">
        <v>0.52460122256267105</v>
      </c>
      <c r="AT208" s="17">
        <v>0.53626340784504301</v>
      </c>
      <c r="AU208" s="17">
        <v>0.49083538602280902</v>
      </c>
      <c r="AV208" s="17">
        <v>0.434565623831764</v>
      </c>
      <c r="AW208" s="17"/>
      <c r="AX208" s="17">
        <v>0.50488669475549097</v>
      </c>
      <c r="AY208" s="17"/>
      <c r="AZ208" s="17">
        <v>0.52095059703396795</v>
      </c>
      <c r="BA208" s="17">
        <v>0.47691332333246</v>
      </c>
      <c r="BB208" s="17">
        <v>0.53846633999232396</v>
      </c>
      <c r="BC208" s="17"/>
      <c r="BD208" s="17">
        <v>0.53619998904178701</v>
      </c>
      <c r="BE208" s="17">
        <v>0.471425877741594</v>
      </c>
    </row>
    <row r="209" spans="2:57" x14ac:dyDescent="0.35">
      <c r="B209" t="s">
        <v>105</v>
      </c>
      <c r="C209" s="17">
        <v>0.145680919832648</v>
      </c>
      <c r="D209" s="17">
        <v>0.159805926752593</v>
      </c>
      <c r="E209" s="17">
        <v>0.13805889153099901</v>
      </c>
      <c r="F209" s="17"/>
      <c r="G209" s="17">
        <v>0.10941391926590199</v>
      </c>
      <c r="H209" s="17">
        <v>0.14230554484938099</v>
      </c>
      <c r="I209" s="17">
        <v>0.16761671795399999</v>
      </c>
      <c r="J209" s="17">
        <v>0.10081960692572201</v>
      </c>
      <c r="K209" s="17">
        <v>0.16494766723236201</v>
      </c>
      <c r="L209" s="17">
        <v>0.21747424353866299</v>
      </c>
      <c r="M209" s="17"/>
      <c r="N209" s="17">
        <v>0.14651255102129701</v>
      </c>
      <c r="O209" s="17">
        <v>0.116132363979242</v>
      </c>
      <c r="P209" s="17">
        <v>0.12673755470641601</v>
      </c>
      <c r="Q209" s="17">
        <v>0.22337621610022099</v>
      </c>
      <c r="R209" s="17"/>
      <c r="S209" s="17">
        <v>0.125</v>
      </c>
      <c r="T209" s="17">
        <v>0.12380952380952399</v>
      </c>
      <c r="U209" s="17">
        <v>0.11764705882352899</v>
      </c>
      <c r="V209" s="17">
        <v>0.238095238095238</v>
      </c>
      <c r="W209" s="17">
        <v>0.13559322033898299</v>
      </c>
      <c r="X209" s="17">
        <v>0.164556962025316</v>
      </c>
      <c r="Y209" s="17">
        <v>0.17142857142857101</v>
      </c>
      <c r="Z209" s="17">
        <v>9.3023255813953501E-2</v>
      </c>
      <c r="AA209" s="17">
        <v>0.133333333333333</v>
      </c>
      <c r="AB209" s="17"/>
      <c r="AC209" s="17">
        <v>0.14843936972511601</v>
      </c>
      <c r="AD209" s="17">
        <v>0.144490846975808</v>
      </c>
      <c r="AE209" s="17">
        <v>0.15643186424086999</v>
      </c>
      <c r="AF209" s="17"/>
      <c r="AG209" s="17">
        <v>0.14647602784845601</v>
      </c>
      <c r="AH209" s="17">
        <v>0.15709146120615999</v>
      </c>
      <c r="AI209" s="17">
        <v>0.14574505629708201</v>
      </c>
      <c r="AJ209" s="17">
        <v>0.39246902056161198</v>
      </c>
      <c r="AK209" s="17">
        <v>0.13031475498426401</v>
      </c>
      <c r="AL209" s="17"/>
      <c r="AM209" s="17">
        <v>0.226457729278468</v>
      </c>
      <c r="AN209" s="17">
        <v>0.223976473390329</v>
      </c>
      <c r="AO209" s="17">
        <v>0.13029508403075701</v>
      </c>
      <c r="AP209" s="17">
        <v>9.3533441581208895E-2</v>
      </c>
      <c r="AQ209" s="17">
        <v>0.17731522737465</v>
      </c>
      <c r="AR209" s="17"/>
      <c r="AS209" s="17">
        <v>0.14795649957006199</v>
      </c>
      <c r="AT209" s="17">
        <v>0.120428051089858</v>
      </c>
      <c r="AU209" s="17">
        <v>0.15705047846650799</v>
      </c>
      <c r="AV209" s="17">
        <v>0.184496988830119</v>
      </c>
      <c r="AW209" s="17"/>
      <c r="AX209" s="17">
        <v>0.149542951139021</v>
      </c>
      <c r="AY209" s="17"/>
      <c r="AZ209" s="17">
        <v>0.14313280659845401</v>
      </c>
      <c r="BA209" s="17">
        <v>0.14988481493023401</v>
      </c>
      <c r="BB209" s="17">
        <v>0.14781830505301499</v>
      </c>
      <c r="BC209" s="17"/>
      <c r="BD209" s="17">
        <v>0.14174171476303299</v>
      </c>
      <c r="BE209" s="17">
        <v>0.15470261093833501</v>
      </c>
    </row>
    <row r="210" spans="2:57" x14ac:dyDescent="0.35">
      <c r="B210" t="s">
        <v>106</v>
      </c>
      <c r="C210" s="17">
        <v>4.5119111767591397E-2</v>
      </c>
      <c r="D210" s="17">
        <v>5.67390990961767E-2</v>
      </c>
      <c r="E210" s="17">
        <v>3.84974704404882E-2</v>
      </c>
      <c r="F210" s="17"/>
      <c r="G210" s="17">
        <v>7.8720129503049602E-2</v>
      </c>
      <c r="H210" s="17">
        <v>4.5657618142190097E-2</v>
      </c>
      <c r="I210" s="17">
        <v>4.7325077841427102E-2</v>
      </c>
      <c r="J210" s="17">
        <v>5.5517172950799797E-2</v>
      </c>
      <c r="K210" s="17">
        <v>1.2452102501396599E-2</v>
      </c>
      <c r="L210" s="17">
        <v>2.10267373666451E-2</v>
      </c>
      <c r="M210" s="17"/>
      <c r="N210" s="17">
        <v>2.7265917580250602E-2</v>
      </c>
      <c r="O210" s="17">
        <v>3.7524128865094597E-2</v>
      </c>
      <c r="P210" s="17">
        <v>0.11261133990403401</v>
      </c>
      <c r="Q210" s="17">
        <v>6.0818928868864801E-2</v>
      </c>
      <c r="R210" s="17"/>
      <c r="S210" s="17">
        <v>6.6666666666666693E-2</v>
      </c>
      <c r="T210" s="17">
        <v>3.8095238095238099E-2</v>
      </c>
      <c r="U210" s="17">
        <v>0</v>
      </c>
      <c r="V210" s="17">
        <v>7.9365079365079402E-2</v>
      </c>
      <c r="W210" s="17">
        <v>5.0847457627118599E-2</v>
      </c>
      <c r="X210" s="17">
        <v>3.7974683544303799E-2</v>
      </c>
      <c r="Y210" s="17">
        <v>1.4285714285714299E-2</v>
      </c>
      <c r="Z210" s="17">
        <v>0.116279069767442</v>
      </c>
      <c r="AA210" s="17">
        <v>3.3333333333333298E-2</v>
      </c>
      <c r="AB210" s="17"/>
      <c r="AC210" s="17">
        <v>6.82389630561753E-2</v>
      </c>
      <c r="AD210" s="17">
        <v>3.4825041530779602E-2</v>
      </c>
      <c r="AE210" s="17">
        <v>3.8591727762569597E-2</v>
      </c>
      <c r="AF210" s="17"/>
      <c r="AG210" s="17">
        <v>4.0752416091454802E-2</v>
      </c>
      <c r="AH210" s="17">
        <v>5.1691169676117803E-2</v>
      </c>
      <c r="AI210" s="17">
        <v>5.53637053658807E-2</v>
      </c>
      <c r="AJ210" s="17">
        <v>0</v>
      </c>
      <c r="AK210" s="17">
        <v>4.6740199367731897E-2</v>
      </c>
      <c r="AL210" s="17"/>
      <c r="AM210" s="17">
        <v>0.107624365328106</v>
      </c>
      <c r="AN210" s="17">
        <v>5.8457779948430801E-2</v>
      </c>
      <c r="AO210" s="17">
        <v>4.1582044386386401E-2</v>
      </c>
      <c r="AP210" s="17">
        <v>2.1043269184307399E-2</v>
      </c>
      <c r="AQ210" s="17">
        <v>0</v>
      </c>
      <c r="AR210" s="17"/>
      <c r="AS210" s="17">
        <v>4.0873935447787002E-2</v>
      </c>
      <c r="AT210" s="17">
        <v>4.7339858117405903E-2</v>
      </c>
      <c r="AU210" s="17">
        <v>3.5785424569231498E-2</v>
      </c>
      <c r="AV210" s="17">
        <v>6.0477229962883197E-2</v>
      </c>
      <c r="AW210" s="17"/>
      <c r="AX210" s="17">
        <v>4.9700816992737699E-2</v>
      </c>
      <c r="AY210" s="17"/>
      <c r="AZ210" s="17">
        <v>5.4269352267993599E-2</v>
      </c>
      <c r="BA210" s="17">
        <v>4.8051512258241801E-2</v>
      </c>
      <c r="BB210" s="17">
        <v>2.9019656284468402E-2</v>
      </c>
      <c r="BC210" s="17"/>
      <c r="BD210" s="17">
        <v>2.91074573006227E-2</v>
      </c>
      <c r="BE210" s="17">
        <v>5.5551129572582202E-2</v>
      </c>
    </row>
    <row r="211" spans="2:57" x14ac:dyDescent="0.35">
      <c r="B211" t="s">
        <v>107</v>
      </c>
      <c r="C211" s="17">
        <v>1.8809598125638798E-2</v>
      </c>
      <c r="D211" s="17">
        <v>2.2846811160791299E-2</v>
      </c>
      <c r="E211" s="17">
        <v>1.65237288267874E-2</v>
      </c>
      <c r="F211" s="17"/>
      <c r="G211" s="17">
        <v>3.9516716254315097E-2</v>
      </c>
      <c r="H211" s="17">
        <v>2.742812069512E-2</v>
      </c>
      <c r="I211" s="17">
        <v>1.0167887778659601E-2</v>
      </c>
      <c r="J211" s="17">
        <v>1.8735669992369301E-2</v>
      </c>
      <c r="K211" s="17">
        <v>0</v>
      </c>
      <c r="L211" s="17">
        <v>2.72968926301097E-2</v>
      </c>
      <c r="M211" s="17"/>
      <c r="N211" s="17">
        <v>1.18257844511788E-2</v>
      </c>
      <c r="O211" s="17">
        <v>2.3908186646496601E-2</v>
      </c>
      <c r="P211" s="17">
        <v>4.8128249477727099E-2</v>
      </c>
      <c r="Q211" s="17">
        <v>0</v>
      </c>
      <c r="R211" s="17"/>
      <c r="S211" s="17">
        <v>1.6666666666666701E-2</v>
      </c>
      <c r="T211" s="17">
        <v>0</v>
      </c>
      <c r="U211" s="17">
        <v>0</v>
      </c>
      <c r="V211" s="17">
        <v>4.7619047619047603E-2</v>
      </c>
      <c r="W211" s="17">
        <v>3.3898305084745797E-2</v>
      </c>
      <c r="X211" s="17">
        <v>2.53164556962025E-2</v>
      </c>
      <c r="Y211" s="17">
        <v>2.8571428571428598E-2</v>
      </c>
      <c r="Z211" s="17">
        <v>2.32558139534884E-2</v>
      </c>
      <c r="AA211" s="17">
        <v>1.1111111111111099E-2</v>
      </c>
      <c r="AB211" s="17"/>
      <c r="AC211" s="17">
        <v>1.33879791372114E-2</v>
      </c>
      <c r="AD211" s="17">
        <v>1.9495732998686399E-2</v>
      </c>
      <c r="AE211" s="17">
        <v>2.7680923390915799E-2</v>
      </c>
      <c r="AF211" s="17"/>
      <c r="AG211" s="17">
        <v>2.0833451321936598E-2</v>
      </c>
      <c r="AH211" s="17">
        <v>1.31833509008039E-2</v>
      </c>
      <c r="AI211" s="17">
        <v>4.2808687374986498E-2</v>
      </c>
      <c r="AJ211" s="17">
        <v>0</v>
      </c>
      <c r="AK211" s="17">
        <v>0</v>
      </c>
      <c r="AL211" s="17"/>
      <c r="AM211" s="17">
        <v>3.7348978315237903E-2</v>
      </c>
      <c r="AN211" s="17">
        <v>8.2643730641720394E-3</v>
      </c>
      <c r="AO211" s="17">
        <v>2.0674934360935201E-2</v>
      </c>
      <c r="AP211" s="17">
        <v>1.88590714738032E-2</v>
      </c>
      <c r="AQ211" s="17">
        <v>0</v>
      </c>
      <c r="AR211" s="17"/>
      <c r="AS211" s="17">
        <v>2.3747524396088099E-2</v>
      </c>
      <c r="AT211" s="17">
        <v>2.66770368201639E-2</v>
      </c>
      <c r="AU211" s="17">
        <v>6.6794460991525199E-3</v>
      </c>
      <c r="AV211" s="17">
        <v>9.0649898089423808E-3</v>
      </c>
      <c r="AW211" s="17"/>
      <c r="AX211" s="17">
        <v>1.8045887562649899E-2</v>
      </c>
      <c r="AY211" s="17"/>
      <c r="AZ211" s="17">
        <v>2.3703299186774399E-2</v>
      </c>
      <c r="BA211" s="17">
        <v>1.1093134510618999E-2</v>
      </c>
      <c r="BB211" s="17">
        <v>2.4673027582358099E-2</v>
      </c>
      <c r="BC211" s="17"/>
      <c r="BD211" s="17">
        <v>1.4130595314917199E-2</v>
      </c>
      <c r="BE211" s="17">
        <v>2.1100623705146301E-2</v>
      </c>
    </row>
    <row r="212" spans="2:57" x14ac:dyDescent="0.35">
      <c r="B212" t="s">
        <v>81</v>
      </c>
      <c r="C212" s="17">
        <v>4.0849142859567299E-3</v>
      </c>
      <c r="D212" s="17">
        <v>3.9034634320862802E-3</v>
      </c>
      <c r="E212" s="17">
        <v>4.2108334722883401E-3</v>
      </c>
      <c r="F212" s="17"/>
      <c r="G212" s="17">
        <v>0</v>
      </c>
      <c r="H212" s="17">
        <v>1.0104975246788699E-2</v>
      </c>
      <c r="I212" s="17">
        <v>0</v>
      </c>
      <c r="J212" s="17">
        <v>7.6418191078017799E-3</v>
      </c>
      <c r="K212" s="17">
        <v>0</v>
      </c>
      <c r="L212" s="17">
        <v>0</v>
      </c>
      <c r="M212" s="17"/>
      <c r="N212" s="17">
        <v>0</v>
      </c>
      <c r="O212" s="17">
        <v>1.1231960227214699E-2</v>
      </c>
      <c r="P212" s="17">
        <v>0</v>
      </c>
      <c r="Q212" s="17">
        <v>1.3550370532697101E-2</v>
      </c>
      <c r="R212" s="17"/>
      <c r="S212" s="17">
        <v>8.3333333333333297E-3</v>
      </c>
      <c r="T212" s="17">
        <v>0</v>
      </c>
      <c r="U212" s="17">
        <v>0</v>
      </c>
      <c r="V212" s="17">
        <v>0</v>
      </c>
      <c r="W212" s="17">
        <v>0</v>
      </c>
      <c r="X212" s="17">
        <v>1.26582278481013E-2</v>
      </c>
      <c r="Y212" s="17">
        <v>0</v>
      </c>
      <c r="Z212" s="17">
        <v>0</v>
      </c>
      <c r="AA212" s="17">
        <v>1.1111111111111099E-2</v>
      </c>
      <c r="AB212" s="17"/>
      <c r="AC212" s="17">
        <v>4.1612508435395802E-3</v>
      </c>
      <c r="AD212" s="17">
        <v>0</v>
      </c>
      <c r="AE212" s="17">
        <v>2.4930510721868599E-2</v>
      </c>
      <c r="AF212" s="17"/>
      <c r="AG212" s="17">
        <v>4.1104139026379403E-3</v>
      </c>
      <c r="AH212" s="17">
        <v>0</v>
      </c>
      <c r="AI212" s="17">
        <v>0</v>
      </c>
      <c r="AJ212" s="17">
        <v>0</v>
      </c>
      <c r="AK212" s="17">
        <v>2.1019478363422401E-2</v>
      </c>
      <c r="AL212" s="17"/>
      <c r="AM212" s="17">
        <v>0</v>
      </c>
      <c r="AN212" s="17">
        <v>1.5159054625509601E-2</v>
      </c>
      <c r="AO212" s="17">
        <v>0</v>
      </c>
      <c r="AP212" s="17">
        <v>0</v>
      </c>
      <c r="AQ212" s="17">
        <v>0</v>
      </c>
      <c r="AR212" s="17"/>
      <c r="AS212" s="17">
        <v>5.3873124357312098E-3</v>
      </c>
      <c r="AT212" s="17">
        <v>3.7143369688434199E-3</v>
      </c>
      <c r="AU212" s="17">
        <v>5.9919709450877E-3</v>
      </c>
      <c r="AV212" s="17">
        <v>0</v>
      </c>
      <c r="AW212" s="17"/>
      <c r="AX212" s="17">
        <v>5.1460100899836502E-3</v>
      </c>
      <c r="AY212" s="17"/>
      <c r="AZ212" s="17">
        <v>4.6634461686580198E-3</v>
      </c>
      <c r="BA212" s="17">
        <v>3.5732813655861102E-3</v>
      </c>
      <c r="BB212" s="17">
        <v>0</v>
      </c>
      <c r="BC212" s="17"/>
      <c r="BD212" s="17">
        <v>3.36809865176345E-3</v>
      </c>
      <c r="BE212" s="17">
        <v>2.9504237397703801E-3</v>
      </c>
    </row>
    <row r="213" spans="2:57" x14ac:dyDescent="0.35">
      <c r="B213" t="s">
        <v>108</v>
      </c>
      <c r="C213" s="17">
        <v>0.78630545598816504</v>
      </c>
      <c r="D213" s="17">
        <v>0.75670469955835296</v>
      </c>
      <c r="E213" s="17">
        <v>0.80270907572943695</v>
      </c>
      <c r="F213" s="17"/>
      <c r="G213" s="17">
        <v>0.77234923497673402</v>
      </c>
      <c r="H213" s="17">
        <v>0.77450374106652098</v>
      </c>
      <c r="I213" s="17">
        <v>0.77489031642591299</v>
      </c>
      <c r="J213" s="17">
        <v>0.81728573102330704</v>
      </c>
      <c r="K213" s="17">
        <v>0.82260023026624196</v>
      </c>
      <c r="L213" s="17">
        <v>0.73420212646458205</v>
      </c>
      <c r="M213" s="17"/>
      <c r="N213" s="17">
        <v>0.81439574694727401</v>
      </c>
      <c r="O213" s="17">
        <v>0.81120336028195295</v>
      </c>
      <c r="P213" s="17">
        <v>0.71252285591182396</v>
      </c>
      <c r="Q213" s="17">
        <v>0.70225448449821704</v>
      </c>
      <c r="R213" s="17"/>
      <c r="S213" s="17">
        <v>0.78333333333333299</v>
      </c>
      <c r="T213" s="17">
        <v>0.838095238095238</v>
      </c>
      <c r="U213" s="17">
        <v>0.88235294117647101</v>
      </c>
      <c r="V213" s="17">
        <v>0.634920634920635</v>
      </c>
      <c r="W213" s="17">
        <v>0.77966101694915202</v>
      </c>
      <c r="X213" s="17">
        <v>0.759493670886076</v>
      </c>
      <c r="Y213" s="17">
        <v>0.78571428571428603</v>
      </c>
      <c r="Z213" s="17">
        <v>0.76744186046511598</v>
      </c>
      <c r="AA213" s="17">
        <v>0.81111111111111101</v>
      </c>
      <c r="AB213" s="17"/>
      <c r="AC213" s="17">
        <v>0.76577243723795796</v>
      </c>
      <c r="AD213" s="17">
        <v>0.80118837849472602</v>
      </c>
      <c r="AE213" s="17">
        <v>0.75236497388377699</v>
      </c>
      <c r="AF213" s="17"/>
      <c r="AG213" s="17">
        <v>0.78782769083551396</v>
      </c>
      <c r="AH213" s="17">
        <v>0.77803401821691798</v>
      </c>
      <c r="AI213" s="17">
        <v>0.75608255096205002</v>
      </c>
      <c r="AJ213" s="17">
        <v>0.60753097943838796</v>
      </c>
      <c r="AK213" s="17">
        <v>0.80192556728458098</v>
      </c>
      <c r="AL213" s="17"/>
      <c r="AM213" s="17">
        <v>0.62856892707818901</v>
      </c>
      <c r="AN213" s="17">
        <v>0.69414231897155898</v>
      </c>
      <c r="AO213" s="17">
        <v>0.80744793722192099</v>
      </c>
      <c r="AP213" s="17">
        <v>0.86656421776068004</v>
      </c>
      <c r="AQ213" s="17">
        <v>0.82268477262535</v>
      </c>
      <c r="AR213" s="17"/>
      <c r="AS213" s="17">
        <v>0.78203472815033204</v>
      </c>
      <c r="AT213" s="17">
        <v>0.80184071700372805</v>
      </c>
      <c r="AU213" s="17">
        <v>0.79449267992002004</v>
      </c>
      <c r="AV213" s="17">
        <v>0.74596079139805604</v>
      </c>
      <c r="AW213" s="17"/>
      <c r="AX213" s="17">
        <v>0.777564334215608</v>
      </c>
      <c r="AY213" s="17"/>
      <c r="AZ213" s="17">
        <v>0.77423109577811999</v>
      </c>
      <c r="BA213" s="17">
        <v>0.78739725693531903</v>
      </c>
      <c r="BB213" s="17">
        <v>0.79848901108015802</v>
      </c>
      <c r="BC213" s="17"/>
      <c r="BD213" s="17">
        <v>0.81165213396966296</v>
      </c>
      <c r="BE213" s="17">
        <v>0.76569521204416602</v>
      </c>
    </row>
    <row r="214" spans="2:57" x14ac:dyDescent="0.35">
      <c r="B214" t="s">
        <v>109</v>
      </c>
      <c r="C214" s="17">
        <v>6.3928709893230198E-2</v>
      </c>
      <c r="D214" s="17">
        <v>7.9585910256967998E-2</v>
      </c>
      <c r="E214" s="17">
        <v>5.5021199267275597E-2</v>
      </c>
      <c r="F214" s="17"/>
      <c r="G214" s="17">
        <v>0.118236845757365</v>
      </c>
      <c r="H214" s="17">
        <v>7.3085738837309996E-2</v>
      </c>
      <c r="I214" s="17">
        <v>5.7492965620086697E-2</v>
      </c>
      <c r="J214" s="17">
        <v>7.4252842943169098E-2</v>
      </c>
      <c r="K214" s="17">
        <v>1.2452102501396599E-2</v>
      </c>
      <c r="L214" s="17">
        <v>4.8323629996754797E-2</v>
      </c>
      <c r="M214" s="17"/>
      <c r="N214" s="17">
        <v>3.90917020314294E-2</v>
      </c>
      <c r="O214" s="17">
        <v>6.1432315511591097E-2</v>
      </c>
      <c r="P214" s="17">
        <v>0.160739589381761</v>
      </c>
      <c r="Q214" s="17">
        <v>6.0818928868864801E-2</v>
      </c>
      <c r="R214" s="17"/>
      <c r="S214" s="17">
        <v>8.3333333333333301E-2</v>
      </c>
      <c r="T214" s="17">
        <v>3.8095238095238099E-2</v>
      </c>
      <c r="U214" s="17">
        <v>0</v>
      </c>
      <c r="V214" s="17">
        <v>0.126984126984127</v>
      </c>
      <c r="W214" s="17">
        <v>8.4745762711864403E-2</v>
      </c>
      <c r="X214" s="17">
        <v>6.3291139240506306E-2</v>
      </c>
      <c r="Y214" s="17">
        <v>4.2857142857142899E-2</v>
      </c>
      <c r="Z214" s="17">
        <v>0.13953488372093001</v>
      </c>
      <c r="AA214" s="17">
        <v>4.4444444444444398E-2</v>
      </c>
      <c r="AB214" s="17"/>
      <c r="AC214" s="17">
        <v>8.1626942193386703E-2</v>
      </c>
      <c r="AD214" s="17">
        <v>5.4320774529466001E-2</v>
      </c>
      <c r="AE214" s="17">
        <v>6.6272651153485407E-2</v>
      </c>
      <c r="AF214" s="17"/>
      <c r="AG214" s="17">
        <v>6.15858674133914E-2</v>
      </c>
      <c r="AH214" s="17">
        <v>6.4874520576921696E-2</v>
      </c>
      <c r="AI214" s="17">
        <v>9.8172392740867101E-2</v>
      </c>
      <c r="AJ214" s="17">
        <v>0</v>
      </c>
      <c r="AK214" s="17">
        <v>4.6740199367731897E-2</v>
      </c>
      <c r="AL214" s="17"/>
      <c r="AM214" s="17">
        <v>0.14497334364334399</v>
      </c>
      <c r="AN214" s="17">
        <v>6.6722153012602897E-2</v>
      </c>
      <c r="AO214" s="17">
        <v>6.2256978747321598E-2</v>
      </c>
      <c r="AP214" s="17">
        <v>3.9902340658110498E-2</v>
      </c>
      <c r="AQ214" s="17">
        <v>0</v>
      </c>
      <c r="AR214" s="17"/>
      <c r="AS214" s="17">
        <v>6.4621459843875101E-2</v>
      </c>
      <c r="AT214" s="17">
        <v>7.4016894937569799E-2</v>
      </c>
      <c r="AU214" s="17">
        <v>4.2464870668384003E-2</v>
      </c>
      <c r="AV214" s="17">
        <v>6.9542219771825606E-2</v>
      </c>
      <c r="AW214" s="17"/>
      <c r="AX214" s="17">
        <v>6.7746704555387505E-2</v>
      </c>
      <c r="AY214" s="17"/>
      <c r="AZ214" s="17">
        <v>7.7972651454767894E-2</v>
      </c>
      <c r="BA214" s="17">
        <v>5.9144646768860797E-2</v>
      </c>
      <c r="BB214" s="17">
        <v>5.3692683866826497E-2</v>
      </c>
      <c r="BC214" s="17"/>
      <c r="BD214" s="17">
        <v>4.3238052615539799E-2</v>
      </c>
      <c r="BE214" s="17">
        <v>7.6651753277728593E-2</v>
      </c>
    </row>
    <row r="215" spans="2:57" x14ac:dyDescent="0.35">
      <c r="B215" t="s">
        <v>110</v>
      </c>
      <c r="C215" s="17">
        <v>0.72237674609493496</v>
      </c>
      <c r="D215" s="17">
        <v>0.67711878930138503</v>
      </c>
      <c r="E215" s="17">
        <v>0.74768787646216195</v>
      </c>
      <c r="F215" s="17"/>
      <c r="G215" s="17">
        <v>0.65411238921936898</v>
      </c>
      <c r="H215" s="17">
        <v>0.70141800222921102</v>
      </c>
      <c r="I215" s="17">
        <v>0.71739735080582601</v>
      </c>
      <c r="J215" s="17">
        <v>0.74303288808013801</v>
      </c>
      <c r="K215" s="17">
        <v>0.81014812776484502</v>
      </c>
      <c r="L215" s="17">
        <v>0.68587849646782695</v>
      </c>
      <c r="M215" s="17"/>
      <c r="N215" s="17">
        <v>0.77530404491584404</v>
      </c>
      <c r="O215" s="17">
        <v>0.74977104477036105</v>
      </c>
      <c r="P215" s="17">
        <v>0.55178326653006304</v>
      </c>
      <c r="Q215" s="17">
        <v>0.64143555562935195</v>
      </c>
      <c r="R215" s="17"/>
      <c r="S215" s="17">
        <v>0.7</v>
      </c>
      <c r="T215" s="17">
        <v>0.8</v>
      </c>
      <c r="U215" s="17">
        <v>0.88235294117647101</v>
      </c>
      <c r="V215" s="17">
        <v>0.50793650793650802</v>
      </c>
      <c r="W215" s="17">
        <v>0.69491525423728795</v>
      </c>
      <c r="X215" s="17">
        <v>0.69620253164557</v>
      </c>
      <c r="Y215" s="17">
        <v>0.74285714285714299</v>
      </c>
      <c r="Z215" s="17">
        <v>0.62790697674418605</v>
      </c>
      <c r="AA215" s="17">
        <v>0.76666666666666705</v>
      </c>
      <c r="AB215" s="17"/>
      <c r="AC215" s="17">
        <v>0.68414549504457101</v>
      </c>
      <c r="AD215" s="17">
        <v>0.74686760396525997</v>
      </c>
      <c r="AE215" s="17">
        <v>0.68609232273029097</v>
      </c>
      <c r="AF215" s="17"/>
      <c r="AG215" s="17">
        <v>0.72624182342212296</v>
      </c>
      <c r="AH215" s="17">
        <v>0.71315949763999598</v>
      </c>
      <c r="AI215" s="17">
        <v>0.65791015822118304</v>
      </c>
      <c r="AJ215" s="17">
        <v>0.60753097943838796</v>
      </c>
      <c r="AK215" s="17">
        <v>0.75518536791684898</v>
      </c>
      <c r="AL215" s="17"/>
      <c r="AM215" s="17">
        <v>0.48359558343484499</v>
      </c>
      <c r="AN215" s="17">
        <v>0.627420165958956</v>
      </c>
      <c r="AO215" s="17">
        <v>0.74519095847460004</v>
      </c>
      <c r="AP215" s="17">
        <v>0.82666187710257</v>
      </c>
      <c r="AQ215" s="17">
        <v>0.82268477262535</v>
      </c>
      <c r="AR215" s="17"/>
      <c r="AS215" s="17">
        <v>0.71741326830645702</v>
      </c>
      <c r="AT215" s="17">
        <v>0.72782382206615903</v>
      </c>
      <c r="AU215" s="17">
        <v>0.75202780925163604</v>
      </c>
      <c r="AV215" s="17">
        <v>0.67641857162622998</v>
      </c>
      <c r="AW215" s="17"/>
      <c r="AX215" s="17">
        <v>0.70981762966022</v>
      </c>
      <c r="AY215" s="17"/>
      <c r="AZ215" s="17">
        <v>0.69625844432335204</v>
      </c>
      <c r="BA215" s="17">
        <v>0.72825261016645804</v>
      </c>
      <c r="BB215" s="17">
        <v>0.744796327213332</v>
      </c>
      <c r="BC215" s="17"/>
      <c r="BD215" s="17">
        <v>0.76841408135412403</v>
      </c>
      <c r="BE215" s="17">
        <v>0.68904345876643702</v>
      </c>
    </row>
    <row r="216" spans="2:57" x14ac:dyDescent="0.35">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row>
    <row r="217" spans="2:57" x14ac:dyDescent="0.35">
      <c r="B217" s="6" t="s">
        <v>175</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row>
    <row r="218" spans="2:57" x14ac:dyDescent="0.35">
      <c r="B218" s="24" t="s">
        <v>85</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row>
    <row r="219" spans="2:57" x14ac:dyDescent="0.35">
      <c r="B219" t="s">
        <v>103</v>
      </c>
      <c r="C219" s="17">
        <v>0.15121682661879299</v>
      </c>
      <c r="D219" s="17">
        <v>0.149668819884613</v>
      </c>
      <c r="E219" s="17">
        <v>0.15283822381058099</v>
      </c>
      <c r="F219" s="17"/>
      <c r="G219" s="17">
        <v>0.20296182649127301</v>
      </c>
      <c r="H219" s="17">
        <v>0.127986354950343</v>
      </c>
      <c r="I219" s="17">
        <v>0.198185782154183</v>
      </c>
      <c r="J219" s="17">
        <v>0.11951136851185599</v>
      </c>
      <c r="K219" s="17">
        <v>0.14030326063273801</v>
      </c>
      <c r="L219" s="17">
        <v>7.5124483157985797E-2</v>
      </c>
      <c r="M219" s="17"/>
      <c r="N219" s="17">
        <v>0.14144756525494501</v>
      </c>
      <c r="O219" s="17">
        <v>0.14910256511452699</v>
      </c>
      <c r="P219" s="17">
        <v>0.18749538416780401</v>
      </c>
      <c r="Q219" s="17">
        <v>0.16428885959599199</v>
      </c>
      <c r="R219" s="17"/>
      <c r="S219" s="17">
        <v>0.17499999999999999</v>
      </c>
      <c r="T219" s="17">
        <v>0.17142857142857101</v>
      </c>
      <c r="U219" s="17">
        <v>0.14705882352941199</v>
      </c>
      <c r="V219" s="17">
        <v>0.17460317460317501</v>
      </c>
      <c r="W219" s="17">
        <v>0.13559322033898299</v>
      </c>
      <c r="X219" s="17">
        <v>0.189873417721519</v>
      </c>
      <c r="Y219" s="17">
        <v>0.1</v>
      </c>
      <c r="Z219" s="17">
        <v>0.116279069767442</v>
      </c>
      <c r="AA219" s="17">
        <v>0.11111111111111099</v>
      </c>
      <c r="AB219" s="17"/>
      <c r="AC219" s="17">
        <v>0.16220837943628</v>
      </c>
      <c r="AD219" s="17">
        <v>0.141308580081213</v>
      </c>
      <c r="AE219" s="17">
        <v>0.167249172582115</v>
      </c>
      <c r="AF219" s="17"/>
      <c r="AG219" s="17">
        <v>0.196330267199576</v>
      </c>
      <c r="AH219" s="17">
        <v>0.128094410994925</v>
      </c>
      <c r="AI219" s="17">
        <v>0.11198698938691599</v>
      </c>
      <c r="AJ219" s="17">
        <v>0</v>
      </c>
      <c r="AK219" s="17">
        <v>0.19035676787679601</v>
      </c>
      <c r="AL219" s="17"/>
      <c r="AM219" s="17">
        <v>0.14911373838977601</v>
      </c>
      <c r="AN219" s="17">
        <v>0.148894677590755</v>
      </c>
      <c r="AO219" s="17">
        <v>0.14668439267459699</v>
      </c>
      <c r="AP219" s="17">
        <v>0.19601212689879999</v>
      </c>
      <c r="AQ219" s="17">
        <v>8.4230132370418501E-2</v>
      </c>
      <c r="AR219" s="17"/>
      <c r="AS219" s="17">
        <v>0.123816985526884</v>
      </c>
      <c r="AT219" s="17">
        <v>0.165363117632426</v>
      </c>
      <c r="AU219" s="17">
        <v>0.12685587633048301</v>
      </c>
      <c r="AV219" s="17">
        <v>0.20011414102054401</v>
      </c>
      <c r="AW219" s="17"/>
      <c r="AX219" s="17">
        <v>0.14128150143856699</v>
      </c>
      <c r="AY219" s="17"/>
      <c r="AZ219" s="17">
        <v>0.13640417493794399</v>
      </c>
      <c r="BA219" s="17">
        <v>0.17719163194769699</v>
      </c>
      <c r="BB219" s="17">
        <v>0.13953104794173199</v>
      </c>
      <c r="BC219" s="17"/>
      <c r="BD219" s="17">
        <v>0.146591916725859</v>
      </c>
      <c r="BE219" s="17">
        <v>0.16971041715267099</v>
      </c>
    </row>
    <row r="220" spans="2:57" x14ac:dyDescent="0.35">
      <c r="B220" t="s">
        <v>104</v>
      </c>
      <c r="C220" s="17">
        <v>0.373898903118427</v>
      </c>
      <c r="D220" s="17">
        <v>0.39716029151094001</v>
      </c>
      <c r="E220" s="17">
        <v>0.361976768173986</v>
      </c>
      <c r="F220" s="17"/>
      <c r="G220" s="17">
        <v>0.33074349022161598</v>
      </c>
      <c r="H220" s="17">
        <v>0.42615807671813899</v>
      </c>
      <c r="I220" s="17">
        <v>0.339093514086246</v>
      </c>
      <c r="J220" s="17">
        <v>0.33909381969074398</v>
      </c>
      <c r="K220" s="17">
        <v>0.39683135157023502</v>
      </c>
      <c r="L220" s="17">
        <v>0.40665051659066997</v>
      </c>
      <c r="M220" s="17"/>
      <c r="N220" s="17">
        <v>0.36277669032784499</v>
      </c>
      <c r="O220" s="17">
        <v>0.405074929662325</v>
      </c>
      <c r="P220" s="17">
        <v>0.39081076126251002</v>
      </c>
      <c r="Q220" s="17">
        <v>0.29549191370781203</v>
      </c>
      <c r="R220" s="17"/>
      <c r="S220" s="17">
        <v>0.358333333333333</v>
      </c>
      <c r="T220" s="17">
        <v>0.266666666666667</v>
      </c>
      <c r="U220" s="17">
        <v>0.41176470588235298</v>
      </c>
      <c r="V220" s="17">
        <v>0.30158730158730201</v>
      </c>
      <c r="W220" s="17">
        <v>0.305084745762712</v>
      </c>
      <c r="X220" s="17">
        <v>0.481012658227848</v>
      </c>
      <c r="Y220" s="17">
        <v>0.42857142857142899</v>
      </c>
      <c r="Z220" s="17">
        <v>0.48837209302325602</v>
      </c>
      <c r="AA220" s="17">
        <v>0.43333333333333302</v>
      </c>
      <c r="AB220" s="17"/>
      <c r="AC220" s="17">
        <v>0.40351207460919403</v>
      </c>
      <c r="AD220" s="17">
        <v>0.370408894354746</v>
      </c>
      <c r="AE220" s="17">
        <v>0.33994909684796398</v>
      </c>
      <c r="AF220" s="17"/>
      <c r="AG220" s="17">
        <v>0.38760739210433098</v>
      </c>
      <c r="AH220" s="17">
        <v>0.371952003617051</v>
      </c>
      <c r="AI220" s="17">
        <v>0.42153206247923503</v>
      </c>
      <c r="AJ220" s="17">
        <v>0.37352596106910102</v>
      </c>
      <c r="AK220" s="17">
        <v>0.32086859156692898</v>
      </c>
      <c r="AL220" s="17"/>
      <c r="AM220" s="17">
        <v>0.24852813686667699</v>
      </c>
      <c r="AN220" s="17">
        <v>0.39504044208014</v>
      </c>
      <c r="AO220" s="17">
        <v>0.39221356869986101</v>
      </c>
      <c r="AP220" s="17">
        <v>0.36503110434209901</v>
      </c>
      <c r="AQ220" s="17">
        <v>0.38472292939104002</v>
      </c>
      <c r="AR220" s="17"/>
      <c r="AS220" s="17">
        <v>0.37344771434858898</v>
      </c>
      <c r="AT220" s="17">
        <v>0.420790223317212</v>
      </c>
      <c r="AU220" s="17">
        <v>0.31645864615657399</v>
      </c>
      <c r="AV220" s="17">
        <v>0.34658286251527898</v>
      </c>
      <c r="AW220" s="17"/>
      <c r="AX220" s="17">
        <v>0.39426006536744101</v>
      </c>
      <c r="AY220" s="17"/>
      <c r="AZ220" s="17">
        <v>0.33978772915280597</v>
      </c>
      <c r="BA220" s="17">
        <v>0.44156350787899001</v>
      </c>
      <c r="BB220" s="17">
        <v>0.334884161792465</v>
      </c>
      <c r="BC220" s="17"/>
      <c r="BD220" s="17">
        <v>0.35316857741268498</v>
      </c>
      <c r="BE220" s="17">
        <v>0.41580164976258899</v>
      </c>
    </row>
    <row r="221" spans="2:57" x14ac:dyDescent="0.35">
      <c r="B221" t="s">
        <v>105</v>
      </c>
      <c r="C221" s="17">
        <v>0.231835166014289</v>
      </c>
      <c r="D221" s="17">
        <v>0.23627751342818901</v>
      </c>
      <c r="E221" s="17">
        <v>0.22808183379488001</v>
      </c>
      <c r="F221" s="17"/>
      <c r="G221" s="17">
        <v>0.25067442205803098</v>
      </c>
      <c r="H221" s="17">
        <v>0.23669319977005501</v>
      </c>
      <c r="I221" s="17">
        <v>0.235068741958185</v>
      </c>
      <c r="J221" s="17">
        <v>0.17813445291181501</v>
      </c>
      <c r="K221" s="17">
        <v>0.22225376233413999</v>
      </c>
      <c r="L221" s="17">
        <v>0.352935971680926</v>
      </c>
      <c r="M221" s="17"/>
      <c r="N221" s="17">
        <v>0.21653965784713999</v>
      </c>
      <c r="O221" s="17">
        <v>0.23309698890919001</v>
      </c>
      <c r="P221" s="17">
        <v>0.25863626670911599</v>
      </c>
      <c r="Q221" s="17">
        <v>0.28491722109008899</v>
      </c>
      <c r="R221" s="17"/>
      <c r="S221" s="17">
        <v>0.241666666666667</v>
      </c>
      <c r="T221" s="17">
        <v>0.28571428571428598</v>
      </c>
      <c r="U221" s="17">
        <v>0.23529411764705899</v>
      </c>
      <c r="V221" s="17">
        <v>0.238095238095238</v>
      </c>
      <c r="W221" s="17">
        <v>0.169491525423729</v>
      </c>
      <c r="X221" s="17">
        <v>0.189873417721519</v>
      </c>
      <c r="Y221" s="17">
        <v>0.24285714285714299</v>
      </c>
      <c r="Z221" s="17">
        <v>0.232558139534884</v>
      </c>
      <c r="AA221" s="17">
        <v>0.211111111111111</v>
      </c>
      <c r="AB221" s="17"/>
      <c r="AC221" s="17">
        <v>0.209703076908233</v>
      </c>
      <c r="AD221" s="17">
        <v>0.208503380708289</v>
      </c>
      <c r="AE221" s="17">
        <v>0.40352840494921899</v>
      </c>
      <c r="AF221" s="17"/>
      <c r="AG221" s="17">
        <v>0.200972729909112</v>
      </c>
      <c r="AH221" s="17">
        <v>0.22297208627905099</v>
      </c>
      <c r="AI221" s="17">
        <v>0.28122493763166601</v>
      </c>
      <c r="AJ221" s="17">
        <v>0.40727577908898599</v>
      </c>
      <c r="AK221" s="17">
        <v>0.31802706838788602</v>
      </c>
      <c r="AL221" s="17"/>
      <c r="AM221" s="17">
        <v>0.354558472959285</v>
      </c>
      <c r="AN221" s="17">
        <v>0.23143794431319201</v>
      </c>
      <c r="AO221" s="17">
        <v>0.22509287503502201</v>
      </c>
      <c r="AP221" s="17">
        <v>0.18588518030495499</v>
      </c>
      <c r="AQ221" s="17">
        <v>0.26585563273767399</v>
      </c>
      <c r="AR221" s="17"/>
      <c r="AS221" s="17">
        <v>0.248766108472779</v>
      </c>
      <c r="AT221" s="17">
        <v>0.19340882778645099</v>
      </c>
      <c r="AU221" s="17">
        <v>0.27039134412888999</v>
      </c>
      <c r="AV221" s="17">
        <v>0.23756626174449799</v>
      </c>
      <c r="AW221" s="17"/>
      <c r="AX221" s="17">
        <v>0.21605073502171501</v>
      </c>
      <c r="AY221" s="17"/>
      <c r="AZ221" s="17">
        <v>0.27967556087145801</v>
      </c>
      <c r="BA221" s="17">
        <v>0.19619400023826999</v>
      </c>
      <c r="BB221" s="17">
        <v>0.21890263152697101</v>
      </c>
      <c r="BC221" s="17"/>
      <c r="BD221" s="17">
        <v>0.24866826911933099</v>
      </c>
      <c r="BE221" s="17">
        <v>0.19053295949700999</v>
      </c>
    </row>
    <row r="222" spans="2:57" x14ac:dyDescent="0.35">
      <c r="B222" t="s">
        <v>106</v>
      </c>
      <c r="C222" s="17">
        <v>0.19289678409313901</v>
      </c>
      <c r="D222" s="17">
        <v>0.166357338796596</v>
      </c>
      <c r="E222" s="17">
        <v>0.206940709266766</v>
      </c>
      <c r="F222" s="17"/>
      <c r="G222" s="17">
        <v>0.17154531137415999</v>
      </c>
      <c r="H222" s="17">
        <v>0.16293920117076699</v>
      </c>
      <c r="I222" s="17">
        <v>0.180316176817095</v>
      </c>
      <c r="J222" s="17">
        <v>0.31169100842165598</v>
      </c>
      <c r="K222" s="17">
        <v>0.163852089495374</v>
      </c>
      <c r="L222" s="17">
        <v>0.14426229120377301</v>
      </c>
      <c r="M222" s="17"/>
      <c r="N222" s="17">
        <v>0.229194896165379</v>
      </c>
      <c r="O222" s="17">
        <v>0.173161569400335</v>
      </c>
      <c r="P222" s="17">
        <v>0.12321269440630001</v>
      </c>
      <c r="Q222" s="17">
        <v>0.158607260145327</v>
      </c>
      <c r="R222" s="17"/>
      <c r="S222" s="17">
        <v>0.17499999999999999</v>
      </c>
      <c r="T222" s="17">
        <v>0.22857142857142901</v>
      </c>
      <c r="U222" s="17">
        <v>0.14705882352941199</v>
      </c>
      <c r="V222" s="17">
        <v>0.19047619047618999</v>
      </c>
      <c r="W222" s="17">
        <v>0.305084745762712</v>
      </c>
      <c r="X222" s="17">
        <v>0.126582278481013</v>
      </c>
      <c r="Y222" s="17">
        <v>0.214285714285714</v>
      </c>
      <c r="Z222" s="17">
        <v>0.116279069767442</v>
      </c>
      <c r="AA222" s="17">
        <v>0.2</v>
      </c>
      <c r="AB222" s="17"/>
      <c r="AC222" s="17">
        <v>0.178506453736552</v>
      </c>
      <c r="AD222" s="17">
        <v>0.231087594871319</v>
      </c>
      <c r="AE222" s="17">
        <v>4.9478292315424603E-2</v>
      </c>
      <c r="AF222" s="17"/>
      <c r="AG222" s="17">
        <v>0.20206482934724601</v>
      </c>
      <c r="AH222" s="17">
        <v>0.21132673185679901</v>
      </c>
      <c r="AI222" s="17">
        <v>0.14651870883471599</v>
      </c>
      <c r="AJ222" s="17">
        <v>0</v>
      </c>
      <c r="AK222" s="17">
        <v>8.0594261313976095E-2</v>
      </c>
      <c r="AL222" s="17"/>
      <c r="AM222" s="17">
        <v>0.214086163373473</v>
      </c>
      <c r="AN222" s="17">
        <v>0.165736974973658</v>
      </c>
      <c r="AO222" s="17">
        <v>0.19388903236980801</v>
      </c>
      <c r="AP222" s="17">
        <v>0.20229842518143801</v>
      </c>
      <c r="AQ222" s="17">
        <v>0.17923337554336399</v>
      </c>
      <c r="AR222" s="17"/>
      <c r="AS222" s="17">
        <v>0.182266761384591</v>
      </c>
      <c r="AT222" s="17">
        <v>0.19156935737733599</v>
      </c>
      <c r="AU222" s="17">
        <v>0.23799305164516299</v>
      </c>
      <c r="AV222" s="17">
        <v>0.15071872419448001</v>
      </c>
      <c r="AW222" s="17"/>
      <c r="AX222" s="17">
        <v>0.194265755881908</v>
      </c>
      <c r="AY222" s="17"/>
      <c r="AZ222" s="17">
        <v>0.20037331869045899</v>
      </c>
      <c r="BA222" s="17">
        <v>0.15002477154039001</v>
      </c>
      <c r="BB222" s="17">
        <v>0.237342856308428</v>
      </c>
      <c r="BC222" s="17"/>
      <c r="BD222" s="17">
        <v>0.19974636682496799</v>
      </c>
      <c r="BE222" s="17">
        <v>0.174939411298384</v>
      </c>
    </row>
    <row r="223" spans="2:57" x14ac:dyDescent="0.35">
      <c r="B223" t="s">
        <v>107</v>
      </c>
      <c r="C223" s="17">
        <v>4.36642548437573E-2</v>
      </c>
      <c r="D223" s="17">
        <v>3.7697402500042401E-2</v>
      </c>
      <c r="E223" s="17">
        <v>4.7378702127974001E-2</v>
      </c>
      <c r="F223" s="17"/>
      <c r="G223" s="17">
        <v>4.4074949854920199E-2</v>
      </c>
      <c r="H223" s="17">
        <v>3.4622146909459701E-2</v>
      </c>
      <c r="I223" s="17">
        <v>4.0613840694274601E-2</v>
      </c>
      <c r="J223" s="17">
        <v>5.1569350463929603E-2</v>
      </c>
      <c r="K223" s="17">
        <v>6.57061627881914E-2</v>
      </c>
      <c r="L223" s="17">
        <v>2.10267373666451E-2</v>
      </c>
      <c r="M223" s="17"/>
      <c r="N223" s="17">
        <v>4.6974563309637202E-2</v>
      </c>
      <c r="O223" s="17">
        <v>2.6669090918626199E-2</v>
      </c>
      <c r="P223" s="17">
        <v>3.9844893454269698E-2</v>
      </c>
      <c r="Q223" s="17">
        <v>7.8577949693619795E-2</v>
      </c>
      <c r="R223" s="17"/>
      <c r="S223" s="17">
        <v>0.05</v>
      </c>
      <c r="T223" s="17">
        <v>3.8095238095238099E-2</v>
      </c>
      <c r="U223" s="17">
        <v>5.8823529411764698E-2</v>
      </c>
      <c r="V223" s="17">
        <v>6.3492063492063502E-2</v>
      </c>
      <c r="W223" s="17">
        <v>8.4745762711864403E-2</v>
      </c>
      <c r="X223" s="17">
        <v>1.26582278481013E-2</v>
      </c>
      <c r="Y223" s="17">
        <v>1.4285714285714299E-2</v>
      </c>
      <c r="Z223" s="17">
        <v>4.6511627906976702E-2</v>
      </c>
      <c r="AA223" s="17">
        <v>3.3333333333333298E-2</v>
      </c>
      <c r="AB223" s="17"/>
      <c r="AC223" s="17">
        <v>4.6070015309741301E-2</v>
      </c>
      <c r="AD223" s="17">
        <v>4.1957287148985098E-2</v>
      </c>
      <c r="AE223" s="17">
        <v>1.2935534584113E-2</v>
      </c>
      <c r="AF223" s="17"/>
      <c r="AG223" s="17">
        <v>1.30247814397348E-2</v>
      </c>
      <c r="AH223" s="17">
        <v>6.5654767252174895E-2</v>
      </c>
      <c r="AI223" s="17">
        <v>3.8737301667466903E-2</v>
      </c>
      <c r="AJ223" s="17">
        <v>0.21919825984191299</v>
      </c>
      <c r="AK223" s="17">
        <v>4.6508214584848197E-2</v>
      </c>
      <c r="AL223" s="17"/>
      <c r="AM223" s="17">
        <v>3.3713488410788903E-2</v>
      </c>
      <c r="AN223" s="17">
        <v>4.88683790873621E-2</v>
      </c>
      <c r="AO223" s="17">
        <v>3.7493721967878098E-2</v>
      </c>
      <c r="AP223" s="17">
        <v>4.4865584242913502E-2</v>
      </c>
      <c r="AQ223" s="17">
        <v>8.5957929957503995E-2</v>
      </c>
      <c r="AR223" s="17"/>
      <c r="AS223" s="17">
        <v>5.3983362787509599E-2</v>
      </c>
      <c r="AT223" s="17">
        <v>2.8868473886574601E-2</v>
      </c>
      <c r="AU223" s="17">
        <v>4.0289838533919001E-2</v>
      </c>
      <c r="AV223" s="17">
        <v>6.5018010525199593E-2</v>
      </c>
      <c r="AW223" s="17"/>
      <c r="AX223" s="17">
        <v>4.7922917781212798E-2</v>
      </c>
      <c r="AY223" s="17"/>
      <c r="AZ223" s="17">
        <v>3.3440760705052003E-2</v>
      </c>
      <c r="BA223" s="17">
        <v>2.6205350162897101E-2</v>
      </c>
      <c r="BB223" s="17">
        <v>6.9339302430403205E-2</v>
      </c>
      <c r="BC223" s="17"/>
      <c r="BD223" s="17">
        <v>4.4831309593729003E-2</v>
      </c>
      <c r="BE223" s="17">
        <v>4.1298966503741999E-2</v>
      </c>
    </row>
    <row r="224" spans="2:57" x14ac:dyDescent="0.35">
      <c r="B224" t="s">
        <v>81</v>
      </c>
      <c r="C224" s="17">
        <v>6.48806531159472E-3</v>
      </c>
      <c r="D224" s="17">
        <v>1.28386338796193E-2</v>
      </c>
      <c r="E224" s="17">
        <v>2.7837628258118299E-3</v>
      </c>
      <c r="F224" s="17"/>
      <c r="G224" s="17">
        <v>0</v>
      </c>
      <c r="H224" s="17">
        <v>1.1601020481235499E-2</v>
      </c>
      <c r="I224" s="17">
        <v>6.7219442900164801E-3</v>
      </c>
      <c r="J224" s="17">
        <v>0</v>
      </c>
      <c r="K224" s="17">
        <v>1.1053373179321899E-2</v>
      </c>
      <c r="L224" s="17">
        <v>0</v>
      </c>
      <c r="M224" s="17"/>
      <c r="N224" s="17">
        <v>3.0666270950547802E-3</v>
      </c>
      <c r="O224" s="17">
        <v>1.2894855994996001E-2</v>
      </c>
      <c r="P224" s="17">
        <v>0</v>
      </c>
      <c r="Q224" s="17">
        <v>1.8116795767159199E-2</v>
      </c>
      <c r="R224" s="17"/>
      <c r="S224" s="17">
        <v>0</v>
      </c>
      <c r="T224" s="17">
        <v>9.5238095238095195E-3</v>
      </c>
      <c r="U224" s="17">
        <v>0</v>
      </c>
      <c r="V224" s="17">
        <v>3.17460317460318E-2</v>
      </c>
      <c r="W224" s="17">
        <v>0</v>
      </c>
      <c r="X224" s="17">
        <v>0</v>
      </c>
      <c r="Y224" s="17">
        <v>0</v>
      </c>
      <c r="Z224" s="17">
        <v>0</v>
      </c>
      <c r="AA224" s="17">
        <v>1.1111111111111099E-2</v>
      </c>
      <c r="AB224" s="17"/>
      <c r="AC224" s="17">
        <v>0</v>
      </c>
      <c r="AD224" s="17">
        <v>6.7342628354474096E-3</v>
      </c>
      <c r="AE224" s="17">
        <v>2.68594987211648E-2</v>
      </c>
      <c r="AF224" s="17"/>
      <c r="AG224" s="17">
        <v>0</v>
      </c>
      <c r="AH224" s="17">
        <v>0</v>
      </c>
      <c r="AI224" s="17">
        <v>0</v>
      </c>
      <c r="AJ224" s="17">
        <v>0</v>
      </c>
      <c r="AK224" s="17">
        <v>4.3645096269564802E-2</v>
      </c>
      <c r="AL224" s="17"/>
      <c r="AM224" s="17">
        <v>0</v>
      </c>
      <c r="AN224" s="17">
        <v>1.0021581954893E-2</v>
      </c>
      <c r="AO224" s="17">
        <v>4.6264092528340902E-3</v>
      </c>
      <c r="AP224" s="17">
        <v>5.9075790297946898E-3</v>
      </c>
      <c r="AQ224" s="17">
        <v>0</v>
      </c>
      <c r="AR224" s="17"/>
      <c r="AS224" s="17">
        <v>1.77190674796475E-2</v>
      </c>
      <c r="AT224" s="17">
        <v>0</v>
      </c>
      <c r="AU224" s="17">
        <v>8.0112432049707308E-3</v>
      </c>
      <c r="AV224" s="17">
        <v>0</v>
      </c>
      <c r="AW224" s="17"/>
      <c r="AX224" s="17">
        <v>6.2190245091560004E-3</v>
      </c>
      <c r="AY224" s="17"/>
      <c r="AZ224" s="17">
        <v>1.03184556422799E-2</v>
      </c>
      <c r="BA224" s="17">
        <v>8.8207382317559094E-3</v>
      </c>
      <c r="BB224" s="17">
        <v>0</v>
      </c>
      <c r="BC224" s="17"/>
      <c r="BD224" s="17">
        <v>6.9935603234290997E-3</v>
      </c>
      <c r="BE224" s="17">
        <v>7.7165957856035203E-3</v>
      </c>
    </row>
    <row r="225" spans="2:57" x14ac:dyDescent="0.35">
      <c r="B225" t="s">
        <v>108</v>
      </c>
      <c r="C225" s="17">
        <v>0.52511572973721998</v>
      </c>
      <c r="D225" s="17">
        <v>0.54682911139555301</v>
      </c>
      <c r="E225" s="17">
        <v>0.51481499198456704</v>
      </c>
      <c r="F225" s="17"/>
      <c r="G225" s="17">
        <v>0.53370531671288901</v>
      </c>
      <c r="H225" s="17">
        <v>0.55414443166848304</v>
      </c>
      <c r="I225" s="17">
        <v>0.53727929624042903</v>
      </c>
      <c r="J225" s="17">
        <v>0.45860518820259899</v>
      </c>
      <c r="K225" s="17">
        <v>0.53713461220297298</v>
      </c>
      <c r="L225" s="17">
        <v>0.48177499974865601</v>
      </c>
      <c r="M225" s="17"/>
      <c r="N225" s="17">
        <v>0.50422425558279005</v>
      </c>
      <c r="O225" s="17">
        <v>0.55417749477685296</v>
      </c>
      <c r="P225" s="17">
        <v>0.578306145430314</v>
      </c>
      <c r="Q225" s="17">
        <v>0.45978077330380501</v>
      </c>
      <c r="R225" s="17"/>
      <c r="S225" s="17">
        <v>0.53333333333333299</v>
      </c>
      <c r="T225" s="17">
        <v>0.43809523809523798</v>
      </c>
      <c r="U225" s="17">
        <v>0.55882352941176505</v>
      </c>
      <c r="V225" s="17">
        <v>0.476190476190476</v>
      </c>
      <c r="W225" s="17">
        <v>0.44067796610169502</v>
      </c>
      <c r="X225" s="17">
        <v>0.670886075949367</v>
      </c>
      <c r="Y225" s="17">
        <v>0.52857142857142903</v>
      </c>
      <c r="Z225" s="17">
        <v>0.60465116279069797</v>
      </c>
      <c r="AA225" s="17">
        <v>0.54444444444444495</v>
      </c>
      <c r="AB225" s="17"/>
      <c r="AC225" s="17">
        <v>0.565720454045474</v>
      </c>
      <c r="AD225" s="17">
        <v>0.51171747443595905</v>
      </c>
      <c r="AE225" s="17">
        <v>0.50719826943007795</v>
      </c>
      <c r="AF225" s="17"/>
      <c r="AG225" s="17">
        <v>0.58393765930390695</v>
      </c>
      <c r="AH225" s="17">
        <v>0.50004641461197497</v>
      </c>
      <c r="AI225" s="17">
        <v>0.53351905186615101</v>
      </c>
      <c r="AJ225" s="17">
        <v>0.37352596106910102</v>
      </c>
      <c r="AK225" s="17">
        <v>0.51122535944372505</v>
      </c>
      <c r="AL225" s="17"/>
      <c r="AM225" s="17">
        <v>0.397641875256453</v>
      </c>
      <c r="AN225" s="17">
        <v>0.54393511967089503</v>
      </c>
      <c r="AO225" s="17">
        <v>0.538897961374458</v>
      </c>
      <c r="AP225" s="17">
        <v>0.56104323124089905</v>
      </c>
      <c r="AQ225" s="17">
        <v>0.46895306176145801</v>
      </c>
      <c r="AR225" s="17"/>
      <c r="AS225" s="17">
        <v>0.497264699875473</v>
      </c>
      <c r="AT225" s="17">
        <v>0.586153340949638</v>
      </c>
      <c r="AU225" s="17">
        <v>0.44331452248705699</v>
      </c>
      <c r="AV225" s="17">
        <v>0.54669700353582296</v>
      </c>
      <c r="AW225" s="17"/>
      <c r="AX225" s="17">
        <v>0.53554156680600795</v>
      </c>
      <c r="AY225" s="17"/>
      <c r="AZ225" s="17">
        <v>0.47619190409075102</v>
      </c>
      <c r="BA225" s="17">
        <v>0.61875513982668695</v>
      </c>
      <c r="BB225" s="17">
        <v>0.47441520973419798</v>
      </c>
      <c r="BC225" s="17"/>
      <c r="BD225" s="17">
        <v>0.49976049413854401</v>
      </c>
      <c r="BE225" s="17">
        <v>0.58551206691526003</v>
      </c>
    </row>
    <row r="226" spans="2:57" x14ac:dyDescent="0.35">
      <c r="B226" t="s">
        <v>109</v>
      </c>
      <c r="C226" s="17">
        <v>0.23656103893689601</v>
      </c>
      <c r="D226" s="17">
        <v>0.204054741296638</v>
      </c>
      <c r="E226" s="17">
        <v>0.25431941139474001</v>
      </c>
      <c r="F226" s="17"/>
      <c r="G226" s="17">
        <v>0.21562026122908001</v>
      </c>
      <c r="H226" s="17">
        <v>0.19756134808022699</v>
      </c>
      <c r="I226" s="17">
        <v>0.22093001751137001</v>
      </c>
      <c r="J226" s="17">
        <v>0.363260358885586</v>
      </c>
      <c r="K226" s="17">
        <v>0.229558252283565</v>
      </c>
      <c r="L226" s="17">
        <v>0.165289028570418</v>
      </c>
      <c r="M226" s="17"/>
      <c r="N226" s="17">
        <v>0.27616945947501598</v>
      </c>
      <c r="O226" s="17">
        <v>0.19983066031896099</v>
      </c>
      <c r="P226" s="17">
        <v>0.16305758786057001</v>
      </c>
      <c r="Q226" s="17">
        <v>0.237185209838947</v>
      </c>
      <c r="R226" s="17"/>
      <c r="S226" s="17">
        <v>0.22500000000000001</v>
      </c>
      <c r="T226" s="17">
        <v>0.266666666666667</v>
      </c>
      <c r="U226" s="17">
        <v>0.20588235294117599</v>
      </c>
      <c r="V226" s="17">
        <v>0.25396825396825401</v>
      </c>
      <c r="W226" s="17">
        <v>0.38983050847457601</v>
      </c>
      <c r="X226" s="17">
        <v>0.139240506329114</v>
      </c>
      <c r="Y226" s="17">
        <v>0.22857142857142901</v>
      </c>
      <c r="Z226" s="17">
        <v>0.162790697674419</v>
      </c>
      <c r="AA226" s="17">
        <v>0.233333333333333</v>
      </c>
      <c r="AB226" s="17"/>
      <c r="AC226" s="17">
        <v>0.224576469046293</v>
      </c>
      <c r="AD226" s="17">
        <v>0.27304488202030402</v>
      </c>
      <c r="AE226" s="17">
        <v>6.2413826899537499E-2</v>
      </c>
      <c r="AF226" s="17"/>
      <c r="AG226" s="17">
        <v>0.21508961078698099</v>
      </c>
      <c r="AH226" s="17">
        <v>0.27698149910897402</v>
      </c>
      <c r="AI226" s="17">
        <v>0.18525601050218299</v>
      </c>
      <c r="AJ226" s="17">
        <v>0.21919825984191299</v>
      </c>
      <c r="AK226" s="17">
        <v>0.12710247589882401</v>
      </c>
      <c r="AL226" s="17"/>
      <c r="AM226" s="17">
        <v>0.247799651784262</v>
      </c>
      <c r="AN226" s="17">
        <v>0.21460535406101999</v>
      </c>
      <c r="AO226" s="17">
        <v>0.23138275433768599</v>
      </c>
      <c r="AP226" s="17">
        <v>0.24716400942435099</v>
      </c>
      <c r="AQ226" s="17">
        <v>0.265191305500868</v>
      </c>
      <c r="AR226" s="17"/>
      <c r="AS226" s="17">
        <v>0.23625012417210001</v>
      </c>
      <c r="AT226" s="17">
        <v>0.220437831263911</v>
      </c>
      <c r="AU226" s="17">
        <v>0.27828289017908198</v>
      </c>
      <c r="AV226" s="17">
        <v>0.215736734719679</v>
      </c>
      <c r="AW226" s="17"/>
      <c r="AX226" s="17">
        <v>0.242188673663121</v>
      </c>
      <c r="AY226" s="17"/>
      <c r="AZ226" s="17">
        <v>0.23381407939551099</v>
      </c>
      <c r="BA226" s="17">
        <v>0.176230121703287</v>
      </c>
      <c r="BB226" s="17">
        <v>0.30668215873883098</v>
      </c>
      <c r="BC226" s="17"/>
      <c r="BD226" s="17">
        <v>0.24457767641869699</v>
      </c>
      <c r="BE226" s="17">
        <v>0.21623837780212599</v>
      </c>
    </row>
    <row r="227" spans="2:57" x14ac:dyDescent="0.35">
      <c r="B227" t="s">
        <v>110</v>
      </c>
      <c r="C227" s="17">
        <v>0.28855469080032398</v>
      </c>
      <c r="D227" s="17">
        <v>0.34277437009891498</v>
      </c>
      <c r="E227" s="17">
        <v>0.26049558058982702</v>
      </c>
      <c r="F227" s="17"/>
      <c r="G227" s="17">
        <v>0.318085055483809</v>
      </c>
      <c r="H227" s="17">
        <v>0.35658308358825602</v>
      </c>
      <c r="I227" s="17">
        <v>0.31634927872905899</v>
      </c>
      <c r="J227" s="17">
        <v>9.5344829317013297E-2</v>
      </c>
      <c r="K227" s="17">
        <v>0.30757635991940802</v>
      </c>
      <c r="L227" s="17">
        <v>0.31648597117823801</v>
      </c>
      <c r="M227" s="17"/>
      <c r="N227" s="17">
        <v>0.22805479610777399</v>
      </c>
      <c r="O227" s="17">
        <v>0.354346834457891</v>
      </c>
      <c r="P227" s="17">
        <v>0.41524855756974399</v>
      </c>
      <c r="Q227" s="17">
        <v>0.22259556346485801</v>
      </c>
      <c r="R227" s="17"/>
      <c r="S227" s="17">
        <v>0.30833333333333302</v>
      </c>
      <c r="T227" s="17">
        <v>0.17142857142857101</v>
      </c>
      <c r="U227" s="17">
        <v>0.35294117647058798</v>
      </c>
      <c r="V227" s="17">
        <v>0.22222222222222199</v>
      </c>
      <c r="W227" s="17">
        <v>5.0847457627118599E-2</v>
      </c>
      <c r="X227" s="17">
        <v>0.531645569620253</v>
      </c>
      <c r="Y227" s="17">
        <v>0.3</v>
      </c>
      <c r="Z227" s="17">
        <v>0.44186046511627902</v>
      </c>
      <c r="AA227" s="17">
        <v>0.31111111111111101</v>
      </c>
      <c r="AB227" s="17"/>
      <c r="AC227" s="17">
        <v>0.34114398499918103</v>
      </c>
      <c r="AD227" s="17">
        <v>0.238672592415655</v>
      </c>
      <c r="AE227" s="17">
        <v>0.444784442530541</v>
      </c>
      <c r="AF227" s="17"/>
      <c r="AG227" s="17">
        <v>0.36884804851692599</v>
      </c>
      <c r="AH227" s="17">
        <v>0.223064915503002</v>
      </c>
      <c r="AI227" s="17">
        <v>0.34826304136396802</v>
      </c>
      <c r="AJ227" s="17">
        <v>0.154327701227188</v>
      </c>
      <c r="AK227" s="17">
        <v>0.38412288354490098</v>
      </c>
      <c r="AL227" s="17"/>
      <c r="AM227" s="17">
        <v>0.14984222347219101</v>
      </c>
      <c r="AN227" s="17">
        <v>0.32932976560987498</v>
      </c>
      <c r="AO227" s="17">
        <v>0.30751520703677199</v>
      </c>
      <c r="AP227" s="17">
        <v>0.31387922181654798</v>
      </c>
      <c r="AQ227" s="17">
        <v>0.20376175626059001</v>
      </c>
      <c r="AR227" s="17"/>
      <c r="AS227" s="17">
        <v>0.261014575703373</v>
      </c>
      <c r="AT227" s="17">
        <v>0.36571550968572702</v>
      </c>
      <c r="AU227" s="17">
        <v>0.16503163230797499</v>
      </c>
      <c r="AV227" s="17">
        <v>0.33096026881614299</v>
      </c>
      <c r="AW227" s="17"/>
      <c r="AX227" s="17">
        <v>0.29335289314288698</v>
      </c>
      <c r="AY227" s="17"/>
      <c r="AZ227" s="17">
        <v>0.242377824695239</v>
      </c>
      <c r="BA227" s="17">
        <v>0.44252501812339901</v>
      </c>
      <c r="BB227" s="17">
        <v>0.16773305099536701</v>
      </c>
      <c r="BC227" s="17"/>
      <c r="BD227" s="17">
        <v>0.25518281771984702</v>
      </c>
      <c r="BE227" s="17">
        <v>0.36927368911313402</v>
      </c>
    </row>
    <row r="228" spans="2:57"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row>
    <row r="229" spans="2:57" x14ac:dyDescent="0.35">
      <c r="B229" s="6" t="s">
        <v>190</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row>
    <row r="230" spans="2:57" x14ac:dyDescent="0.35">
      <c r="B230" s="24" t="s">
        <v>85</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row>
    <row r="231" spans="2:57" x14ac:dyDescent="0.35">
      <c r="B231" t="s">
        <v>184</v>
      </c>
      <c r="C231" s="17">
        <v>0.18968048538938501</v>
      </c>
      <c r="D231" s="17">
        <v>0.20943514639809299</v>
      </c>
      <c r="E231" s="17">
        <v>0.17895450380707101</v>
      </c>
      <c r="F231" s="17"/>
      <c r="G231" s="17">
        <v>0.12748040847720901</v>
      </c>
      <c r="H231" s="17">
        <v>0.20086630969029001</v>
      </c>
      <c r="I231" s="17">
        <v>0.206901951581314</v>
      </c>
      <c r="J231" s="17">
        <v>0.163332437543252</v>
      </c>
      <c r="K231" s="17">
        <v>0.198396738875114</v>
      </c>
      <c r="L231" s="17">
        <v>0.226604496641367</v>
      </c>
      <c r="M231" s="17"/>
      <c r="N231" s="17">
        <v>0.21511909653213601</v>
      </c>
      <c r="O231" s="17">
        <v>0.15128502724206699</v>
      </c>
      <c r="P231" s="17">
        <v>0.133497422820892</v>
      </c>
      <c r="Q231" s="17">
        <v>0.23762944945512701</v>
      </c>
      <c r="R231" s="17"/>
      <c r="S231" s="17">
        <v>0.17499999999999999</v>
      </c>
      <c r="T231" s="17">
        <v>0.20952380952381</v>
      </c>
      <c r="U231" s="17">
        <v>0.11764705882352899</v>
      </c>
      <c r="V231" s="17">
        <v>0.206349206349206</v>
      </c>
      <c r="W231" s="17">
        <v>0.22033898305084701</v>
      </c>
      <c r="X231" s="17">
        <v>0.151898734177215</v>
      </c>
      <c r="Y231" s="17">
        <v>0.27142857142857102</v>
      </c>
      <c r="Z231" s="17">
        <v>0.209302325581395</v>
      </c>
      <c r="AA231" s="17">
        <v>0.16666666666666699</v>
      </c>
      <c r="AB231" s="17"/>
      <c r="AC231" s="17">
        <v>0.21390758673749399</v>
      </c>
      <c r="AD231" s="17">
        <v>0.188514860142447</v>
      </c>
      <c r="AE231" s="17">
        <v>0.169436011769134</v>
      </c>
      <c r="AF231" s="17"/>
      <c r="AG231" s="17">
        <v>0.225067156619638</v>
      </c>
      <c r="AH231" s="17">
        <v>0.185865446155209</v>
      </c>
      <c r="AI231" s="17">
        <v>0.22154103885415699</v>
      </c>
      <c r="AJ231" s="17">
        <v>0.42283614938640601</v>
      </c>
      <c r="AK231" s="17">
        <v>0.152102387042031</v>
      </c>
      <c r="AL231" s="17"/>
      <c r="AM231" s="17">
        <v>0.119608408805521</v>
      </c>
      <c r="AN231" s="17">
        <v>0.21050809622622799</v>
      </c>
      <c r="AO231" s="17">
        <v>0.19774127679389999</v>
      </c>
      <c r="AP231" s="17">
        <v>0.204408755333258</v>
      </c>
      <c r="AQ231" s="17">
        <v>0.13923168889264001</v>
      </c>
      <c r="AR231" s="17"/>
      <c r="AS231" s="17">
        <v>0.21404705616445199</v>
      </c>
      <c r="AT231" s="17">
        <v>0.206690276282816</v>
      </c>
      <c r="AU231" s="17">
        <v>9.64474807029745E-2</v>
      </c>
      <c r="AV231" s="17">
        <v>0.23952012559269001</v>
      </c>
      <c r="AW231" s="17"/>
      <c r="AX231" s="17">
        <v>0.195498325620519</v>
      </c>
      <c r="AY231" s="17"/>
      <c r="AZ231" s="17">
        <v>0.19242072607538499</v>
      </c>
      <c r="BA231" s="17">
        <v>0.20026963638547099</v>
      </c>
      <c r="BB231" s="17">
        <v>0.17642651677906701</v>
      </c>
      <c r="BC231" s="17"/>
      <c r="BD231" s="17">
        <v>0.19349874521541599</v>
      </c>
      <c r="BE231" s="17">
        <v>0.208393754822638</v>
      </c>
    </row>
    <row r="232" spans="2:57" x14ac:dyDescent="0.35">
      <c r="B232" t="s">
        <v>185</v>
      </c>
      <c r="C232" s="17">
        <v>0.51080263410188598</v>
      </c>
      <c r="D232" s="17">
        <v>0.47073891616728603</v>
      </c>
      <c r="E232" s="17">
        <v>0.534295025941386</v>
      </c>
      <c r="F232" s="17"/>
      <c r="G232" s="17">
        <v>0.41455465549945603</v>
      </c>
      <c r="H232" s="17">
        <v>0.42888258120412198</v>
      </c>
      <c r="I232" s="17">
        <v>0.48505704907361902</v>
      </c>
      <c r="J232" s="17">
        <v>0.58038498624162904</v>
      </c>
      <c r="K232" s="17">
        <v>0.623628445375913</v>
      </c>
      <c r="L232" s="17">
        <v>0.71929775756729297</v>
      </c>
      <c r="M232" s="17"/>
      <c r="N232" s="17">
        <v>0.53475231336368201</v>
      </c>
      <c r="O232" s="17">
        <v>0.54778525432347103</v>
      </c>
      <c r="P232" s="17">
        <v>0.46319892286847097</v>
      </c>
      <c r="Q232" s="17">
        <v>0.35946278706701201</v>
      </c>
      <c r="R232" s="17"/>
      <c r="S232" s="17">
        <v>0.483333333333333</v>
      </c>
      <c r="T232" s="17">
        <v>0.43809523809523798</v>
      </c>
      <c r="U232" s="17">
        <v>0.61764705882352899</v>
      </c>
      <c r="V232" s="17">
        <v>0.41269841269841301</v>
      </c>
      <c r="W232" s="17">
        <v>0.47457627118644102</v>
      </c>
      <c r="X232" s="17">
        <v>0.556962025316456</v>
      </c>
      <c r="Y232" s="17">
        <v>0.5</v>
      </c>
      <c r="Z232" s="17">
        <v>0.55813953488372103</v>
      </c>
      <c r="AA232" s="17">
        <v>0.61111111111111105</v>
      </c>
      <c r="AB232" s="17"/>
      <c r="AC232" s="17">
        <v>0.55061915113300597</v>
      </c>
      <c r="AD232" s="17">
        <v>0.50580757036657797</v>
      </c>
      <c r="AE232" s="17">
        <v>0.47466824712678202</v>
      </c>
      <c r="AF232" s="17"/>
      <c r="AG232" s="17">
        <v>0.51495086714507299</v>
      </c>
      <c r="AH232" s="17">
        <v>0.49847475705612798</v>
      </c>
      <c r="AI232" s="17">
        <v>0.49051538942567202</v>
      </c>
      <c r="AJ232" s="17">
        <v>0.57716385061359399</v>
      </c>
      <c r="AK232" s="17">
        <v>0.54390818589514001</v>
      </c>
      <c r="AL232" s="17"/>
      <c r="AM232" s="17">
        <v>0.41659265733254203</v>
      </c>
      <c r="AN232" s="17">
        <v>0.44332789263489902</v>
      </c>
      <c r="AO232" s="17">
        <v>0.52822135985983298</v>
      </c>
      <c r="AP232" s="17">
        <v>0.52855614890282099</v>
      </c>
      <c r="AQ232" s="17">
        <v>0.51698783951085903</v>
      </c>
      <c r="AR232" s="17"/>
      <c r="AS232" s="17">
        <v>0.51741405276538799</v>
      </c>
      <c r="AT232" s="17">
        <v>0.47951016841359101</v>
      </c>
      <c r="AU232" s="17">
        <v>0.61743857258822699</v>
      </c>
      <c r="AV232" s="17">
        <v>0.421660252196699</v>
      </c>
      <c r="AW232" s="17"/>
      <c r="AX232" s="17">
        <v>0.52864284474163503</v>
      </c>
      <c r="AY232" s="17"/>
      <c r="AZ232" s="17">
        <v>0.47700757037118602</v>
      </c>
      <c r="BA232" s="17">
        <v>0.43584545946680697</v>
      </c>
      <c r="BB232" s="17">
        <v>0.63500373012246303</v>
      </c>
      <c r="BC232" s="17"/>
      <c r="BD232" s="17">
        <v>0.52511263855481205</v>
      </c>
      <c r="BE232" s="17">
        <v>0.46516728247353001</v>
      </c>
    </row>
    <row r="233" spans="2:57" x14ac:dyDescent="0.35">
      <c r="B233" t="s">
        <v>186</v>
      </c>
      <c r="C233" s="17">
        <v>0.213140818017651</v>
      </c>
      <c r="D233" s="17">
        <v>0.214852238631211</v>
      </c>
      <c r="E233" s="17">
        <v>0.21090566197624999</v>
      </c>
      <c r="F233" s="17"/>
      <c r="G233" s="17">
        <v>0.269036680442373</v>
      </c>
      <c r="H233" s="17">
        <v>0.265487369672952</v>
      </c>
      <c r="I233" s="17">
        <v>0.24327593447359799</v>
      </c>
      <c r="J233" s="17">
        <v>0.17360996325862399</v>
      </c>
      <c r="K233" s="17">
        <v>0.1235118453783</v>
      </c>
      <c r="L233" s="17">
        <v>5.4097745791340697E-2</v>
      </c>
      <c r="M233" s="17"/>
      <c r="N233" s="17">
        <v>0.18242923253323701</v>
      </c>
      <c r="O233" s="17">
        <v>0.20542459996048101</v>
      </c>
      <c r="P233" s="17">
        <v>0.28564353990386798</v>
      </c>
      <c r="Q233" s="17">
        <v>0.28261323100718</v>
      </c>
      <c r="R233" s="17"/>
      <c r="S233" s="17">
        <v>0.20833333333333301</v>
      </c>
      <c r="T233" s="17">
        <v>0.238095238095238</v>
      </c>
      <c r="U233" s="17">
        <v>0.26470588235294101</v>
      </c>
      <c r="V233" s="17">
        <v>0.30158730158730201</v>
      </c>
      <c r="W233" s="17">
        <v>0.20338983050847501</v>
      </c>
      <c r="X233" s="17">
        <v>0.215189873417722</v>
      </c>
      <c r="Y233" s="17">
        <v>0.185714285714286</v>
      </c>
      <c r="Z233" s="17">
        <v>0.116279069767442</v>
      </c>
      <c r="AA233" s="17">
        <v>0.133333333333333</v>
      </c>
      <c r="AB233" s="17"/>
      <c r="AC233" s="17">
        <v>0.17710635977696901</v>
      </c>
      <c r="AD233" s="17">
        <v>0.22769001235282399</v>
      </c>
      <c r="AE233" s="17">
        <v>0.210207676351681</v>
      </c>
      <c r="AF233" s="17"/>
      <c r="AG233" s="17">
        <v>0.18746886511189101</v>
      </c>
      <c r="AH233" s="17">
        <v>0.21240572717446801</v>
      </c>
      <c r="AI233" s="17">
        <v>0.269625747812065</v>
      </c>
      <c r="AJ233" s="17">
        <v>0</v>
      </c>
      <c r="AK233" s="17">
        <v>0.236112573344401</v>
      </c>
      <c r="AL233" s="17"/>
      <c r="AM233" s="17">
        <v>0.32389301494900302</v>
      </c>
      <c r="AN233" s="17">
        <v>0.26305703861247698</v>
      </c>
      <c r="AO233" s="17">
        <v>0.19341194811238599</v>
      </c>
      <c r="AP233" s="17">
        <v>0.175610816638613</v>
      </c>
      <c r="AQ233" s="17">
        <v>0.26065583683476801</v>
      </c>
      <c r="AR233" s="17"/>
      <c r="AS233" s="17">
        <v>0.19121412413552299</v>
      </c>
      <c r="AT233" s="17">
        <v>0.22065558195599899</v>
      </c>
      <c r="AU233" s="17">
        <v>0.19549484711781601</v>
      </c>
      <c r="AV233" s="17">
        <v>0.25852338034065497</v>
      </c>
      <c r="AW233" s="17"/>
      <c r="AX233" s="17">
        <v>0.193561300551613</v>
      </c>
      <c r="AY233" s="17"/>
      <c r="AZ233" s="17">
        <v>0.21967408852842099</v>
      </c>
      <c r="BA233" s="17">
        <v>0.28025842972336001</v>
      </c>
      <c r="BB233" s="17">
        <v>0.13221532660094801</v>
      </c>
      <c r="BC233" s="17"/>
      <c r="BD233" s="17">
        <v>0.2114367905791</v>
      </c>
      <c r="BE233" s="17">
        <v>0.22293274287475801</v>
      </c>
    </row>
    <row r="234" spans="2:57" x14ac:dyDescent="0.35">
      <c r="B234" t="s">
        <v>187</v>
      </c>
      <c r="C234" s="17">
        <v>6.1392111870996101E-2</v>
      </c>
      <c r="D234" s="17">
        <v>7.6328797561073899E-2</v>
      </c>
      <c r="E234" s="17">
        <v>5.2896413576698997E-2</v>
      </c>
      <c r="F234" s="17"/>
      <c r="G234" s="17">
        <v>0.15202521431420199</v>
      </c>
      <c r="H234" s="17">
        <v>5.2835866024516599E-2</v>
      </c>
      <c r="I234" s="17">
        <v>4.8807353289827299E-2</v>
      </c>
      <c r="J234" s="17">
        <v>7.5030793848692906E-2</v>
      </c>
      <c r="K234" s="17">
        <v>4.3409597191350603E-2</v>
      </c>
      <c r="L234" s="17">
        <v>0</v>
      </c>
      <c r="M234" s="17"/>
      <c r="N234" s="17">
        <v>5.3549334400862098E-2</v>
      </c>
      <c r="O234" s="17">
        <v>6.3431922665218299E-2</v>
      </c>
      <c r="P234" s="17">
        <v>8.9949712300351203E-2</v>
      </c>
      <c r="Q234" s="17">
        <v>5.9004070561300699E-2</v>
      </c>
      <c r="R234" s="17"/>
      <c r="S234" s="17">
        <v>7.4999999999999997E-2</v>
      </c>
      <c r="T234" s="17">
        <v>7.6190476190476197E-2</v>
      </c>
      <c r="U234" s="17">
        <v>0</v>
      </c>
      <c r="V234" s="17">
        <v>6.3492063492063502E-2</v>
      </c>
      <c r="W234" s="17">
        <v>8.4745762711864403E-2</v>
      </c>
      <c r="X234" s="17">
        <v>6.3291139240506306E-2</v>
      </c>
      <c r="Y234" s="17">
        <v>2.8571428571428598E-2</v>
      </c>
      <c r="Z234" s="17">
        <v>6.9767441860465101E-2</v>
      </c>
      <c r="AA234" s="17">
        <v>7.7777777777777807E-2</v>
      </c>
      <c r="AB234" s="17"/>
      <c r="AC234" s="17">
        <v>5.4205651508991599E-2</v>
      </c>
      <c r="AD234" s="17">
        <v>5.1111219284174197E-2</v>
      </c>
      <c r="AE234" s="17">
        <v>8.1542685897634498E-2</v>
      </c>
      <c r="AF234" s="17"/>
      <c r="AG234" s="17">
        <v>5.1387248378218599E-2</v>
      </c>
      <c r="AH234" s="17">
        <v>7.0788153712877097E-2</v>
      </c>
      <c r="AI234" s="17">
        <v>0</v>
      </c>
      <c r="AJ234" s="17">
        <v>0</v>
      </c>
      <c r="AK234" s="17">
        <v>4.5251235812284803E-2</v>
      </c>
      <c r="AL234" s="17"/>
      <c r="AM234" s="17">
        <v>0.104885926317734</v>
      </c>
      <c r="AN234" s="17">
        <v>5.0430741771511897E-2</v>
      </c>
      <c r="AO234" s="17">
        <v>5.6734926726478403E-2</v>
      </c>
      <c r="AP234" s="17">
        <v>7.4120907213964596E-2</v>
      </c>
      <c r="AQ234" s="17">
        <v>0</v>
      </c>
      <c r="AR234" s="17"/>
      <c r="AS234" s="17">
        <v>6.0797376462135302E-2</v>
      </c>
      <c r="AT234" s="17">
        <v>5.98279592659317E-2</v>
      </c>
      <c r="AU234" s="17">
        <v>6.5535742731917299E-2</v>
      </c>
      <c r="AV234" s="17">
        <v>6.0213802908606298E-2</v>
      </c>
      <c r="AW234" s="17"/>
      <c r="AX234" s="17">
        <v>5.7835993471821598E-2</v>
      </c>
      <c r="AY234" s="17"/>
      <c r="AZ234" s="17">
        <v>7.5738372785426999E-2</v>
      </c>
      <c r="BA234" s="17">
        <v>5.67659320376383E-2</v>
      </c>
      <c r="BB234" s="17">
        <v>4.7055814571520499E-2</v>
      </c>
      <c r="BC234" s="17"/>
      <c r="BD234" s="17">
        <v>6.0298019732000697E-2</v>
      </c>
      <c r="BE234" s="17">
        <v>6.6334082718227994E-2</v>
      </c>
    </row>
    <row r="235" spans="2:57" x14ac:dyDescent="0.35">
      <c r="B235" t="s">
        <v>188</v>
      </c>
      <c r="C235" s="17">
        <v>1.6333449415598299E-2</v>
      </c>
      <c r="D235" s="17">
        <v>2.0902815963414E-2</v>
      </c>
      <c r="E235" s="17">
        <v>1.37229747661102E-2</v>
      </c>
      <c r="F235" s="17"/>
      <c r="G235" s="17">
        <v>3.6903041266760098E-2</v>
      </c>
      <c r="H235" s="17">
        <v>3.5952712122026997E-2</v>
      </c>
      <c r="I235" s="17">
        <v>1.05709480067656E-2</v>
      </c>
      <c r="J235" s="17">
        <v>0</v>
      </c>
      <c r="K235" s="17">
        <v>0</v>
      </c>
      <c r="L235" s="17">
        <v>0</v>
      </c>
      <c r="M235" s="17"/>
      <c r="N235" s="17">
        <v>1.1083396075028199E-2</v>
      </c>
      <c r="O235" s="17">
        <v>1.6097632400206102E-2</v>
      </c>
      <c r="P235" s="17">
        <v>2.77104021064184E-2</v>
      </c>
      <c r="Q235" s="17">
        <v>2.8655412000045299E-2</v>
      </c>
      <c r="R235" s="17"/>
      <c r="S235" s="17">
        <v>4.1666666666666699E-2</v>
      </c>
      <c r="T235" s="17">
        <v>2.8571428571428598E-2</v>
      </c>
      <c r="U235" s="17">
        <v>0</v>
      </c>
      <c r="V235" s="17">
        <v>0</v>
      </c>
      <c r="W235" s="17">
        <v>1.6949152542372899E-2</v>
      </c>
      <c r="X235" s="17">
        <v>0</v>
      </c>
      <c r="Y235" s="17">
        <v>0</v>
      </c>
      <c r="Z235" s="17">
        <v>4.6511627906976702E-2</v>
      </c>
      <c r="AA235" s="17">
        <v>1.1111111111111099E-2</v>
      </c>
      <c r="AB235" s="17"/>
      <c r="AC235" s="17">
        <v>4.1612508435395802E-3</v>
      </c>
      <c r="AD235" s="17">
        <v>1.8472346836042201E-2</v>
      </c>
      <c r="AE235" s="17">
        <v>2.5656193178456601E-2</v>
      </c>
      <c r="AF235" s="17"/>
      <c r="AG235" s="17">
        <v>1.70154488425419E-2</v>
      </c>
      <c r="AH235" s="17">
        <v>2.2816731740532201E-2</v>
      </c>
      <c r="AI235" s="17">
        <v>1.8317823908105501E-2</v>
      </c>
      <c r="AJ235" s="17">
        <v>0</v>
      </c>
      <c r="AK235" s="17">
        <v>0</v>
      </c>
      <c r="AL235" s="17"/>
      <c r="AM235" s="17">
        <v>1.84046676412731E-2</v>
      </c>
      <c r="AN235" s="17">
        <v>7.4955941744816196E-3</v>
      </c>
      <c r="AO235" s="17">
        <v>2.0430187888160398E-2</v>
      </c>
      <c r="AP235" s="17">
        <v>1.13957928815484E-2</v>
      </c>
      <c r="AQ235" s="17">
        <v>8.3124634761732402E-2</v>
      </c>
      <c r="AR235" s="17"/>
      <c r="AS235" s="17">
        <v>4.1956354285846102E-3</v>
      </c>
      <c r="AT235" s="17">
        <v>2.5968701810912799E-2</v>
      </c>
      <c r="AU235" s="17">
        <v>1.2671417044240201E-2</v>
      </c>
      <c r="AV235" s="17">
        <v>2.00824389613493E-2</v>
      </c>
      <c r="AW235" s="17"/>
      <c r="AX235" s="17">
        <v>1.89294755064007E-2</v>
      </c>
      <c r="AY235" s="17"/>
      <c r="AZ235" s="17">
        <v>2.07428413760057E-2</v>
      </c>
      <c r="BA235" s="17">
        <v>1.5644328184623701E-2</v>
      </c>
      <c r="BB235" s="17">
        <v>9.2986119260022697E-3</v>
      </c>
      <c r="BC235" s="17"/>
      <c r="BD235" s="17">
        <v>6.0283442470054601E-3</v>
      </c>
      <c r="BE235" s="17">
        <v>2.7477620068041799E-2</v>
      </c>
    </row>
    <row r="236" spans="2:57" x14ac:dyDescent="0.35">
      <c r="B236" t="s">
        <v>81</v>
      </c>
      <c r="C236" s="17">
        <v>8.6505012044848194E-3</v>
      </c>
      <c r="D236" s="17">
        <v>7.7420852789219499E-3</v>
      </c>
      <c r="E236" s="17">
        <v>9.2254199324836202E-3</v>
      </c>
      <c r="F236" s="17"/>
      <c r="G236" s="17">
        <v>0</v>
      </c>
      <c r="H236" s="17">
        <v>1.5975161286092499E-2</v>
      </c>
      <c r="I236" s="17">
        <v>5.3867635748762197E-3</v>
      </c>
      <c r="J236" s="17">
        <v>7.6418191078017799E-3</v>
      </c>
      <c r="K236" s="17">
        <v>1.1053373179321899E-2</v>
      </c>
      <c r="L236" s="17">
        <v>0</v>
      </c>
      <c r="M236" s="17"/>
      <c r="N236" s="17">
        <v>3.0666270950547802E-3</v>
      </c>
      <c r="O236" s="17">
        <v>1.5975563408556999E-2</v>
      </c>
      <c r="P236" s="17">
        <v>0</v>
      </c>
      <c r="Q236" s="17">
        <v>3.26350499093346E-2</v>
      </c>
      <c r="R236" s="17"/>
      <c r="S236" s="17">
        <v>1.6666666666666701E-2</v>
      </c>
      <c r="T236" s="17">
        <v>9.5238095238095195E-3</v>
      </c>
      <c r="U236" s="17">
        <v>0</v>
      </c>
      <c r="V236" s="17">
        <v>1.58730158730159E-2</v>
      </c>
      <c r="W236" s="17">
        <v>0</v>
      </c>
      <c r="X236" s="17">
        <v>1.26582278481013E-2</v>
      </c>
      <c r="Y236" s="17">
        <v>1.4285714285714299E-2</v>
      </c>
      <c r="Z236" s="17">
        <v>0</v>
      </c>
      <c r="AA236" s="17">
        <v>0</v>
      </c>
      <c r="AB236" s="17"/>
      <c r="AC236" s="17">
        <v>0</v>
      </c>
      <c r="AD236" s="17">
        <v>8.4039910179350506E-3</v>
      </c>
      <c r="AE236" s="17">
        <v>3.8489185676312598E-2</v>
      </c>
      <c r="AF236" s="17"/>
      <c r="AG236" s="17">
        <v>4.1104139026379403E-3</v>
      </c>
      <c r="AH236" s="17">
        <v>9.6491841607849807E-3</v>
      </c>
      <c r="AI236" s="17">
        <v>0</v>
      </c>
      <c r="AJ236" s="17">
        <v>0</v>
      </c>
      <c r="AK236" s="17">
        <v>2.2625617906142401E-2</v>
      </c>
      <c r="AL236" s="17"/>
      <c r="AM236" s="17">
        <v>1.6615324953927101E-2</v>
      </c>
      <c r="AN236" s="17">
        <v>2.51806365804026E-2</v>
      </c>
      <c r="AO236" s="17">
        <v>3.46030061924303E-3</v>
      </c>
      <c r="AP236" s="17">
        <v>5.9075790297946898E-3</v>
      </c>
      <c r="AQ236" s="17">
        <v>0</v>
      </c>
      <c r="AR236" s="17"/>
      <c r="AS236" s="17">
        <v>1.2331755043916299E-2</v>
      </c>
      <c r="AT236" s="17">
        <v>7.3473122707502702E-3</v>
      </c>
      <c r="AU236" s="17">
        <v>1.24119398148245E-2</v>
      </c>
      <c r="AV236" s="17">
        <v>0</v>
      </c>
      <c r="AW236" s="17"/>
      <c r="AX236" s="17">
        <v>5.5320601080107897E-3</v>
      </c>
      <c r="AY236" s="17"/>
      <c r="AZ236" s="17">
        <v>1.44164008635757E-2</v>
      </c>
      <c r="BA236" s="17">
        <v>1.12162142021003E-2</v>
      </c>
      <c r="BB236" s="17">
        <v>0</v>
      </c>
      <c r="BC236" s="17"/>
      <c r="BD236" s="17">
        <v>3.6254616716656402E-3</v>
      </c>
      <c r="BE236" s="17">
        <v>9.6945170428046901E-3</v>
      </c>
    </row>
    <row r="237" spans="2:57" x14ac:dyDescent="0.35">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row>
    <row r="238" spans="2:57" x14ac:dyDescent="0.35">
      <c r="B238" s="6" t="s">
        <v>191</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row>
    <row r="239" spans="2:57" x14ac:dyDescent="0.35">
      <c r="B239" s="24" t="s">
        <v>85</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row>
    <row r="240" spans="2:57" x14ac:dyDescent="0.35">
      <c r="B240" t="s">
        <v>184</v>
      </c>
      <c r="C240" s="17">
        <v>0.12962516163205501</v>
      </c>
      <c r="D240" s="17">
        <v>0.15958831690040101</v>
      </c>
      <c r="E240" s="17">
        <v>0.112613127919675</v>
      </c>
      <c r="F240" s="17"/>
      <c r="G240" s="17">
        <v>8.7805130897892603E-2</v>
      </c>
      <c r="H240" s="17">
        <v>0.15849787639054799</v>
      </c>
      <c r="I240" s="17">
        <v>0.11918844144358599</v>
      </c>
      <c r="J240" s="17">
        <v>0.136429836183803</v>
      </c>
      <c r="K240" s="17">
        <v>0.10804331129293999</v>
      </c>
      <c r="L240" s="17">
        <v>0.145309774301637</v>
      </c>
      <c r="M240" s="17"/>
      <c r="N240" s="17">
        <v>0.13107967343441199</v>
      </c>
      <c r="O240" s="17">
        <v>0.115828565111128</v>
      </c>
      <c r="P240" s="17">
        <v>0.13956331207950901</v>
      </c>
      <c r="Q240" s="17">
        <v>0.11955168916153699</v>
      </c>
      <c r="R240" s="17"/>
      <c r="S240" s="17">
        <v>0.15</v>
      </c>
      <c r="T240" s="17">
        <v>9.5238095238095205E-2</v>
      </c>
      <c r="U240" s="17">
        <v>0.14705882352941199</v>
      </c>
      <c r="V240" s="17">
        <v>0.19047619047618999</v>
      </c>
      <c r="W240" s="17">
        <v>0.101694915254237</v>
      </c>
      <c r="X240" s="17">
        <v>8.8607594936708806E-2</v>
      </c>
      <c r="Y240" s="17">
        <v>0.14285714285714299</v>
      </c>
      <c r="Z240" s="17">
        <v>4.6511627906976702E-2</v>
      </c>
      <c r="AA240" s="17">
        <v>0.155555555555556</v>
      </c>
      <c r="AB240" s="17"/>
      <c r="AC240" s="17">
        <v>0.14634809394446799</v>
      </c>
      <c r="AD240" s="17">
        <v>0.14339489370960801</v>
      </c>
      <c r="AE240" s="17">
        <v>5.50990996854809E-2</v>
      </c>
      <c r="AF240" s="17"/>
      <c r="AG240" s="17">
        <v>0.135333178276485</v>
      </c>
      <c r="AH240" s="17">
        <v>0.15470658785789901</v>
      </c>
      <c r="AI240" s="17">
        <v>6.45485223428479E-2</v>
      </c>
      <c r="AJ240" s="17">
        <v>0.42283614938640601</v>
      </c>
      <c r="AK240" s="17">
        <v>5.0977472442851703E-2</v>
      </c>
      <c r="AL240" s="17"/>
      <c r="AM240" s="17">
        <v>3.3230649907854203E-2</v>
      </c>
      <c r="AN240" s="17">
        <v>0.13748610914099599</v>
      </c>
      <c r="AO240" s="17">
        <v>0.13550165960432101</v>
      </c>
      <c r="AP240" s="17">
        <v>0.12957122029259999</v>
      </c>
      <c r="AQ240" s="17">
        <v>0.22554957668078701</v>
      </c>
      <c r="AR240" s="17"/>
      <c r="AS240" s="17">
        <v>0.115568817387288</v>
      </c>
      <c r="AT240" s="17">
        <v>0.17531870635161201</v>
      </c>
      <c r="AU240" s="17">
        <v>6.9485397964970996E-2</v>
      </c>
      <c r="AV240" s="17">
        <v>0.13246830957188499</v>
      </c>
      <c r="AW240" s="17"/>
      <c r="AX240" s="17">
        <v>0.13076191395072101</v>
      </c>
      <c r="AY240" s="17"/>
      <c r="AZ240" s="17">
        <v>0.133647452403858</v>
      </c>
      <c r="BA240" s="17">
        <v>0.126485654221689</v>
      </c>
      <c r="BB240" s="17">
        <v>0.13795799173543499</v>
      </c>
      <c r="BC240" s="17"/>
      <c r="BD240" s="17">
        <v>0.123159600259338</v>
      </c>
      <c r="BE240" s="17">
        <v>0.149898028614114</v>
      </c>
    </row>
    <row r="241" spans="2:57" x14ac:dyDescent="0.35">
      <c r="B241" t="s">
        <v>185</v>
      </c>
      <c r="C241" s="17">
        <v>0.51934469426964003</v>
      </c>
      <c r="D241" s="17">
        <v>0.51166981313212001</v>
      </c>
      <c r="E241" s="17">
        <v>0.52630024086474303</v>
      </c>
      <c r="F241" s="17"/>
      <c r="G241" s="17">
        <v>0.51907827905880799</v>
      </c>
      <c r="H241" s="17">
        <v>0.429755712064125</v>
      </c>
      <c r="I241" s="17">
        <v>0.50874432785752899</v>
      </c>
      <c r="J241" s="17">
        <v>0.51313730109544697</v>
      </c>
      <c r="K241" s="17">
        <v>0.63349555444663996</v>
      </c>
      <c r="L241" s="17">
        <v>0.75256682768556704</v>
      </c>
      <c r="M241" s="17"/>
      <c r="N241" s="17">
        <v>0.58041311407843499</v>
      </c>
      <c r="O241" s="17">
        <v>0.49411578057977501</v>
      </c>
      <c r="P241" s="17">
        <v>0.44355186719532502</v>
      </c>
      <c r="Q241" s="17">
        <v>0.37540440570797901</v>
      </c>
      <c r="R241" s="17"/>
      <c r="S241" s="17">
        <v>0.5</v>
      </c>
      <c r="T241" s="17">
        <v>0.45714285714285702</v>
      </c>
      <c r="U241" s="17">
        <v>0.441176470588235</v>
      </c>
      <c r="V241" s="17">
        <v>0.42857142857142899</v>
      </c>
      <c r="W241" s="17">
        <v>0.677966101694915</v>
      </c>
      <c r="X241" s="17">
        <v>0.632911392405063</v>
      </c>
      <c r="Y241" s="17">
        <v>0.58571428571428596</v>
      </c>
      <c r="Z241" s="17">
        <v>0.581395348837209</v>
      </c>
      <c r="AA241" s="17">
        <v>0.48888888888888898</v>
      </c>
      <c r="AB241" s="17"/>
      <c r="AC241" s="17">
        <v>0.55525343311111297</v>
      </c>
      <c r="AD241" s="17">
        <v>0.52734487239271399</v>
      </c>
      <c r="AE241" s="17">
        <v>0.43764291154175</v>
      </c>
      <c r="AF241" s="17"/>
      <c r="AG241" s="17">
        <v>0.521195682435729</v>
      </c>
      <c r="AH241" s="17">
        <v>0.52146394094867898</v>
      </c>
      <c r="AI241" s="17">
        <v>0.63469962310566097</v>
      </c>
      <c r="AJ241" s="17">
        <v>0.37352596106910102</v>
      </c>
      <c r="AK241" s="17">
        <v>0.43871172985951901</v>
      </c>
      <c r="AL241" s="17"/>
      <c r="AM241" s="17">
        <v>0.47188921491832098</v>
      </c>
      <c r="AN241" s="17">
        <v>0.47534689081486298</v>
      </c>
      <c r="AO241" s="17">
        <v>0.55105740796622205</v>
      </c>
      <c r="AP241" s="17">
        <v>0.52396125704497498</v>
      </c>
      <c r="AQ241" s="17">
        <v>0.289334104270694</v>
      </c>
      <c r="AR241" s="17"/>
      <c r="AS241" s="17">
        <v>0.56668562585598403</v>
      </c>
      <c r="AT241" s="17">
        <v>0.52372019687251004</v>
      </c>
      <c r="AU241" s="17">
        <v>0.48693457661578698</v>
      </c>
      <c r="AV241" s="17">
        <v>0.472944525702857</v>
      </c>
      <c r="AW241" s="17"/>
      <c r="AX241" s="17">
        <v>0.54243099806468698</v>
      </c>
      <c r="AY241" s="17"/>
      <c r="AZ241" s="17">
        <v>0.50460509202556203</v>
      </c>
      <c r="BA241" s="17">
        <v>0.48155993603036401</v>
      </c>
      <c r="BB241" s="17">
        <v>0.56934663922836803</v>
      </c>
      <c r="BC241" s="17"/>
      <c r="BD241" s="17">
        <v>0.53620239150769999</v>
      </c>
      <c r="BE241" s="17">
        <v>0.49887986577034599</v>
      </c>
    </row>
    <row r="242" spans="2:57" x14ac:dyDescent="0.35">
      <c r="B242" t="s">
        <v>186</v>
      </c>
      <c r="C242" s="17">
        <v>0.23932528149347801</v>
      </c>
      <c r="D242" s="17">
        <v>0.181668806852821</v>
      </c>
      <c r="E242" s="17">
        <v>0.26965680213205301</v>
      </c>
      <c r="F242" s="17"/>
      <c r="G242" s="17">
        <v>0.242214474073076</v>
      </c>
      <c r="H242" s="17">
        <v>0.25025786250737098</v>
      </c>
      <c r="I242" s="17">
        <v>0.236089067341405</v>
      </c>
      <c r="J242" s="17">
        <v>0.27138342257264703</v>
      </c>
      <c r="K242" s="17">
        <v>0.23495565857970199</v>
      </c>
      <c r="L242" s="17">
        <v>0.102123398012796</v>
      </c>
      <c r="M242" s="17"/>
      <c r="N242" s="17">
        <v>0.179795492749796</v>
      </c>
      <c r="O242" s="17">
        <v>0.286976775018286</v>
      </c>
      <c r="P242" s="17">
        <v>0.30554800542893401</v>
      </c>
      <c r="Q242" s="17">
        <v>0.34726289261464499</v>
      </c>
      <c r="R242" s="17"/>
      <c r="S242" s="17">
        <v>0.21666666666666701</v>
      </c>
      <c r="T242" s="17">
        <v>0.266666666666667</v>
      </c>
      <c r="U242" s="17">
        <v>0.23529411764705899</v>
      </c>
      <c r="V242" s="17">
        <v>0.206349206349206</v>
      </c>
      <c r="W242" s="17">
        <v>0.186440677966102</v>
      </c>
      <c r="X242" s="17">
        <v>0.20253164556962</v>
      </c>
      <c r="Y242" s="17">
        <v>0.24285714285714299</v>
      </c>
      <c r="Z242" s="17">
        <v>0.27906976744186002</v>
      </c>
      <c r="AA242" s="17">
        <v>0.31111111111111101</v>
      </c>
      <c r="AB242" s="17"/>
      <c r="AC242" s="17">
        <v>0.20319319223453999</v>
      </c>
      <c r="AD242" s="17">
        <v>0.22450658832086501</v>
      </c>
      <c r="AE242" s="17">
        <v>0.36467797774357102</v>
      </c>
      <c r="AF242" s="17"/>
      <c r="AG242" s="17">
        <v>0.23057353779429501</v>
      </c>
      <c r="AH242" s="17">
        <v>0.22395806777733901</v>
      </c>
      <c r="AI242" s="17">
        <v>0.178625384392332</v>
      </c>
      <c r="AJ242" s="17">
        <v>0.20363788954449299</v>
      </c>
      <c r="AK242" s="17">
        <v>0.44243394397920199</v>
      </c>
      <c r="AL242" s="17"/>
      <c r="AM242" s="17">
        <v>0.28726420253644702</v>
      </c>
      <c r="AN242" s="17">
        <v>0.22485718737867</v>
      </c>
      <c r="AO242" s="17">
        <v>0.217866850125471</v>
      </c>
      <c r="AP242" s="17">
        <v>0.250738708041786</v>
      </c>
      <c r="AQ242" s="17">
        <v>0.43846578419721</v>
      </c>
      <c r="AR242" s="17"/>
      <c r="AS242" s="17">
        <v>0.22762626406356801</v>
      </c>
      <c r="AT242" s="17">
        <v>0.177539730012926</v>
      </c>
      <c r="AU242" s="17">
        <v>0.35348488123655097</v>
      </c>
      <c r="AV242" s="17">
        <v>0.24227883211535201</v>
      </c>
      <c r="AW242" s="17"/>
      <c r="AX242" s="17">
        <v>0.21919769479064599</v>
      </c>
      <c r="AY242" s="17"/>
      <c r="AZ242" s="17">
        <v>0.23365437768521899</v>
      </c>
      <c r="BA242" s="17">
        <v>0.24810477489338301</v>
      </c>
      <c r="BB242" s="17">
        <v>0.235485237390714</v>
      </c>
      <c r="BC242" s="17"/>
      <c r="BD242" s="17">
        <v>0.249669394332831</v>
      </c>
      <c r="BE242" s="17">
        <v>0.206617060008155</v>
      </c>
    </row>
    <row r="243" spans="2:57" x14ac:dyDescent="0.35">
      <c r="B243" t="s">
        <v>187</v>
      </c>
      <c r="C243" s="17">
        <v>7.7149375815344395E-2</v>
      </c>
      <c r="D243" s="17">
        <v>9.0739749409624898E-2</v>
      </c>
      <c r="E243" s="17">
        <v>6.9519540910545297E-2</v>
      </c>
      <c r="F243" s="17"/>
      <c r="G243" s="17">
        <v>9.4823022130462994E-2</v>
      </c>
      <c r="H243" s="17">
        <v>0.12766094877585499</v>
      </c>
      <c r="I243" s="17">
        <v>9.0124889374137596E-2</v>
      </c>
      <c r="J243" s="17">
        <v>5.3268797663541298E-2</v>
      </c>
      <c r="K243" s="17">
        <v>0</v>
      </c>
      <c r="L243" s="17">
        <v>0</v>
      </c>
      <c r="M243" s="17"/>
      <c r="N243" s="17">
        <v>7.6038890317206495E-2</v>
      </c>
      <c r="O243" s="17">
        <v>6.1704618510023602E-2</v>
      </c>
      <c r="P243" s="17">
        <v>9.9171707717136598E-2</v>
      </c>
      <c r="Q243" s="17">
        <v>9.5100769013361494E-2</v>
      </c>
      <c r="R243" s="17"/>
      <c r="S243" s="17">
        <v>0.1</v>
      </c>
      <c r="T243" s="17">
        <v>0.12380952380952399</v>
      </c>
      <c r="U243" s="17">
        <v>0.14705882352941199</v>
      </c>
      <c r="V243" s="17">
        <v>9.5238095238095205E-2</v>
      </c>
      <c r="W243" s="17">
        <v>1.6949152542372899E-2</v>
      </c>
      <c r="X243" s="17">
        <v>7.5949367088607597E-2</v>
      </c>
      <c r="Y243" s="17">
        <v>0</v>
      </c>
      <c r="Z243" s="17">
        <v>6.9767441860465101E-2</v>
      </c>
      <c r="AA243" s="17">
        <v>2.2222222222222199E-2</v>
      </c>
      <c r="AB243" s="17"/>
      <c r="AC243" s="17">
        <v>8.0541825356454003E-2</v>
      </c>
      <c r="AD243" s="17">
        <v>6.8874581428911702E-2</v>
      </c>
      <c r="AE243" s="17">
        <v>7.7494073728071503E-2</v>
      </c>
      <c r="AF243" s="17"/>
      <c r="AG243" s="17">
        <v>8.9941370335665599E-2</v>
      </c>
      <c r="AH243" s="17">
        <v>7.2668200127609606E-2</v>
      </c>
      <c r="AI243" s="17">
        <v>6.1536744924656099E-2</v>
      </c>
      <c r="AJ243" s="17">
        <v>0</v>
      </c>
      <c r="AK243" s="17">
        <v>2.2625617906142401E-2</v>
      </c>
      <c r="AL243" s="17"/>
      <c r="AM243" s="17">
        <v>0.11505295139832</v>
      </c>
      <c r="AN243" s="17">
        <v>0.12754118240793999</v>
      </c>
      <c r="AO243" s="17">
        <v>4.8081537366521897E-2</v>
      </c>
      <c r="AP243" s="17">
        <v>8.5262918438225296E-2</v>
      </c>
      <c r="AQ243" s="17">
        <v>4.6650534851308698E-2</v>
      </c>
      <c r="AR243" s="17"/>
      <c r="AS243" s="17">
        <v>4.9492180643542202E-2</v>
      </c>
      <c r="AT243" s="17">
        <v>9.3918413487026495E-2</v>
      </c>
      <c r="AU243" s="17">
        <v>4.9889193986023199E-2</v>
      </c>
      <c r="AV243" s="17">
        <v>0.124478039110999</v>
      </c>
      <c r="AW243" s="17"/>
      <c r="AX243" s="17">
        <v>7.7010461710211101E-2</v>
      </c>
      <c r="AY243" s="17"/>
      <c r="AZ243" s="17">
        <v>8.5103531041962194E-2</v>
      </c>
      <c r="BA243" s="17">
        <v>0.106940798392804</v>
      </c>
      <c r="BB243" s="17">
        <v>3.6497229253565501E-2</v>
      </c>
      <c r="BC243" s="17"/>
      <c r="BD243" s="17">
        <v>6.2622419948997796E-2</v>
      </c>
      <c r="BE243" s="17">
        <v>0.101074988833254</v>
      </c>
    </row>
    <row r="244" spans="2:57" x14ac:dyDescent="0.35">
      <c r="B244" t="s">
        <v>188</v>
      </c>
      <c r="C244" s="17">
        <v>2.3744492827940201E-2</v>
      </c>
      <c r="D244" s="17">
        <v>4.7929844256555297E-2</v>
      </c>
      <c r="E244" s="17">
        <v>9.6325820520557198E-3</v>
      </c>
      <c r="F244" s="17"/>
      <c r="G244" s="17">
        <v>4.0614510734042E-2</v>
      </c>
      <c r="H244" s="17">
        <v>2.74696836319945E-2</v>
      </c>
      <c r="I244" s="17">
        <v>2.8895152304207802E-2</v>
      </c>
      <c r="J244" s="17">
        <v>7.6418191078017799E-3</v>
      </c>
      <c r="K244" s="17">
        <v>2.35054756807185E-2</v>
      </c>
      <c r="L244" s="17">
        <v>0</v>
      </c>
      <c r="M244" s="17"/>
      <c r="N244" s="17">
        <v>2.9606202325096701E-2</v>
      </c>
      <c r="O244" s="17">
        <v>2.25547412205232E-2</v>
      </c>
      <c r="P244" s="17">
        <v>1.2165107579095299E-2</v>
      </c>
      <c r="Q244" s="17">
        <v>1.49401521257943E-2</v>
      </c>
      <c r="R244" s="17"/>
      <c r="S244" s="17">
        <v>3.3333333333333298E-2</v>
      </c>
      <c r="T244" s="17">
        <v>1.9047619047619001E-2</v>
      </c>
      <c r="U244" s="17">
        <v>2.9411764705882401E-2</v>
      </c>
      <c r="V244" s="17">
        <v>6.3492063492063502E-2</v>
      </c>
      <c r="W244" s="17">
        <v>0</v>
      </c>
      <c r="X244" s="17">
        <v>0</v>
      </c>
      <c r="Y244" s="17">
        <v>1.4285714285714299E-2</v>
      </c>
      <c r="Z244" s="17">
        <v>2.32558139534884E-2</v>
      </c>
      <c r="AA244" s="17">
        <v>2.2222222222222199E-2</v>
      </c>
      <c r="AB244" s="17"/>
      <c r="AC244" s="17">
        <v>1.4663455353425199E-2</v>
      </c>
      <c r="AD244" s="17">
        <v>2.3726745222973598E-2</v>
      </c>
      <c r="AE244" s="17">
        <v>3.8591727762569597E-2</v>
      </c>
      <c r="AF244" s="17"/>
      <c r="AG244" s="17">
        <v>1.3703150602084499E-2</v>
      </c>
      <c r="AH244" s="17">
        <v>2.3837208813780899E-2</v>
      </c>
      <c r="AI244" s="17">
        <v>6.0589725234502803E-2</v>
      </c>
      <c r="AJ244" s="17">
        <v>0</v>
      </c>
      <c r="AK244" s="17">
        <v>2.2625617906142401E-2</v>
      </c>
      <c r="AL244" s="17"/>
      <c r="AM244" s="17">
        <v>3.9138321002583902E-2</v>
      </c>
      <c r="AN244" s="17">
        <v>7.4955941744816196E-3</v>
      </c>
      <c r="AO244" s="17">
        <v>4.3385814532208501E-2</v>
      </c>
      <c r="AP244" s="17">
        <v>1.04658961824141E-2</v>
      </c>
      <c r="AQ244" s="17">
        <v>0</v>
      </c>
      <c r="AR244" s="17"/>
      <c r="AS244" s="17">
        <v>2.24963894669074E-2</v>
      </c>
      <c r="AT244" s="17">
        <v>2.5191290280255199E-2</v>
      </c>
      <c r="AU244" s="17">
        <v>2.7106535227777701E-2</v>
      </c>
      <c r="AV244" s="17">
        <v>1.7789074018232199E-2</v>
      </c>
      <c r="AW244" s="17"/>
      <c r="AX244" s="17">
        <v>2.0698425221628999E-2</v>
      </c>
      <c r="AY244" s="17"/>
      <c r="AZ244" s="17">
        <v>1.8048289713152501E-2</v>
      </c>
      <c r="BA244" s="17">
        <v>3.6908836461759499E-2</v>
      </c>
      <c r="BB244" s="17">
        <v>1.0275918916052401E-2</v>
      </c>
      <c r="BC244" s="17"/>
      <c r="BD244" s="17">
        <v>1.76899994048948E-2</v>
      </c>
      <c r="BE244" s="17">
        <v>3.2821958786710903E-2</v>
      </c>
    </row>
    <row r="245" spans="2:57" x14ac:dyDescent="0.35">
      <c r="B245" t="s">
        <v>81</v>
      </c>
      <c r="C245" s="17">
        <v>1.08109939615423E-2</v>
      </c>
      <c r="D245" s="17">
        <v>8.4034694484781004E-3</v>
      </c>
      <c r="E245" s="17">
        <v>1.2277706120928499E-2</v>
      </c>
      <c r="F245" s="17"/>
      <c r="G245" s="17">
        <v>1.54645831057181E-2</v>
      </c>
      <c r="H245" s="17">
        <v>6.3579166301065198E-3</v>
      </c>
      <c r="I245" s="17">
        <v>1.6958121679134401E-2</v>
      </c>
      <c r="J245" s="17">
        <v>1.8138823376760298E-2</v>
      </c>
      <c r="K245" s="17">
        <v>0</v>
      </c>
      <c r="L245" s="17">
        <v>0</v>
      </c>
      <c r="M245" s="17"/>
      <c r="N245" s="17">
        <v>3.0666270950547802E-3</v>
      </c>
      <c r="O245" s="17">
        <v>1.8819519560264401E-2</v>
      </c>
      <c r="P245" s="17">
        <v>0</v>
      </c>
      <c r="Q245" s="17">
        <v>4.7740091376682801E-2</v>
      </c>
      <c r="R245" s="17"/>
      <c r="S245" s="17">
        <v>0</v>
      </c>
      <c r="T245" s="17">
        <v>3.8095238095238099E-2</v>
      </c>
      <c r="U245" s="17">
        <v>0</v>
      </c>
      <c r="V245" s="17">
        <v>1.58730158730159E-2</v>
      </c>
      <c r="W245" s="17">
        <v>1.6949152542372899E-2</v>
      </c>
      <c r="X245" s="17">
        <v>0</v>
      </c>
      <c r="Y245" s="17">
        <v>1.4285714285714299E-2</v>
      </c>
      <c r="Z245" s="17">
        <v>0</v>
      </c>
      <c r="AA245" s="17">
        <v>0</v>
      </c>
      <c r="AB245" s="17"/>
      <c r="AC245" s="17">
        <v>0</v>
      </c>
      <c r="AD245" s="17">
        <v>1.21523189249279E-2</v>
      </c>
      <c r="AE245" s="17">
        <v>2.6494209538556902E-2</v>
      </c>
      <c r="AF245" s="17"/>
      <c r="AG245" s="17">
        <v>9.2530805557405008E-3</v>
      </c>
      <c r="AH245" s="17">
        <v>3.3659944746924301E-3</v>
      </c>
      <c r="AI245" s="17">
        <v>0</v>
      </c>
      <c r="AJ245" s="17">
        <v>0</v>
      </c>
      <c r="AK245" s="17">
        <v>2.2625617906142401E-2</v>
      </c>
      <c r="AL245" s="17"/>
      <c r="AM245" s="17">
        <v>5.3424660236473298E-2</v>
      </c>
      <c r="AN245" s="17">
        <v>2.7273036083048999E-2</v>
      </c>
      <c r="AO245" s="17">
        <v>4.1067304052554597E-3</v>
      </c>
      <c r="AP245" s="17">
        <v>0</v>
      </c>
      <c r="AQ245" s="17">
        <v>0</v>
      </c>
      <c r="AR245" s="17"/>
      <c r="AS245" s="17">
        <v>1.813072258271E-2</v>
      </c>
      <c r="AT245" s="17">
        <v>4.3116629956696699E-3</v>
      </c>
      <c r="AU245" s="17">
        <v>1.3099414968889301E-2</v>
      </c>
      <c r="AV245" s="17">
        <v>1.00412194806746E-2</v>
      </c>
      <c r="AW245" s="17"/>
      <c r="AX245" s="17">
        <v>9.9005062621060503E-3</v>
      </c>
      <c r="AY245" s="17"/>
      <c r="AZ245" s="17">
        <v>2.4941257130246901E-2</v>
      </c>
      <c r="BA245" s="17">
        <v>0</v>
      </c>
      <c r="BB245" s="17">
        <v>1.04369834758652E-2</v>
      </c>
      <c r="BC245" s="17"/>
      <c r="BD245" s="17">
        <v>1.0656194546237599E-2</v>
      </c>
      <c r="BE245" s="17">
        <v>1.07080979874197E-2</v>
      </c>
    </row>
    <row r="246" spans="2:57"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row>
    <row r="247" spans="2:57" x14ac:dyDescent="0.35">
      <c r="B247" s="6" t="s">
        <v>192</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row>
    <row r="248" spans="2:57" x14ac:dyDescent="0.35">
      <c r="B248" s="24" t="s">
        <v>85</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row>
    <row r="249" spans="2:57" x14ac:dyDescent="0.35">
      <c r="B249" t="s">
        <v>184</v>
      </c>
      <c r="C249" s="17">
        <v>9.1319346904431498E-2</v>
      </c>
      <c r="D249" s="17">
        <v>0.14263587497823399</v>
      </c>
      <c r="E249" s="17">
        <v>6.1569152851566701E-2</v>
      </c>
      <c r="F249" s="17"/>
      <c r="G249" s="17">
        <v>6.9329660505764806E-2</v>
      </c>
      <c r="H249" s="17">
        <v>0.10083136950112601</v>
      </c>
      <c r="I249" s="17">
        <v>8.7654748253422204E-2</v>
      </c>
      <c r="J249" s="17">
        <v>0.10237580000743</v>
      </c>
      <c r="K249" s="17">
        <v>9.6205285079283304E-2</v>
      </c>
      <c r="L249" s="17">
        <v>5.3235401881494698E-2</v>
      </c>
      <c r="M249" s="17"/>
      <c r="N249" s="17">
        <v>0.100657520104771</v>
      </c>
      <c r="O249" s="17">
        <v>6.2638095194054902E-2</v>
      </c>
      <c r="P249" s="17">
        <v>8.8416727530262196E-2</v>
      </c>
      <c r="Q249" s="17">
        <v>0.112654030816912</v>
      </c>
      <c r="R249" s="17"/>
      <c r="S249" s="17">
        <v>0.1</v>
      </c>
      <c r="T249" s="17">
        <v>8.5714285714285701E-2</v>
      </c>
      <c r="U249" s="17">
        <v>5.8823529411764698E-2</v>
      </c>
      <c r="V249" s="17">
        <v>9.5238095238095205E-2</v>
      </c>
      <c r="W249" s="17">
        <v>5.0847457627118599E-2</v>
      </c>
      <c r="X249" s="17">
        <v>0.151898734177215</v>
      </c>
      <c r="Y249" s="17">
        <v>8.5714285714285701E-2</v>
      </c>
      <c r="Z249" s="17">
        <v>6.9767441860465101E-2</v>
      </c>
      <c r="AA249" s="17">
        <v>0.1</v>
      </c>
      <c r="AB249" s="17"/>
      <c r="AC249" s="17">
        <v>8.6905907549138198E-2</v>
      </c>
      <c r="AD249" s="17">
        <v>9.9758640725938E-2</v>
      </c>
      <c r="AE249" s="17">
        <v>7.3859171519741196E-2</v>
      </c>
      <c r="AF249" s="17"/>
      <c r="AG249" s="17">
        <v>0.10630836740798601</v>
      </c>
      <c r="AH249" s="17">
        <v>0.108834833895954</v>
      </c>
      <c r="AI249" s="17">
        <v>4.2808687374986498E-2</v>
      </c>
      <c r="AJ249" s="17">
        <v>0</v>
      </c>
      <c r="AK249" s="17">
        <v>4.3645096269564802E-2</v>
      </c>
      <c r="AL249" s="17"/>
      <c r="AM249" s="17">
        <v>8.3828026460725194E-2</v>
      </c>
      <c r="AN249" s="17">
        <v>9.9193353971293197E-2</v>
      </c>
      <c r="AO249" s="17">
        <v>8.4281443263086897E-2</v>
      </c>
      <c r="AP249" s="17">
        <v>8.4113288031523598E-2</v>
      </c>
      <c r="AQ249" s="17">
        <v>0.135416135887827</v>
      </c>
      <c r="AR249" s="17"/>
      <c r="AS249" s="17">
        <v>5.8949842172143302E-2</v>
      </c>
      <c r="AT249" s="17">
        <v>0.12335750221905099</v>
      </c>
      <c r="AU249" s="17">
        <v>6.0245032514854101E-2</v>
      </c>
      <c r="AV249" s="17">
        <v>0.116633679651101</v>
      </c>
      <c r="AW249" s="17"/>
      <c r="AX249" s="17">
        <v>9.39045740494866E-2</v>
      </c>
      <c r="AY249" s="17"/>
      <c r="AZ249" s="17">
        <v>7.1799918586763101E-2</v>
      </c>
      <c r="BA249" s="17">
        <v>0.11948866694178401</v>
      </c>
      <c r="BB249" s="17">
        <v>8.2205288347466599E-2</v>
      </c>
      <c r="BC249" s="17"/>
      <c r="BD249" s="17">
        <v>9.0247320204887294E-2</v>
      </c>
      <c r="BE249" s="17">
        <v>0.113252913299697</v>
      </c>
    </row>
    <row r="250" spans="2:57" x14ac:dyDescent="0.35">
      <c r="B250" t="s">
        <v>185</v>
      </c>
      <c r="C250" s="17">
        <v>0.34829667518753599</v>
      </c>
      <c r="D250" s="17">
        <v>0.34482962136714901</v>
      </c>
      <c r="E250" s="17">
        <v>0.34974249993843798</v>
      </c>
      <c r="F250" s="17"/>
      <c r="G250" s="17">
        <v>0.19320571495279301</v>
      </c>
      <c r="H250" s="17">
        <v>0.35917599757961499</v>
      </c>
      <c r="I250" s="17">
        <v>0.39972761332700302</v>
      </c>
      <c r="J250" s="17">
        <v>0.30550747711543003</v>
      </c>
      <c r="K250" s="17">
        <v>0.34087445229417601</v>
      </c>
      <c r="L250" s="17">
        <v>0.48986195761287998</v>
      </c>
      <c r="M250" s="17"/>
      <c r="N250" s="17">
        <v>0.370919286854832</v>
      </c>
      <c r="O250" s="17">
        <v>0.34912173873997399</v>
      </c>
      <c r="P250" s="17">
        <v>0.32891059364205499</v>
      </c>
      <c r="Q250" s="17">
        <v>0.25499288601125802</v>
      </c>
      <c r="R250" s="17"/>
      <c r="S250" s="17">
        <v>0.358333333333333</v>
      </c>
      <c r="T250" s="17">
        <v>0.314285714285714</v>
      </c>
      <c r="U250" s="17">
        <v>0.41176470588235298</v>
      </c>
      <c r="V250" s="17">
        <v>0.39682539682539703</v>
      </c>
      <c r="W250" s="17">
        <v>0.338983050847458</v>
      </c>
      <c r="X250" s="17">
        <v>0.265822784810127</v>
      </c>
      <c r="Y250" s="17">
        <v>0.48571428571428599</v>
      </c>
      <c r="Z250" s="17">
        <v>0.232558139534884</v>
      </c>
      <c r="AA250" s="17">
        <v>0.3</v>
      </c>
      <c r="AB250" s="17"/>
      <c r="AC250" s="17">
        <v>0.36005612658931002</v>
      </c>
      <c r="AD250" s="17">
        <v>0.37226295152761701</v>
      </c>
      <c r="AE250" s="17">
        <v>0.25189637058675002</v>
      </c>
      <c r="AF250" s="17"/>
      <c r="AG250" s="17">
        <v>0.39918278717033201</v>
      </c>
      <c r="AH250" s="17">
        <v>0.31951036965708401</v>
      </c>
      <c r="AI250" s="17">
        <v>0.374307529608845</v>
      </c>
      <c r="AJ250" s="17">
        <v>0.38833271959647497</v>
      </c>
      <c r="AK250" s="17">
        <v>0.22948436927056701</v>
      </c>
      <c r="AL250" s="17"/>
      <c r="AM250" s="17">
        <v>0.16653542178694</v>
      </c>
      <c r="AN250" s="17">
        <v>0.30379571270046701</v>
      </c>
      <c r="AO250" s="17">
        <v>0.364290913253003</v>
      </c>
      <c r="AP250" s="17">
        <v>0.40892023720371901</v>
      </c>
      <c r="AQ250" s="17">
        <v>0.24877722842355501</v>
      </c>
      <c r="AR250" s="17"/>
      <c r="AS250" s="17">
        <v>0.35450429815281798</v>
      </c>
      <c r="AT250" s="17">
        <v>0.39837513480393599</v>
      </c>
      <c r="AU250" s="17">
        <v>0.27447164399217999</v>
      </c>
      <c r="AV250" s="17">
        <v>0.32516346270017599</v>
      </c>
      <c r="AW250" s="17"/>
      <c r="AX250" s="17">
        <v>0.353293770839059</v>
      </c>
      <c r="AY250" s="17"/>
      <c r="AZ250" s="17">
        <v>0.32346212174058703</v>
      </c>
      <c r="BA250" s="17">
        <v>0.34853417689791899</v>
      </c>
      <c r="BB250" s="17">
        <v>0.37796730834418002</v>
      </c>
      <c r="BC250" s="17"/>
      <c r="BD250" s="17">
        <v>0.36001896231900599</v>
      </c>
      <c r="BE250" s="17">
        <v>0.34794718410334502</v>
      </c>
    </row>
    <row r="251" spans="2:57" x14ac:dyDescent="0.35">
      <c r="B251" t="s">
        <v>186</v>
      </c>
      <c r="C251" s="17">
        <v>0.28485751731308001</v>
      </c>
      <c r="D251" s="17">
        <v>0.25965836175248302</v>
      </c>
      <c r="E251" s="17">
        <v>0.30101666521756298</v>
      </c>
      <c r="F251" s="17"/>
      <c r="G251" s="17">
        <v>0.27883379820589799</v>
      </c>
      <c r="H251" s="17">
        <v>0.24596119654057</v>
      </c>
      <c r="I251" s="17">
        <v>0.24902055217268099</v>
      </c>
      <c r="J251" s="17">
        <v>0.31958032651618801</v>
      </c>
      <c r="K251" s="17">
        <v>0.38339157810531899</v>
      </c>
      <c r="L251" s="17">
        <v>0.30068149670148903</v>
      </c>
      <c r="M251" s="17"/>
      <c r="N251" s="17">
        <v>0.29802497810278</v>
      </c>
      <c r="O251" s="17">
        <v>0.30307814294682101</v>
      </c>
      <c r="P251" s="17">
        <v>0.20581226441528899</v>
      </c>
      <c r="Q251" s="17">
        <v>0.276743488853397</v>
      </c>
      <c r="R251" s="17"/>
      <c r="S251" s="17">
        <v>0.266666666666667</v>
      </c>
      <c r="T251" s="17">
        <v>0.28571428571428598</v>
      </c>
      <c r="U251" s="17">
        <v>0.29411764705882398</v>
      </c>
      <c r="V251" s="17">
        <v>0.28571428571428598</v>
      </c>
      <c r="W251" s="17">
        <v>0.27118644067796599</v>
      </c>
      <c r="X251" s="17">
        <v>0.265822784810127</v>
      </c>
      <c r="Y251" s="17">
        <v>0.214285714285714</v>
      </c>
      <c r="Z251" s="17">
        <v>0.27906976744186002</v>
      </c>
      <c r="AA251" s="17">
        <v>0.37777777777777799</v>
      </c>
      <c r="AB251" s="17"/>
      <c r="AC251" s="17">
        <v>0.26508487504219802</v>
      </c>
      <c r="AD251" s="17">
        <v>0.28685461725980499</v>
      </c>
      <c r="AE251" s="17">
        <v>0.34325899171079099</v>
      </c>
      <c r="AF251" s="17"/>
      <c r="AG251" s="17">
        <v>0.22953006706884199</v>
      </c>
      <c r="AH251" s="17">
        <v>0.28590200974445601</v>
      </c>
      <c r="AI251" s="17">
        <v>0.345826594422737</v>
      </c>
      <c r="AJ251" s="17">
        <v>0.39246902056161198</v>
      </c>
      <c r="AK251" s="17">
        <v>0.49173333972259098</v>
      </c>
      <c r="AL251" s="17"/>
      <c r="AM251" s="17">
        <v>0.35246106979226599</v>
      </c>
      <c r="AN251" s="17">
        <v>0.315018796580042</v>
      </c>
      <c r="AO251" s="17">
        <v>0.26207206188842702</v>
      </c>
      <c r="AP251" s="17">
        <v>0.25348951301446798</v>
      </c>
      <c r="AQ251" s="17">
        <v>0.49104525158781898</v>
      </c>
      <c r="AR251" s="17"/>
      <c r="AS251" s="17">
        <v>0.27667436499195402</v>
      </c>
      <c r="AT251" s="17">
        <v>0.22974889878999699</v>
      </c>
      <c r="AU251" s="17">
        <v>0.35960397612856199</v>
      </c>
      <c r="AV251" s="17">
        <v>0.321824897826408</v>
      </c>
      <c r="AW251" s="17"/>
      <c r="AX251" s="17">
        <v>0.27519317356121697</v>
      </c>
      <c r="AY251" s="17"/>
      <c r="AZ251" s="17">
        <v>0.26615657387352298</v>
      </c>
      <c r="BA251" s="17">
        <v>0.26377097069750899</v>
      </c>
      <c r="BB251" s="17">
        <v>0.325432036671992</v>
      </c>
      <c r="BC251" s="17"/>
      <c r="BD251" s="17">
        <v>0.28369563404214099</v>
      </c>
      <c r="BE251" s="17">
        <v>0.26291056865281398</v>
      </c>
    </row>
    <row r="252" spans="2:57" x14ac:dyDescent="0.35">
      <c r="B252" t="s">
        <v>187</v>
      </c>
      <c r="C252" s="17">
        <v>0.19526967441762899</v>
      </c>
      <c r="D252" s="17">
        <v>0.153787934750685</v>
      </c>
      <c r="E252" s="17">
        <v>0.218112412399456</v>
      </c>
      <c r="F252" s="17"/>
      <c r="G252" s="17">
        <v>0.30546152611371102</v>
      </c>
      <c r="H252" s="17">
        <v>0.192928432539995</v>
      </c>
      <c r="I252" s="17">
        <v>0.17464340949094001</v>
      </c>
      <c r="J252" s="17">
        <v>0.218022478282487</v>
      </c>
      <c r="K252" s="17">
        <v>0.15669452952794799</v>
      </c>
      <c r="L252" s="17">
        <v>0.129222228949326</v>
      </c>
      <c r="M252" s="17"/>
      <c r="N252" s="17">
        <v>0.15483656516969699</v>
      </c>
      <c r="O252" s="17">
        <v>0.21251183971736001</v>
      </c>
      <c r="P252" s="17">
        <v>0.288776977500737</v>
      </c>
      <c r="Q252" s="17">
        <v>0.23734126582291801</v>
      </c>
      <c r="R252" s="17"/>
      <c r="S252" s="17">
        <v>0.18333333333333299</v>
      </c>
      <c r="T252" s="17">
        <v>0.2</v>
      </c>
      <c r="U252" s="17">
        <v>0.23529411764705899</v>
      </c>
      <c r="V252" s="17">
        <v>0.17460317460317501</v>
      </c>
      <c r="W252" s="17">
        <v>0.25423728813559299</v>
      </c>
      <c r="X252" s="17">
        <v>0.20253164556962</v>
      </c>
      <c r="Y252" s="17">
        <v>0.14285714285714299</v>
      </c>
      <c r="Z252" s="17">
        <v>0.30232558139534899</v>
      </c>
      <c r="AA252" s="17">
        <v>0.14444444444444399</v>
      </c>
      <c r="AB252" s="17"/>
      <c r="AC252" s="17">
        <v>0.21042757901773099</v>
      </c>
      <c r="AD252" s="17">
        <v>0.18192015088086599</v>
      </c>
      <c r="AE252" s="17">
        <v>0.21740337228307899</v>
      </c>
      <c r="AF252" s="17"/>
      <c r="AG252" s="17">
        <v>0.19932020455157701</v>
      </c>
      <c r="AH252" s="17">
        <v>0.19877389883226601</v>
      </c>
      <c r="AI252" s="17">
        <v>0.18128324958598699</v>
      </c>
      <c r="AJ252" s="17">
        <v>0</v>
      </c>
      <c r="AK252" s="17">
        <v>0.12963892176474101</v>
      </c>
      <c r="AL252" s="17"/>
      <c r="AM252" s="17">
        <v>0.32631645471270598</v>
      </c>
      <c r="AN252" s="17">
        <v>0.19085417046342801</v>
      </c>
      <c r="AO252" s="17">
        <v>0.18239944450012299</v>
      </c>
      <c r="AP252" s="17">
        <v>0.18996781686762201</v>
      </c>
      <c r="AQ252" s="17">
        <v>0.124761384100799</v>
      </c>
      <c r="AR252" s="17"/>
      <c r="AS252" s="17">
        <v>0.23538964271830001</v>
      </c>
      <c r="AT252" s="17">
        <v>0.17987306129370001</v>
      </c>
      <c r="AU252" s="17">
        <v>0.20095157755538301</v>
      </c>
      <c r="AV252" s="17">
        <v>0.15363339591849201</v>
      </c>
      <c r="AW252" s="17"/>
      <c r="AX252" s="17">
        <v>0.210041937810205</v>
      </c>
      <c r="AY252" s="17"/>
      <c r="AZ252" s="17">
        <v>0.243392285006372</v>
      </c>
      <c r="BA252" s="17">
        <v>0.196012104711805</v>
      </c>
      <c r="BB252" s="17">
        <v>0.15230835280010799</v>
      </c>
      <c r="BC252" s="17"/>
      <c r="BD252" s="17">
        <v>0.199243364276147</v>
      </c>
      <c r="BE252" s="17">
        <v>0.183178127079547</v>
      </c>
    </row>
    <row r="253" spans="2:57" x14ac:dyDescent="0.35">
      <c r="B253" t="s">
        <v>188</v>
      </c>
      <c r="C253" s="17">
        <v>6.8462805358770404E-2</v>
      </c>
      <c r="D253" s="17">
        <v>9.0735133567963006E-2</v>
      </c>
      <c r="E253" s="17">
        <v>5.5686215948724999E-2</v>
      </c>
      <c r="F253" s="17"/>
      <c r="G253" s="17">
        <v>0.13770471711611501</v>
      </c>
      <c r="H253" s="17">
        <v>9.6241132443033506E-2</v>
      </c>
      <c r="I253" s="17">
        <v>7.1237209887472799E-2</v>
      </c>
      <c r="J253" s="17">
        <v>3.7802687282282699E-2</v>
      </c>
      <c r="K253" s="17">
        <v>2.2834154993273799E-2</v>
      </c>
      <c r="L253" s="17">
        <v>0</v>
      </c>
      <c r="M253" s="17"/>
      <c r="N253" s="17">
        <v>6.6579461146911295E-2</v>
      </c>
      <c r="O253" s="17">
        <v>6.6377010215035906E-2</v>
      </c>
      <c r="P253" s="17">
        <v>6.6615724091741296E-2</v>
      </c>
      <c r="Q253" s="17">
        <v>9.1167587430120198E-2</v>
      </c>
      <c r="R253" s="17"/>
      <c r="S253" s="17">
        <v>7.4999999999999997E-2</v>
      </c>
      <c r="T253" s="17">
        <v>8.5714285714285701E-2</v>
      </c>
      <c r="U253" s="17">
        <v>0</v>
      </c>
      <c r="V253" s="17">
        <v>3.17460317460318E-2</v>
      </c>
      <c r="W253" s="17">
        <v>8.4745762711864403E-2</v>
      </c>
      <c r="X253" s="17">
        <v>0.10126582278481</v>
      </c>
      <c r="Y253" s="17">
        <v>7.1428571428571397E-2</v>
      </c>
      <c r="Z253" s="17">
        <v>0.116279069767442</v>
      </c>
      <c r="AA253" s="17">
        <v>6.6666666666666693E-2</v>
      </c>
      <c r="AB253" s="17"/>
      <c r="AC253" s="17">
        <v>5.8958194607545401E-2</v>
      </c>
      <c r="AD253" s="17">
        <v>5.3696304108840499E-2</v>
      </c>
      <c r="AE253" s="17">
        <v>8.5734165625535097E-2</v>
      </c>
      <c r="AF253" s="17"/>
      <c r="AG253" s="17">
        <v>5.2434039421175499E-2</v>
      </c>
      <c r="AH253" s="17">
        <v>7.9566635188437498E-2</v>
      </c>
      <c r="AI253" s="17">
        <v>5.57739390074449E-2</v>
      </c>
      <c r="AJ253" s="17">
        <v>0.21919825984191299</v>
      </c>
      <c r="AK253" s="17">
        <v>6.0247037160251697E-2</v>
      </c>
      <c r="AL253" s="17"/>
      <c r="AM253" s="17">
        <v>3.1720706244778199E-2</v>
      </c>
      <c r="AN253" s="17">
        <v>8.3642372110287605E-2</v>
      </c>
      <c r="AO253" s="17">
        <v>9.52048811045135E-2</v>
      </c>
      <c r="AP253" s="17">
        <v>5.3043248700252697E-2</v>
      </c>
      <c r="AQ253" s="17">
        <v>0</v>
      </c>
      <c r="AR253" s="17"/>
      <c r="AS253" s="17">
        <v>6.8682884425990701E-2</v>
      </c>
      <c r="AT253" s="17">
        <v>6.12980906225652E-2</v>
      </c>
      <c r="AU253" s="17">
        <v>8.4118023591302202E-2</v>
      </c>
      <c r="AV253" s="17">
        <v>6.2662124942474501E-2</v>
      </c>
      <c r="AW253" s="17"/>
      <c r="AX253" s="17">
        <v>5.4663341100316003E-2</v>
      </c>
      <c r="AY253" s="17"/>
      <c r="AZ253" s="17">
        <v>8.0825161001979007E-2</v>
      </c>
      <c r="BA253" s="17">
        <v>6.4026256379633301E-2</v>
      </c>
      <c r="BB253" s="17">
        <v>5.2020478847957102E-2</v>
      </c>
      <c r="BC253" s="17"/>
      <c r="BD253" s="17">
        <v>4.9538932352301702E-2</v>
      </c>
      <c r="BE253" s="17">
        <v>8.5861406769979401E-2</v>
      </c>
    </row>
    <row r="254" spans="2:57" x14ac:dyDescent="0.35">
      <c r="B254" t="s">
        <v>81</v>
      </c>
      <c r="C254" s="17">
        <v>1.17939808185527E-2</v>
      </c>
      <c r="D254" s="17">
        <v>8.3530735834858594E-3</v>
      </c>
      <c r="E254" s="17">
        <v>1.38730536442513E-2</v>
      </c>
      <c r="F254" s="17"/>
      <c r="G254" s="17">
        <v>1.54645831057181E-2</v>
      </c>
      <c r="H254" s="17">
        <v>4.8618713956597396E-3</v>
      </c>
      <c r="I254" s="17">
        <v>1.7716466868481801E-2</v>
      </c>
      <c r="J254" s="17">
        <v>1.6711230796181899E-2</v>
      </c>
      <c r="K254" s="17">
        <v>0</v>
      </c>
      <c r="L254" s="17">
        <v>2.6998914854810301E-2</v>
      </c>
      <c r="M254" s="17"/>
      <c r="N254" s="17">
        <v>8.9821886210092097E-3</v>
      </c>
      <c r="O254" s="17">
        <v>6.2731731867548103E-3</v>
      </c>
      <c r="P254" s="17">
        <v>2.1467712819915601E-2</v>
      </c>
      <c r="Q254" s="17">
        <v>2.7100741065394299E-2</v>
      </c>
      <c r="R254" s="17"/>
      <c r="S254" s="17">
        <v>1.6666666666666701E-2</v>
      </c>
      <c r="T254" s="17">
        <v>2.8571428571428598E-2</v>
      </c>
      <c r="U254" s="17">
        <v>0</v>
      </c>
      <c r="V254" s="17">
        <v>1.58730158730159E-2</v>
      </c>
      <c r="W254" s="17">
        <v>0</v>
      </c>
      <c r="X254" s="17">
        <v>1.26582278481013E-2</v>
      </c>
      <c r="Y254" s="17">
        <v>0</v>
      </c>
      <c r="Z254" s="17">
        <v>0</v>
      </c>
      <c r="AA254" s="17">
        <v>1.1111111111111099E-2</v>
      </c>
      <c r="AB254" s="17"/>
      <c r="AC254" s="17">
        <v>1.8567317194077001E-2</v>
      </c>
      <c r="AD254" s="17">
        <v>5.5073354969343898E-3</v>
      </c>
      <c r="AE254" s="17">
        <v>2.7847928274103598E-2</v>
      </c>
      <c r="AF254" s="17"/>
      <c r="AG254" s="17">
        <v>1.3224534380088001E-2</v>
      </c>
      <c r="AH254" s="17">
        <v>7.4122526818013396E-3</v>
      </c>
      <c r="AI254" s="17">
        <v>0</v>
      </c>
      <c r="AJ254" s="17">
        <v>0</v>
      </c>
      <c r="AK254" s="17">
        <v>4.5251235812284803E-2</v>
      </c>
      <c r="AL254" s="17"/>
      <c r="AM254" s="17">
        <v>3.9138321002583902E-2</v>
      </c>
      <c r="AN254" s="17">
        <v>7.4955941744816196E-3</v>
      </c>
      <c r="AO254" s="17">
        <v>1.1751255990847E-2</v>
      </c>
      <c r="AP254" s="17">
        <v>1.04658961824141E-2</v>
      </c>
      <c r="AQ254" s="17">
        <v>0</v>
      </c>
      <c r="AR254" s="17"/>
      <c r="AS254" s="17">
        <v>5.7989675387937201E-3</v>
      </c>
      <c r="AT254" s="17">
        <v>7.3473122707502702E-3</v>
      </c>
      <c r="AU254" s="17">
        <v>2.0609746217719199E-2</v>
      </c>
      <c r="AV254" s="17">
        <v>2.00824389613493E-2</v>
      </c>
      <c r="AW254" s="17"/>
      <c r="AX254" s="17">
        <v>1.2903202639716499E-2</v>
      </c>
      <c r="AY254" s="17"/>
      <c r="AZ254" s="17">
        <v>1.43639397907755E-2</v>
      </c>
      <c r="BA254" s="17">
        <v>8.1678243713501804E-3</v>
      </c>
      <c r="BB254" s="17">
        <v>1.00665349882959E-2</v>
      </c>
      <c r="BC254" s="17"/>
      <c r="BD254" s="17">
        <v>1.7255786805516898E-2</v>
      </c>
      <c r="BE254" s="17">
        <v>6.8498000946179199E-3</v>
      </c>
    </row>
    <row r="255" spans="2:57" x14ac:dyDescent="0.35">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row>
    <row r="256" spans="2:57" x14ac:dyDescent="0.35">
      <c r="B256" s="6" t="s">
        <v>193</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row>
    <row r="257" spans="2:57" x14ac:dyDescent="0.35">
      <c r="B257" s="24" t="s">
        <v>85</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row>
    <row r="258" spans="2:57" x14ac:dyDescent="0.35">
      <c r="B258" t="s">
        <v>184</v>
      </c>
      <c r="C258" s="17">
        <v>8.3764857007096696E-2</v>
      </c>
      <c r="D258" s="17">
        <v>0.11545861138204901</v>
      </c>
      <c r="E258" s="17">
        <v>6.5519417156946799E-2</v>
      </c>
      <c r="F258" s="17"/>
      <c r="G258" s="17">
        <v>7.0144958832720705E-2</v>
      </c>
      <c r="H258" s="17">
        <v>8.8077254539355498E-2</v>
      </c>
      <c r="I258" s="17">
        <v>9.2003905654035795E-2</v>
      </c>
      <c r="J258" s="17">
        <v>8.7423084299288994E-2</v>
      </c>
      <c r="K258" s="17">
        <v>7.5699183307869095E-2</v>
      </c>
      <c r="L258" s="17">
        <v>5.6509356672858703E-2</v>
      </c>
      <c r="M258" s="17"/>
      <c r="N258" s="17">
        <v>9.3692246310810301E-2</v>
      </c>
      <c r="O258" s="17">
        <v>8.8296934822901602E-2</v>
      </c>
      <c r="P258" s="17">
        <v>8.1037479452409605E-2</v>
      </c>
      <c r="Q258" s="17">
        <v>2.9935593935219901E-2</v>
      </c>
      <c r="R258" s="17"/>
      <c r="S258" s="17">
        <v>5.83333333333333E-2</v>
      </c>
      <c r="T258" s="17">
        <v>8.5714285714285701E-2</v>
      </c>
      <c r="U258" s="17">
        <v>0.11764705882352899</v>
      </c>
      <c r="V258" s="17">
        <v>0.14285714285714299</v>
      </c>
      <c r="W258" s="17">
        <v>0.101694915254237</v>
      </c>
      <c r="X258" s="17">
        <v>7.5949367088607597E-2</v>
      </c>
      <c r="Y258" s="17">
        <v>8.5714285714285701E-2</v>
      </c>
      <c r="Z258" s="17">
        <v>6.9767441860465101E-2</v>
      </c>
      <c r="AA258" s="17">
        <v>3.3333333333333298E-2</v>
      </c>
      <c r="AB258" s="17"/>
      <c r="AC258" s="17">
        <v>8.8796653939433604E-2</v>
      </c>
      <c r="AD258" s="17">
        <v>8.8206816809526106E-2</v>
      </c>
      <c r="AE258" s="17">
        <v>6.4614608051032904E-2</v>
      </c>
      <c r="AF258" s="17"/>
      <c r="AG258" s="17">
        <v>0.100178515796345</v>
      </c>
      <c r="AH258" s="17">
        <v>9.3682132698569398E-2</v>
      </c>
      <c r="AI258" s="17">
        <v>6.24349272765281E-2</v>
      </c>
      <c r="AJ258" s="17">
        <v>0</v>
      </c>
      <c r="AK258" s="17">
        <v>2.2625617906142401E-2</v>
      </c>
      <c r="AL258" s="17"/>
      <c r="AM258" s="17">
        <v>5.3424660236473298E-2</v>
      </c>
      <c r="AN258" s="17">
        <v>9.3984588844234301E-2</v>
      </c>
      <c r="AO258" s="17">
        <v>0.102930175812234</v>
      </c>
      <c r="AP258" s="17">
        <v>6.5300942452821295E-2</v>
      </c>
      <c r="AQ258" s="17">
        <v>8.5957929957503995E-2</v>
      </c>
      <c r="AR258" s="17"/>
      <c r="AS258" s="17">
        <v>8.1059924104016301E-2</v>
      </c>
      <c r="AT258" s="17">
        <v>9.7184375544024093E-2</v>
      </c>
      <c r="AU258" s="17">
        <v>4.1031523603414798E-2</v>
      </c>
      <c r="AV258" s="17">
        <v>0.117535961445348</v>
      </c>
      <c r="AW258" s="17"/>
      <c r="AX258" s="17">
        <v>9.2951765923256699E-2</v>
      </c>
      <c r="AY258" s="17"/>
      <c r="AZ258" s="17">
        <v>8.6819524173949905E-2</v>
      </c>
      <c r="BA258" s="17">
        <v>0.112628695960953</v>
      </c>
      <c r="BB258" s="17">
        <v>4.9810224553109197E-2</v>
      </c>
      <c r="BC258" s="17"/>
      <c r="BD258" s="17">
        <v>9.9075196402234597E-2</v>
      </c>
      <c r="BE258" s="17">
        <v>9.1327776620198101E-2</v>
      </c>
    </row>
    <row r="259" spans="2:57" x14ac:dyDescent="0.35">
      <c r="B259" t="s">
        <v>185</v>
      </c>
      <c r="C259" s="17">
        <v>0.29612482985208499</v>
      </c>
      <c r="D259" s="17">
        <v>0.35722968448417203</v>
      </c>
      <c r="E259" s="17">
        <v>0.26158103322228798</v>
      </c>
      <c r="F259" s="17"/>
      <c r="G259" s="17">
        <v>0.30487361082147202</v>
      </c>
      <c r="H259" s="17">
        <v>0.336943362714135</v>
      </c>
      <c r="I259" s="17">
        <v>0.32339718364060999</v>
      </c>
      <c r="J259" s="17">
        <v>0.227957402242187</v>
      </c>
      <c r="K259" s="17">
        <v>0.21734110530772399</v>
      </c>
      <c r="L259" s="17">
        <v>0.36223717134640399</v>
      </c>
      <c r="M259" s="17"/>
      <c r="N259" s="17">
        <v>0.27572048240746999</v>
      </c>
      <c r="O259" s="17">
        <v>0.327775544082829</v>
      </c>
      <c r="P259" s="17">
        <v>0.29139559539376603</v>
      </c>
      <c r="Q259" s="17">
        <v>0.33137563434505002</v>
      </c>
      <c r="R259" s="17"/>
      <c r="S259" s="17">
        <v>0.35</v>
      </c>
      <c r="T259" s="17">
        <v>0.25714285714285701</v>
      </c>
      <c r="U259" s="17">
        <v>0.20588235294117599</v>
      </c>
      <c r="V259" s="17">
        <v>0.317460317460317</v>
      </c>
      <c r="W259" s="17">
        <v>0.25423728813559299</v>
      </c>
      <c r="X259" s="17">
        <v>0.379746835443038</v>
      </c>
      <c r="Y259" s="17">
        <v>0.35714285714285698</v>
      </c>
      <c r="Z259" s="17">
        <v>0.30232558139534899</v>
      </c>
      <c r="AA259" s="17">
        <v>0.24444444444444399</v>
      </c>
      <c r="AB259" s="17"/>
      <c r="AC259" s="17">
        <v>0.30019396988588698</v>
      </c>
      <c r="AD259" s="17">
        <v>0.296667407369748</v>
      </c>
      <c r="AE259" s="17">
        <v>0.31251653141082802</v>
      </c>
      <c r="AF259" s="17"/>
      <c r="AG259" s="17">
        <v>0.32699295772318399</v>
      </c>
      <c r="AH259" s="17">
        <v>0.27971306188234202</v>
      </c>
      <c r="AI259" s="17">
        <v>0.30351138537240202</v>
      </c>
      <c r="AJ259" s="17">
        <v>0.18469483005198201</v>
      </c>
      <c r="AK259" s="17">
        <v>0.27583927997296398</v>
      </c>
      <c r="AL259" s="17"/>
      <c r="AM259" s="17">
        <v>0.321190435351554</v>
      </c>
      <c r="AN259" s="17">
        <v>0.24966546982749999</v>
      </c>
      <c r="AO259" s="17">
        <v>0.249896794907845</v>
      </c>
      <c r="AP259" s="17">
        <v>0.33015404439525597</v>
      </c>
      <c r="AQ259" s="17">
        <v>0.39132052935811001</v>
      </c>
      <c r="AR259" s="17"/>
      <c r="AS259" s="17">
        <v>0.25109287288030901</v>
      </c>
      <c r="AT259" s="17">
        <v>0.31491343174853498</v>
      </c>
      <c r="AU259" s="17">
        <v>0.22185903566272799</v>
      </c>
      <c r="AV259" s="17">
        <v>0.43520742899036902</v>
      </c>
      <c r="AW259" s="17"/>
      <c r="AX259" s="17">
        <v>0.29354778873988602</v>
      </c>
      <c r="AY259" s="17"/>
      <c r="AZ259" s="17">
        <v>0.29321418275341199</v>
      </c>
      <c r="BA259" s="17">
        <v>0.30233063563874901</v>
      </c>
      <c r="BB259" s="17">
        <v>0.29240044995306202</v>
      </c>
      <c r="BC259" s="17"/>
      <c r="BD259" s="17">
        <v>0.282157686679257</v>
      </c>
      <c r="BE259" s="17">
        <v>0.335190141843973</v>
      </c>
    </row>
    <row r="260" spans="2:57" x14ac:dyDescent="0.35">
      <c r="B260" t="s">
        <v>186</v>
      </c>
      <c r="C260" s="17">
        <v>0.32250778243914502</v>
      </c>
      <c r="D260" s="17">
        <v>0.28619351002264898</v>
      </c>
      <c r="E260" s="17">
        <v>0.34290976053355599</v>
      </c>
      <c r="F260" s="17"/>
      <c r="G260" s="17">
        <v>0.21937651798596799</v>
      </c>
      <c r="H260" s="17">
        <v>0.234892931075601</v>
      </c>
      <c r="I260" s="17">
        <v>0.34678910006527303</v>
      </c>
      <c r="J260" s="17">
        <v>0.39442100169841898</v>
      </c>
      <c r="K260" s="17">
        <v>0.44813699711156402</v>
      </c>
      <c r="L260" s="17">
        <v>0.28847264668561501</v>
      </c>
      <c r="M260" s="17"/>
      <c r="N260" s="17">
        <v>0.35715435522613798</v>
      </c>
      <c r="O260" s="17">
        <v>0.27492250882508201</v>
      </c>
      <c r="P260" s="17">
        <v>0.259038383753672</v>
      </c>
      <c r="Q260" s="17">
        <v>0.34248598304450401</v>
      </c>
      <c r="R260" s="17"/>
      <c r="S260" s="17">
        <v>0.30833333333333302</v>
      </c>
      <c r="T260" s="17">
        <v>0.32380952380952399</v>
      </c>
      <c r="U260" s="17">
        <v>0.32352941176470601</v>
      </c>
      <c r="V260" s="17">
        <v>0.33333333333333298</v>
      </c>
      <c r="W260" s="17">
        <v>0.27118644067796599</v>
      </c>
      <c r="X260" s="17">
        <v>0.329113924050633</v>
      </c>
      <c r="Y260" s="17">
        <v>0.25714285714285701</v>
      </c>
      <c r="Z260" s="17">
        <v>0.27906976744186002</v>
      </c>
      <c r="AA260" s="17">
        <v>0.422222222222222</v>
      </c>
      <c r="AB260" s="17"/>
      <c r="AC260" s="17">
        <v>0.37420654044447599</v>
      </c>
      <c r="AD260" s="17">
        <v>0.29800288155750199</v>
      </c>
      <c r="AE260" s="17">
        <v>0.36400910995546498</v>
      </c>
      <c r="AF260" s="17"/>
      <c r="AG260" s="17">
        <v>0.32603598083518498</v>
      </c>
      <c r="AH260" s="17">
        <v>0.27156552408700801</v>
      </c>
      <c r="AI260" s="17">
        <v>0.40955151674853302</v>
      </c>
      <c r="AJ260" s="17">
        <v>0.408029390859032</v>
      </c>
      <c r="AK260" s="17">
        <v>0.51544256783438103</v>
      </c>
      <c r="AL260" s="17"/>
      <c r="AM260" s="17">
        <v>0.30021662106696601</v>
      </c>
      <c r="AN260" s="17">
        <v>0.33500528934853202</v>
      </c>
      <c r="AO260" s="17">
        <v>0.32816651372455702</v>
      </c>
      <c r="AP260" s="17">
        <v>0.351942124084557</v>
      </c>
      <c r="AQ260" s="17">
        <v>0.25961799060124702</v>
      </c>
      <c r="AR260" s="17"/>
      <c r="AS260" s="17">
        <v>0.36323544197720398</v>
      </c>
      <c r="AT260" s="17">
        <v>0.30561513101601201</v>
      </c>
      <c r="AU260" s="17">
        <v>0.36568443319399202</v>
      </c>
      <c r="AV260" s="17">
        <v>0.23036075702456901</v>
      </c>
      <c r="AW260" s="17"/>
      <c r="AX260" s="17">
        <v>0.31344446614572702</v>
      </c>
      <c r="AY260" s="17"/>
      <c r="AZ260" s="17">
        <v>0.26698304432230802</v>
      </c>
      <c r="BA260" s="17">
        <v>0.30803364772106601</v>
      </c>
      <c r="BB260" s="17">
        <v>0.39078270590355602</v>
      </c>
      <c r="BC260" s="17"/>
      <c r="BD260" s="17">
        <v>0.32286741468479502</v>
      </c>
      <c r="BE260" s="17">
        <v>0.29535399941611001</v>
      </c>
    </row>
    <row r="261" spans="2:57" x14ac:dyDescent="0.35">
      <c r="B261" t="s">
        <v>187</v>
      </c>
      <c r="C261" s="17">
        <v>0.219310353866004</v>
      </c>
      <c r="D261" s="17">
        <v>0.17103828529496701</v>
      </c>
      <c r="E261" s="17">
        <v>0.246499805446495</v>
      </c>
      <c r="F261" s="17"/>
      <c r="G261" s="17">
        <v>0.29677940932900498</v>
      </c>
      <c r="H261" s="17">
        <v>0.256632589927904</v>
      </c>
      <c r="I261" s="17">
        <v>0.16698906523931301</v>
      </c>
      <c r="J261" s="17">
        <v>0.21839724823255799</v>
      </c>
      <c r="K261" s="17">
        <v>0.194708986603706</v>
      </c>
      <c r="L261" s="17">
        <v>0.20398040766634501</v>
      </c>
      <c r="M261" s="17"/>
      <c r="N261" s="17">
        <v>0.18537366086769999</v>
      </c>
      <c r="O261" s="17">
        <v>0.237299520154541</v>
      </c>
      <c r="P261" s="17">
        <v>0.33638537406628299</v>
      </c>
      <c r="Q261" s="17">
        <v>0.19196201837965901</v>
      </c>
      <c r="R261" s="17"/>
      <c r="S261" s="17">
        <v>0.21666666666666701</v>
      </c>
      <c r="T261" s="17">
        <v>0.266666666666667</v>
      </c>
      <c r="U261" s="17">
        <v>0.26470588235294101</v>
      </c>
      <c r="V261" s="17">
        <v>0.14285714285714299</v>
      </c>
      <c r="W261" s="17">
        <v>0.23728813559322001</v>
      </c>
      <c r="X261" s="17">
        <v>0.177215189873418</v>
      </c>
      <c r="Y261" s="17">
        <v>0.22857142857142901</v>
      </c>
      <c r="Z261" s="17">
        <v>0.209302325581395</v>
      </c>
      <c r="AA261" s="17">
        <v>0.211111111111111</v>
      </c>
      <c r="AB261" s="17"/>
      <c r="AC261" s="17">
        <v>0.18301538166867901</v>
      </c>
      <c r="AD261" s="17">
        <v>0.234660487359762</v>
      </c>
      <c r="AE261" s="17">
        <v>0.19366987326789201</v>
      </c>
      <c r="AF261" s="17"/>
      <c r="AG261" s="17">
        <v>0.18949807846224301</v>
      </c>
      <c r="AH261" s="17">
        <v>0.25598980816300498</v>
      </c>
      <c r="AI261" s="17">
        <v>0.163502211726471</v>
      </c>
      <c r="AJ261" s="17">
        <v>0</v>
      </c>
      <c r="AK261" s="17">
        <v>0.147096960272567</v>
      </c>
      <c r="AL261" s="17"/>
      <c r="AM261" s="17">
        <v>0.24291994788136301</v>
      </c>
      <c r="AN261" s="17">
        <v>0.245076620598427</v>
      </c>
      <c r="AO261" s="17">
        <v>0.22212362851463499</v>
      </c>
      <c r="AP261" s="17">
        <v>0.191724973383499</v>
      </c>
      <c r="AQ261" s="17">
        <v>0.223796154976944</v>
      </c>
      <c r="AR261" s="17"/>
      <c r="AS261" s="17">
        <v>0.23816732152114001</v>
      </c>
      <c r="AT261" s="17">
        <v>0.220916673999319</v>
      </c>
      <c r="AU261" s="17">
        <v>0.26607810888607097</v>
      </c>
      <c r="AV261" s="17">
        <v>0.116881610996302</v>
      </c>
      <c r="AW261" s="17"/>
      <c r="AX261" s="17">
        <v>0.22087557325358301</v>
      </c>
      <c r="AY261" s="17"/>
      <c r="AZ261" s="17">
        <v>0.26611056136598399</v>
      </c>
      <c r="BA261" s="17">
        <v>0.19739388241518899</v>
      </c>
      <c r="BB261" s="17">
        <v>0.20832377871298</v>
      </c>
      <c r="BC261" s="17"/>
      <c r="BD261" s="17">
        <v>0.23406784967191299</v>
      </c>
      <c r="BE261" s="17">
        <v>0.19172333994631099</v>
      </c>
    </row>
    <row r="262" spans="2:57" x14ac:dyDescent="0.35">
      <c r="B262" t="s">
        <v>188</v>
      </c>
      <c r="C262" s="17">
        <v>6.8593596548853497E-2</v>
      </c>
      <c r="D262" s="17">
        <v>5.49393986601465E-2</v>
      </c>
      <c r="E262" s="17">
        <v>7.6946234313189199E-2</v>
      </c>
      <c r="F262" s="17"/>
      <c r="G262" s="17">
        <v>0.10882550303083301</v>
      </c>
      <c r="H262" s="17">
        <v>8.3453861743003496E-2</v>
      </c>
      <c r="I262" s="17">
        <v>6.0406335822674601E-2</v>
      </c>
      <c r="J262" s="17">
        <v>6.4159444419745804E-2</v>
      </c>
      <c r="K262" s="17">
        <v>3.3887528172595702E-2</v>
      </c>
      <c r="L262" s="17">
        <v>6.1801502773967697E-2</v>
      </c>
      <c r="M262" s="17"/>
      <c r="N262" s="17">
        <v>8.2441837962835704E-2</v>
      </c>
      <c r="O262" s="17">
        <v>5.4928626169205103E-2</v>
      </c>
      <c r="P262" s="17">
        <v>3.2143167333869599E-2</v>
      </c>
      <c r="Q262" s="17">
        <v>7.6172145620694603E-2</v>
      </c>
      <c r="R262" s="17"/>
      <c r="S262" s="17">
        <v>0.05</v>
      </c>
      <c r="T262" s="17">
        <v>6.6666666666666693E-2</v>
      </c>
      <c r="U262" s="17">
        <v>8.8235294117647106E-2</v>
      </c>
      <c r="V262" s="17">
        <v>6.3492063492063502E-2</v>
      </c>
      <c r="W262" s="17">
        <v>0.13559322033898299</v>
      </c>
      <c r="X262" s="17">
        <v>3.7974683544303799E-2</v>
      </c>
      <c r="Y262" s="17">
        <v>2.8571428571428598E-2</v>
      </c>
      <c r="Z262" s="17">
        <v>0.13953488372093001</v>
      </c>
      <c r="AA262" s="17">
        <v>6.6666666666666693E-2</v>
      </c>
      <c r="AB262" s="17"/>
      <c r="AC262" s="17">
        <v>4.4611362457822497E-2</v>
      </c>
      <c r="AD262" s="17">
        <v>7.2028912017310001E-2</v>
      </c>
      <c r="AE262" s="17">
        <v>5.2619631913277197E-2</v>
      </c>
      <c r="AF262" s="17"/>
      <c r="AG262" s="17">
        <v>4.8554198636736601E-2</v>
      </c>
      <c r="AH262" s="17">
        <v>8.9400289008290806E-2</v>
      </c>
      <c r="AI262" s="17">
        <v>6.0999958876066997E-2</v>
      </c>
      <c r="AJ262" s="17">
        <v>0.20363788954449299</v>
      </c>
      <c r="AK262" s="17">
        <v>3.8995574013945697E-2</v>
      </c>
      <c r="AL262" s="17"/>
      <c r="AM262" s="17">
        <v>6.5633010509716594E-2</v>
      </c>
      <c r="AN262" s="17">
        <v>6.82370376229334E-2</v>
      </c>
      <c r="AO262" s="17">
        <v>8.5792179927770204E-2</v>
      </c>
      <c r="AP262" s="17">
        <v>6.0877915683866198E-2</v>
      </c>
      <c r="AQ262" s="17">
        <v>0</v>
      </c>
      <c r="AR262" s="17"/>
      <c r="AS262" s="17">
        <v>5.5821948053521898E-2</v>
      </c>
      <c r="AT262" s="17">
        <v>5.7737412390203503E-2</v>
      </c>
      <c r="AU262" s="17">
        <v>7.9908457901572499E-2</v>
      </c>
      <c r="AV262" s="17">
        <v>0.100014241543412</v>
      </c>
      <c r="AW262" s="17"/>
      <c r="AX262" s="17">
        <v>7.0373639901302895E-2</v>
      </c>
      <c r="AY262" s="17"/>
      <c r="AZ262" s="17">
        <v>7.8111295994392302E-2</v>
      </c>
      <c r="BA262" s="17">
        <v>7.2015013241478201E-2</v>
      </c>
      <c r="BB262" s="17">
        <v>4.4726596769519802E-2</v>
      </c>
      <c r="BC262" s="17"/>
      <c r="BD262" s="17">
        <v>5.1917781447307597E-2</v>
      </c>
      <c r="BE262" s="17">
        <v>8.3518946763176005E-2</v>
      </c>
    </row>
    <row r="263" spans="2:57" x14ac:dyDescent="0.35">
      <c r="B263" t="s">
        <v>81</v>
      </c>
      <c r="C263" s="17">
        <v>9.69858028681558E-3</v>
      </c>
      <c r="D263" s="17">
        <v>1.51405101560157E-2</v>
      </c>
      <c r="E263" s="17">
        <v>6.54374932752479E-3</v>
      </c>
      <c r="F263" s="17"/>
      <c r="G263" s="17">
        <v>0</v>
      </c>
      <c r="H263" s="17">
        <v>0</v>
      </c>
      <c r="I263" s="17">
        <v>1.0414409578093999E-2</v>
      </c>
      <c r="J263" s="17">
        <v>7.6418191078017799E-3</v>
      </c>
      <c r="K263" s="17">
        <v>3.02261994965408E-2</v>
      </c>
      <c r="L263" s="17">
        <v>2.6998914854810301E-2</v>
      </c>
      <c r="M263" s="17"/>
      <c r="N263" s="17">
        <v>5.6174172250463301E-3</v>
      </c>
      <c r="O263" s="17">
        <v>1.6776865945441501E-2</v>
      </c>
      <c r="P263" s="17">
        <v>0</v>
      </c>
      <c r="Q263" s="17">
        <v>2.8068624674872599E-2</v>
      </c>
      <c r="R263" s="17"/>
      <c r="S263" s="17">
        <v>1.6666666666666701E-2</v>
      </c>
      <c r="T263" s="17">
        <v>0</v>
      </c>
      <c r="U263" s="17">
        <v>0</v>
      </c>
      <c r="V263" s="17">
        <v>0</v>
      </c>
      <c r="W263" s="17">
        <v>0</v>
      </c>
      <c r="X263" s="17">
        <v>0</v>
      </c>
      <c r="Y263" s="17">
        <v>4.2857142857142899E-2</v>
      </c>
      <c r="Z263" s="17">
        <v>0</v>
      </c>
      <c r="AA263" s="17">
        <v>2.2222222222222199E-2</v>
      </c>
      <c r="AB263" s="17"/>
      <c r="AC263" s="17">
        <v>9.1760916037026703E-3</v>
      </c>
      <c r="AD263" s="17">
        <v>1.0433494886152099E-2</v>
      </c>
      <c r="AE263" s="17">
        <v>1.2570245401505101E-2</v>
      </c>
      <c r="AF263" s="17"/>
      <c r="AG263" s="17">
        <v>8.7402685463053905E-3</v>
      </c>
      <c r="AH263" s="17">
        <v>9.6491841607849807E-3</v>
      </c>
      <c r="AI263" s="17">
        <v>0</v>
      </c>
      <c r="AJ263" s="17">
        <v>0.20363788954449299</v>
      </c>
      <c r="AK263" s="17">
        <v>0</v>
      </c>
      <c r="AL263" s="17"/>
      <c r="AM263" s="17">
        <v>1.6615324953927101E-2</v>
      </c>
      <c r="AN263" s="17">
        <v>8.0309937583731596E-3</v>
      </c>
      <c r="AO263" s="17">
        <v>1.10907071129584E-2</v>
      </c>
      <c r="AP263" s="17">
        <v>0</v>
      </c>
      <c r="AQ263" s="17">
        <v>3.9307395106195298E-2</v>
      </c>
      <c r="AR263" s="17"/>
      <c r="AS263" s="17">
        <v>1.0622491463808901E-2</v>
      </c>
      <c r="AT263" s="17">
        <v>3.6329753019068499E-3</v>
      </c>
      <c r="AU263" s="17">
        <v>2.54384407522221E-2</v>
      </c>
      <c r="AV263" s="17">
        <v>0</v>
      </c>
      <c r="AW263" s="17"/>
      <c r="AX263" s="17">
        <v>8.8067660362441905E-3</v>
      </c>
      <c r="AY263" s="17"/>
      <c r="AZ263" s="17">
        <v>8.7613913899538595E-3</v>
      </c>
      <c r="BA263" s="17">
        <v>7.5981250225647797E-3</v>
      </c>
      <c r="BB263" s="17">
        <v>1.3956244107773399E-2</v>
      </c>
      <c r="BC263" s="17"/>
      <c r="BD263" s="17">
        <v>9.9140711144930904E-3</v>
      </c>
      <c r="BE263" s="17">
        <v>2.8857954102325502E-3</v>
      </c>
    </row>
    <row r="264" spans="2:57"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row>
    <row r="265" spans="2:57" x14ac:dyDescent="0.35">
      <c r="B265" s="6" t="s">
        <v>194</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row>
    <row r="266" spans="2:57" x14ac:dyDescent="0.35">
      <c r="B266" s="24" t="s">
        <v>85</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row>
    <row r="267" spans="2:57" x14ac:dyDescent="0.35">
      <c r="B267" t="s">
        <v>184</v>
      </c>
      <c r="C267" s="17">
        <v>0.104452537932669</v>
      </c>
      <c r="D267" s="17">
        <v>0.14972781102951099</v>
      </c>
      <c r="E267" s="17">
        <v>7.8316994114857402E-2</v>
      </c>
      <c r="F267" s="17"/>
      <c r="G267" s="17">
        <v>9.5924701626043302E-2</v>
      </c>
      <c r="H267" s="17">
        <v>0.14734634634198299</v>
      </c>
      <c r="I267" s="17">
        <v>0.113150578142146</v>
      </c>
      <c r="J267" s="17">
        <v>7.7667868332003606E-2</v>
      </c>
      <c r="K267" s="17">
        <v>6.1305282726053997E-2</v>
      </c>
      <c r="L267" s="17">
        <v>5.6509356672858703E-2</v>
      </c>
      <c r="M267" s="17"/>
      <c r="N267" s="17">
        <v>0.11070220960765501</v>
      </c>
      <c r="O267" s="17">
        <v>0.102306325401589</v>
      </c>
      <c r="P267" s="17">
        <v>9.3091866758205494E-2</v>
      </c>
      <c r="Q267" s="17">
        <v>0.101316460378872</v>
      </c>
      <c r="R267" s="17"/>
      <c r="S267" s="17">
        <v>0.125</v>
      </c>
      <c r="T267" s="17">
        <v>0.104761904761905</v>
      </c>
      <c r="U267" s="17">
        <v>8.8235294117647106E-2</v>
      </c>
      <c r="V267" s="17">
        <v>0.126984126984127</v>
      </c>
      <c r="W267" s="17">
        <v>6.7796610169491497E-2</v>
      </c>
      <c r="X267" s="17">
        <v>7.5949367088607597E-2</v>
      </c>
      <c r="Y267" s="17">
        <v>0.17142857142857101</v>
      </c>
      <c r="Z267" s="17">
        <v>2.32558139534884E-2</v>
      </c>
      <c r="AA267" s="17">
        <v>0.1</v>
      </c>
      <c r="AB267" s="17"/>
      <c r="AC267" s="17">
        <v>0.115884168151277</v>
      </c>
      <c r="AD267" s="17">
        <v>0.100432175634947</v>
      </c>
      <c r="AE267" s="17">
        <v>0.128961769186451</v>
      </c>
      <c r="AF267" s="17"/>
      <c r="AG267" s="17">
        <v>0.120843829459689</v>
      </c>
      <c r="AH267" s="17">
        <v>9.3459406713023996E-2</v>
      </c>
      <c r="AI267" s="17">
        <v>8.2631502354695602E-2</v>
      </c>
      <c r="AJ267" s="17">
        <v>0.403893089893895</v>
      </c>
      <c r="AK267" s="17">
        <v>6.5677140866441094E-2</v>
      </c>
      <c r="AL267" s="17"/>
      <c r="AM267" s="17">
        <v>0.124052104930817</v>
      </c>
      <c r="AN267" s="17">
        <v>8.2070274417493802E-2</v>
      </c>
      <c r="AO267" s="17">
        <v>0.102537410023221</v>
      </c>
      <c r="AP267" s="17">
        <v>0.111549969662982</v>
      </c>
      <c r="AQ267" s="17">
        <v>0.21662262248084499</v>
      </c>
      <c r="AR267" s="17"/>
      <c r="AS267" s="17">
        <v>7.5480146280358498E-2</v>
      </c>
      <c r="AT267" s="17">
        <v>0.13974293846962099</v>
      </c>
      <c r="AU267" s="17">
        <v>5.4058024540812398E-2</v>
      </c>
      <c r="AV267" s="17">
        <v>0.14359069801992699</v>
      </c>
      <c r="AW267" s="17"/>
      <c r="AX267" s="17">
        <v>0.10610617515452</v>
      </c>
      <c r="AY267" s="17"/>
      <c r="AZ267" s="17">
        <v>0.108941044375212</v>
      </c>
      <c r="BA267" s="17">
        <v>0.13322894662731599</v>
      </c>
      <c r="BB267" s="17">
        <v>7.0484171795676703E-2</v>
      </c>
      <c r="BC267" s="17"/>
      <c r="BD267" s="17">
        <v>0.10697965171986699</v>
      </c>
      <c r="BE267" s="17">
        <v>0.123553696289049</v>
      </c>
    </row>
    <row r="268" spans="2:57" x14ac:dyDescent="0.35">
      <c r="B268" t="s">
        <v>185</v>
      </c>
      <c r="C268" s="17">
        <v>0.40285088428717603</v>
      </c>
      <c r="D268" s="17">
        <v>0.40544273107661699</v>
      </c>
      <c r="E268" s="17">
        <v>0.40074969744915101</v>
      </c>
      <c r="F268" s="17"/>
      <c r="G268" s="17">
        <v>0.40277346012767701</v>
      </c>
      <c r="H268" s="17">
        <v>0.39127077385541997</v>
      </c>
      <c r="I268" s="17">
        <v>0.42285161236552499</v>
      </c>
      <c r="J268" s="17">
        <v>0.36811072845346698</v>
      </c>
      <c r="K268" s="17">
        <v>0.40984362722912998</v>
      </c>
      <c r="L268" s="17">
        <v>0.45814818529706902</v>
      </c>
      <c r="M268" s="17"/>
      <c r="N268" s="17">
        <v>0.431921235479517</v>
      </c>
      <c r="O268" s="17">
        <v>0.36670395623031998</v>
      </c>
      <c r="P268" s="17">
        <v>0.40065670672334103</v>
      </c>
      <c r="Q268" s="17">
        <v>0.31892924715250398</v>
      </c>
      <c r="R268" s="17"/>
      <c r="S268" s="17">
        <v>0.483333333333333</v>
      </c>
      <c r="T268" s="17">
        <v>0.34285714285714303</v>
      </c>
      <c r="U268" s="17">
        <v>0.35294117647058798</v>
      </c>
      <c r="V268" s="17">
        <v>0.42857142857142899</v>
      </c>
      <c r="W268" s="17">
        <v>0.40677966101694901</v>
      </c>
      <c r="X268" s="17">
        <v>0.430379746835443</v>
      </c>
      <c r="Y268" s="17">
        <v>0.42857142857142899</v>
      </c>
      <c r="Z268" s="17">
        <v>0.48837209302325602</v>
      </c>
      <c r="AA268" s="17">
        <v>0.32222222222222202</v>
      </c>
      <c r="AB268" s="17"/>
      <c r="AC268" s="17">
        <v>0.405174219439913</v>
      </c>
      <c r="AD268" s="17">
        <v>0.43072158324621601</v>
      </c>
      <c r="AE268" s="17">
        <v>0.303861076676397</v>
      </c>
      <c r="AF268" s="17"/>
      <c r="AG268" s="17">
        <v>0.381532173926246</v>
      </c>
      <c r="AH268" s="17">
        <v>0.44221149404487797</v>
      </c>
      <c r="AI268" s="17">
        <v>0.41439109350772602</v>
      </c>
      <c r="AJ268" s="17">
        <v>0</v>
      </c>
      <c r="AK268" s="17">
        <v>0.30290719522194598</v>
      </c>
      <c r="AL268" s="17"/>
      <c r="AM268" s="17">
        <v>0.28092038818782</v>
      </c>
      <c r="AN268" s="17">
        <v>0.38157793201823997</v>
      </c>
      <c r="AO268" s="17">
        <v>0.38774580520505902</v>
      </c>
      <c r="AP268" s="17">
        <v>0.47760995930445099</v>
      </c>
      <c r="AQ268" s="17">
        <v>0.25895366336443998</v>
      </c>
      <c r="AR268" s="17"/>
      <c r="AS268" s="17">
        <v>0.38663649399037298</v>
      </c>
      <c r="AT268" s="17">
        <v>0.44748452984870601</v>
      </c>
      <c r="AU268" s="17">
        <v>0.362643425596886</v>
      </c>
      <c r="AV268" s="17">
        <v>0.38375475493438399</v>
      </c>
      <c r="AW268" s="17"/>
      <c r="AX268" s="17">
        <v>0.41068888451277702</v>
      </c>
      <c r="AY268" s="17"/>
      <c r="AZ268" s="17">
        <v>0.420510113652936</v>
      </c>
      <c r="BA268" s="17">
        <v>0.38582910412175198</v>
      </c>
      <c r="BB268" s="17">
        <v>0.39358498815735699</v>
      </c>
      <c r="BC268" s="17"/>
      <c r="BD268" s="17">
        <v>0.41128296756192201</v>
      </c>
      <c r="BE268" s="17">
        <v>0.41639712190559602</v>
      </c>
    </row>
    <row r="269" spans="2:57" x14ac:dyDescent="0.35">
      <c r="B269" t="s">
        <v>186</v>
      </c>
      <c r="C269" s="17">
        <v>0.29698674104288603</v>
      </c>
      <c r="D269" s="17">
        <v>0.252797671946834</v>
      </c>
      <c r="E269" s="17">
        <v>0.32437100482627101</v>
      </c>
      <c r="F269" s="17"/>
      <c r="G269" s="17">
        <v>0.291452103457917</v>
      </c>
      <c r="H269" s="17">
        <v>0.23931397997000101</v>
      </c>
      <c r="I269" s="17">
        <v>0.29028050578939602</v>
      </c>
      <c r="J269" s="17">
        <v>0.31703113309109399</v>
      </c>
      <c r="K269" s="17">
        <v>0.35882353030890701</v>
      </c>
      <c r="L269" s="17">
        <v>0.410217974872087</v>
      </c>
      <c r="M269" s="17"/>
      <c r="N269" s="17">
        <v>0.28335494848301401</v>
      </c>
      <c r="O269" s="17">
        <v>0.32489025019990198</v>
      </c>
      <c r="P269" s="17">
        <v>0.26109405250130702</v>
      </c>
      <c r="Q269" s="17">
        <v>0.37091399722574497</v>
      </c>
      <c r="R269" s="17"/>
      <c r="S269" s="17">
        <v>0.21666666666666701</v>
      </c>
      <c r="T269" s="17">
        <v>0.30476190476190501</v>
      </c>
      <c r="U269" s="17">
        <v>0.38235294117647101</v>
      </c>
      <c r="V269" s="17">
        <v>0.30158730158730201</v>
      </c>
      <c r="W269" s="17">
        <v>0.305084745762712</v>
      </c>
      <c r="X269" s="17">
        <v>0.291139240506329</v>
      </c>
      <c r="Y269" s="17">
        <v>0.214285714285714</v>
      </c>
      <c r="Z269" s="17">
        <v>0.34883720930232598</v>
      </c>
      <c r="AA269" s="17">
        <v>0.35555555555555601</v>
      </c>
      <c r="AB269" s="17"/>
      <c r="AC269" s="17">
        <v>0.286142880222232</v>
      </c>
      <c r="AD269" s="17">
        <v>0.28946054473357802</v>
      </c>
      <c r="AE269" s="17">
        <v>0.37054474443026503</v>
      </c>
      <c r="AF269" s="17"/>
      <c r="AG269" s="17">
        <v>0.28919862526631601</v>
      </c>
      <c r="AH269" s="17">
        <v>0.26202602546902298</v>
      </c>
      <c r="AI269" s="17">
        <v>0.36488584614283298</v>
      </c>
      <c r="AJ269" s="17">
        <v>0.39246902056161198</v>
      </c>
      <c r="AK269" s="17">
        <v>0.46146110095002002</v>
      </c>
      <c r="AL269" s="17"/>
      <c r="AM269" s="17">
        <v>0.34880827264957798</v>
      </c>
      <c r="AN269" s="17">
        <v>0.316232942816848</v>
      </c>
      <c r="AO269" s="17">
        <v>0.308995021982096</v>
      </c>
      <c r="AP269" s="17">
        <v>0.24610067011310899</v>
      </c>
      <c r="AQ269" s="17">
        <v>0.26537731589153202</v>
      </c>
      <c r="AR269" s="17"/>
      <c r="AS269" s="17">
        <v>0.31944978231089199</v>
      </c>
      <c r="AT269" s="17">
        <v>0.26252233330809299</v>
      </c>
      <c r="AU269" s="17">
        <v>0.35106634712789098</v>
      </c>
      <c r="AV269" s="17">
        <v>0.26199290472678899</v>
      </c>
      <c r="AW269" s="17"/>
      <c r="AX269" s="17">
        <v>0.29320206880408101</v>
      </c>
      <c r="AY269" s="17"/>
      <c r="AZ269" s="17">
        <v>0.26780983719935603</v>
      </c>
      <c r="BA269" s="17">
        <v>0.272166793145172</v>
      </c>
      <c r="BB269" s="17">
        <v>0.35982913484137302</v>
      </c>
      <c r="BC269" s="17"/>
      <c r="BD269" s="17">
        <v>0.30434838920452101</v>
      </c>
      <c r="BE269" s="17">
        <v>0.26626880092248301</v>
      </c>
    </row>
    <row r="270" spans="2:57" x14ac:dyDescent="0.35">
      <c r="B270" t="s">
        <v>187</v>
      </c>
      <c r="C270" s="17">
        <v>0.13607515817374299</v>
      </c>
      <c r="D270" s="17">
        <v>0.13531295208260999</v>
      </c>
      <c r="E270" s="17">
        <v>0.13493240305606</v>
      </c>
      <c r="F270" s="17"/>
      <c r="G270" s="17">
        <v>0.13924529099761099</v>
      </c>
      <c r="H270" s="17">
        <v>0.15230402196083601</v>
      </c>
      <c r="I270" s="17">
        <v>0.113731264977379</v>
      </c>
      <c r="J270" s="17">
        <v>0.176466583055232</v>
      </c>
      <c r="K270" s="17">
        <v>0.11737051806219501</v>
      </c>
      <c r="L270" s="17">
        <v>7.5124483157985797E-2</v>
      </c>
      <c r="M270" s="17"/>
      <c r="N270" s="17">
        <v>0.12807959554615</v>
      </c>
      <c r="O270" s="17">
        <v>0.14402760820023899</v>
      </c>
      <c r="P270" s="17">
        <v>0.12893513832772999</v>
      </c>
      <c r="Q270" s="17">
        <v>0.163799659840311</v>
      </c>
      <c r="R270" s="17"/>
      <c r="S270" s="17">
        <v>0.1</v>
      </c>
      <c r="T270" s="17">
        <v>0.19047619047618999</v>
      </c>
      <c r="U270" s="17">
        <v>8.8235294117647106E-2</v>
      </c>
      <c r="V270" s="17">
        <v>6.3492063492063502E-2</v>
      </c>
      <c r="W270" s="17">
        <v>0.186440677966102</v>
      </c>
      <c r="X270" s="17">
        <v>0.164556962025316</v>
      </c>
      <c r="Y270" s="17">
        <v>0.1</v>
      </c>
      <c r="Z270" s="17">
        <v>0.116279069767442</v>
      </c>
      <c r="AA270" s="17">
        <v>0.18888888888888899</v>
      </c>
      <c r="AB270" s="17"/>
      <c r="AC270" s="17">
        <v>0.14159193470001399</v>
      </c>
      <c r="AD270" s="17">
        <v>0.129421950205419</v>
      </c>
      <c r="AE270" s="17">
        <v>0.11559777805625</v>
      </c>
      <c r="AF270" s="17"/>
      <c r="AG270" s="17">
        <v>0.141523129964192</v>
      </c>
      <c r="AH270" s="17">
        <v>0.139979188188631</v>
      </c>
      <c r="AI270" s="17">
        <v>0.10104567653697</v>
      </c>
      <c r="AJ270" s="17">
        <v>0.20363788954449299</v>
      </c>
      <c r="AK270" s="17">
        <v>0.14732894505545099</v>
      </c>
      <c r="AL270" s="17"/>
      <c r="AM270" s="17">
        <v>0.14283499007401601</v>
      </c>
      <c r="AN270" s="17">
        <v>0.150846381508527</v>
      </c>
      <c r="AO270" s="17">
        <v>0.140671649404226</v>
      </c>
      <c r="AP270" s="17">
        <v>0.13107283812613099</v>
      </c>
      <c r="AQ270" s="17">
        <v>0.173114092422436</v>
      </c>
      <c r="AR270" s="17"/>
      <c r="AS270" s="17">
        <v>0.15274139542954501</v>
      </c>
      <c r="AT270" s="17">
        <v>0.11441644831164299</v>
      </c>
      <c r="AU270" s="17">
        <v>0.13830702584139801</v>
      </c>
      <c r="AV270" s="17">
        <v>0.15450519263068199</v>
      </c>
      <c r="AW270" s="17"/>
      <c r="AX270" s="17">
        <v>0.13502587091329701</v>
      </c>
      <c r="AY270" s="17"/>
      <c r="AZ270" s="17">
        <v>0.140517903413094</v>
      </c>
      <c r="BA270" s="17">
        <v>0.15081799083814301</v>
      </c>
      <c r="BB270" s="17">
        <v>0.121899325494278</v>
      </c>
      <c r="BC270" s="17"/>
      <c r="BD270" s="17">
        <v>0.13004772955968699</v>
      </c>
      <c r="BE270" s="17">
        <v>0.13209397839966899</v>
      </c>
    </row>
    <row r="271" spans="2:57" x14ac:dyDescent="0.35">
      <c r="B271" t="s">
        <v>188</v>
      </c>
      <c r="C271" s="17">
        <v>4.8143209014583702E-2</v>
      </c>
      <c r="D271" s="17">
        <v>4.5512730529916098E-2</v>
      </c>
      <c r="E271" s="17">
        <v>4.9916573745362701E-2</v>
      </c>
      <c r="F271" s="17"/>
      <c r="G271" s="17">
        <v>4.2118011869320099E-2</v>
      </c>
      <c r="H271" s="17">
        <v>5.37897165856683E-2</v>
      </c>
      <c r="I271" s="17">
        <v>5.9986038725553303E-2</v>
      </c>
      <c r="J271" s="17">
        <v>6.0723687068203198E-2</v>
      </c>
      <c r="K271" s="17">
        <v>2.24308421771733E-2</v>
      </c>
      <c r="L271" s="17">
        <v>0</v>
      </c>
      <c r="M271" s="17"/>
      <c r="N271" s="17">
        <v>4.0405045295369903E-2</v>
      </c>
      <c r="O271" s="17">
        <v>4.5294994022509402E-2</v>
      </c>
      <c r="P271" s="17">
        <v>9.4754522869501298E-2</v>
      </c>
      <c r="Q271" s="17">
        <v>2.9935593935219901E-2</v>
      </c>
      <c r="R271" s="17"/>
      <c r="S271" s="17">
        <v>6.6666666666666693E-2</v>
      </c>
      <c r="T271" s="17">
        <v>5.7142857142857099E-2</v>
      </c>
      <c r="U271" s="17">
        <v>8.8235294117647106E-2</v>
      </c>
      <c r="V271" s="17">
        <v>6.3492063492063502E-2</v>
      </c>
      <c r="W271" s="17">
        <v>1.6949152542372899E-2</v>
      </c>
      <c r="X271" s="17">
        <v>2.53164556962025E-2</v>
      </c>
      <c r="Y271" s="17">
        <v>4.2857142857142899E-2</v>
      </c>
      <c r="Z271" s="17">
        <v>2.32558139534884E-2</v>
      </c>
      <c r="AA271" s="17">
        <v>2.2222222222222199E-2</v>
      </c>
      <c r="AB271" s="17"/>
      <c r="AC271" s="17">
        <v>4.6952354073014201E-2</v>
      </c>
      <c r="AD271" s="17">
        <v>3.92719508013697E-2</v>
      </c>
      <c r="AE271" s="17">
        <v>8.1034631650637595E-2</v>
      </c>
      <c r="AF271" s="17"/>
      <c r="AG271" s="17">
        <v>6.2594695385588095E-2</v>
      </c>
      <c r="AH271" s="17">
        <v>4.4579790149278799E-2</v>
      </c>
      <c r="AI271" s="17">
        <v>1.8728057549669701E-2</v>
      </c>
      <c r="AJ271" s="17">
        <v>0</v>
      </c>
      <c r="AK271" s="17">
        <v>2.2625617906142401E-2</v>
      </c>
      <c r="AL271" s="17"/>
      <c r="AM271" s="17">
        <v>0.10338424415776901</v>
      </c>
      <c r="AN271" s="17">
        <v>5.9250887283997501E-2</v>
      </c>
      <c r="AO271" s="17">
        <v>4.1821884440583698E-2</v>
      </c>
      <c r="AP271" s="17">
        <v>3.36665627933272E-2</v>
      </c>
      <c r="AQ271" s="17">
        <v>4.2115066185209202E-2</v>
      </c>
      <c r="AR271" s="17"/>
      <c r="AS271" s="17">
        <v>5.5221823932676203E-2</v>
      </c>
      <c r="AT271" s="17">
        <v>2.8226939555335801E-2</v>
      </c>
      <c r="AU271" s="17">
        <v>6.6635984576140103E-2</v>
      </c>
      <c r="AV271" s="17">
        <v>5.6156449688217397E-2</v>
      </c>
      <c r="AW271" s="17"/>
      <c r="AX271" s="17">
        <v>4.3911625074139801E-2</v>
      </c>
      <c r="AY271" s="17"/>
      <c r="AZ271" s="17">
        <v>4.77099763905472E-2</v>
      </c>
      <c r="BA271" s="17">
        <v>5.4103693267967198E-2</v>
      </c>
      <c r="BB271" s="17">
        <v>3.98785535191565E-2</v>
      </c>
      <c r="BC271" s="17"/>
      <c r="BD271" s="17">
        <v>3.0898719532671998E-2</v>
      </c>
      <c r="BE271" s="17">
        <v>5.4736180936580801E-2</v>
      </c>
    </row>
    <row r="272" spans="2:57" x14ac:dyDescent="0.35">
      <c r="B272" t="s">
        <v>81</v>
      </c>
      <c r="C272" s="17">
        <v>1.1491469548942699E-2</v>
      </c>
      <c r="D272" s="17">
        <v>1.1206103334512401E-2</v>
      </c>
      <c r="E272" s="17">
        <v>1.17133268082981E-2</v>
      </c>
      <c r="F272" s="17"/>
      <c r="G272" s="17">
        <v>2.8486431921432201E-2</v>
      </c>
      <c r="H272" s="17">
        <v>1.5975161286092499E-2</v>
      </c>
      <c r="I272" s="17">
        <v>0</v>
      </c>
      <c r="J272" s="17">
        <v>0</v>
      </c>
      <c r="K272" s="17">
        <v>3.02261994965408E-2</v>
      </c>
      <c r="L272" s="17">
        <v>0</v>
      </c>
      <c r="M272" s="17"/>
      <c r="N272" s="17">
        <v>5.5369655882933503E-3</v>
      </c>
      <c r="O272" s="17">
        <v>1.6776865945441501E-2</v>
      </c>
      <c r="P272" s="17">
        <v>2.1467712819915601E-2</v>
      </c>
      <c r="Q272" s="17">
        <v>1.51050414673482E-2</v>
      </c>
      <c r="R272" s="17"/>
      <c r="S272" s="17">
        <v>8.3333333333333297E-3</v>
      </c>
      <c r="T272" s="17">
        <v>0</v>
      </c>
      <c r="U272" s="17">
        <v>0</v>
      </c>
      <c r="V272" s="17">
        <v>1.58730158730159E-2</v>
      </c>
      <c r="W272" s="17">
        <v>1.6949152542372899E-2</v>
      </c>
      <c r="X272" s="17">
        <v>1.26582278481013E-2</v>
      </c>
      <c r="Y272" s="17">
        <v>4.2857142857142899E-2</v>
      </c>
      <c r="Z272" s="17">
        <v>0</v>
      </c>
      <c r="AA272" s="17">
        <v>1.1111111111111099E-2</v>
      </c>
      <c r="AB272" s="17"/>
      <c r="AC272" s="17">
        <v>4.2544434135506903E-3</v>
      </c>
      <c r="AD272" s="17">
        <v>1.0691795378470601E-2</v>
      </c>
      <c r="AE272" s="17">
        <v>0</v>
      </c>
      <c r="AF272" s="17"/>
      <c r="AG272" s="17">
        <v>4.3075459979685397E-3</v>
      </c>
      <c r="AH272" s="17">
        <v>1.7744095435164801E-2</v>
      </c>
      <c r="AI272" s="17">
        <v>1.8317823908105501E-2</v>
      </c>
      <c r="AJ272" s="17">
        <v>0</v>
      </c>
      <c r="AK272" s="17">
        <v>0</v>
      </c>
      <c r="AL272" s="17"/>
      <c r="AM272" s="17">
        <v>0</v>
      </c>
      <c r="AN272" s="17">
        <v>1.0021581954893E-2</v>
      </c>
      <c r="AO272" s="17">
        <v>1.8228228944814798E-2</v>
      </c>
      <c r="AP272" s="17">
        <v>0</v>
      </c>
      <c r="AQ272" s="17">
        <v>4.3817239655537098E-2</v>
      </c>
      <c r="AR272" s="17"/>
      <c r="AS272" s="17">
        <v>1.04703580561553E-2</v>
      </c>
      <c r="AT272" s="17">
        <v>7.6068105066007599E-3</v>
      </c>
      <c r="AU272" s="17">
        <v>2.72891923168718E-2</v>
      </c>
      <c r="AV272" s="17">
        <v>0</v>
      </c>
      <c r="AW272" s="17"/>
      <c r="AX272" s="17">
        <v>1.1065375541184801E-2</v>
      </c>
      <c r="AY272" s="17"/>
      <c r="AZ272" s="17">
        <v>1.45111249688561E-2</v>
      </c>
      <c r="BA272" s="17">
        <v>3.8534719996495301E-3</v>
      </c>
      <c r="BB272" s="17">
        <v>1.43238261921596E-2</v>
      </c>
      <c r="BC272" s="17"/>
      <c r="BD272" s="17">
        <v>1.64425424213307E-2</v>
      </c>
      <c r="BE272" s="17">
        <v>6.9502215466223502E-3</v>
      </c>
    </row>
    <row r="273" spans="2:57" x14ac:dyDescent="0.35">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row>
    <row r="274" spans="2:57" x14ac:dyDescent="0.35">
      <c r="B274" s="6" t="s">
        <v>195</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row>
    <row r="275" spans="2:57" x14ac:dyDescent="0.35">
      <c r="B275" s="24" t="s">
        <v>85</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row>
    <row r="276" spans="2:57" x14ac:dyDescent="0.35">
      <c r="B276" t="s">
        <v>184</v>
      </c>
      <c r="C276" s="17">
        <v>0.135301419532213</v>
      </c>
      <c r="D276" s="17">
        <v>0.15711836444621399</v>
      </c>
      <c r="E276" s="17">
        <v>0.12310691165384099</v>
      </c>
      <c r="F276" s="17"/>
      <c r="G276" s="17">
        <v>8.1785688739654194E-2</v>
      </c>
      <c r="H276" s="17">
        <v>0.14063897671660699</v>
      </c>
      <c r="I276" s="17">
        <v>0.137728629142613</v>
      </c>
      <c r="J276" s="17">
        <v>0.153336653029301</v>
      </c>
      <c r="K276" s="17">
        <v>0.15413703478155</v>
      </c>
      <c r="L276" s="17">
        <v>8.9248904586499103E-2</v>
      </c>
      <c r="M276" s="17"/>
      <c r="N276" s="17">
        <v>0.15771378619878401</v>
      </c>
      <c r="O276" s="17">
        <v>0.13149031284035101</v>
      </c>
      <c r="P276" s="17">
        <v>7.2111222316998694E-2</v>
      </c>
      <c r="Q276" s="17">
        <v>0.11287577400898099</v>
      </c>
      <c r="R276" s="17"/>
      <c r="S276" s="17">
        <v>0.17499999999999999</v>
      </c>
      <c r="T276" s="17">
        <v>8.5714285714285701E-2</v>
      </c>
      <c r="U276" s="17">
        <v>0.17647058823529399</v>
      </c>
      <c r="V276" s="17">
        <v>0.11111111111111099</v>
      </c>
      <c r="W276" s="17">
        <v>6.7796610169491497E-2</v>
      </c>
      <c r="X276" s="17">
        <v>0.164556962025316</v>
      </c>
      <c r="Y276" s="17">
        <v>0.17142857142857101</v>
      </c>
      <c r="Z276" s="17">
        <v>6.9767441860465101E-2</v>
      </c>
      <c r="AA276" s="17">
        <v>0.155555555555556</v>
      </c>
      <c r="AB276" s="17"/>
      <c r="AC276" s="17">
        <v>9.6209825400526902E-2</v>
      </c>
      <c r="AD276" s="17">
        <v>0.167774404652756</v>
      </c>
      <c r="AE276" s="17">
        <v>0.122920255892704</v>
      </c>
      <c r="AF276" s="17"/>
      <c r="AG276" s="17">
        <v>0.138874030316613</v>
      </c>
      <c r="AH276" s="17">
        <v>0.148157263494128</v>
      </c>
      <c r="AI276" s="17">
        <v>7.5983313517445195E-2</v>
      </c>
      <c r="AJ276" s="17">
        <v>0.60753097943838796</v>
      </c>
      <c r="AK276" s="17">
        <v>0.10532279940290901</v>
      </c>
      <c r="AL276" s="17"/>
      <c r="AM276" s="17">
        <v>5.4993256206915503E-2</v>
      </c>
      <c r="AN276" s="17">
        <v>0.13417068390922601</v>
      </c>
      <c r="AO276" s="17">
        <v>0.13569714969975499</v>
      </c>
      <c r="AP276" s="17">
        <v>0.157446010279605</v>
      </c>
      <c r="AQ276" s="17">
        <v>0.25564205132252599</v>
      </c>
      <c r="AR276" s="17"/>
      <c r="AS276" s="17">
        <v>0.106389740002585</v>
      </c>
      <c r="AT276" s="17">
        <v>0.184576774401122</v>
      </c>
      <c r="AU276" s="17">
        <v>5.9369588528765602E-2</v>
      </c>
      <c r="AV276" s="17">
        <v>0.177824250034747</v>
      </c>
      <c r="AW276" s="17"/>
      <c r="AX276" s="17">
        <v>0.143614846791807</v>
      </c>
      <c r="AY276" s="17"/>
      <c r="AZ276" s="17">
        <v>8.85754987970679E-2</v>
      </c>
      <c r="BA276" s="17">
        <v>0.142812056297171</v>
      </c>
      <c r="BB276" s="17">
        <v>0.17375183565515401</v>
      </c>
      <c r="BC276" s="17"/>
      <c r="BD276" s="17">
        <v>0.14541450009731899</v>
      </c>
      <c r="BE276" s="17">
        <v>0.135924476381481</v>
      </c>
    </row>
    <row r="277" spans="2:57" x14ac:dyDescent="0.35">
      <c r="B277" t="s">
        <v>185</v>
      </c>
      <c r="C277" s="17">
        <v>0.39209869243574402</v>
      </c>
      <c r="D277" s="17">
        <v>0.38806494801897501</v>
      </c>
      <c r="E277" s="17">
        <v>0.396314567324553</v>
      </c>
      <c r="F277" s="17"/>
      <c r="G277" s="17">
        <v>0.33189656714212201</v>
      </c>
      <c r="H277" s="17">
        <v>0.37040332030515299</v>
      </c>
      <c r="I277" s="17">
        <v>0.39290080110664699</v>
      </c>
      <c r="J277" s="17">
        <v>0.383006907625422</v>
      </c>
      <c r="K277" s="17">
        <v>0.43653003986467998</v>
      </c>
      <c r="L277" s="17">
        <v>0.52535886061881099</v>
      </c>
      <c r="M277" s="17"/>
      <c r="N277" s="17">
        <v>0.41028423802450398</v>
      </c>
      <c r="O277" s="17">
        <v>0.38897045886447301</v>
      </c>
      <c r="P277" s="17">
        <v>0.35806108151446298</v>
      </c>
      <c r="Q277" s="17">
        <v>0.35482572283267799</v>
      </c>
      <c r="R277" s="17"/>
      <c r="S277" s="17">
        <v>0.358333333333333</v>
      </c>
      <c r="T277" s="17">
        <v>0.42857142857142899</v>
      </c>
      <c r="U277" s="17">
        <v>0.26470588235294101</v>
      </c>
      <c r="V277" s="17">
        <v>0.50793650793650802</v>
      </c>
      <c r="W277" s="17">
        <v>0.40677966101694901</v>
      </c>
      <c r="X277" s="17">
        <v>0.278481012658228</v>
      </c>
      <c r="Y277" s="17">
        <v>0.47142857142857097</v>
      </c>
      <c r="Z277" s="17">
        <v>0.39534883720930197</v>
      </c>
      <c r="AA277" s="17">
        <v>0.41111111111111098</v>
      </c>
      <c r="AB277" s="17"/>
      <c r="AC277" s="17">
        <v>0.45709614886940803</v>
      </c>
      <c r="AD277" s="17">
        <v>0.38897522718773198</v>
      </c>
      <c r="AE277" s="17">
        <v>0.21310010832371001</v>
      </c>
      <c r="AF277" s="17"/>
      <c r="AG277" s="17">
        <v>0.432228609629912</v>
      </c>
      <c r="AH277" s="17">
        <v>0.39866124296812</v>
      </c>
      <c r="AI277" s="17">
        <v>0.49730744147297901</v>
      </c>
      <c r="AJ277" s="17">
        <v>0</v>
      </c>
      <c r="AK277" s="17">
        <v>0.29547891956401201</v>
      </c>
      <c r="AL277" s="17"/>
      <c r="AM277" s="17">
        <v>0.32568599551494398</v>
      </c>
      <c r="AN277" s="17">
        <v>0.33674951000819497</v>
      </c>
      <c r="AO277" s="17">
        <v>0.37467206529494801</v>
      </c>
      <c r="AP277" s="17">
        <v>0.45145393210430201</v>
      </c>
      <c r="AQ277" s="17">
        <v>0.309923692183463</v>
      </c>
      <c r="AR277" s="17"/>
      <c r="AS277" s="17">
        <v>0.40988198025318201</v>
      </c>
      <c r="AT277" s="17">
        <v>0.419700750472211</v>
      </c>
      <c r="AU277" s="17">
        <v>0.34719050824584602</v>
      </c>
      <c r="AV277" s="17">
        <v>0.36043522722302801</v>
      </c>
      <c r="AW277" s="17"/>
      <c r="AX277" s="17">
        <v>0.39903036494271099</v>
      </c>
      <c r="AY277" s="17"/>
      <c r="AZ277" s="17">
        <v>0.41338997530994598</v>
      </c>
      <c r="BA277" s="17">
        <v>0.37512791106943399</v>
      </c>
      <c r="BB277" s="17">
        <v>0.398731863291723</v>
      </c>
      <c r="BC277" s="17"/>
      <c r="BD277" s="17">
        <v>0.39864065589974401</v>
      </c>
      <c r="BE277" s="17">
        <v>0.40676266232017699</v>
      </c>
    </row>
    <row r="278" spans="2:57" x14ac:dyDescent="0.35">
      <c r="B278" t="s">
        <v>186</v>
      </c>
      <c r="C278" s="17">
        <v>0.300482088501281</v>
      </c>
      <c r="D278" s="17">
        <v>0.28171325729414398</v>
      </c>
      <c r="E278" s="17">
        <v>0.31293298789318302</v>
      </c>
      <c r="F278" s="17"/>
      <c r="G278" s="17">
        <v>0.31834806821122602</v>
      </c>
      <c r="H278" s="17">
        <v>0.27112327239053402</v>
      </c>
      <c r="I278" s="17">
        <v>0.31422195289455301</v>
      </c>
      <c r="J278" s="17">
        <v>0.27906400239625101</v>
      </c>
      <c r="K278" s="17">
        <v>0.35686467455382898</v>
      </c>
      <c r="L278" s="17">
        <v>0.271556026234898</v>
      </c>
      <c r="M278" s="17"/>
      <c r="N278" s="17">
        <v>0.30851572678248701</v>
      </c>
      <c r="O278" s="17">
        <v>0.28315122788018399</v>
      </c>
      <c r="P278" s="17">
        <v>0.353272509182604</v>
      </c>
      <c r="Q278" s="17">
        <v>0.22165509165713199</v>
      </c>
      <c r="R278" s="17"/>
      <c r="S278" s="17">
        <v>0.28333333333333299</v>
      </c>
      <c r="T278" s="17">
        <v>0.28571428571428598</v>
      </c>
      <c r="U278" s="17">
        <v>0.38235294117647101</v>
      </c>
      <c r="V278" s="17">
        <v>0.26984126984126999</v>
      </c>
      <c r="W278" s="17">
        <v>0.338983050847458</v>
      </c>
      <c r="X278" s="17">
        <v>0.329113924050633</v>
      </c>
      <c r="Y278" s="17">
        <v>0.24285714285714299</v>
      </c>
      <c r="Z278" s="17">
        <v>0.34883720930232598</v>
      </c>
      <c r="AA278" s="17">
        <v>0.27777777777777801</v>
      </c>
      <c r="AB278" s="17"/>
      <c r="AC278" s="17">
        <v>0.32799754730394298</v>
      </c>
      <c r="AD278" s="17">
        <v>0.266010690031457</v>
      </c>
      <c r="AE278" s="17">
        <v>0.43022070269783302</v>
      </c>
      <c r="AF278" s="17"/>
      <c r="AG278" s="17">
        <v>0.280705421576329</v>
      </c>
      <c r="AH278" s="17">
        <v>0.25389230721109601</v>
      </c>
      <c r="AI278" s="17">
        <v>0.27666990032378003</v>
      </c>
      <c r="AJ278" s="17">
        <v>0.18883113101711901</v>
      </c>
      <c r="AK278" s="17">
        <v>0.48837465258539903</v>
      </c>
      <c r="AL278" s="17"/>
      <c r="AM278" s="17">
        <v>0.401388322087741</v>
      </c>
      <c r="AN278" s="17">
        <v>0.30191443599636397</v>
      </c>
      <c r="AO278" s="17">
        <v>0.33553581178627101</v>
      </c>
      <c r="AP278" s="17">
        <v>0.231679980125165</v>
      </c>
      <c r="AQ278" s="17">
        <v>0.30465908688096999</v>
      </c>
      <c r="AR278" s="17"/>
      <c r="AS278" s="17">
        <v>0.28044677507511001</v>
      </c>
      <c r="AT278" s="17">
        <v>0.25710744875327302</v>
      </c>
      <c r="AU278" s="17">
        <v>0.37670161142395803</v>
      </c>
      <c r="AV278" s="17">
        <v>0.328565463778067</v>
      </c>
      <c r="AW278" s="17"/>
      <c r="AX278" s="17">
        <v>0.29982641759863599</v>
      </c>
      <c r="AY278" s="17"/>
      <c r="AZ278" s="17">
        <v>0.274861720973125</v>
      </c>
      <c r="BA278" s="17">
        <v>0.308367397062219</v>
      </c>
      <c r="BB278" s="17">
        <v>0.30838228311215199</v>
      </c>
      <c r="BC278" s="17"/>
      <c r="BD278" s="17">
        <v>0.30193810552786499</v>
      </c>
      <c r="BE278" s="17">
        <v>0.28301887349774901</v>
      </c>
    </row>
    <row r="279" spans="2:57" x14ac:dyDescent="0.35">
      <c r="B279" t="s">
        <v>187</v>
      </c>
      <c r="C279" s="17">
        <v>0.13161916670114501</v>
      </c>
      <c r="D279" s="17">
        <v>0.12580713427384099</v>
      </c>
      <c r="E279" s="17">
        <v>0.13342529410470899</v>
      </c>
      <c r="F279" s="17"/>
      <c r="G279" s="17">
        <v>0.16905578900007401</v>
      </c>
      <c r="H279" s="17">
        <v>0.15750134734725699</v>
      </c>
      <c r="I279" s="17">
        <v>0.122902879966545</v>
      </c>
      <c r="J279" s="17">
        <v>0.169308798733423</v>
      </c>
      <c r="K279" s="17">
        <v>5.2468250799940899E-2</v>
      </c>
      <c r="L279" s="17">
        <v>5.7775338844653697E-2</v>
      </c>
      <c r="M279" s="17"/>
      <c r="N279" s="17">
        <v>9.6353731451159094E-2</v>
      </c>
      <c r="O279" s="17">
        <v>0.16245829238206599</v>
      </c>
      <c r="P279" s="17">
        <v>0.148739616667214</v>
      </c>
      <c r="Q279" s="17">
        <v>0.22109461804695399</v>
      </c>
      <c r="R279" s="17"/>
      <c r="S279" s="17">
        <v>0.116666666666667</v>
      </c>
      <c r="T279" s="17">
        <v>0.161904761904762</v>
      </c>
      <c r="U279" s="17">
        <v>0.14705882352941199</v>
      </c>
      <c r="V279" s="17">
        <v>9.5238095238095205E-2</v>
      </c>
      <c r="W279" s="17">
        <v>0.152542372881356</v>
      </c>
      <c r="X279" s="17">
        <v>0.177215189873418</v>
      </c>
      <c r="Y279" s="17">
        <v>8.5714285714285701E-2</v>
      </c>
      <c r="Z279" s="17">
        <v>0.13953488372093001</v>
      </c>
      <c r="AA279" s="17">
        <v>0.11111111111111099</v>
      </c>
      <c r="AB279" s="17"/>
      <c r="AC279" s="17">
        <v>8.35129067045354E-2</v>
      </c>
      <c r="AD279" s="17">
        <v>0.145189747150541</v>
      </c>
      <c r="AE279" s="17">
        <v>0.193507764293332</v>
      </c>
      <c r="AF279" s="17"/>
      <c r="AG279" s="17">
        <v>0.126301711940737</v>
      </c>
      <c r="AH279" s="17">
        <v>0.13968649117583301</v>
      </c>
      <c r="AI279" s="17">
        <v>0.13172152077769</v>
      </c>
      <c r="AJ279" s="17">
        <v>0</v>
      </c>
      <c r="AK279" s="17">
        <v>0.110823628447679</v>
      </c>
      <c r="AL279" s="17"/>
      <c r="AM279" s="17">
        <v>0.185462166032141</v>
      </c>
      <c r="AN279" s="17">
        <v>0.178322212565416</v>
      </c>
      <c r="AO279" s="17">
        <v>0.104471156213493</v>
      </c>
      <c r="AP279" s="17">
        <v>0.12997334868500701</v>
      </c>
      <c r="AQ279" s="17">
        <v>4.6650534851308698E-2</v>
      </c>
      <c r="AR279" s="17"/>
      <c r="AS279" s="17">
        <v>0.18301342217314101</v>
      </c>
      <c r="AT279" s="17">
        <v>9.5873114901378398E-2</v>
      </c>
      <c r="AU279" s="17">
        <v>0.15729578924117199</v>
      </c>
      <c r="AV279" s="17">
        <v>8.9619143311300706E-2</v>
      </c>
      <c r="AW279" s="17"/>
      <c r="AX279" s="17">
        <v>0.11905645373686199</v>
      </c>
      <c r="AY279" s="17"/>
      <c r="AZ279" s="17">
        <v>0.16081149214006599</v>
      </c>
      <c r="BA279" s="17">
        <v>0.13553516499510601</v>
      </c>
      <c r="BB279" s="17">
        <v>9.5742257031354097E-2</v>
      </c>
      <c r="BC279" s="17"/>
      <c r="BD279" s="17">
        <v>0.121160453583921</v>
      </c>
      <c r="BE279" s="17">
        <v>0.128501461836102</v>
      </c>
    </row>
    <row r="280" spans="2:57" x14ac:dyDescent="0.35">
      <c r="B280" t="s">
        <v>188</v>
      </c>
      <c r="C280" s="17">
        <v>2.92268768287577E-2</v>
      </c>
      <c r="D280" s="17">
        <v>3.9773194674547603E-2</v>
      </c>
      <c r="E280" s="17">
        <v>2.3161943627697201E-2</v>
      </c>
      <c r="F280" s="17"/>
      <c r="G280" s="17">
        <v>9.8913886906923904E-2</v>
      </c>
      <c r="H280" s="17">
        <v>4.9827472151215899E-2</v>
      </c>
      <c r="I280" s="17">
        <v>1.05709480067656E-2</v>
      </c>
      <c r="J280" s="17">
        <v>7.6418191078017799E-3</v>
      </c>
      <c r="K280" s="17">
        <v>0</v>
      </c>
      <c r="L280" s="17">
        <v>2.90619548603273E-2</v>
      </c>
      <c r="M280" s="17"/>
      <c r="N280" s="17">
        <v>1.8792863736511001E-2</v>
      </c>
      <c r="O280" s="17">
        <v>2.2370805586960901E-2</v>
      </c>
      <c r="P280" s="17">
        <v>5.8512965077900297E-2</v>
      </c>
      <c r="Q280" s="17">
        <v>5.9925497844731002E-2</v>
      </c>
      <c r="R280" s="17"/>
      <c r="S280" s="17">
        <v>5.83333333333333E-2</v>
      </c>
      <c r="T280" s="17">
        <v>2.8571428571428598E-2</v>
      </c>
      <c r="U280" s="17">
        <v>2.9411764705882401E-2</v>
      </c>
      <c r="V280" s="17">
        <v>1.58730158730159E-2</v>
      </c>
      <c r="W280" s="17">
        <v>1.6949152542372899E-2</v>
      </c>
      <c r="X280" s="17">
        <v>2.53164556962025E-2</v>
      </c>
      <c r="Y280" s="17">
        <v>1.4285714285714299E-2</v>
      </c>
      <c r="Z280" s="17">
        <v>4.6511627906976702E-2</v>
      </c>
      <c r="AA280" s="17">
        <v>2.2222222222222199E-2</v>
      </c>
      <c r="AB280" s="17"/>
      <c r="AC280" s="17">
        <v>2.2086639092633201E-2</v>
      </c>
      <c r="AD280" s="17">
        <v>2.0958489074608001E-2</v>
      </c>
      <c r="AE280" s="17">
        <v>2.7680923390915799E-2</v>
      </c>
      <c r="AF280" s="17"/>
      <c r="AG280" s="17">
        <v>1.32981676450106E-2</v>
      </c>
      <c r="AH280" s="17">
        <v>4.2690858062666703E-2</v>
      </c>
      <c r="AI280" s="17">
        <v>1.8317823908105501E-2</v>
      </c>
      <c r="AJ280" s="17">
        <v>0</v>
      </c>
      <c r="AK280" s="17">
        <v>0</v>
      </c>
      <c r="AL280" s="17"/>
      <c r="AM280" s="17">
        <v>1.5854935204331601E-2</v>
      </c>
      <c r="AN280" s="17">
        <v>4.04875734019172E-2</v>
      </c>
      <c r="AO280" s="17">
        <v>2.7350789126646499E-2</v>
      </c>
      <c r="AP280" s="17">
        <v>2.9446728805921099E-2</v>
      </c>
      <c r="AQ280" s="17">
        <v>8.3124634761732402E-2</v>
      </c>
      <c r="AR280" s="17"/>
      <c r="AS280" s="17">
        <v>1.4880770060250801E-2</v>
      </c>
      <c r="AT280" s="17">
        <v>3.5313237534329897E-2</v>
      </c>
      <c r="AU280" s="17">
        <v>2.6633234445987902E-2</v>
      </c>
      <c r="AV280" s="17">
        <v>4.3555915652857498E-2</v>
      </c>
      <c r="AW280" s="17"/>
      <c r="AX280" s="17">
        <v>2.9637705862053599E-2</v>
      </c>
      <c r="AY280" s="17"/>
      <c r="AZ280" s="17">
        <v>3.5216494475778903E-2</v>
      </c>
      <c r="BA280" s="17">
        <v>3.8157470576069698E-2</v>
      </c>
      <c r="BB280" s="17">
        <v>1.3695674408889901E-2</v>
      </c>
      <c r="BC280" s="17"/>
      <c r="BD280" s="17">
        <v>1.9826514828619E-2</v>
      </c>
      <c r="BE280" s="17">
        <v>4.5792525964489898E-2</v>
      </c>
    </row>
    <row r="281" spans="2:57" x14ac:dyDescent="0.35">
      <c r="B281" t="s">
        <v>81</v>
      </c>
      <c r="C281" s="17">
        <v>1.1271756000859799E-2</v>
      </c>
      <c r="D281" s="17">
        <v>7.5231012922781504E-3</v>
      </c>
      <c r="E281" s="17">
        <v>1.10582953960167E-2</v>
      </c>
      <c r="F281" s="17"/>
      <c r="G281" s="17">
        <v>0</v>
      </c>
      <c r="H281" s="17">
        <v>1.05056110892337E-2</v>
      </c>
      <c r="I281" s="17">
        <v>2.1674788882876501E-2</v>
      </c>
      <c r="J281" s="17">
        <v>7.6418191078017799E-3</v>
      </c>
      <c r="K281" s="17">
        <v>0</v>
      </c>
      <c r="L281" s="17">
        <v>2.6998914854810301E-2</v>
      </c>
      <c r="M281" s="17"/>
      <c r="N281" s="17">
        <v>8.3396538065546606E-3</v>
      </c>
      <c r="O281" s="17">
        <v>1.15589024459649E-2</v>
      </c>
      <c r="P281" s="17">
        <v>9.3026052408202407E-3</v>
      </c>
      <c r="Q281" s="17">
        <v>2.96232956095237E-2</v>
      </c>
      <c r="R281" s="17"/>
      <c r="S281" s="17">
        <v>8.3333333333333297E-3</v>
      </c>
      <c r="T281" s="17">
        <v>9.5238095238095195E-3</v>
      </c>
      <c r="U281" s="17">
        <v>0</v>
      </c>
      <c r="V281" s="17">
        <v>0</v>
      </c>
      <c r="W281" s="17">
        <v>1.6949152542372899E-2</v>
      </c>
      <c r="X281" s="17">
        <v>2.53164556962025E-2</v>
      </c>
      <c r="Y281" s="17">
        <v>1.4285714285714299E-2</v>
      </c>
      <c r="Z281" s="17">
        <v>0</v>
      </c>
      <c r="AA281" s="17">
        <v>2.2222222222222199E-2</v>
      </c>
      <c r="AB281" s="17"/>
      <c r="AC281" s="17">
        <v>1.3096932628952699E-2</v>
      </c>
      <c r="AD281" s="17">
        <v>1.10914419029053E-2</v>
      </c>
      <c r="AE281" s="17">
        <v>1.2570245401505101E-2</v>
      </c>
      <c r="AF281" s="17"/>
      <c r="AG281" s="17">
        <v>8.5920588913978996E-3</v>
      </c>
      <c r="AH281" s="17">
        <v>1.6911837088155499E-2</v>
      </c>
      <c r="AI281" s="17">
        <v>0</v>
      </c>
      <c r="AJ281" s="17">
        <v>0.20363788954449299</v>
      </c>
      <c r="AK281" s="17">
        <v>0</v>
      </c>
      <c r="AL281" s="17"/>
      <c r="AM281" s="17">
        <v>1.6615324953927101E-2</v>
      </c>
      <c r="AN281" s="17">
        <v>8.3555841188810692E-3</v>
      </c>
      <c r="AO281" s="17">
        <v>2.22730278788861E-2</v>
      </c>
      <c r="AP281" s="17">
        <v>0</v>
      </c>
      <c r="AQ281" s="17">
        <v>0</v>
      </c>
      <c r="AR281" s="17"/>
      <c r="AS281" s="17">
        <v>5.3873124357312098E-3</v>
      </c>
      <c r="AT281" s="17">
        <v>7.4286739376868399E-3</v>
      </c>
      <c r="AU281" s="17">
        <v>3.2809268114269402E-2</v>
      </c>
      <c r="AV281" s="17">
        <v>0</v>
      </c>
      <c r="AW281" s="17"/>
      <c r="AX281" s="17">
        <v>8.8342110679309992E-3</v>
      </c>
      <c r="AY281" s="17"/>
      <c r="AZ281" s="17">
        <v>2.7144818304015401E-2</v>
      </c>
      <c r="BA281" s="17">
        <v>0</v>
      </c>
      <c r="BB281" s="17">
        <v>9.6960865007265796E-3</v>
      </c>
      <c r="BC281" s="17"/>
      <c r="BD281" s="17">
        <v>1.30197700625325E-2</v>
      </c>
      <c r="BE281" s="17">
        <v>0</v>
      </c>
    </row>
    <row r="282" spans="2:57"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row>
    <row r="283" spans="2:57" x14ac:dyDescent="0.35">
      <c r="B283" s="6" t="s">
        <v>196</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row>
    <row r="284" spans="2:57" x14ac:dyDescent="0.35">
      <c r="B284" s="24" t="s">
        <v>85</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row>
    <row r="285" spans="2:57" x14ac:dyDescent="0.35">
      <c r="B285" t="s">
        <v>184</v>
      </c>
      <c r="C285" s="17">
        <v>0.12910155059397599</v>
      </c>
      <c r="D285" s="17">
        <v>0.168146184722203</v>
      </c>
      <c r="E285" s="17">
        <v>0.106746181032514</v>
      </c>
      <c r="F285" s="17"/>
      <c r="G285" s="17">
        <v>0.109925019434558</v>
      </c>
      <c r="H285" s="17">
        <v>0.17031918479580099</v>
      </c>
      <c r="I285" s="17">
        <v>0.12104638824405201</v>
      </c>
      <c r="J285" s="17">
        <v>0.128627325056374</v>
      </c>
      <c r="K285" s="17">
        <v>0.10519190279405401</v>
      </c>
      <c r="L285" s="17">
        <v>5.6509356672858703E-2</v>
      </c>
      <c r="M285" s="17"/>
      <c r="N285" s="17">
        <v>0.12986177212696101</v>
      </c>
      <c r="O285" s="17">
        <v>0.14954907674703299</v>
      </c>
      <c r="P285" s="17">
        <v>8.0387562746129196E-2</v>
      </c>
      <c r="Q285" s="17">
        <v>0.15416330798914199</v>
      </c>
      <c r="R285" s="17"/>
      <c r="S285" s="17">
        <v>0.108333333333333</v>
      </c>
      <c r="T285" s="17">
        <v>0.14285714285714299</v>
      </c>
      <c r="U285" s="17">
        <v>0.11764705882352899</v>
      </c>
      <c r="V285" s="17">
        <v>0.14285714285714299</v>
      </c>
      <c r="W285" s="17">
        <v>0.101694915254237</v>
      </c>
      <c r="X285" s="17">
        <v>0.113924050632911</v>
      </c>
      <c r="Y285" s="17">
        <v>0.2</v>
      </c>
      <c r="Z285" s="17">
        <v>6.9767441860465101E-2</v>
      </c>
      <c r="AA285" s="17">
        <v>0.133333333333333</v>
      </c>
      <c r="AB285" s="17"/>
      <c r="AC285" s="17">
        <v>0.14432919956624099</v>
      </c>
      <c r="AD285" s="17">
        <v>0.122947482152844</v>
      </c>
      <c r="AE285" s="17">
        <v>9.0790001586164598E-2</v>
      </c>
      <c r="AF285" s="17"/>
      <c r="AG285" s="17">
        <v>0.120883455297666</v>
      </c>
      <c r="AH285" s="17">
        <v>0.13158621377256599</v>
      </c>
      <c r="AI285" s="17">
        <v>0.170625403709324</v>
      </c>
      <c r="AJ285" s="17">
        <v>0.42283614938640601</v>
      </c>
      <c r="AK285" s="17">
        <v>2.1019478363422401E-2</v>
      </c>
      <c r="AL285" s="17"/>
      <c r="AM285" s="17">
        <v>0.116486993192414</v>
      </c>
      <c r="AN285" s="17">
        <v>0.119430405484688</v>
      </c>
      <c r="AO285" s="17">
        <v>0.13877022769774899</v>
      </c>
      <c r="AP285" s="17">
        <v>0.12977793467510201</v>
      </c>
      <c r="AQ285" s="17">
        <v>0.18465836711976399</v>
      </c>
      <c r="AR285" s="17"/>
      <c r="AS285" s="17">
        <v>0.124182085415982</v>
      </c>
      <c r="AT285" s="17">
        <v>0.132999016449319</v>
      </c>
      <c r="AU285" s="17">
        <v>5.2172944424782298E-2</v>
      </c>
      <c r="AV285" s="17">
        <v>0.237166366173128</v>
      </c>
      <c r="AW285" s="17"/>
      <c r="AX285" s="17">
        <v>0.13308493328388099</v>
      </c>
      <c r="AY285" s="17"/>
      <c r="AZ285" s="17">
        <v>0.132934964443088</v>
      </c>
      <c r="BA285" s="17">
        <v>0.150167758782385</v>
      </c>
      <c r="BB285" s="17">
        <v>0.107142989531159</v>
      </c>
      <c r="BC285" s="17"/>
      <c r="BD285" s="17">
        <v>0.128047312072676</v>
      </c>
      <c r="BE285" s="17">
        <v>0.154885716601044</v>
      </c>
    </row>
    <row r="286" spans="2:57" x14ac:dyDescent="0.35">
      <c r="B286" t="s">
        <v>185</v>
      </c>
      <c r="C286" s="17">
        <v>0.40276490324116099</v>
      </c>
      <c r="D286" s="17">
        <v>0.39555564168604102</v>
      </c>
      <c r="E286" s="17">
        <v>0.40889847074797803</v>
      </c>
      <c r="F286" s="17"/>
      <c r="G286" s="17">
        <v>0.28539731047745798</v>
      </c>
      <c r="H286" s="17">
        <v>0.33964287661352899</v>
      </c>
      <c r="I286" s="17">
        <v>0.421048058402131</v>
      </c>
      <c r="J286" s="17">
        <v>0.48627714508502301</v>
      </c>
      <c r="K286" s="17">
        <v>0.44195327067835999</v>
      </c>
      <c r="L286" s="17">
        <v>0.48867992842770003</v>
      </c>
      <c r="M286" s="17"/>
      <c r="N286" s="17">
        <v>0.46322434196581402</v>
      </c>
      <c r="O286" s="17">
        <v>0.31155379623372498</v>
      </c>
      <c r="P286" s="17">
        <v>0.39749001955295099</v>
      </c>
      <c r="Q286" s="17">
        <v>0.31161373088703098</v>
      </c>
      <c r="R286" s="17"/>
      <c r="S286" s="17">
        <v>0.44166666666666698</v>
      </c>
      <c r="T286" s="17">
        <v>0.30476190476190501</v>
      </c>
      <c r="U286" s="17">
        <v>0.29411764705882398</v>
      </c>
      <c r="V286" s="17">
        <v>0.57142857142857095</v>
      </c>
      <c r="W286" s="17">
        <v>0.38983050847457601</v>
      </c>
      <c r="X286" s="17">
        <v>0.341772151898734</v>
      </c>
      <c r="Y286" s="17">
        <v>0.371428571428571</v>
      </c>
      <c r="Z286" s="17">
        <v>0.44186046511627902</v>
      </c>
      <c r="AA286" s="17">
        <v>0.48888888888888898</v>
      </c>
      <c r="AB286" s="17"/>
      <c r="AC286" s="17">
        <v>0.46023768189525999</v>
      </c>
      <c r="AD286" s="17">
        <v>0.41683385669518702</v>
      </c>
      <c r="AE286" s="17">
        <v>0.27069676789309099</v>
      </c>
      <c r="AF286" s="17"/>
      <c r="AG286" s="17">
        <v>0.44467858751709199</v>
      </c>
      <c r="AH286" s="17">
        <v>0.43357553580192498</v>
      </c>
      <c r="AI286" s="17">
        <v>0.30505792412889199</v>
      </c>
      <c r="AJ286" s="17">
        <v>0.37352596106910102</v>
      </c>
      <c r="AK286" s="17">
        <v>0.38741205716167498</v>
      </c>
      <c r="AL286" s="17"/>
      <c r="AM286" s="17">
        <v>0.27725464824088403</v>
      </c>
      <c r="AN286" s="17">
        <v>0.374414049333123</v>
      </c>
      <c r="AO286" s="17">
        <v>0.37676033046851298</v>
      </c>
      <c r="AP286" s="17">
        <v>0.48381633503084698</v>
      </c>
      <c r="AQ286" s="17">
        <v>0.38335508963459702</v>
      </c>
      <c r="AR286" s="17"/>
      <c r="AS286" s="17">
        <v>0.42721076200048003</v>
      </c>
      <c r="AT286" s="17">
        <v>0.40923074990131098</v>
      </c>
      <c r="AU286" s="17">
        <v>0.37618071795555402</v>
      </c>
      <c r="AV286" s="17">
        <v>0.38291445597643797</v>
      </c>
      <c r="AW286" s="17"/>
      <c r="AX286" s="17">
        <v>0.41484109005771902</v>
      </c>
      <c r="AY286" s="17"/>
      <c r="AZ286" s="17">
        <v>0.33463144102555298</v>
      </c>
      <c r="BA286" s="17">
        <v>0.406554935003971</v>
      </c>
      <c r="BB286" s="17">
        <v>0.46126624520764298</v>
      </c>
      <c r="BC286" s="17"/>
      <c r="BD286" s="17">
        <v>0.42231902693838502</v>
      </c>
      <c r="BE286" s="17">
        <v>0.373661417918071</v>
      </c>
    </row>
    <row r="287" spans="2:57" x14ac:dyDescent="0.35">
      <c r="B287" t="s">
        <v>186</v>
      </c>
      <c r="C287" s="17">
        <v>0.28667583823100501</v>
      </c>
      <c r="D287" s="17">
        <v>0.286718879566353</v>
      </c>
      <c r="E287" s="17">
        <v>0.28329655374516299</v>
      </c>
      <c r="F287" s="17"/>
      <c r="G287" s="17">
        <v>0.30018529033409502</v>
      </c>
      <c r="H287" s="17">
        <v>0.26965582354686701</v>
      </c>
      <c r="I287" s="17">
        <v>0.30043736302858798</v>
      </c>
      <c r="J287" s="17">
        <v>0.24400635331717199</v>
      </c>
      <c r="K287" s="17">
        <v>0.31573152120975101</v>
      </c>
      <c r="L287" s="17">
        <v>0.34224048851144501</v>
      </c>
      <c r="M287" s="17"/>
      <c r="N287" s="17">
        <v>0.26188950307375097</v>
      </c>
      <c r="O287" s="17">
        <v>0.37055545576757998</v>
      </c>
      <c r="P287" s="17">
        <v>0.25659776827439101</v>
      </c>
      <c r="Q287" s="17">
        <v>0.24073879132442899</v>
      </c>
      <c r="R287" s="17"/>
      <c r="S287" s="17">
        <v>0.25</v>
      </c>
      <c r="T287" s="17">
        <v>0.314285714285714</v>
      </c>
      <c r="U287" s="17">
        <v>0.35294117647058798</v>
      </c>
      <c r="V287" s="17">
        <v>0.14285714285714299</v>
      </c>
      <c r="W287" s="17">
        <v>0.322033898305085</v>
      </c>
      <c r="X287" s="17">
        <v>0.379746835443038</v>
      </c>
      <c r="Y287" s="17">
        <v>0.28571428571428598</v>
      </c>
      <c r="Z287" s="17">
        <v>0.34883720930232598</v>
      </c>
      <c r="AA287" s="17">
        <v>0.24444444444444399</v>
      </c>
      <c r="AB287" s="17"/>
      <c r="AC287" s="17">
        <v>0.25924446383022998</v>
      </c>
      <c r="AD287" s="17">
        <v>0.29170672788952601</v>
      </c>
      <c r="AE287" s="17">
        <v>0.39430312653171001</v>
      </c>
      <c r="AF287" s="17"/>
      <c r="AG287" s="17">
        <v>0.27797701801003999</v>
      </c>
      <c r="AH287" s="17">
        <v>0.238523662173388</v>
      </c>
      <c r="AI287" s="17">
        <v>0.40531456801999199</v>
      </c>
      <c r="AJ287" s="17">
        <v>0</v>
      </c>
      <c r="AK287" s="17">
        <v>0.40158781788342701</v>
      </c>
      <c r="AL287" s="17"/>
      <c r="AM287" s="17">
        <v>0.36772781893725998</v>
      </c>
      <c r="AN287" s="17">
        <v>0.28331675356847602</v>
      </c>
      <c r="AO287" s="17">
        <v>0.29151466667326797</v>
      </c>
      <c r="AP287" s="17">
        <v>0.26423956718691999</v>
      </c>
      <c r="AQ287" s="17">
        <v>0.21908673887086599</v>
      </c>
      <c r="AR287" s="17"/>
      <c r="AS287" s="17">
        <v>0.29370329676957702</v>
      </c>
      <c r="AT287" s="17">
        <v>0.29100748125992298</v>
      </c>
      <c r="AU287" s="17">
        <v>0.32743154628270799</v>
      </c>
      <c r="AV287" s="17">
        <v>0.206872651325406</v>
      </c>
      <c r="AW287" s="17"/>
      <c r="AX287" s="17">
        <v>0.279618754436114</v>
      </c>
      <c r="AY287" s="17"/>
      <c r="AZ287" s="17">
        <v>0.314480580375536</v>
      </c>
      <c r="BA287" s="17">
        <v>0.260500000279202</v>
      </c>
      <c r="BB287" s="17">
        <v>0.29093517021714499</v>
      </c>
      <c r="BC287" s="17"/>
      <c r="BD287" s="17">
        <v>0.28627423158362603</v>
      </c>
      <c r="BE287" s="17">
        <v>0.26950715150182603</v>
      </c>
    </row>
    <row r="288" spans="2:57" x14ac:dyDescent="0.35">
      <c r="B288" t="s">
        <v>187</v>
      </c>
      <c r="C288" s="17">
        <v>0.11425352861759</v>
      </c>
      <c r="D288" s="17">
        <v>9.3517471293385904E-2</v>
      </c>
      <c r="E288" s="17">
        <v>0.12698573968770599</v>
      </c>
      <c r="F288" s="17"/>
      <c r="G288" s="17">
        <v>0.18254406452924399</v>
      </c>
      <c r="H288" s="17">
        <v>0.11970113487183499</v>
      </c>
      <c r="I288" s="17">
        <v>0.11858220301462701</v>
      </c>
      <c r="J288" s="17">
        <v>0.11268184182584599</v>
      </c>
      <c r="K288" s="17">
        <v>9.2125159566213102E-2</v>
      </c>
      <c r="L288" s="17">
        <v>0</v>
      </c>
      <c r="M288" s="17"/>
      <c r="N288" s="17">
        <v>9.4683813251490598E-2</v>
      </c>
      <c r="O288" s="17">
        <v>9.3008659969491606E-2</v>
      </c>
      <c r="P288" s="17">
        <v>0.172916054065301</v>
      </c>
      <c r="Q288" s="17">
        <v>0.191873939141918</v>
      </c>
      <c r="R288" s="17"/>
      <c r="S288" s="17">
        <v>0.116666666666667</v>
      </c>
      <c r="T288" s="17">
        <v>0.14285714285714299</v>
      </c>
      <c r="U288" s="17">
        <v>0.17647058823529399</v>
      </c>
      <c r="V288" s="17">
        <v>6.3492063492063502E-2</v>
      </c>
      <c r="W288" s="17">
        <v>0.169491525423729</v>
      </c>
      <c r="X288" s="17">
        <v>0.126582278481013</v>
      </c>
      <c r="Y288" s="17">
        <v>7.1428571428571397E-2</v>
      </c>
      <c r="Z288" s="17">
        <v>2.32558139534884E-2</v>
      </c>
      <c r="AA288" s="17">
        <v>8.8888888888888906E-2</v>
      </c>
      <c r="AB288" s="17"/>
      <c r="AC288" s="17">
        <v>8.9708823624813999E-2</v>
      </c>
      <c r="AD288" s="17">
        <v>0.116091221643833</v>
      </c>
      <c r="AE288" s="17">
        <v>0.117212100199341</v>
      </c>
      <c r="AF288" s="17"/>
      <c r="AG288" s="17">
        <v>0.111788580471761</v>
      </c>
      <c r="AH288" s="17">
        <v>0.13185810228695299</v>
      </c>
      <c r="AI288" s="17">
        <v>3.9147535309031103E-2</v>
      </c>
      <c r="AJ288" s="17">
        <v>0</v>
      </c>
      <c r="AK288" s="17">
        <v>8.6669658714699505E-2</v>
      </c>
      <c r="AL288" s="17"/>
      <c r="AM288" s="17">
        <v>0.136990594911168</v>
      </c>
      <c r="AN288" s="17">
        <v>0.170644196281517</v>
      </c>
      <c r="AO288" s="17">
        <v>0.114329149627466</v>
      </c>
      <c r="AP288" s="17">
        <v>6.8987648995557802E-2</v>
      </c>
      <c r="AQ288" s="17">
        <v>0.21289980437477299</v>
      </c>
      <c r="AR288" s="17"/>
      <c r="AS288" s="17">
        <v>8.2756242290000698E-2</v>
      </c>
      <c r="AT288" s="17">
        <v>0.119274142349795</v>
      </c>
      <c r="AU288" s="17">
        <v>0.15916320773530299</v>
      </c>
      <c r="AV288" s="17">
        <v>9.3688065178745603E-2</v>
      </c>
      <c r="AW288" s="17"/>
      <c r="AX288" s="17">
        <v>0.112545766118525</v>
      </c>
      <c r="AY288" s="17"/>
      <c r="AZ288" s="17">
        <v>0.129028918884353</v>
      </c>
      <c r="BA288" s="17">
        <v>0.114717140510884</v>
      </c>
      <c r="BB288" s="17">
        <v>0.10585890788711499</v>
      </c>
      <c r="BC288" s="17"/>
      <c r="BD288" s="17">
        <v>0.119697780397031</v>
      </c>
      <c r="BE288" s="17">
        <v>0.113185775012041</v>
      </c>
    </row>
    <row r="289" spans="2:57" x14ac:dyDescent="0.35">
      <c r="B289" t="s">
        <v>188</v>
      </c>
      <c r="C289" s="17">
        <v>4.6030581672082301E-2</v>
      </c>
      <c r="D289" s="17">
        <v>4.4163391838531497E-2</v>
      </c>
      <c r="E289" s="17">
        <v>4.7345118285112897E-2</v>
      </c>
      <c r="F289" s="17"/>
      <c r="G289" s="17">
        <v>7.8155861522497302E-2</v>
      </c>
      <c r="H289" s="17">
        <v>8.7965146911754902E-2</v>
      </c>
      <c r="I289" s="17">
        <v>2.7532347160478501E-2</v>
      </c>
      <c r="J289" s="17">
        <v>2.0765515607783398E-2</v>
      </c>
      <c r="K289" s="17">
        <v>1.2452102501396599E-2</v>
      </c>
      <c r="L289" s="17">
        <v>2.90619548603273E-2</v>
      </c>
      <c r="M289" s="17"/>
      <c r="N289" s="17">
        <v>3.8509446530074397E-2</v>
      </c>
      <c r="O289" s="17">
        <v>5.1198719994238903E-2</v>
      </c>
      <c r="P289" s="17">
        <v>5.9446178809995302E-2</v>
      </c>
      <c r="Q289" s="17">
        <v>5.5424810215447901E-2</v>
      </c>
      <c r="R289" s="17"/>
      <c r="S289" s="17">
        <v>7.4999999999999997E-2</v>
      </c>
      <c r="T289" s="17">
        <v>6.6666666666666693E-2</v>
      </c>
      <c r="U289" s="17">
        <v>0</v>
      </c>
      <c r="V289" s="17">
        <v>4.7619047619047603E-2</v>
      </c>
      <c r="W289" s="17">
        <v>1.6949152542372899E-2</v>
      </c>
      <c r="X289" s="17">
        <v>3.7974683544303799E-2</v>
      </c>
      <c r="Y289" s="17">
        <v>4.2857142857142899E-2</v>
      </c>
      <c r="Z289" s="17">
        <v>0.116279069767442</v>
      </c>
      <c r="AA289" s="17">
        <v>2.2222222222222199E-2</v>
      </c>
      <c r="AB289" s="17"/>
      <c r="AC289" s="17">
        <v>1.8524761314035E-2</v>
      </c>
      <c r="AD289" s="17">
        <v>4.9053580200885703E-2</v>
      </c>
      <c r="AE289" s="17">
        <v>7.2655865977032996E-2</v>
      </c>
      <c r="AF289" s="17"/>
      <c r="AG289" s="17">
        <v>3.10870213252336E-2</v>
      </c>
      <c r="AH289" s="17">
        <v>4.9640356439813203E-2</v>
      </c>
      <c r="AI289" s="17">
        <v>7.9854568832761597E-2</v>
      </c>
      <c r="AJ289" s="17">
        <v>0</v>
      </c>
      <c r="AK289" s="17">
        <v>3.5434134158349201E-2</v>
      </c>
      <c r="AL289" s="17"/>
      <c r="AM289" s="17">
        <v>6.6519952123074599E-2</v>
      </c>
      <c r="AN289" s="17">
        <v>2.4655837247928501E-2</v>
      </c>
      <c r="AO289" s="17">
        <v>5.5195714563514797E-2</v>
      </c>
      <c r="AP289" s="17">
        <v>4.7270935081777599E-2</v>
      </c>
      <c r="AQ289" s="17">
        <v>0</v>
      </c>
      <c r="AR289" s="17"/>
      <c r="AS289" s="17">
        <v>3.8007087041710699E-2</v>
      </c>
      <c r="AT289" s="17">
        <v>4.7488610039651297E-2</v>
      </c>
      <c r="AU289" s="17">
        <v>3.6973150066066898E-2</v>
      </c>
      <c r="AV289" s="17">
        <v>6.9317241865608503E-2</v>
      </c>
      <c r="AW289" s="17"/>
      <c r="AX289" s="17">
        <v>4.2488949040285197E-2</v>
      </c>
      <c r="AY289" s="17"/>
      <c r="AZ289" s="17">
        <v>5.3847543358373703E-2</v>
      </c>
      <c r="BA289" s="17">
        <v>6.3912242075097797E-2</v>
      </c>
      <c r="BB289" s="17">
        <v>9.6545093701702698E-3</v>
      </c>
      <c r="BC289" s="17"/>
      <c r="BD289" s="17">
        <v>1.9352033324042801E-2</v>
      </c>
      <c r="BE289" s="17">
        <v>7.0958915264337896E-2</v>
      </c>
    </row>
    <row r="290" spans="2:57" x14ac:dyDescent="0.35">
      <c r="B290" t="s">
        <v>81</v>
      </c>
      <c r="C290" s="17">
        <v>2.1173597644185901E-2</v>
      </c>
      <c r="D290" s="17">
        <v>1.18984308934856E-2</v>
      </c>
      <c r="E290" s="17">
        <v>2.6727936501527501E-2</v>
      </c>
      <c r="F290" s="17"/>
      <c r="G290" s="17">
        <v>4.3792453702149299E-2</v>
      </c>
      <c r="H290" s="17">
        <v>1.2715833260213E-2</v>
      </c>
      <c r="I290" s="17">
        <v>1.13536401501237E-2</v>
      </c>
      <c r="J290" s="17">
        <v>7.6418191078017799E-3</v>
      </c>
      <c r="K290" s="17">
        <v>3.2546043250225601E-2</v>
      </c>
      <c r="L290" s="17">
        <v>8.3508271527669001E-2</v>
      </c>
      <c r="M290" s="17"/>
      <c r="N290" s="17">
        <v>1.18311230519089E-2</v>
      </c>
      <c r="O290" s="17">
        <v>2.4134291287931701E-2</v>
      </c>
      <c r="P290" s="17">
        <v>3.31624165512324E-2</v>
      </c>
      <c r="Q290" s="17">
        <v>4.6185420442031798E-2</v>
      </c>
      <c r="R290" s="17"/>
      <c r="S290" s="17">
        <v>8.3333333333333297E-3</v>
      </c>
      <c r="T290" s="17">
        <v>2.8571428571428598E-2</v>
      </c>
      <c r="U290" s="17">
        <v>5.8823529411764698E-2</v>
      </c>
      <c r="V290" s="17">
        <v>3.17460317460318E-2</v>
      </c>
      <c r="W290" s="17">
        <v>0</v>
      </c>
      <c r="X290" s="17">
        <v>0</v>
      </c>
      <c r="Y290" s="17">
        <v>2.8571428571428598E-2</v>
      </c>
      <c r="Z290" s="17">
        <v>0</v>
      </c>
      <c r="AA290" s="17">
        <v>2.2222222222222199E-2</v>
      </c>
      <c r="AB290" s="17"/>
      <c r="AC290" s="17">
        <v>2.7955069769419801E-2</v>
      </c>
      <c r="AD290" s="17">
        <v>3.3671314177237E-3</v>
      </c>
      <c r="AE290" s="17">
        <v>5.4342137812660597E-2</v>
      </c>
      <c r="AF290" s="17"/>
      <c r="AG290" s="17">
        <v>1.35853373782085E-2</v>
      </c>
      <c r="AH290" s="17">
        <v>1.48161295253556E-2</v>
      </c>
      <c r="AI290" s="17">
        <v>0</v>
      </c>
      <c r="AJ290" s="17">
        <v>0.20363788954449299</v>
      </c>
      <c r="AK290" s="17">
        <v>6.7876853718427096E-2</v>
      </c>
      <c r="AL290" s="17"/>
      <c r="AM290" s="17">
        <v>3.5019992595200201E-2</v>
      </c>
      <c r="AN290" s="17">
        <v>2.75387580842676E-2</v>
      </c>
      <c r="AO290" s="17">
        <v>2.34299109694899E-2</v>
      </c>
      <c r="AP290" s="17">
        <v>5.9075790297946898E-3</v>
      </c>
      <c r="AQ290" s="17">
        <v>0</v>
      </c>
      <c r="AR290" s="17"/>
      <c r="AS290" s="17">
        <v>3.4140526482250098E-2</v>
      </c>
      <c r="AT290" s="17">
        <v>0</v>
      </c>
      <c r="AU290" s="17">
        <v>4.8078433535584601E-2</v>
      </c>
      <c r="AV290" s="17">
        <v>1.00412194806746E-2</v>
      </c>
      <c r="AW290" s="17"/>
      <c r="AX290" s="17">
        <v>1.74205070634748E-2</v>
      </c>
      <c r="AY290" s="17"/>
      <c r="AZ290" s="17">
        <v>3.5076551913095597E-2</v>
      </c>
      <c r="BA290" s="17">
        <v>4.1479233484599601E-3</v>
      </c>
      <c r="BB290" s="17">
        <v>2.5142177786767798E-2</v>
      </c>
      <c r="BC290" s="17"/>
      <c r="BD290" s="17">
        <v>2.4309615684239502E-2</v>
      </c>
      <c r="BE290" s="17">
        <v>1.78010237026799E-2</v>
      </c>
    </row>
    <row r="291" spans="2:57"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row>
    <row r="292" spans="2:57" x14ac:dyDescent="0.35">
      <c r="B292" s="6" t="s">
        <v>197</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row>
    <row r="293" spans="2:57" x14ac:dyDescent="0.35">
      <c r="B293" s="24" t="s">
        <v>85</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row>
    <row r="294" spans="2:57" x14ac:dyDescent="0.35">
      <c r="B294" t="s">
        <v>184</v>
      </c>
      <c r="C294" s="17">
        <v>0.10208096631352601</v>
      </c>
      <c r="D294" s="17">
        <v>0.144212325088583</v>
      </c>
      <c r="E294" s="17">
        <v>7.7783227085454806E-2</v>
      </c>
      <c r="F294" s="17"/>
      <c r="G294" s="17">
        <v>9.7700651956123596E-2</v>
      </c>
      <c r="H294" s="17">
        <v>8.6160867799267196E-2</v>
      </c>
      <c r="I294" s="17">
        <v>0.140515999314379</v>
      </c>
      <c r="J294" s="17">
        <v>0.12805667778632701</v>
      </c>
      <c r="K294" s="17">
        <v>7.2359765633400505E-2</v>
      </c>
      <c r="L294" s="17">
        <v>0</v>
      </c>
      <c r="M294" s="17"/>
      <c r="N294" s="17">
        <v>0.106803880399817</v>
      </c>
      <c r="O294" s="17">
        <v>0.12669733974731401</v>
      </c>
      <c r="P294" s="17">
        <v>6.7098995488719101E-2</v>
      </c>
      <c r="Q294" s="17">
        <v>5.95035998611122E-2</v>
      </c>
      <c r="R294" s="17"/>
      <c r="S294" s="17">
        <v>0.125</v>
      </c>
      <c r="T294" s="17">
        <v>7.6190476190476197E-2</v>
      </c>
      <c r="U294" s="17">
        <v>8.8235294117647106E-2</v>
      </c>
      <c r="V294" s="17">
        <v>6.3492063492063502E-2</v>
      </c>
      <c r="W294" s="17">
        <v>0.101694915254237</v>
      </c>
      <c r="X294" s="17">
        <v>0.10126582278481</v>
      </c>
      <c r="Y294" s="17">
        <v>0.17142857142857101</v>
      </c>
      <c r="Z294" s="17">
        <v>6.9767441860465101E-2</v>
      </c>
      <c r="AA294" s="17">
        <v>0.11111111111111099</v>
      </c>
      <c r="AB294" s="17"/>
      <c r="AC294" s="17">
        <v>8.7553916285818795E-2</v>
      </c>
      <c r="AD294" s="17">
        <v>0.10774837481828101</v>
      </c>
      <c r="AE294" s="17">
        <v>0.102738504544738</v>
      </c>
      <c r="AF294" s="17"/>
      <c r="AG294" s="17">
        <v>0.107600748900537</v>
      </c>
      <c r="AH294" s="17">
        <v>0.11396403276768</v>
      </c>
      <c r="AI294" s="17">
        <v>9.3168111177421006E-2</v>
      </c>
      <c r="AJ294" s="17">
        <v>0.42283614938640601</v>
      </c>
      <c r="AK294" s="17">
        <v>6.2542649496884095E-2</v>
      </c>
      <c r="AL294" s="17"/>
      <c r="AM294" s="17">
        <v>7.0039985190400403E-2</v>
      </c>
      <c r="AN294" s="17">
        <v>5.32379381110617E-2</v>
      </c>
      <c r="AO294" s="17">
        <v>0.113521660716412</v>
      </c>
      <c r="AP294" s="17">
        <v>0.123792693563871</v>
      </c>
      <c r="AQ294" s="17">
        <v>0.16823506906734301</v>
      </c>
      <c r="AR294" s="17"/>
      <c r="AS294" s="17">
        <v>0.104019977075951</v>
      </c>
      <c r="AT294" s="17">
        <v>0.12731193386024101</v>
      </c>
      <c r="AU294" s="17">
        <v>4.4740838950373799E-2</v>
      </c>
      <c r="AV294" s="17">
        <v>0.120928513622199</v>
      </c>
      <c r="AW294" s="17"/>
      <c r="AX294" s="17">
        <v>0.10353710397836299</v>
      </c>
      <c r="AY294" s="17"/>
      <c r="AZ294" s="17">
        <v>8.2034620994713106E-2</v>
      </c>
      <c r="BA294" s="17">
        <v>0.137358708669126</v>
      </c>
      <c r="BB294" s="17">
        <v>8.5282630870911105E-2</v>
      </c>
      <c r="BC294" s="17"/>
      <c r="BD294" s="17">
        <v>0.115498989579053</v>
      </c>
      <c r="BE294" s="17">
        <v>0.113155885231743</v>
      </c>
    </row>
    <row r="295" spans="2:57" x14ac:dyDescent="0.35">
      <c r="B295" t="s">
        <v>185</v>
      </c>
      <c r="C295" s="17">
        <v>0.43043612125911901</v>
      </c>
      <c r="D295" s="17">
        <v>0.434715361097193</v>
      </c>
      <c r="E295" s="17">
        <v>0.42994333705679799</v>
      </c>
      <c r="F295" s="17"/>
      <c r="G295" s="17">
        <v>0.42486498806051898</v>
      </c>
      <c r="H295" s="17">
        <v>0.41566684638968099</v>
      </c>
      <c r="I295" s="17">
        <v>0.40333606983463</v>
      </c>
      <c r="J295" s="17">
        <v>0.47734552013169201</v>
      </c>
      <c r="K295" s="17">
        <v>0.416291428250401</v>
      </c>
      <c r="L295" s="17">
        <v>0.53582456982881799</v>
      </c>
      <c r="M295" s="17"/>
      <c r="N295" s="17">
        <v>0.45083763133993099</v>
      </c>
      <c r="O295" s="17">
        <v>0.37784217178086899</v>
      </c>
      <c r="P295" s="17">
        <v>0.44451674746903103</v>
      </c>
      <c r="Q295" s="17">
        <v>0.43507775618579497</v>
      </c>
      <c r="R295" s="17"/>
      <c r="S295" s="17">
        <v>0.45833333333333298</v>
      </c>
      <c r="T295" s="17">
        <v>0.42857142857142899</v>
      </c>
      <c r="U295" s="17">
        <v>0.38235294117647101</v>
      </c>
      <c r="V295" s="17">
        <v>0.50793650793650802</v>
      </c>
      <c r="W295" s="17">
        <v>0.28813559322033899</v>
      </c>
      <c r="X295" s="17">
        <v>0.417721518987342</v>
      </c>
      <c r="Y295" s="17">
        <v>0.47142857142857097</v>
      </c>
      <c r="Z295" s="17">
        <v>0.372093023255814</v>
      </c>
      <c r="AA295" s="17">
        <v>0.46666666666666701</v>
      </c>
      <c r="AB295" s="17"/>
      <c r="AC295" s="17">
        <v>0.47442834974841203</v>
      </c>
      <c r="AD295" s="17">
        <v>0.40135021420762801</v>
      </c>
      <c r="AE295" s="17">
        <v>0.45166607223821797</v>
      </c>
      <c r="AF295" s="17"/>
      <c r="AG295" s="17">
        <v>0.39260927293803499</v>
      </c>
      <c r="AH295" s="17">
        <v>0.43333616553825299</v>
      </c>
      <c r="AI295" s="17">
        <v>0.47112383339401198</v>
      </c>
      <c r="AJ295" s="17">
        <v>0.18469483005198201</v>
      </c>
      <c r="AK295" s="17">
        <v>0.52163514122237797</v>
      </c>
      <c r="AL295" s="17"/>
      <c r="AM295" s="17">
        <v>0.37041156038600798</v>
      </c>
      <c r="AN295" s="17">
        <v>0.47663201593295201</v>
      </c>
      <c r="AO295" s="17">
        <v>0.42934298750731797</v>
      </c>
      <c r="AP295" s="17">
        <v>0.40358586341157998</v>
      </c>
      <c r="AQ295" s="17">
        <v>0.39775340286030902</v>
      </c>
      <c r="AR295" s="17"/>
      <c r="AS295" s="17">
        <v>0.41765905988090701</v>
      </c>
      <c r="AT295" s="17">
        <v>0.42306235824076999</v>
      </c>
      <c r="AU295" s="17">
        <v>0.381370569887727</v>
      </c>
      <c r="AV295" s="17">
        <v>0.539013184084565</v>
      </c>
      <c r="AW295" s="17"/>
      <c r="AX295" s="17">
        <v>0.43844334334863599</v>
      </c>
      <c r="AY295" s="17"/>
      <c r="AZ295" s="17">
        <v>0.43351741376136599</v>
      </c>
      <c r="BA295" s="17">
        <v>0.40652503104092802</v>
      </c>
      <c r="BB295" s="17">
        <v>0.45616735280348902</v>
      </c>
      <c r="BC295" s="17"/>
      <c r="BD295" s="17">
        <v>0.41863950706194403</v>
      </c>
      <c r="BE295" s="17">
        <v>0.43881482827325302</v>
      </c>
    </row>
    <row r="296" spans="2:57" x14ac:dyDescent="0.35">
      <c r="B296" t="s">
        <v>186</v>
      </c>
      <c r="C296" s="17">
        <v>0.29351116588659198</v>
      </c>
      <c r="D296" s="17">
        <v>0.25382792321820602</v>
      </c>
      <c r="E296" s="17">
        <v>0.31575811732766801</v>
      </c>
      <c r="F296" s="17"/>
      <c r="G296" s="17">
        <v>0.25565535102758002</v>
      </c>
      <c r="H296" s="17">
        <v>0.26577648218999</v>
      </c>
      <c r="I296" s="17">
        <v>0.30907868789610399</v>
      </c>
      <c r="J296" s="17">
        <v>0.21810550543489701</v>
      </c>
      <c r="K296" s="17">
        <v>0.39436235837850098</v>
      </c>
      <c r="L296" s="17">
        <v>0.408114560456044</v>
      </c>
      <c r="M296" s="17"/>
      <c r="N296" s="17">
        <v>0.29679385643044298</v>
      </c>
      <c r="O296" s="17">
        <v>0.278105039272454</v>
      </c>
      <c r="P296" s="17">
        <v>0.32812902320858101</v>
      </c>
      <c r="Q296" s="17">
        <v>0.26124620034523399</v>
      </c>
      <c r="R296" s="17"/>
      <c r="S296" s="17">
        <v>0.25</v>
      </c>
      <c r="T296" s="17">
        <v>0.28571428571428598</v>
      </c>
      <c r="U296" s="17">
        <v>0.35294117647058798</v>
      </c>
      <c r="V296" s="17">
        <v>0.238095238095238</v>
      </c>
      <c r="W296" s="17">
        <v>0.47457627118644102</v>
      </c>
      <c r="X296" s="17">
        <v>0.329113924050633</v>
      </c>
      <c r="Y296" s="17">
        <v>0.24285714285714299</v>
      </c>
      <c r="Z296" s="17">
        <v>0.32558139534883701</v>
      </c>
      <c r="AA296" s="17">
        <v>0.233333333333333</v>
      </c>
      <c r="AB296" s="17"/>
      <c r="AC296" s="17">
        <v>0.28138079663746002</v>
      </c>
      <c r="AD296" s="17">
        <v>0.32189908275843399</v>
      </c>
      <c r="AE296" s="17">
        <v>0.22579108151858401</v>
      </c>
      <c r="AF296" s="17"/>
      <c r="AG296" s="17">
        <v>0.30445874312302501</v>
      </c>
      <c r="AH296" s="17">
        <v>0.284768499836206</v>
      </c>
      <c r="AI296" s="17">
        <v>0.33133671810601001</v>
      </c>
      <c r="AJ296" s="17">
        <v>0.18883113101711901</v>
      </c>
      <c r="AK296" s="17">
        <v>0.272544740977266</v>
      </c>
      <c r="AL296" s="17"/>
      <c r="AM296" s="17">
        <v>0.30136539527583101</v>
      </c>
      <c r="AN296" s="17">
        <v>0.25516865195972599</v>
      </c>
      <c r="AO296" s="17">
        <v>0.29851414601180198</v>
      </c>
      <c r="AP296" s="17">
        <v>0.30652220068727798</v>
      </c>
      <c r="AQ296" s="17">
        <v>0.30471467530544899</v>
      </c>
      <c r="AR296" s="17"/>
      <c r="AS296" s="17">
        <v>0.27468592872728698</v>
      </c>
      <c r="AT296" s="17">
        <v>0.28958777912960998</v>
      </c>
      <c r="AU296" s="17">
        <v>0.38641705639544399</v>
      </c>
      <c r="AV296" s="17">
        <v>0.204062016166807</v>
      </c>
      <c r="AW296" s="17"/>
      <c r="AX296" s="17">
        <v>0.28470713544012799</v>
      </c>
      <c r="AY296" s="17"/>
      <c r="AZ296" s="17">
        <v>0.33160679096339002</v>
      </c>
      <c r="BA296" s="17">
        <v>0.24179405905606599</v>
      </c>
      <c r="BB296" s="17">
        <v>0.31997423010277898</v>
      </c>
      <c r="BC296" s="17"/>
      <c r="BD296" s="17">
        <v>0.28258186460145901</v>
      </c>
      <c r="BE296" s="17">
        <v>0.28500568212532701</v>
      </c>
    </row>
    <row r="297" spans="2:57" x14ac:dyDescent="0.35">
      <c r="B297" t="s">
        <v>187</v>
      </c>
      <c r="C297" s="17">
        <v>0.122321074140623</v>
      </c>
      <c r="D297" s="17">
        <v>0.110440478158208</v>
      </c>
      <c r="E297" s="17">
        <v>0.127652442699137</v>
      </c>
      <c r="F297" s="17"/>
      <c r="G297" s="17">
        <v>0.15638104141088899</v>
      </c>
      <c r="H297" s="17">
        <v>0.18071321332982801</v>
      </c>
      <c r="I297" s="17">
        <v>6.0892548811124499E-2</v>
      </c>
      <c r="J297" s="17">
        <v>0.15464681018149001</v>
      </c>
      <c r="K297" s="17">
        <v>0.10453434523630099</v>
      </c>
      <c r="L297" s="17">
        <v>0</v>
      </c>
      <c r="M297" s="17"/>
      <c r="N297" s="17">
        <v>8.5423743489768195E-2</v>
      </c>
      <c r="O297" s="17">
        <v>0.165759479481141</v>
      </c>
      <c r="P297" s="17">
        <v>0.14269353106378299</v>
      </c>
      <c r="Q297" s="17">
        <v>0.18256968337278301</v>
      </c>
      <c r="R297" s="17"/>
      <c r="S297" s="17">
        <v>0.1</v>
      </c>
      <c r="T297" s="17">
        <v>0.15238095238095201</v>
      </c>
      <c r="U297" s="17">
        <v>0.17647058823529399</v>
      </c>
      <c r="V297" s="17">
        <v>0.14285714285714299</v>
      </c>
      <c r="W297" s="17">
        <v>0.11864406779661001</v>
      </c>
      <c r="X297" s="17">
        <v>8.8607594936708806E-2</v>
      </c>
      <c r="Y297" s="17">
        <v>8.5714285714285701E-2</v>
      </c>
      <c r="Z297" s="17">
        <v>0.116279069767442</v>
      </c>
      <c r="AA297" s="17">
        <v>0.11111111111111099</v>
      </c>
      <c r="AB297" s="17"/>
      <c r="AC297" s="17">
        <v>0.11924491393726799</v>
      </c>
      <c r="AD297" s="17">
        <v>0.12305652798880599</v>
      </c>
      <c r="AE297" s="17">
        <v>0.13842800851802201</v>
      </c>
      <c r="AF297" s="17"/>
      <c r="AG297" s="17">
        <v>0.14317557985996601</v>
      </c>
      <c r="AH297" s="17">
        <v>0.114409300803635</v>
      </c>
      <c r="AI297" s="17">
        <v>0.104371337322557</v>
      </c>
      <c r="AJ297" s="17">
        <v>0</v>
      </c>
      <c r="AK297" s="17">
        <v>8.6823855781700196E-2</v>
      </c>
      <c r="AL297" s="17"/>
      <c r="AM297" s="17">
        <v>0.19345429748964099</v>
      </c>
      <c r="AN297" s="17">
        <v>0.14798016365240199</v>
      </c>
      <c r="AO297" s="17">
        <v>0.11442480461562</v>
      </c>
      <c r="AP297" s="17">
        <v>0.10871795981098401</v>
      </c>
      <c r="AQ297" s="17">
        <v>8.5957929957503995E-2</v>
      </c>
      <c r="AR297" s="17"/>
      <c r="AS297" s="17">
        <v>0.13779071891937</v>
      </c>
      <c r="AT297" s="17">
        <v>0.115428465592843</v>
      </c>
      <c r="AU297" s="17">
        <v>0.14776649652592899</v>
      </c>
      <c r="AV297" s="17">
        <v>7.5657509434621906E-2</v>
      </c>
      <c r="AW297" s="17"/>
      <c r="AX297" s="17">
        <v>0.12256220858165</v>
      </c>
      <c r="AY297" s="17"/>
      <c r="AZ297" s="17">
        <v>0.11670861917287501</v>
      </c>
      <c r="BA297" s="17">
        <v>0.15048157722632299</v>
      </c>
      <c r="BB297" s="17">
        <v>9.1510363010729595E-2</v>
      </c>
      <c r="BC297" s="17"/>
      <c r="BD297" s="17">
        <v>0.13946241459543399</v>
      </c>
      <c r="BE297" s="17">
        <v>9.9344457717830001E-2</v>
      </c>
    </row>
    <row r="298" spans="2:57" x14ac:dyDescent="0.35">
      <c r="B298" t="s">
        <v>188</v>
      </c>
      <c r="C298" s="17">
        <v>4.3254337660492199E-2</v>
      </c>
      <c r="D298" s="17">
        <v>4.98604342181612E-2</v>
      </c>
      <c r="E298" s="17">
        <v>3.95726285449804E-2</v>
      </c>
      <c r="F298" s="17"/>
      <c r="G298" s="17">
        <v>6.5397967544888802E-2</v>
      </c>
      <c r="H298" s="17">
        <v>4.0462802265467002E-2</v>
      </c>
      <c r="I298" s="17">
        <v>7.6316272137451693E-2</v>
      </c>
      <c r="J298" s="17">
        <v>1.4203667357792601E-2</v>
      </c>
      <c r="K298" s="17">
        <v>1.2452102501396599E-2</v>
      </c>
      <c r="L298" s="17">
        <v>2.90619548603273E-2</v>
      </c>
      <c r="M298" s="17"/>
      <c r="N298" s="17">
        <v>5.2224271192412901E-2</v>
      </c>
      <c r="O298" s="17">
        <v>4.6191864828085898E-2</v>
      </c>
      <c r="P298" s="17">
        <v>1.7561702769885501E-2</v>
      </c>
      <c r="Q298" s="17">
        <v>2.9935593935219901E-2</v>
      </c>
      <c r="R298" s="17"/>
      <c r="S298" s="17">
        <v>5.83333333333333E-2</v>
      </c>
      <c r="T298" s="17">
        <v>5.7142857142857099E-2</v>
      </c>
      <c r="U298" s="17">
        <v>0</v>
      </c>
      <c r="V298" s="17">
        <v>3.17460317460318E-2</v>
      </c>
      <c r="W298" s="17">
        <v>1.6949152542372899E-2</v>
      </c>
      <c r="X298" s="17">
        <v>5.0632911392405097E-2</v>
      </c>
      <c r="Y298" s="17">
        <v>2.8571428571428598E-2</v>
      </c>
      <c r="Z298" s="17">
        <v>9.3023255813953501E-2</v>
      </c>
      <c r="AA298" s="17">
        <v>5.5555555555555601E-2</v>
      </c>
      <c r="AB298" s="17"/>
      <c r="AC298" s="17">
        <v>2.8642726745650798E-2</v>
      </c>
      <c r="AD298" s="17">
        <v>3.9801938516702801E-2</v>
      </c>
      <c r="AE298" s="17">
        <v>5.9307171103730703E-2</v>
      </c>
      <c r="AF298" s="17"/>
      <c r="AG298" s="17">
        <v>4.80452412757977E-2</v>
      </c>
      <c r="AH298" s="17">
        <v>5.0058191355482597E-2</v>
      </c>
      <c r="AI298" s="17">
        <v>0</v>
      </c>
      <c r="AJ298" s="17">
        <v>0</v>
      </c>
      <c r="AK298" s="17">
        <v>4.0083656413968299E-2</v>
      </c>
      <c r="AL298" s="17"/>
      <c r="AM298" s="17">
        <v>6.4728761658119499E-2</v>
      </c>
      <c r="AN298" s="17">
        <v>4.1800593763455698E-2</v>
      </c>
      <c r="AO298" s="17">
        <v>3.6565994655132397E-2</v>
      </c>
      <c r="AP298" s="17">
        <v>5.3107065140389299E-2</v>
      </c>
      <c r="AQ298" s="17">
        <v>4.3338922809394803E-2</v>
      </c>
      <c r="AR298" s="17"/>
      <c r="AS298" s="17">
        <v>5.3924215455631301E-2</v>
      </c>
      <c r="AT298" s="17">
        <v>4.0895126207692999E-2</v>
      </c>
      <c r="AU298" s="17">
        <v>2.7106535227777701E-2</v>
      </c>
      <c r="AV298" s="17">
        <v>5.3073811692868698E-2</v>
      </c>
      <c r="AW298" s="17"/>
      <c r="AX298" s="17">
        <v>4.0172845146277301E-2</v>
      </c>
      <c r="AY298" s="17"/>
      <c r="AZ298" s="17">
        <v>3.04775456340339E-2</v>
      </c>
      <c r="BA298" s="17">
        <v>6.0267342641971103E-2</v>
      </c>
      <c r="BB298" s="17">
        <v>3.3593683774359097E-2</v>
      </c>
      <c r="BC298" s="17"/>
      <c r="BD298" s="17">
        <v>4.0449125510346698E-2</v>
      </c>
      <c r="BE298" s="17">
        <v>5.43924611607568E-2</v>
      </c>
    </row>
    <row r="299" spans="2:57" x14ac:dyDescent="0.35">
      <c r="B299" t="s">
        <v>81</v>
      </c>
      <c r="C299" s="17">
        <v>8.3963347396480408E-3</v>
      </c>
      <c r="D299" s="17">
        <v>6.9434782196494101E-3</v>
      </c>
      <c r="E299" s="17">
        <v>9.2902472859614296E-3</v>
      </c>
      <c r="F299" s="17"/>
      <c r="G299" s="17">
        <v>0</v>
      </c>
      <c r="H299" s="17">
        <v>1.12197880257663E-2</v>
      </c>
      <c r="I299" s="17">
        <v>9.8604220063108899E-3</v>
      </c>
      <c r="J299" s="17">
        <v>7.6418191078017799E-3</v>
      </c>
      <c r="K299" s="17">
        <v>0</v>
      </c>
      <c r="L299" s="17">
        <v>2.6998914854810301E-2</v>
      </c>
      <c r="M299" s="17"/>
      <c r="N299" s="17">
        <v>7.9166171476270607E-3</v>
      </c>
      <c r="O299" s="17">
        <v>5.4041048901368799E-3</v>
      </c>
      <c r="P299" s="17">
        <v>0</v>
      </c>
      <c r="Q299" s="17">
        <v>3.1667166299856303E-2</v>
      </c>
      <c r="R299" s="17"/>
      <c r="S299" s="17">
        <v>8.3333333333333297E-3</v>
      </c>
      <c r="T299" s="17">
        <v>0</v>
      </c>
      <c r="U299" s="17">
        <v>0</v>
      </c>
      <c r="V299" s="17">
        <v>1.58730158730159E-2</v>
      </c>
      <c r="W299" s="17">
        <v>0</v>
      </c>
      <c r="X299" s="17">
        <v>1.26582278481013E-2</v>
      </c>
      <c r="Y299" s="17">
        <v>0</v>
      </c>
      <c r="Z299" s="17">
        <v>2.32558139534884E-2</v>
      </c>
      <c r="AA299" s="17">
        <v>2.2222222222222199E-2</v>
      </c>
      <c r="AB299" s="17"/>
      <c r="AC299" s="17">
        <v>8.7492966453909197E-3</v>
      </c>
      <c r="AD299" s="17">
        <v>6.1438617101479097E-3</v>
      </c>
      <c r="AE299" s="17">
        <v>2.20691620767078E-2</v>
      </c>
      <c r="AF299" s="17"/>
      <c r="AG299" s="17">
        <v>4.1104139026379403E-3</v>
      </c>
      <c r="AH299" s="17">
        <v>3.4638096987433301E-3</v>
      </c>
      <c r="AI299" s="17">
        <v>0</v>
      </c>
      <c r="AJ299" s="17">
        <v>0.20363788954449299</v>
      </c>
      <c r="AK299" s="17">
        <v>1.6369956107803299E-2</v>
      </c>
      <c r="AL299" s="17"/>
      <c r="AM299" s="17">
        <v>0</v>
      </c>
      <c r="AN299" s="17">
        <v>2.51806365804026E-2</v>
      </c>
      <c r="AO299" s="17">
        <v>7.6304064937154003E-3</v>
      </c>
      <c r="AP299" s="17">
        <v>4.2742173858979701E-3</v>
      </c>
      <c r="AQ299" s="17">
        <v>0</v>
      </c>
      <c r="AR299" s="17"/>
      <c r="AS299" s="17">
        <v>1.1920099940853799E-2</v>
      </c>
      <c r="AT299" s="17">
        <v>3.7143369688434199E-3</v>
      </c>
      <c r="AU299" s="17">
        <v>1.2598503012748501E-2</v>
      </c>
      <c r="AV299" s="17">
        <v>7.2649649989377204E-3</v>
      </c>
      <c r="AW299" s="17"/>
      <c r="AX299" s="17">
        <v>1.05773635049455E-2</v>
      </c>
      <c r="AY299" s="17"/>
      <c r="AZ299" s="17">
        <v>5.6550094736218604E-3</v>
      </c>
      <c r="BA299" s="17">
        <v>3.5732813655861102E-3</v>
      </c>
      <c r="BB299" s="17">
        <v>1.3471739437732101E-2</v>
      </c>
      <c r="BC299" s="17"/>
      <c r="BD299" s="17">
        <v>3.36809865176345E-3</v>
      </c>
      <c r="BE299" s="17">
        <v>9.2866854910902494E-3</v>
      </c>
    </row>
    <row r="300" spans="2:57"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row>
    <row r="301" spans="2:57" x14ac:dyDescent="0.35">
      <c r="B301" s="6" t="s">
        <v>205</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row>
    <row r="302" spans="2:57" x14ac:dyDescent="0.35">
      <c r="B302" s="24" t="s">
        <v>85</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row>
    <row r="303" spans="2:57" x14ac:dyDescent="0.35">
      <c r="B303" t="s">
        <v>119</v>
      </c>
      <c r="C303" s="17">
        <v>9.3097209591089705E-2</v>
      </c>
      <c r="D303" s="17">
        <v>0.117559675543619</v>
      </c>
      <c r="E303" s="17">
        <v>7.9148414882222795E-2</v>
      </c>
      <c r="F303" s="17"/>
      <c r="G303" s="17">
        <v>5.30059338941734E-2</v>
      </c>
      <c r="H303" s="17">
        <v>7.5095643087066802E-2</v>
      </c>
      <c r="I303" s="17">
        <v>8.3769492324065206E-2</v>
      </c>
      <c r="J303" s="17">
        <v>0.14422062972507199</v>
      </c>
      <c r="K303" s="17">
        <v>0.109288521543079</v>
      </c>
      <c r="L303" s="17">
        <v>0.100177384453945</v>
      </c>
      <c r="M303" s="17"/>
      <c r="N303" s="17">
        <v>0.110788438396499</v>
      </c>
      <c r="O303" s="17">
        <v>8.0241524439839298E-2</v>
      </c>
      <c r="P303" s="17">
        <v>7.1307527850614894E-2</v>
      </c>
      <c r="Q303" s="17">
        <v>7.2161519079015607E-2</v>
      </c>
      <c r="R303" s="17"/>
      <c r="S303" s="17">
        <v>5.83333333333333E-2</v>
      </c>
      <c r="T303" s="17">
        <v>0.133333333333333</v>
      </c>
      <c r="U303" s="17">
        <v>0.11764705882352899</v>
      </c>
      <c r="V303" s="17">
        <v>0.11111111111111099</v>
      </c>
      <c r="W303" s="17">
        <v>8.4745762711864403E-2</v>
      </c>
      <c r="X303" s="17">
        <v>7.5949367088607597E-2</v>
      </c>
      <c r="Y303" s="17">
        <v>0.1</v>
      </c>
      <c r="Z303" s="17">
        <v>0.116279069767442</v>
      </c>
      <c r="AA303" s="17">
        <v>5.5555555555555601E-2</v>
      </c>
      <c r="AB303" s="17"/>
      <c r="AC303" s="17">
        <v>0.13724599887085601</v>
      </c>
      <c r="AD303" s="17">
        <v>6.4681510859680894E-2</v>
      </c>
      <c r="AE303" s="17">
        <v>8.5639271667727501E-2</v>
      </c>
      <c r="AF303" s="17"/>
      <c r="AG303" s="17">
        <v>0.140425515277943</v>
      </c>
      <c r="AH303" s="17">
        <v>6.5791054259733805E-2</v>
      </c>
      <c r="AI303" s="17">
        <v>9.7462399566134297E-2</v>
      </c>
      <c r="AJ303" s="17">
        <v>0.18469483005198201</v>
      </c>
      <c r="AK303" s="17">
        <v>0.14949253001225801</v>
      </c>
      <c r="AL303" s="17"/>
      <c r="AM303" s="17">
        <v>0.114242228521092</v>
      </c>
      <c r="AN303" s="17">
        <v>7.8748878996887497E-2</v>
      </c>
      <c r="AO303" s="17">
        <v>9.0598695666110896E-2</v>
      </c>
      <c r="AP303" s="17">
        <v>0.100945265271368</v>
      </c>
      <c r="AQ303" s="17">
        <v>9.1861238380046104E-2</v>
      </c>
      <c r="AR303" s="17"/>
      <c r="AS303" s="17">
        <v>9.0526887932806499E-2</v>
      </c>
      <c r="AT303" s="17">
        <v>8.6555656243193099E-2</v>
      </c>
      <c r="AU303" s="17">
        <v>0.108563114262273</v>
      </c>
      <c r="AV303" s="17">
        <v>9.0944316561850994E-2</v>
      </c>
      <c r="AW303" s="17"/>
      <c r="AX303" s="17">
        <v>8.3237642597553799E-2</v>
      </c>
      <c r="AY303" s="17"/>
      <c r="AZ303" s="17">
        <v>8.6044129461858104E-2</v>
      </c>
      <c r="BA303" s="17">
        <v>9.3833560085123793E-2</v>
      </c>
      <c r="BB303" s="17">
        <v>0.10565415178391201</v>
      </c>
      <c r="BC303" s="17"/>
      <c r="BD303" s="17">
        <v>8.6735122338280804E-2</v>
      </c>
      <c r="BE303" s="17">
        <v>0.10034456594228</v>
      </c>
    </row>
    <row r="304" spans="2:57" x14ac:dyDescent="0.35">
      <c r="B304" t="s">
        <v>120</v>
      </c>
      <c r="C304" s="17">
        <v>0.22344700841844101</v>
      </c>
      <c r="D304" s="17">
        <v>0.22145323187524299</v>
      </c>
      <c r="E304" s="17">
        <v>0.22567018394812699</v>
      </c>
      <c r="F304" s="17"/>
      <c r="G304" s="17">
        <v>0.17960178116685099</v>
      </c>
      <c r="H304" s="17">
        <v>0.21769246614353799</v>
      </c>
      <c r="I304" s="17">
        <v>0.250317746122663</v>
      </c>
      <c r="J304" s="17">
        <v>0.22493475076643599</v>
      </c>
      <c r="K304" s="17">
        <v>0.21189149762318599</v>
      </c>
      <c r="L304" s="17">
        <v>0.23021574742318901</v>
      </c>
      <c r="M304" s="17"/>
      <c r="N304" s="17">
        <v>0.22082344803450801</v>
      </c>
      <c r="O304" s="17">
        <v>0.25949969159703801</v>
      </c>
      <c r="P304" s="17">
        <v>0.19186362573301599</v>
      </c>
      <c r="Q304" s="17">
        <v>0.19562052460566901</v>
      </c>
      <c r="R304" s="17"/>
      <c r="S304" s="17">
        <v>0.233333333333333</v>
      </c>
      <c r="T304" s="17">
        <v>0.133333333333333</v>
      </c>
      <c r="U304" s="17">
        <v>0.17647058823529399</v>
      </c>
      <c r="V304" s="17">
        <v>0.238095238095238</v>
      </c>
      <c r="W304" s="17">
        <v>0.25423728813559299</v>
      </c>
      <c r="X304" s="17">
        <v>0.215189873417722</v>
      </c>
      <c r="Y304" s="17">
        <v>0.22857142857142901</v>
      </c>
      <c r="Z304" s="17">
        <v>0.27906976744186002</v>
      </c>
      <c r="AA304" s="17">
        <v>0.31111111111111101</v>
      </c>
      <c r="AB304" s="17"/>
      <c r="AC304" s="17">
        <v>0.25071405957367698</v>
      </c>
      <c r="AD304" s="17">
        <v>0.21893657551659501</v>
      </c>
      <c r="AE304" s="17">
        <v>0.22825376151107399</v>
      </c>
      <c r="AF304" s="17"/>
      <c r="AG304" s="17">
        <v>0.27616910134511102</v>
      </c>
      <c r="AH304" s="17">
        <v>0.18887546717425299</v>
      </c>
      <c r="AI304" s="17">
        <v>0.29053449868412801</v>
      </c>
      <c r="AJ304" s="17">
        <v>0.20363788954449299</v>
      </c>
      <c r="AK304" s="17">
        <v>0.27431092814612701</v>
      </c>
      <c r="AL304" s="17"/>
      <c r="AM304" s="17">
        <v>0.170249647083901</v>
      </c>
      <c r="AN304" s="17">
        <v>0.27694997140473998</v>
      </c>
      <c r="AO304" s="17">
        <v>0.21155093629654401</v>
      </c>
      <c r="AP304" s="17">
        <v>0.23060355949012301</v>
      </c>
      <c r="AQ304" s="17">
        <v>0.17544344665530801</v>
      </c>
      <c r="AR304" s="17"/>
      <c r="AS304" s="17">
        <v>0.218553639490146</v>
      </c>
      <c r="AT304" s="17">
        <v>0.22647954597466899</v>
      </c>
      <c r="AU304" s="17">
        <v>0.23774799154218701</v>
      </c>
      <c r="AV304" s="17">
        <v>0.20466483437404501</v>
      </c>
      <c r="AW304" s="17"/>
      <c r="AX304" s="17">
        <v>0.22852644703029701</v>
      </c>
      <c r="AY304" s="17"/>
      <c r="AZ304" s="17">
        <v>0.189941115675379</v>
      </c>
      <c r="BA304" s="17">
        <v>0.226128506388099</v>
      </c>
      <c r="BB304" s="17">
        <v>0.24977761901499099</v>
      </c>
      <c r="BC304" s="17"/>
      <c r="BD304" s="17">
        <v>0.20514975351577899</v>
      </c>
      <c r="BE304" s="17">
        <v>0.234893612279134</v>
      </c>
    </row>
    <row r="305" spans="2:57" x14ac:dyDescent="0.35">
      <c r="B305" t="s">
        <v>121</v>
      </c>
      <c r="C305" s="17">
        <v>0.210879526813884</v>
      </c>
      <c r="D305" s="17">
        <v>0.17982897734911599</v>
      </c>
      <c r="E305" s="17">
        <v>0.230132079305088</v>
      </c>
      <c r="F305" s="17"/>
      <c r="G305" s="17">
        <v>0.171660969630932</v>
      </c>
      <c r="H305" s="17">
        <v>0.13042863295932</v>
      </c>
      <c r="I305" s="17">
        <v>0.20009383783192899</v>
      </c>
      <c r="J305" s="17">
        <v>0.26361749883914998</v>
      </c>
      <c r="K305" s="17">
        <v>0.283213521933118</v>
      </c>
      <c r="L305" s="17">
        <v>0.39221206321727797</v>
      </c>
      <c r="M305" s="17"/>
      <c r="N305" s="17">
        <v>0.201983588300191</v>
      </c>
      <c r="O305" s="17">
        <v>0.18800562815428301</v>
      </c>
      <c r="P305" s="17">
        <v>0.23897797216627301</v>
      </c>
      <c r="Q305" s="17">
        <v>0.27504140893460399</v>
      </c>
      <c r="R305" s="17"/>
      <c r="S305" s="17">
        <v>0.141666666666667</v>
      </c>
      <c r="T305" s="17">
        <v>0.19047619047618999</v>
      </c>
      <c r="U305" s="17">
        <v>0.32352941176470601</v>
      </c>
      <c r="V305" s="17">
        <v>0.238095238095238</v>
      </c>
      <c r="W305" s="17">
        <v>0.22033898305084701</v>
      </c>
      <c r="X305" s="17">
        <v>0.215189873417722</v>
      </c>
      <c r="Y305" s="17">
        <v>0.214285714285714</v>
      </c>
      <c r="Z305" s="17">
        <v>0.13953488372093001</v>
      </c>
      <c r="AA305" s="17">
        <v>0.22222222222222199</v>
      </c>
      <c r="AB305" s="17"/>
      <c r="AC305" s="17">
        <v>0.247266966744314</v>
      </c>
      <c r="AD305" s="17">
        <v>0.197453311391137</v>
      </c>
      <c r="AE305" s="17">
        <v>0.21253683342499399</v>
      </c>
      <c r="AF305" s="17"/>
      <c r="AG305" s="17">
        <v>0.16654348990196199</v>
      </c>
      <c r="AH305" s="17">
        <v>0.21937354347584201</v>
      </c>
      <c r="AI305" s="17">
        <v>0.14182831063866499</v>
      </c>
      <c r="AJ305" s="17">
        <v>0.39246902056161198</v>
      </c>
      <c r="AK305" s="17">
        <v>0.32469603909787498</v>
      </c>
      <c r="AL305" s="17"/>
      <c r="AM305" s="17">
        <v>0.23725989485795401</v>
      </c>
      <c r="AN305" s="17">
        <v>0.22747043063233699</v>
      </c>
      <c r="AO305" s="17">
        <v>0.22785402258020601</v>
      </c>
      <c r="AP305" s="17">
        <v>0.16591336953701699</v>
      </c>
      <c r="AQ305" s="17">
        <v>0.218726781040223</v>
      </c>
      <c r="AR305" s="17"/>
      <c r="AS305" s="17">
        <v>0.27980594118455698</v>
      </c>
      <c r="AT305" s="17">
        <v>0.17008087518881199</v>
      </c>
      <c r="AU305" s="17">
        <v>0.207986137608583</v>
      </c>
      <c r="AV305" s="17">
        <v>0.19062922115266601</v>
      </c>
      <c r="AW305" s="17"/>
      <c r="AX305" s="17">
        <v>0.199972086483129</v>
      </c>
      <c r="AY305" s="17"/>
      <c r="AZ305" s="17">
        <v>0.170975971280213</v>
      </c>
      <c r="BA305" s="17">
        <v>0.18461953268674899</v>
      </c>
      <c r="BB305" s="17">
        <v>0.280843170259999</v>
      </c>
      <c r="BC305" s="17"/>
      <c r="BD305" s="17">
        <v>0.224196101267675</v>
      </c>
      <c r="BE305" s="17">
        <v>0.183736983195423</v>
      </c>
    </row>
    <row r="306" spans="2:57" x14ac:dyDescent="0.35">
      <c r="B306" t="s">
        <v>122</v>
      </c>
      <c r="C306" s="17">
        <v>0.34343352198617699</v>
      </c>
      <c r="D306" s="17">
        <v>0.35528657897689803</v>
      </c>
      <c r="E306" s="17">
        <v>0.33337556262197499</v>
      </c>
      <c r="F306" s="17"/>
      <c r="G306" s="17">
        <v>0.38130725185339598</v>
      </c>
      <c r="H306" s="17">
        <v>0.416017800293286</v>
      </c>
      <c r="I306" s="17">
        <v>0.30113774083533101</v>
      </c>
      <c r="J306" s="17">
        <v>0.30858161673851298</v>
      </c>
      <c r="K306" s="17">
        <v>0.33041809772793501</v>
      </c>
      <c r="L306" s="17">
        <v>0.250395890050778</v>
      </c>
      <c r="M306" s="17"/>
      <c r="N306" s="17">
        <v>0.34295797689623603</v>
      </c>
      <c r="O306" s="17">
        <v>0.34775052727515898</v>
      </c>
      <c r="P306" s="17">
        <v>0.322046975201013</v>
      </c>
      <c r="Q306" s="17">
        <v>0.37232294172055502</v>
      </c>
      <c r="R306" s="17"/>
      <c r="S306" s="17">
        <v>0.34166666666666701</v>
      </c>
      <c r="T306" s="17">
        <v>0.419047619047619</v>
      </c>
      <c r="U306" s="17">
        <v>0.32352941176470601</v>
      </c>
      <c r="V306" s="17">
        <v>0.317460317460317</v>
      </c>
      <c r="W306" s="17">
        <v>0.28813559322033899</v>
      </c>
      <c r="X306" s="17">
        <v>0.291139240506329</v>
      </c>
      <c r="Y306" s="17">
        <v>0.371428571428571</v>
      </c>
      <c r="Z306" s="17">
        <v>0.34883720930232598</v>
      </c>
      <c r="AA306" s="17">
        <v>0.344444444444444</v>
      </c>
      <c r="AB306" s="17"/>
      <c r="AC306" s="17">
        <v>0.26947694970036701</v>
      </c>
      <c r="AD306" s="17">
        <v>0.38979885982018397</v>
      </c>
      <c r="AE306" s="17">
        <v>0.29886965987772202</v>
      </c>
      <c r="AF306" s="17"/>
      <c r="AG306" s="17">
        <v>0.29948975476323098</v>
      </c>
      <c r="AH306" s="17">
        <v>0.38879640934361298</v>
      </c>
      <c r="AI306" s="17">
        <v>0.33047622196574</v>
      </c>
      <c r="AJ306" s="17">
        <v>0</v>
      </c>
      <c r="AK306" s="17">
        <v>0.131598694271992</v>
      </c>
      <c r="AL306" s="17"/>
      <c r="AM306" s="17">
        <v>0.39448995041033402</v>
      </c>
      <c r="AN306" s="17">
        <v>0.29893908768302202</v>
      </c>
      <c r="AO306" s="17">
        <v>0.33652719947214998</v>
      </c>
      <c r="AP306" s="17">
        <v>0.35564023270874801</v>
      </c>
      <c r="AQ306" s="17">
        <v>0.21681297306247299</v>
      </c>
      <c r="AR306" s="17"/>
      <c r="AS306" s="17">
        <v>0.29374739883032802</v>
      </c>
      <c r="AT306" s="17">
        <v>0.37515788878095102</v>
      </c>
      <c r="AU306" s="17">
        <v>0.32155953093939998</v>
      </c>
      <c r="AV306" s="17">
        <v>0.38647241583853198</v>
      </c>
      <c r="AW306" s="17"/>
      <c r="AX306" s="17">
        <v>0.35419020770249299</v>
      </c>
      <c r="AY306" s="17"/>
      <c r="AZ306" s="17">
        <v>0.38775703975139603</v>
      </c>
      <c r="BA306" s="17">
        <v>0.35243930745141699</v>
      </c>
      <c r="BB306" s="17">
        <v>0.29032530069949802</v>
      </c>
      <c r="BC306" s="17"/>
      <c r="BD306" s="17">
        <v>0.334532246899585</v>
      </c>
      <c r="BE306" s="17">
        <v>0.34610078052181997</v>
      </c>
    </row>
    <row r="307" spans="2:57" x14ac:dyDescent="0.35">
      <c r="B307" t="s">
        <v>123</v>
      </c>
      <c r="C307" s="17">
        <v>0.129142733190408</v>
      </c>
      <c r="D307" s="17">
        <v>0.12587153625512401</v>
      </c>
      <c r="E307" s="17">
        <v>0.13167375924258601</v>
      </c>
      <c r="F307" s="17"/>
      <c r="G307" s="17">
        <v>0.21442406345464701</v>
      </c>
      <c r="H307" s="17">
        <v>0.160765457516789</v>
      </c>
      <c r="I307" s="17">
        <v>0.164681182886011</v>
      </c>
      <c r="J307" s="17">
        <v>5.8645503930828402E-2</v>
      </c>
      <c r="K307" s="17">
        <v>6.5188361172681702E-2</v>
      </c>
      <c r="L307" s="17">
        <v>2.6998914854810301E-2</v>
      </c>
      <c r="M307" s="17"/>
      <c r="N307" s="17">
        <v>0.123446548372566</v>
      </c>
      <c r="O307" s="17">
        <v>0.12450262853368101</v>
      </c>
      <c r="P307" s="17">
        <v>0.175803899049083</v>
      </c>
      <c r="Q307" s="17">
        <v>8.48536056601569E-2</v>
      </c>
      <c r="R307" s="17"/>
      <c r="S307" s="17">
        <v>0.22500000000000001</v>
      </c>
      <c r="T307" s="17">
        <v>0.12380952380952399</v>
      </c>
      <c r="U307" s="17">
        <v>5.8823529411764698E-2</v>
      </c>
      <c r="V307" s="17">
        <v>9.5238095238095205E-2</v>
      </c>
      <c r="W307" s="17">
        <v>0.152542372881356</v>
      </c>
      <c r="X307" s="17">
        <v>0.20253164556962</v>
      </c>
      <c r="Y307" s="17">
        <v>8.5714285714285701E-2</v>
      </c>
      <c r="Z307" s="17">
        <v>0.116279069767442</v>
      </c>
      <c r="AA307" s="17">
        <v>6.6666666666666693E-2</v>
      </c>
      <c r="AB307" s="17"/>
      <c r="AC307" s="17">
        <v>9.5296025110784804E-2</v>
      </c>
      <c r="AD307" s="17">
        <v>0.12912974241240199</v>
      </c>
      <c r="AE307" s="17">
        <v>0.174700473518482</v>
      </c>
      <c r="AF307" s="17"/>
      <c r="AG307" s="17">
        <v>0.117372138711753</v>
      </c>
      <c r="AH307" s="17">
        <v>0.13716352574655899</v>
      </c>
      <c r="AI307" s="17">
        <v>0.13969856914533199</v>
      </c>
      <c r="AJ307" s="17">
        <v>0.21919825984191299</v>
      </c>
      <c r="AK307" s="17">
        <v>0.119901808471748</v>
      </c>
      <c r="AL307" s="17"/>
      <c r="AM307" s="17">
        <v>8.3758279126719806E-2</v>
      </c>
      <c r="AN307" s="17">
        <v>0.117891631283014</v>
      </c>
      <c r="AO307" s="17">
        <v>0.13346914598498899</v>
      </c>
      <c r="AP307" s="17">
        <v>0.146897572992744</v>
      </c>
      <c r="AQ307" s="17">
        <v>0.29715556086195</v>
      </c>
      <c r="AR307" s="17"/>
      <c r="AS307" s="17">
        <v>0.11736613256216299</v>
      </c>
      <c r="AT307" s="17">
        <v>0.141726033812375</v>
      </c>
      <c r="AU307" s="17">
        <v>0.124143225647557</v>
      </c>
      <c r="AV307" s="17">
        <v>0.127289212072906</v>
      </c>
      <c r="AW307" s="17"/>
      <c r="AX307" s="17">
        <v>0.13407361618652699</v>
      </c>
      <c r="AY307" s="17"/>
      <c r="AZ307" s="17">
        <v>0.16528174383115399</v>
      </c>
      <c r="BA307" s="17">
        <v>0.14297909338861201</v>
      </c>
      <c r="BB307" s="17">
        <v>7.3399758241599902E-2</v>
      </c>
      <c r="BC307" s="17"/>
      <c r="BD307" s="17">
        <v>0.14938677597868</v>
      </c>
      <c r="BE307" s="17">
        <v>0.134924058061343</v>
      </c>
    </row>
    <row r="308" spans="2:57"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row>
    <row r="309" spans="2:57" x14ac:dyDescent="0.35">
      <c r="B309" s="6" t="s">
        <v>206</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row>
    <row r="310" spans="2:57" x14ac:dyDescent="0.35">
      <c r="B310" s="24" t="s">
        <v>85</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row>
    <row r="311" spans="2:57" x14ac:dyDescent="0.35">
      <c r="B311" t="s">
        <v>119</v>
      </c>
      <c r="C311" s="17">
        <v>0.15876439611721799</v>
      </c>
      <c r="D311" s="17">
        <v>0.16811813696672201</v>
      </c>
      <c r="E311" s="17">
        <v>0.154009895966399</v>
      </c>
      <c r="F311" s="17"/>
      <c r="G311" s="17">
        <v>5.3343930273421998E-2</v>
      </c>
      <c r="H311" s="17">
        <v>0.110598864776423</v>
      </c>
      <c r="I311" s="17">
        <v>0.19120063433155501</v>
      </c>
      <c r="J311" s="17">
        <v>0.20428110390261101</v>
      </c>
      <c r="K311" s="17">
        <v>0.20421229620596101</v>
      </c>
      <c r="L311" s="17">
        <v>0.18157202287539501</v>
      </c>
      <c r="M311" s="17"/>
      <c r="N311" s="17">
        <v>0.21197418732262299</v>
      </c>
      <c r="O311" s="17">
        <v>0.111801342818397</v>
      </c>
      <c r="P311" s="17">
        <v>8.4313455939685505E-2</v>
      </c>
      <c r="Q311" s="17">
        <v>0.108110808546934</v>
      </c>
      <c r="R311" s="17"/>
      <c r="S311" s="17">
        <v>0.15833333333333299</v>
      </c>
      <c r="T311" s="17">
        <v>0.12380952380952399</v>
      </c>
      <c r="U311" s="17">
        <v>0.29411764705882398</v>
      </c>
      <c r="V311" s="17">
        <v>0.238095238095238</v>
      </c>
      <c r="W311" s="17">
        <v>0.13559322033898299</v>
      </c>
      <c r="X311" s="17">
        <v>0.164556962025316</v>
      </c>
      <c r="Y311" s="17">
        <v>0.114285714285714</v>
      </c>
      <c r="Z311" s="17">
        <v>0.116279069767442</v>
      </c>
      <c r="AA311" s="17">
        <v>8.8888888888888906E-2</v>
      </c>
      <c r="AB311" s="17"/>
      <c r="AC311" s="17">
        <v>0.17253159198708201</v>
      </c>
      <c r="AD311" s="17">
        <v>0.156253955429731</v>
      </c>
      <c r="AE311" s="17">
        <v>0.13351853809695899</v>
      </c>
      <c r="AF311" s="17"/>
      <c r="AG311" s="17">
        <v>0.17096385108634299</v>
      </c>
      <c r="AH311" s="17">
        <v>0.153333990378233</v>
      </c>
      <c r="AI311" s="17">
        <v>0.16480860512712001</v>
      </c>
      <c r="AJ311" s="17">
        <v>0.59272422091101395</v>
      </c>
      <c r="AK311" s="17">
        <v>0.20803347022673099</v>
      </c>
      <c r="AL311" s="17"/>
      <c r="AM311" s="17">
        <v>8.2650590796457896E-2</v>
      </c>
      <c r="AN311" s="17">
        <v>0.138114478143057</v>
      </c>
      <c r="AO311" s="17">
        <v>0.18234022603518399</v>
      </c>
      <c r="AP311" s="17">
        <v>0.190768894477369</v>
      </c>
      <c r="AQ311" s="17">
        <v>0.16617293776637199</v>
      </c>
      <c r="AR311" s="17"/>
      <c r="AS311" s="17">
        <v>0.14553478539433901</v>
      </c>
      <c r="AT311" s="17">
        <v>0.18606697665012001</v>
      </c>
      <c r="AU311" s="17">
        <v>0.15430580718581899</v>
      </c>
      <c r="AV311" s="17">
        <v>0.12438405674595</v>
      </c>
      <c r="AW311" s="17"/>
      <c r="AX311" s="17">
        <v>0.163878341315948</v>
      </c>
      <c r="AY311" s="17"/>
      <c r="AZ311" s="17">
        <v>0.135585091698675</v>
      </c>
      <c r="BA311" s="17">
        <v>0.13611211322330299</v>
      </c>
      <c r="BB311" s="17">
        <v>0.21663131967402999</v>
      </c>
      <c r="BC311" s="17"/>
      <c r="BD311" s="17">
        <v>0.152800544205765</v>
      </c>
      <c r="BE311" s="17">
        <v>0.15613273810186401</v>
      </c>
    </row>
    <row r="312" spans="2:57" x14ac:dyDescent="0.35">
      <c r="B312" t="s">
        <v>120</v>
      </c>
      <c r="C312" s="17">
        <v>0.31696582854175698</v>
      </c>
      <c r="D312" s="17">
        <v>0.33256275495242898</v>
      </c>
      <c r="E312" s="17">
        <v>0.30458162823713503</v>
      </c>
      <c r="F312" s="17"/>
      <c r="G312" s="17">
        <v>0.35549453911540801</v>
      </c>
      <c r="H312" s="17">
        <v>0.29031382896525598</v>
      </c>
      <c r="I312" s="17">
        <v>0.284072398916419</v>
      </c>
      <c r="J312" s="17">
        <v>0.321897285534406</v>
      </c>
      <c r="K312" s="17">
        <v>0.39712783976577998</v>
      </c>
      <c r="L312" s="17">
        <v>0.31544423248530301</v>
      </c>
      <c r="M312" s="17"/>
      <c r="N312" s="17">
        <v>0.317339282099035</v>
      </c>
      <c r="O312" s="17">
        <v>0.30100865262063897</v>
      </c>
      <c r="P312" s="17">
        <v>0.32667103668505099</v>
      </c>
      <c r="Q312" s="17">
        <v>0.33361007323730701</v>
      </c>
      <c r="R312" s="17"/>
      <c r="S312" s="17">
        <v>0.21666666666666701</v>
      </c>
      <c r="T312" s="17">
        <v>0.371428571428571</v>
      </c>
      <c r="U312" s="17">
        <v>0.20588235294117599</v>
      </c>
      <c r="V312" s="17">
        <v>0.26984126984126999</v>
      </c>
      <c r="W312" s="17">
        <v>0.305084745762712</v>
      </c>
      <c r="X312" s="17">
        <v>0.30379746835443</v>
      </c>
      <c r="Y312" s="17">
        <v>0.41428571428571398</v>
      </c>
      <c r="Z312" s="17">
        <v>0.372093023255814</v>
      </c>
      <c r="AA312" s="17">
        <v>0.422222222222222</v>
      </c>
      <c r="AB312" s="17"/>
      <c r="AC312" s="17">
        <v>0.28793102033587298</v>
      </c>
      <c r="AD312" s="17">
        <v>0.31264103191868597</v>
      </c>
      <c r="AE312" s="17">
        <v>0.41836923738587301</v>
      </c>
      <c r="AF312" s="17"/>
      <c r="AG312" s="17">
        <v>0.35646811001909501</v>
      </c>
      <c r="AH312" s="17">
        <v>0.28284141359654402</v>
      </c>
      <c r="AI312" s="17">
        <v>0.422083670552444</v>
      </c>
      <c r="AJ312" s="17">
        <v>0.20363788954449299</v>
      </c>
      <c r="AK312" s="17">
        <v>0.32485697990856499</v>
      </c>
      <c r="AL312" s="17"/>
      <c r="AM312" s="17">
        <v>0.33525319434501</v>
      </c>
      <c r="AN312" s="17">
        <v>0.34086410043937998</v>
      </c>
      <c r="AO312" s="17">
        <v>0.31297846386946199</v>
      </c>
      <c r="AP312" s="17">
        <v>0.29382972881644798</v>
      </c>
      <c r="AQ312" s="17">
        <v>0.26324753321539701</v>
      </c>
      <c r="AR312" s="17"/>
      <c r="AS312" s="17">
        <v>0.35104625013664997</v>
      </c>
      <c r="AT312" s="17">
        <v>0.28786413600918398</v>
      </c>
      <c r="AU312" s="17">
        <v>0.330982501132143</v>
      </c>
      <c r="AV312" s="17">
        <v>0.30593574279923302</v>
      </c>
      <c r="AW312" s="17"/>
      <c r="AX312" s="17">
        <v>0.31533341066576798</v>
      </c>
      <c r="AY312" s="17"/>
      <c r="AZ312" s="17">
        <v>0.312624375823158</v>
      </c>
      <c r="BA312" s="17">
        <v>0.299475204509215</v>
      </c>
      <c r="BB312" s="17">
        <v>0.33566032773781002</v>
      </c>
      <c r="BC312" s="17"/>
      <c r="BD312" s="17">
        <v>0.30910077074916398</v>
      </c>
      <c r="BE312" s="17">
        <v>0.31414320891691999</v>
      </c>
    </row>
    <row r="313" spans="2:57" x14ac:dyDescent="0.35">
      <c r="B313" t="s">
        <v>121</v>
      </c>
      <c r="C313" s="17">
        <v>0.13118369367836999</v>
      </c>
      <c r="D313" s="17">
        <v>0.13509078824648199</v>
      </c>
      <c r="E313" s="17">
        <v>0.12950271847002401</v>
      </c>
      <c r="F313" s="17"/>
      <c r="G313" s="17">
        <v>0.15163649637204399</v>
      </c>
      <c r="H313" s="17">
        <v>8.8900216324746401E-2</v>
      </c>
      <c r="I313" s="17">
        <v>0.118549011423071</v>
      </c>
      <c r="J313" s="17">
        <v>0.18890092828261401</v>
      </c>
      <c r="K313" s="17">
        <v>0.1581207921734</v>
      </c>
      <c r="L313" s="17">
        <v>0.11624781944130901</v>
      </c>
      <c r="M313" s="17"/>
      <c r="N313" s="17">
        <v>0.13601967600620299</v>
      </c>
      <c r="O313" s="17">
        <v>0.123665666257045</v>
      </c>
      <c r="P313" s="17">
        <v>0.17721065575321199</v>
      </c>
      <c r="Q313" s="17">
        <v>6.5615119718137299E-2</v>
      </c>
      <c r="R313" s="17"/>
      <c r="S313" s="17">
        <v>0.15</v>
      </c>
      <c r="T313" s="17">
        <v>0.12380952380952399</v>
      </c>
      <c r="U313" s="17">
        <v>0.14705882352941199</v>
      </c>
      <c r="V313" s="17">
        <v>0.14285714285714299</v>
      </c>
      <c r="W313" s="17">
        <v>8.4745762711864403E-2</v>
      </c>
      <c r="X313" s="17">
        <v>0.215189873417722</v>
      </c>
      <c r="Y313" s="17">
        <v>8.5714285714285701E-2</v>
      </c>
      <c r="Z313" s="17">
        <v>0.13953488372093001</v>
      </c>
      <c r="AA313" s="17">
        <v>8.8888888888888906E-2</v>
      </c>
      <c r="AB313" s="17"/>
      <c r="AC313" s="17">
        <v>0.14652418141924101</v>
      </c>
      <c r="AD313" s="17">
        <v>0.13150759905517501</v>
      </c>
      <c r="AE313" s="17">
        <v>0.114715491064745</v>
      </c>
      <c r="AF313" s="17"/>
      <c r="AG313" s="17">
        <v>0.125102947008883</v>
      </c>
      <c r="AH313" s="17">
        <v>0.13031405351848899</v>
      </c>
      <c r="AI313" s="17">
        <v>1.8317823908105501E-2</v>
      </c>
      <c r="AJ313" s="17">
        <v>0.20363788954449299</v>
      </c>
      <c r="AK313" s="17">
        <v>0.15363869443072001</v>
      </c>
      <c r="AL313" s="17"/>
      <c r="AM313" s="17">
        <v>0.186589268568776</v>
      </c>
      <c r="AN313" s="17">
        <v>0.127001789638234</v>
      </c>
      <c r="AO313" s="17">
        <v>0.11736423257346799</v>
      </c>
      <c r="AP313" s="17">
        <v>0.13651697142281199</v>
      </c>
      <c r="AQ313" s="17">
        <v>4.6650534851308698E-2</v>
      </c>
      <c r="AR313" s="17"/>
      <c r="AS313" s="17">
        <v>0.13735225943042201</v>
      </c>
      <c r="AT313" s="17">
        <v>0.11159223634811501</v>
      </c>
      <c r="AU313" s="17">
        <v>0.15487968551992001</v>
      </c>
      <c r="AV313" s="17">
        <v>0.13266935739573299</v>
      </c>
      <c r="AW313" s="17"/>
      <c r="AX313" s="17">
        <v>0.132189884305661</v>
      </c>
      <c r="AY313" s="17"/>
      <c r="AZ313" s="17">
        <v>0.110751223897064</v>
      </c>
      <c r="BA313" s="17">
        <v>0.12475638219775299</v>
      </c>
      <c r="BB313" s="17">
        <v>0.15088589339973901</v>
      </c>
      <c r="BC313" s="17"/>
      <c r="BD313" s="17">
        <v>0.12632036358764501</v>
      </c>
      <c r="BE313" s="17">
        <v>0.12322247664736501</v>
      </c>
    </row>
    <row r="314" spans="2:57" x14ac:dyDescent="0.35">
      <c r="B314" t="s">
        <v>122</v>
      </c>
      <c r="C314" s="17">
        <v>0.30758857157694203</v>
      </c>
      <c r="D314" s="17">
        <v>0.28441357795070898</v>
      </c>
      <c r="E314" s="17">
        <v>0.322664176240615</v>
      </c>
      <c r="F314" s="17"/>
      <c r="G314" s="17">
        <v>0.37110768505113201</v>
      </c>
      <c r="H314" s="17">
        <v>0.387881557746248</v>
      </c>
      <c r="I314" s="17">
        <v>0.325198893797708</v>
      </c>
      <c r="J314" s="17">
        <v>0.223382037918711</v>
      </c>
      <c r="K314" s="17">
        <v>0.155103250861412</v>
      </c>
      <c r="L314" s="17">
        <v>0.35973701034318201</v>
      </c>
      <c r="M314" s="17"/>
      <c r="N314" s="17">
        <v>0.26404834623069301</v>
      </c>
      <c r="O314" s="17">
        <v>0.35284128525643899</v>
      </c>
      <c r="P314" s="17">
        <v>0.34327921628567598</v>
      </c>
      <c r="Q314" s="17">
        <v>0.37637541765122501</v>
      </c>
      <c r="R314" s="17"/>
      <c r="S314" s="17">
        <v>0.36666666666666697</v>
      </c>
      <c r="T314" s="17">
        <v>0.27619047619047599</v>
      </c>
      <c r="U314" s="17">
        <v>0.32352941176470601</v>
      </c>
      <c r="V314" s="17">
        <v>0.28571428571428598</v>
      </c>
      <c r="W314" s="17">
        <v>0.40677966101694901</v>
      </c>
      <c r="X314" s="17">
        <v>0.240506329113924</v>
      </c>
      <c r="Y314" s="17">
        <v>0.28571428571428598</v>
      </c>
      <c r="Z314" s="17">
        <v>0.30232558139534899</v>
      </c>
      <c r="AA314" s="17">
        <v>0.28888888888888897</v>
      </c>
      <c r="AB314" s="17"/>
      <c r="AC314" s="17">
        <v>0.31748498097849498</v>
      </c>
      <c r="AD314" s="17">
        <v>0.31612186186337998</v>
      </c>
      <c r="AE314" s="17">
        <v>0.19472201985635501</v>
      </c>
      <c r="AF314" s="17"/>
      <c r="AG314" s="17">
        <v>0.27626080175019502</v>
      </c>
      <c r="AH314" s="17">
        <v>0.34966767027642598</v>
      </c>
      <c r="AI314" s="17">
        <v>0.28743269069449601</v>
      </c>
      <c r="AJ314" s="17">
        <v>0</v>
      </c>
      <c r="AK314" s="17">
        <v>0.209316197696295</v>
      </c>
      <c r="AL314" s="17"/>
      <c r="AM314" s="17">
        <v>0.35767512947158298</v>
      </c>
      <c r="AN314" s="17">
        <v>0.325995058656605</v>
      </c>
      <c r="AO314" s="17">
        <v>0.30104428859144</v>
      </c>
      <c r="AP314" s="17">
        <v>0.29031480039152302</v>
      </c>
      <c r="AQ314" s="17">
        <v>0.25734422479285401</v>
      </c>
      <c r="AR314" s="17"/>
      <c r="AS314" s="17">
        <v>0.30657301142181098</v>
      </c>
      <c r="AT314" s="17">
        <v>0.33564090164547999</v>
      </c>
      <c r="AU314" s="17">
        <v>0.25554489495018501</v>
      </c>
      <c r="AV314" s="17">
        <v>0.31750299949917798</v>
      </c>
      <c r="AW314" s="17"/>
      <c r="AX314" s="17">
        <v>0.30297123037329299</v>
      </c>
      <c r="AY314" s="17"/>
      <c r="AZ314" s="17">
        <v>0.35015455363403603</v>
      </c>
      <c r="BA314" s="17">
        <v>0.344537574094819</v>
      </c>
      <c r="BB314" s="17">
        <v>0.227777980290362</v>
      </c>
      <c r="BC314" s="17"/>
      <c r="BD314" s="17">
        <v>0.315069029257524</v>
      </c>
      <c r="BE314" s="17">
        <v>0.31839817549682198</v>
      </c>
    </row>
    <row r="315" spans="2:57" x14ac:dyDescent="0.35">
      <c r="B315" t="s">
        <v>123</v>
      </c>
      <c r="C315" s="17">
        <v>8.5497510085711895E-2</v>
      </c>
      <c r="D315" s="17">
        <v>7.9814741883657905E-2</v>
      </c>
      <c r="E315" s="17">
        <v>8.9241581085827901E-2</v>
      </c>
      <c r="F315" s="17"/>
      <c r="G315" s="17">
        <v>6.8417349187995094E-2</v>
      </c>
      <c r="H315" s="17">
        <v>0.122305532187327</v>
      </c>
      <c r="I315" s="17">
        <v>8.0979061531247301E-2</v>
      </c>
      <c r="J315" s="17">
        <v>6.15386443616582E-2</v>
      </c>
      <c r="K315" s="17">
        <v>8.5435820993445794E-2</v>
      </c>
      <c r="L315" s="17">
        <v>2.6998914854810301E-2</v>
      </c>
      <c r="M315" s="17"/>
      <c r="N315" s="17">
        <v>7.0618508341445799E-2</v>
      </c>
      <c r="O315" s="17">
        <v>0.11068305304748</v>
      </c>
      <c r="P315" s="17">
        <v>6.8525635336374596E-2</v>
      </c>
      <c r="Q315" s="17">
        <v>0.116288580846396</v>
      </c>
      <c r="R315" s="17"/>
      <c r="S315" s="17">
        <v>0.108333333333333</v>
      </c>
      <c r="T315" s="17">
        <v>0.104761904761905</v>
      </c>
      <c r="U315" s="17">
        <v>2.9411764705882401E-2</v>
      </c>
      <c r="V315" s="17">
        <v>6.3492063492063502E-2</v>
      </c>
      <c r="W315" s="17">
        <v>6.7796610169491497E-2</v>
      </c>
      <c r="X315" s="17">
        <v>7.5949367088607597E-2</v>
      </c>
      <c r="Y315" s="17">
        <v>0.1</v>
      </c>
      <c r="Z315" s="17">
        <v>6.9767441860465101E-2</v>
      </c>
      <c r="AA315" s="17">
        <v>0.11111111111111099</v>
      </c>
      <c r="AB315" s="17"/>
      <c r="AC315" s="17">
        <v>7.5528225279309302E-2</v>
      </c>
      <c r="AD315" s="17">
        <v>8.3475551733027106E-2</v>
      </c>
      <c r="AE315" s="17">
        <v>0.13867471359606701</v>
      </c>
      <c r="AF315" s="17"/>
      <c r="AG315" s="17">
        <v>7.1204290135485293E-2</v>
      </c>
      <c r="AH315" s="17">
        <v>8.3842872230307994E-2</v>
      </c>
      <c r="AI315" s="17">
        <v>0.107357209717834</v>
      </c>
      <c r="AJ315" s="17">
        <v>0</v>
      </c>
      <c r="AK315" s="17">
        <v>0.104154657737689</v>
      </c>
      <c r="AL315" s="17"/>
      <c r="AM315" s="17">
        <v>3.7831816818172499E-2</v>
      </c>
      <c r="AN315" s="17">
        <v>6.8024573122723794E-2</v>
      </c>
      <c r="AO315" s="17">
        <v>8.6272788930445196E-2</v>
      </c>
      <c r="AP315" s="17">
        <v>8.8569604891848605E-2</v>
      </c>
      <c r="AQ315" s="17">
        <v>0.266584769374068</v>
      </c>
      <c r="AR315" s="17"/>
      <c r="AS315" s="17">
        <v>5.9493693616778198E-2</v>
      </c>
      <c r="AT315" s="17">
        <v>7.8835749347100401E-2</v>
      </c>
      <c r="AU315" s="17">
        <v>0.104287111211934</v>
      </c>
      <c r="AV315" s="17">
        <v>0.119507843559907</v>
      </c>
      <c r="AW315" s="17"/>
      <c r="AX315" s="17">
        <v>8.5627133339330405E-2</v>
      </c>
      <c r="AY315" s="17"/>
      <c r="AZ315" s="17">
        <v>9.0884754947067298E-2</v>
      </c>
      <c r="BA315" s="17">
        <v>9.5118725974909696E-2</v>
      </c>
      <c r="BB315" s="17">
        <v>6.9044478898059494E-2</v>
      </c>
      <c r="BC315" s="17"/>
      <c r="BD315" s="17">
        <v>9.6709292199902E-2</v>
      </c>
      <c r="BE315" s="17">
        <v>8.8103400837030693E-2</v>
      </c>
    </row>
    <row r="316" spans="2:57"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row>
    <row r="317" spans="2:57" x14ac:dyDescent="0.35">
      <c r="B317" s="6" t="s">
        <v>207</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row>
    <row r="318" spans="2:57" x14ac:dyDescent="0.35">
      <c r="B318" s="24" t="s">
        <v>85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row>
    <row r="319" spans="2:57" x14ac:dyDescent="0.35">
      <c r="B319" t="s">
        <v>119</v>
      </c>
      <c r="C319" s="17">
        <v>0.12446268605210099</v>
      </c>
      <c r="D319" s="17">
        <v>0.13076960890544301</v>
      </c>
      <c r="E319" s="17">
        <v>0.12133875554864899</v>
      </c>
      <c r="F319" s="17"/>
      <c r="G319" s="17">
        <v>9.3929966569235607E-2</v>
      </c>
      <c r="H319" s="17">
        <v>6.6133593481067302E-2</v>
      </c>
      <c r="I319" s="17">
        <v>0.151594677325087</v>
      </c>
      <c r="J319" s="17">
        <v>0.17273866391202999</v>
      </c>
      <c r="K319" s="17">
        <v>0.15028200030851499</v>
      </c>
      <c r="L319" s="17">
        <v>0.12747427708405501</v>
      </c>
      <c r="M319" s="17"/>
      <c r="N319" s="17">
        <v>0.14071434350658499</v>
      </c>
      <c r="O319" s="17">
        <v>0.137169510118546</v>
      </c>
      <c r="P319" s="17">
        <v>8.3393109756789804E-2</v>
      </c>
      <c r="Q319" s="17">
        <v>6.2570643844554505E-2</v>
      </c>
      <c r="R319" s="17"/>
      <c r="S319" s="17">
        <v>0.108333333333333</v>
      </c>
      <c r="T319" s="17">
        <v>0.114285714285714</v>
      </c>
      <c r="U319" s="17">
        <v>0.17647058823529399</v>
      </c>
      <c r="V319" s="17">
        <v>0.158730158730159</v>
      </c>
      <c r="W319" s="17">
        <v>0.11864406779661001</v>
      </c>
      <c r="X319" s="17">
        <v>0.164556962025316</v>
      </c>
      <c r="Y319" s="17">
        <v>0.14285714285714299</v>
      </c>
      <c r="Z319" s="17">
        <v>9.3023255813953501E-2</v>
      </c>
      <c r="AA319" s="17">
        <v>5.5555555555555601E-2</v>
      </c>
      <c r="AB319" s="17"/>
      <c r="AC319" s="17">
        <v>0.16334225872452601</v>
      </c>
      <c r="AD319" s="17">
        <v>0.10502640384230599</v>
      </c>
      <c r="AE319" s="17">
        <v>0.129885735942459</v>
      </c>
      <c r="AF319" s="17"/>
      <c r="AG319" s="17">
        <v>0.15489044394865001</v>
      </c>
      <c r="AH319" s="17">
        <v>0.105506067439226</v>
      </c>
      <c r="AI319" s="17">
        <v>8.2471400819633806E-2</v>
      </c>
      <c r="AJ319" s="17">
        <v>0.37352596106910102</v>
      </c>
      <c r="AK319" s="17">
        <v>0.18896929217618499</v>
      </c>
      <c r="AL319" s="17"/>
      <c r="AM319" s="17">
        <v>6.7625792675727298E-2</v>
      </c>
      <c r="AN319" s="17">
        <v>0.12065617037297199</v>
      </c>
      <c r="AO319" s="17">
        <v>0.13396534830711199</v>
      </c>
      <c r="AP319" s="17">
        <v>0.14646470355308699</v>
      </c>
      <c r="AQ319" s="17">
        <v>0.121610158332792</v>
      </c>
      <c r="AR319" s="17"/>
      <c r="AS319" s="17">
        <v>0.10905540292080999</v>
      </c>
      <c r="AT319" s="17">
        <v>0.14483614179655999</v>
      </c>
      <c r="AU319" s="17">
        <v>0.138560178894613</v>
      </c>
      <c r="AV319" s="17">
        <v>8.3788829637038306E-2</v>
      </c>
      <c r="AW319" s="17"/>
      <c r="AX319" s="17">
        <v>0.118941270881424</v>
      </c>
      <c r="AY319" s="17"/>
      <c r="AZ319" s="17">
        <v>0.13241221477009299</v>
      </c>
      <c r="BA319" s="17">
        <v>7.5949479803988307E-2</v>
      </c>
      <c r="BB319" s="17">
        <v>0.18545626469125401</v>
      </c>
      <c r="BC319" s="17"/>
      <c r="BD319" s="17">
        <v>0.123527596830349</v>
      </c>
      <c r="BE319" s="17">
        <v>0.13199799636076301</v>
      </c>
    </row>
    <row r="320" spans="2:57" x14ac:dyDescent="0.35">
      <c r="B320" t="s">
        <v>120</v>
      </c>
      <c r="C320" s="17">
        <v>0.25046644433403198</v>
      </c>
      <c r="D320" s="17">
        <v>0.285744778384386</v>
      </c>
      <c r="E320" s="17">
        <v>0.23089670350109801</v>
      </c>
      <c r="F320" s="17"/>
      <c r="G320" s="17">
        <v>0.20828468531889799</v>
      </c>
      <c r="H320" s="17">
        <v>0.21106297696953699</v>
      </c>
      <c r="I320" s="17">
        <v>0.25618622187267198</v>
      </c>
      <c r="J320" s="17">
        <v>0.323483291715081</v>
      </c>
      <c r="K320" s="17">
        <v>0.27220084612905598</v>
      </c>
      <c r="L320" s="17">
        <v>0.213663660943579</v>
      </c>
      <c r="M320" s="17"/>
      <c r="N320" s="17">
        <v>0.233741599747087</v>
      </c>
      <c r="O320" s="17">
        <v>0.28038757638603601</v>
      </c>
      <c r="P320" s="17">
        <v>0.29565628965068202</v>
      </c>
      <c r="Q320" s="17">
        <v>0.179505183265565</v>
      </c>
      <c r="R320" s="17"/>
      <c r="S320" s="17">
        <v>0.233333333333333</v>
      </c>
      <c r="T320" s="17">
        <v>0.20952380952381</v>
      </c>
      <c r="U320" s="17">
        <v>0.17647058823529399</v>
      </c>
      <c r="V320" s="17">
        <v>0.22222222222222199</v>
      </c>
      <c r="W320" s="17">
        <v>0.322033898305085</v>
      </c>
      <c r="X320" s="17">
        <v>0.253164556962025</v>
      </c>
      <c r="Y320" s="17">
        <v>0.3</v>
      </c>
      <c r="Z320" s="17">
        <v>0.209302325581395</v>
      </c>
      <c r="AA320" s="17">
        <v>0.33333333333333298</v>
      </c>
      <c r="AB320" s="17"/>
      <c r="AC320" s="17">
        <v>0.238242785210519</v>
      </c>
      <c r="AD320" s="17">
        <v>0.26026720371800899</v>
      </c>
      <c r="AE320" s="17">
        <v>0.28672511880248303</v>
      </c>
      <c r="AF320" s="17"/>
      <c r="AG320" s="17">
        <v>0.27996831920978899</v>
      </c>
      <c r="AH320" s="17">
        <v>0.24328971231052199</v>
      </c>
      <c r="AI320" s="17">
        <v>0.21816902950870101</v>
      </c>
      <c r="AJ320" s="17">
        <v>0</v>
      </c>
      <c r="AK320" s="17">
        <v>0.26393858172316398</v>
      </c>
      <c r="AL320" s="17"/>
      <c r="AM320" s="17">
        <v>0.241119769357902</v>
      </c>
      <c r="AN320" s="17">
        <v>0.246215320775103</v>
      </c>
      <c r="AO320" s="17">
        <v>0.23105563262461801</v>
      </c>
      <c r="AP320" s="17">
        <v>0.27260681845533602</v>
      </c>
      <c r="AQ320" s="17">
        <v>0.229221146553344</v>
      </c>
      <c r="AR320" s="17"/>
      <c r="AS320" s="17">
        <v>0.30387883386256198</v>
      </c>
      <c r="AT320" s="17">
        <v>0.241267955800786</v>
      </c>
      <c r="AU320" s="17">
        <v>0.24657886485849601</v>
      </c>
      <c r="AV320" s="17">
        <v>0.184891227570436</v>
      </c>
      <c r="AW320" s="17"/>
      <c r="AX320" s="17">
        <v>0.25317907001072698</v>
      </c>
      <c r="AY320" s="17"/>
      <c r="AZ320" s="17">
        <v>0.22813536313454799</v>
      </c>
      <c r="BA320" s="17">
        <v>0.27790469385507099</v>
      </c>
      <c r="BB320" s="17">
        <v>0.23097066792742599</v>
      </c>
      <c r="BC320" s="17"/>
      <c r="BD320" s="17">
        <v>0.26423479614301998</v>
      </c>
      <c r="BE320" s="17">
        <v>0.20922663861371901</v>
      </c>
    </row>
    <row r="321" spans="2:57" x14ac:dyDescent="0.35">
      <c r="B321" t="s">
        <v>121</v>
      </c>
      <c r="C321" s="17">
        <v>0.204241412412102</v>
      </c>
      <c r="D321" s="17">
        <v>0.19737069127571799</v>
      </c>
      <c r="E321" s="17">
        <v>0.20701162299098799</v>
      </c>
      <c r="F321" s="17"/>
      <c r="G321" s="17">
        <v>0.15675294984549201</v>
      </c>
      <c r="H321" s="17">
        <v>0.204853097554588</v>
      </c>
      <c r="I321" s="17">
        <v>0.18728593539031799</v>
      </c>
      <c r="J321" s="17">
        <v>0.16022490528564201</v>
      </c>
      <c r="K321" s="17">
        <v>0.25256584221779299</v>
      </c>
      <c r="L321" s="17">
        <v>0.38690687176076599</v>
      </c>
      <c r="M321" s="17"/>
      <c r="N321" s="17">
        <v>0.22301765361856199</v>
      </c>
      <c r="O321" s="17">
        <v>0.126853740174939</v>
      </c>
      <c r="P321" s="17">
        <v>0.25385668545638501</v>
      </c>
      <c r="Q321" s="17">
        <v>0.23275332016827399</v>
      </c>
      <c r="R321" s="17"/>
      <c r="S321" s="17">
        <v>0.16666666666666699</v>
      </c>
      <c r="T321" s="17">
        <v>0.19047619047618999</v>
      </c>
      <c r="U321" s="17">
        <v>0.29411764705882398</v>
      </c>
      <c r="V321" s="17">
        <v>0.25396825396825401</v>
      </c>
      <c r="W321" s="17">
        <v>0.152542372881356</v>
      </c>
      <c r="X321" s="17">
        <v>0.227848101265823</v>
      </c>
      <c r="Y321" s="17">
        <v>0.157142857142857</v>
      </c>
      <c r="Z321" s="17">
        <v>0.186046511627907</v>
      </c>
      <c r="AA321" s="17">
        <v>0.211111111111111</v>
      </c>
      <c r="AB321" s="17"/>
      <c r="AC321" s="17">
        <v>0.19865296590862899</v>
      </c>
      <c r="AD321" s="17">
        <v>0.22609164960469</v>
      </c>
      <c r="AE321" s="17">
        <v>0.14325102250611099</v>
      </c>
      <c r="AF321" s="17"/>
      <c r="AG321" s="17">
        <v>0.18085666816668</v>
      </c>
      <c r="AH321" s="17">
        <v>0.196383085329358</v>
      </c>
      <c r="AI321" s="17">
        <v>0.35637498443415</v>
      </c>
      <c r="AJ321" s="17">
        <v>0.20363788954449299</v>
      </c>
      <c r="AK321" s="17">
        <v>0.14887199618782801</v>
      </c>
      <c r="AL321" s="17"/>
      <c r="AM321" s="17">
        <v>0.29713457903114698</v>
      </c>
      <c r="AN321" s="17">
        <v>0.162896997084156</v>
      </c>
      <c r="AO321" s="17">
        <v>0.22007826930180099</v>
      </c>
      <c r="AP321" s="17">
        <v>0.19236869310809601</v>
      </c>
      <c r="AQ321" s="17">
        <v>0.17472353099402199</v>
      </c>
      <c r="AR321" s="17"/>
      <c r="AS321" s="17">
        <v>0.19750360225128399</v>
      </c>
      <c r="AT321" s="17">
        <v>0.192639817043396</v>
      </c>
      <c r="AU321" s="17">
        <v>0.20962763788778299</v>
      </c>
      <c r="AV321" s="17">
        <v>0.23532132623664101</v>
      </c>
      <c r="AW321" s="17"/>
      <c r="AX321" s="17">
        <v>0.202474792175314</v>
      </c>
      <c r="AY321" s="17"/>
      <c r="AZ321" s="17">
        <v>0.210902122596863</v>
      </c>
      <c r="BA321" s="17">
        <v>0.15149232799614401</v>
      </c>
      <c r="BB321" s="17">
        <v>0.25883735163327098</v>
      </c>
      <c r="BC321" s="17"/>
      <c r="BD321" s="17">
        <v>0.18405557883084001</v>
      </c>
      <c r="BE321" s="17">
        <v>0.20723138667574401</v>
      </c>
    </row>
    <row r="322" spans="2:57" x14ac:dyDescent="0.35">
      <c r="B322" t="s">
        <v>122</v>
      </c>
      <c r="C322" s="17">
        <v>0.31921033419546402</v>
      </c>
      <c r="D322" s="17">
        <v>0.31947222211112902</v>
      </c>
      <c r="E322" s="17">
        <v>0.31808614193170498</v>
      </c>
      <c r="F322" s="17"/>
      <c r="G322" s="17">
        <v>0.44971232562013402</v>
      </c>
      <c r="H322" s="17">
        <v>0.38368219691097599</v>
      </c>
      <c r="I322" s="17">
        <v>0.27476979709230798</v>
      </c>
      <c r="J322" s="17">
        <v>0.24145550486578399</v>
      </c>
      <c r="K322" s="17">
        <v>0.29472511184809502</v>
      </c>
      <c r="L322" s="17">
        <v>0.27195519021160097</v>
      </c>
      <c r="M322" s="17"/>
      <c r="N322" s="17">
        <v>0.30388217921691202</v>
      </c>
      <c r="O322" s="17">
        <v>0.34889335965606</v>
      </c>
      <c r="P322" s="17">
        <v>0.26835440107207897</v>
      </c>
      <c r="Q322" s="17">
        <v>0.40965565531987402</v>
      </c>
      <c r="R322" s="17"/>
      <c r="S322" s="17">
        <v>0.375</v>
      </c>
      <c r="T322" s="17">
        <v>0.371428571428571</v>
      </c>
      <c r="U322" s="17">
        <v>0.29411764705882398</v>
      </c>
      <c r="V322" s="17">
        <v>0.28571428571428598</v>
      </c>
      <c r="W322" s="17">
        <v>0.27118644067796599</v>
      </c>
      <c r="X322" s="17">
        <v>0.227848101265823</v>
      </c>
      <c r="Y322" s="17">
        <v>0.314285714285714</v>
      </c>
      <c r="Z322" s="17">
        <v>0.34883720930232598</v>
      </c>
      <c r="AA322" s="17">
        <v>0.33333333333333298</v>
      </c>
      <c r="AB322" s="17"/>
      <c r="AC322" s="17">
        <v>0.319361798080949</v>
      </c>
      <c r="AD322" s="17">
        <v>0.31324680504313102</v>
      </c>
      <c r="AE322" s="17">
        <v>0.26272126819747199</v>
      </c>
      <c r="AF322" s="17"/>
      <c r="AG322" s="17">
        <v>0.29630139926966798</v>
      </c>
      <c r="AH322" s="17">
        <v>0.35598303132885001</v>
      </c>
      <c r="AI322" s="17">
        <v>0.23562737551968099</v>
      </c>
      <c r="AJ322" s="17">
        <v>0.20363788954449299</v>
      </c>
      <c r="AK322" s="17">
        <v>0.16609804991277</v>
      </c>
      <c r="AL322" s="17"/>
      <c r="AM322" s="17">
        <v>0.32359703524188899</v>
      </c>
      <c r="AN322" s="17">
        <v>0.39394256558087298</v>
      </c>
      <c r="AO322" s="17">
        <v>0.28909394819402201</v>
      </c>
      <c r="AP322" s="17">
        <v>0.30428144443702698</v>
      </c>
      <c r="AQ322" s="17">
        <v>0.25612036816866901</v>
      </c>
      <c r="AR322" s="17"/>
      <c r="AS322" s="17">
        <v>0.29326001000591301</v>
      </c>
      <c r="AT322" s="17">
        <v>0.32885964529605499</v>
      </c>
      <c r="AU322" s="17">
        <v>0.29322848899042098</v>
      </c>
      <c r="AV322" s="17">
        <v>0.37835923026159402</v>
      </c>
      <c r="AW322" s="17"/>
      <c r="AX322" s="17">
        <v>0.32441930616743198</v>
      </c>
      <c r="AY322" s="17"/>
      <c r="AZ322" s="17">
        <v>0.30596875843319299</v>
      </c>
      <c r="BA322" s="17">
        <v>0.36645048757225701</v>
      </c>
      <c r="BB322" s="17">
        <v>0.28093838610076199</v>
      </c>
      <c r="BC322" s="17"/>
      <c r="BD322" s="17">
        <v>0.32936277691667198</v>
      </c>
      <c r="BE322" s="17">
        <v>0.34862575993933498</v>
      </c>
    </row>
    <row r="323" spans="2:57" x14ac:dyDescent="0.35">
      <c r="B323" t="s">
        <v>123</v>
      </c>
      <c r="C323" s="17">
        <v>0.10161912300630099</v>
      </c>
      <c r="D323" s="17">
        <v>6.6642699323324894E-2</v>
      </c>
      <c r="E323" s="17">
        <v>0.12266677602756</v>
      </c>
      <c r="F323" s="17"/>
      <c r="G323" s="17">
        <v>9.1320072646240896E-2</v>
      </c>
      <c r="H323" s="17">
        <v>0.13426813508383101</v>
      </c>
      <c r="I323" s="17">
        <v>0.130163368319615</v>
      </c>
      <c r="J323" s="17">
        <v>0.10209763422146299</v>
      </c>
      <c r="K323" s="17">
        <v>3.02261994965408E-2</v>
      </c>
      <c r="L323" s="17">
        <v>0</v>
      </c>
      <c r="M323" s="17"/>
      <c r="N323" s="17">
        <v>9.8644223910852605E-2</v>
      </c>
      <c r="O323" s="17">
        <v>0.10669581366442001</v>
      </c>
      <c r="P323" s="17">
        <v>9.8739514064064102E-2</v>
      </c>
      <c r="Q323" s="17">
        <v>0.11551519740173299</v>
      </c>
      <c r="R323" s="17"/>
      <c r="S323" s="17">
        <v>0.116666666666667</v>
      </c>
      <c r="T323" s="17">
        <v>0.114285714285714</v>
      </c>
      <c r="U323" s="17">
        <v>5.8823529411764698E-2</v>
      </c>
      <c r="V323" s="17">
        <v>7.9365079365079402E-2</v>
      </c>
      <c r="W323" s="17">
        <v>0.13559322033898299</v>
      </c>
      <c r="X323" s="17">
        <v>0.126582278481013</v>
      </c>
      <c r="Y323" s="17">
        <v>8.5714285714285701E-2</v>
      </c>
      <c r="Z323" s="17">
        <v>0.162790697674419</v>
      </c>
      <c r="AA323" s="17">
        <v>6.6666666666666693E-2</v>
      </c>
      <c r="AB323" s="17"/>
      <c r="AC323" s="17">
        <v>8.0400192075375396E-2</v>
      </c>
      <c r="AD323" s="17">
        <v>9.5367937791864102E-2</v>
      </c>
      <c r="AE323" s="17">
        <v>0.17741685455147599</v>
      </c>
      <c r="AF323" s="17"/>
      <c r="AG323" s="17">
        <v>8.7983169405212697E-2</v>
      </c>
      <c r="AH323" s="17">
        <v>9.8838103592045298E-2</v>
      </c>
      <c r="AI323" s="17">
        <v>0.107357209717834</v>
      </c>
      <c r="AJ323" s="17">
        <v>0.21919825984191299</v>
      </c>
      <c r="AK323" s="17">
        <v>0.23212208000005299</v>
      </c>
      <c r="AL323" s="17"/>
      <c r="AM323" s="17">
        <v>7.0522823693335096E-2</v>
      </c>
      <c r="AN323" s="17">
        <v>7.6288946186895898E-2</v>
      </c>
      <c r="AO323" s="17">
        <v>0.125806801572448</v>
      </c>
      <c r="AP323" s="17">
        <v>8.4278340446454894E-2</v>
      </c>
      <c r="AQ323" s="17">
        <v>0.21832479595117299</v>
      </c>
      <c r="AR323" s="17"/>
      <c r="AS323" s="17">
        <v>9.6302150959430996E-2</v>
      </c>
      <c r="AT323" s="17">
        <v>9.23964400632028E-2</v>
      </c>
      <c r="AU323" s="17">
        <v>0.112004829368687</v>
      </c>
      <c r="AV323" s="17">
        <v>0.11763938629429101</v>
      </c>
      <c r="AW323" s="17"/>
      <c r="AX323" s="17">
        <v>0.100985560765103</v>
      </c>
      <c r="AY323" s="17"/>
      <c r="AZ323" s="17">
        <v>0.122581541065303</v>
      </c>
      <c r="BA323" s="17">
        <v>0.12820301077253901</v>
      </c>
      <c r="BB323" s="17">
        <v>4.3797329647286699E-2</v>
      </c>
      <c r="BC323" s="17"/>
      <c r="BD323" s="17">
        <v>9.8819251279118794E-2</v>
      </c>
      <c r="BE323" s="17">
        <v>0.10291821841043899</v>
      </c>
    </row>
    <row r="324" spans="2:57" x14ac:dyDescent="0.35">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row>
    <row r="325" spans="2:57" x14ac:dyDescent="0.35">
      <c r="B325" s="6" t="s">
        <v>208</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row>
    <row r="326" spans="2:57" x14ac:dyDescent="0.35">
      <c r="B326" s="24" t="s">
        <v>85</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row>
    <row r="327" spans="2:57" x14ac:dyDescent="0.35">
      <c r="B327" t="s">
        <v>119</v>
      </c>
      <c r="C327" s="17">
        <v>8.9729462174094707E-2</v>
      </c>
      <c r="D327" s="17">
        <v>0.123899539307332</v>
      </c>
      <c r="E327" s="17">
        <v>7.0055726509683905E-2</v>
      </c>
      <c r="F327" s="17"/>
      <c r="G327" s="17">
        <v>2.60606863448213E-2</v>
      </c>
      <c r="H327" s="17">
        <v>6.5952112331001206E-2</v>
      </c>
      <c r="I327" s="17">
        <v>7.5097156299634593E-2</v>
      </c>
      <c r="J327" s="17">
        <v>0.15308827192054</v>
      </c>
      <c r="K327" s="17">
        <v>0.10867444525533899</v>
      </c>
      <c r="L327" s="17">
        <v>0.15024896631597201</v>
      </c>
      <c r="M327" s="17"/>
      <c r="N327" s="17">
        <v>0.103954660661423</v>
      </c>
      <c r="O327" s="17">
        <v>9.4499506683627693E-2</v>
      </c>
      <c r="P327" s="17">
        <v>5.3096992525563401E-2</v>
      </c>
      <c r="Q327" s="17">
        <v>6.3656960469538698E-2</v>
      </c>
      <c r="R327" s="17"/>
      <c r="S327" s="17">
        <v>6.6666666666666693E-2</v>
      </c>
      <c r="T327" s="17">
        <v>8.5714285714285701E-2</v>
      </c>
      <c r="U327" s="17">
        <v>0.17647058823529399</v>
      </c>
      <c r="V327" s="17">
        <v>0.14285714285714299</v>
      </c>
      <c r="W327" s="17">
        <v>8.4745762711864403E-2</v>
      </c>
      <c r="X327" s="17">
        <v>7.5949367088607597E-2</v>
      </c>
      <c r="Y327" s="17">
        <v>5.7142857142857099E-2</v>
      </c>
      <c r="Z327" s="17">
        <v>6.9767441860465101E-2</v>
      </c>
      <c r="AA327" s="17">
        <v>5.5555555555555601E-2</v>
      </c>
      <c r="AB327" s="17"/>
      <c r="AC327" s="17">
        <v>0.12568937331556501</v>
      </c>
      <c r="AD327" s="17">
        <v>6.8430589640197895E-2</v>
      </c>
      <c r="AE327" s="17">
        <v>7.8842896554990494E-2</v>
      </c>
      <c r="AF327" s="17"/>
      <c r="AG327" s="17">
        <v>0.102917673251464</v>
      </c>
      <c r="AH327" s="17">
        <v>8.0507320585260694E-2</v>
      </c>
      <c r="AI327" s="17">
        <v>9.1253628260159203E-2</v>
      </c>
      <c r="AJ327" s="17">
        <v>0.403893089893895</v>
      </c>
      <c r="AK327" s="17">
        <v>0.169905114125639</v>
      </c>
      <c r="AL327" s="17"/>
      <c r="AM327" s="17">
        <v>3.5502831098134902E-2</v>
      </c>
      <c r="AN327" s="17">
        <v>0.103191321019558</v>
      </c>
      <c r="AO327" s="17">
        <v>0.102252412761415</v>
      </c>
      <c r="AP327" s="17">
        <v>8.1637124811573994E-2</v>
      </c>
      <c r="AQ327" s="17">
        <v>0.26084184722543302</v>
      </c>
      <c r="AR327" s="17"/>
      <c r="AS327" s="17">
        <v>8.73592440341769E-2</v>
      </c>
      <c r="AT327" s="17">
        <v>7.57108129909429E-2</v>
      </c>
      <c r="AU327" s="17">
        <v>0.116301786338129</v>
      </c>
      <c r="AV327" s="17">
        <v>8.8960865800236197E-2</v>
      </c>
      <c r="AW327" s="17"/>
      <c r="AX327" s="17">
        <v>8.0155961678333998E-2</v>
      </c>
      <c r="AY327" s="17"/>
      <c r="AZ327" s="17">
        <v>7.5381058727401806E-2</v>
      </c>
      <c r="BA327" s="17">
        <v>5.9203104578500698E-2</v>
      </c>
      <c r="BB327" s="17">
        <v>0.14376103355831399</v>
      </c>
      <c r="BC327" s="17"/>
      <c r="BD327" s="17">
        <v>7.4963755780020694E-2</v>
      </c>
      <c r="BE327" s="17">
        <v>9.77192895435193E-2</v>
      </c>
    </row>
    <row r="328" spans="2:57" x14ac:dyDescent="0.35">
      <c r="B328" t="s">
        <v>120</v>
      </c>
      <c r="C328" s="17">
        <v>0.18958497085446799</v>
      </c>
      <c r="D328" s="17">
        <v>0.20266010628216799</v>
      </c>
      <c r="E328" s="17">
        <v>0.18055598684691601</v>
      </c>
      <c r="F328" s="17"/>
      <c r="G328" s="17">
        <v>0.26700358628674797</v>
      </c>
      <c r="H328" s="17">
        <v>0.195234681730341</v>
      </c>
      <c r="I328" s="17">
        <v>0.20472767567193201</v>
      </c>
      <c r="J328" s="17">
        <v>0.15497640315116301</v>
      </c>
      <c r="K328" s="17">
        <v>0.15916943843220099</v>
      </c>
      <c r="L328" s="17">
        <v>0.13211851333970701</v>
      </c>
      <c r="M328" s="17"/>
      <c r="N328" s="17">
        <v>0.17566594544192199</v>
      </c>
      <c r="O328" s="17">
        <v>0.166259348206859</v>
      </c>
      <c r="P328" s="17">
        <v>0.240032718747725</v>
      </c>
      <c r="Q328" s="17">
        <v>0.24649166462959099</v>
      </c>
      <c r="R328" s="17"/>
      <c r="S328" s="17">
        <v>0.19166666666666701</v>
      </c>
      <c r="T328" s="17">
        <v>0.104761904761905</v>
      </c>
      <c r="U328" s="17">
        <v>0.14705882352941199</v>
      </c>
      <c r="V328" s="17">
        <v>0.158730158730159</v>
      </c>
      <c r="W328" s="17">
        <v>0.20338983050847501</v>
      </c>
      <c r="X328" s="17">
        <v>0.20253164556962</v>
      </c>
      <c r="Y328" s="17">
        <v>0.25714285714285701</v>
      </c>
      <c r="Z328" s="17">
        <v>0.232558139534884</v>
      </c>
      <c r="AA328" s="17">
        <v>0.266666666666667</v>
      </c>
      <c r="AB328" s="17"/>
      <c r="AC328" s="17">
        <v>0.192912998191346</v>
      </c>
      <c r="AD328" s="17">
        <v>0.179867329751183</v>
      </c>
      <c r="AE328" s="17">
        <v>0.23561720808706799</v>
      </c>
      <c r="AF328" s="17"/>
      <c r="AG328" s="17">
        <v>0.19108040682042199</v>
      </c>
      <c r="AH328" s="17">
        <v>0.16622950225529301</v>
      </c>
      <c r="AI328" s="17">
        <v>0.33116249273672099</v>
      </c>
      <c r="AJ328" s="17">
        <v>0.20363788954449299</v>
      </c>
      <c r="AK328" s="17">
        <v>0.135947363679499</v>
      </c>
      <c r="AL328" s="17"/>
      <c r="AM328" s="17">
        <v>0.130982984116568</v>
      </c>
      <c r="AN328" s="17">
        <v>0.19091761155406001</v>
      </c>
      <c r="AO328" s="17">
        <v>0.19510812734535099</v>
      </c>
      <c r="AP328" s="17">
        <v>0.19658641017756401</v>
      </c>
      <c r="AQ328" s="17">
        <v>0.181825071923992</v>
      </c>
      <c r="AR328" s="17"/>
      <c r="AS328" s="17">
        <v>0.21721969540297101</v>
      </c>
      <c r="AT328" s="17">
        <v>0.20562481588962001</v>
      </c>
      <c r="AU328" s="17">
        <v>0.16496182801811499</v>
      </c>
      <c r="AV328" s="17">
        <v>0.13914743049055101</v>
      </c>
      <c r="AW328" s="17"/>
      <c r="AX328" s="17">
        <v>0.18760454333983201</v>
      </c>
      <c r="AY328" s="17"/>
      <c r="AZ328" s="17">
        <v>0.213272380458119</v>
      </c>
      <c r="BA328" s="17">
        <v>0.1858386922768</v>
      </c>
      <c r="BB328" s="17">
        <v>0.18219927470695901</v>
      </c>
      <c r="BC328" s="17"/>
      <c r="BD328" s="17">
        <v>0.21270877282508799</v>
      </c>
      <c r="BE328" s="17">
        <v>0.178463578964316</v>
      </c>
    </row>
    <row r="329" spans="2:57" x14ac:dyDescent="0.35">
      <c r="B329" t="s">
        <v>121</v>
      </c>
      <c r="C329" s="17">
        <v>0.190255442521752</v>
      </c>
      <c r="D329" s="17">
        <v>0.17629800658689501</v>
      </c>
      <c r="E329" s="17">
        <v>0.199358457050931</v>
      </c>
      <c r="F329" s="17"/>
      <c r="G329" s="17">
        <v>0.14641781007635499</v>
      </c>
      <c r="H329" s="17">
        <v>0.16642438506950599</v>
      </c>
      <c r="I329" s="17">
        <v>0.21825861495444501</v>
      </c>
      <c r="J329" s="17">
        <v>0.14843935794923399</v>
      </c>
      <c r="K329" s="17">
        <v>0.26685521193470801</v>
      </c>
      <c r="L329" s="17">
        <v>0.191558998332858</v>
      </c>
      <c r="M329" s="17"/>
      <c r="N329" s="17">
        <v>0.20465467236243101</v>
      </c>
      <c r="O329" s="17">
        <v>0.149982890181865</v>
      </c>
      <c r="P329" s="17">
        <v>0.202265005864119</v>
      </c>
      <c r="Q329" s="17">
        <v>0.201611135551301</v>
      </c>
      <c r="R329" s="17"/>
      <c r="S329" s="17">
        <v>0.116666666666667</v>
      </c>
      <c r="T329" s="17">
        <v>0.24761904761904799</v>
      </c>
      <c r="U329" s="17">
        <v>0.26470588235294101</v>
      </c>
      <c r="V329" s="17">
        <v>0.238095238095238</v>
      </c>
      <c r="W329" s="17">
        <v>0.11864406779661001</v>
      </c>
      <c r="X329" s="17">
        <v>0.227848101265823</v>
      </c>
      <c r="Y329" s="17">
        <v>0.185714285714286</v>
      </c>
      <c r="Z329" s="17">
        <v>0.116279069767442</v>
      </c>
      <c r="AA329" s="17">
        <v>0.155555555555556</v>
      </c>
      <c r="AB329" s="17"/>
      <c r="AC329" s="17">
        <v>0.183677975494204</v>
      </c>
      <c r="AD329" s="17">
        <v>0.20927806820228501</v>
      </c>
      <c r="AE329" s="17">
        <v>0.149284141910001</v>
      </c>
      <c r="AF329" s="17"/>
      <c r="AG329" s="17">
        <v>0.21447477260237999</v>
      </c>
      <c r="AH329" s="17">
        <v>0.17721839369815401</v>
      </c>
      <c r="AI329" s="17">
        <v>1.8728057549669701E-2</v>
      </c>
      <c r="AJ329" s="17">
        <v>0.20363788954449299</v>
      </c>
      <c r="AK329" s="17">
        <v>0.24657733588453301</v>
      </c>
      <c r="AL329" s="17"/>
      <c r="AM329" s="17">
        <v>0.25545828949703298</v>
      </c>
      <c r="AN329" s="17">
        <v>0.218299169095474</v>
      </c>
      <c r="AO329" s="17">
        <v>0.19004262888708601</v>
      </c>
      <c r="AP329" s="17">
        <v>0.16010965330885099</v>
      </c>
      <c r="AQ329" s="17">
        <v>0.178755058697221</v>
      </c>
      <c r="AR329" s="17"/>
      <c r="AS329" s="17">
        <v>0.22621490314751799</v>
      </c>
      <c r="AT329" s="17">
        <v>0.15666189496497299</v>
      </c>
      <c r="AU329" s="17">
        <v>0.179850137233282</v>
      </c>
      <c r="AV329" s="17">
        <v>0.22091637002196601</v>
      </c>
      <c r="AW329" s="17"/>
      <c r="AX329" s="17">
        <v>0.18833497344246999</v>
      </c>
      <c r="AY329" s="17"/>
      <c r="AZ329" s="17">
        <v>0.15251913376626</v>
      </c>
      <c r="BA329" s="17">
        <v>0.21658487599085899</v>
      </c>
      <c r="BB329" s="17">
        <v>0.19968586811994099</v>
      </c>
      <c r="BC329" s="17"/>
      <c r="BD329" s="17">
        <v>0.15809583553508599</v>
      </c>
      <c r="BE329" s="17">
        <v>0.20659835018083</v>
      </c>
    </row>
    <row r="330" spans="2:57" x14ac:dyDescent="0.35">
      <c r="B330" t="s">
        <v>122</v>
      </c>
      <c r="C330" s="17">
        <v>0.39747535683401902</v>
      </c>
      <c r="D330" s="17">
        <v>0.36995519203492899</v>
      </c>
      <c r="E330" s="17">
        <v>0.41305795512031201</v>
      </c>
      <c r="F330" s="17"/>
      <c r="G330" s="17">
        <v>0.40818245671186398</v>
      </c>
      <c r="H330" s="17">
        <v>0.43212745155305099</v>
      </c>
      <c r="I330" s="17">
        <v>0.34708365138314301</v>
      </c>
      <c r="J330" s="17">
        <v>0.45395047144374401</v>
      </c>
      <c r="K330" s="17">
        <v>0.33953685393058902</v>
      </c>
      <c r="L330" s="17">
        <v>0.41571684481140603</v>
      </c>
      <c r="M330" s="17"/>
      <c r="N330" s="17">
        <v>0.38997471291791702</v>
      </c>
      <c r="O330" s="17">
        <v>0.431601670322734</v>
      </c>
      <c r="P330" s="17">
        <v>0.38002164208080402</v>
      </c>
      <c r="Q330" s="17">
        <v>0.37302850691595002</v>
      </c>
      <c r="R330" s="17"/>
      <c r="S330" s="17">
        <v>0.483333333333333</v>
      </c>
      <c r="T330" s="17">
        <v>0.4</v>
      </c>
      <c r="U330" s="17">
        <v>0.29411764705882398</v>
      </c>
      <c r="V330" s="17">
        <v>0.365079365079365</v>
      </c>
      <c r="W330" s="17">
        <v>0.38983050847457601</v>
      </c>
      <c r="X330" s="17">
        <v>0.329113924050633</v>
      </c>
      <c r="Y330" s="17">
        <v>0.4</v>
      </c>
      <c r="Z330" s="17">
        <v>0.46511627906976699</v>
      </c>
      <c r="AA330" s="17">
        <v>0.43333333333333302</v>
      </c>
      <c r="AB330" s="17"/>
      <c r="AC330" s="17">
        <v>0.42090881051262702</v>
      </c>
      <c r="AD330" s="17">
        <v>0.39708565802561702</v>
      </c>
      <c r="AE330" s="17">
        <v>0.29958779669980901</v>
      </c>
      <c r="AF330" s="17"/>
      <c r="AG330" s="17">
        <v>0.37082324123907001</v>
      </c>
      <c r="AH330" s="17">
        <v>0.43942607881296902</v>
      </c>
      <c r="AI330" s="17">
        <v>0.45636323530095502</v>
      </c>
      <c r="AJ330" s="17">
        <v>0</v>
      </c>
      <c r="AK330" s="17">
        <v>0.24410624997827399</v>
      </c>
      <c r="AL330" s="17"/>
      <c r="AM330" s="17">
        <v>0.45543684640562099</v>
      </c>
      <c r="AN330" s="17">
        <v>0.39680738597950499</v>
      </c>
      <c r="AO330" s="17">
        <v>0.38367296043690502</v>
      </c>
      <c r="AP330" s="17">
        <v>0.437908715706878</v>
      </c>
      <c r="AQ330" s="17">
        <v>0.20666216223834599</v>
      </c>
      <c r="AR330" s="17"/>
      <c r="AS330" s="17">
        <v>0.37265630844014003</v>
      </c>
      <c r="AT330" s="17">
        <v>0.420576545419379</v>
      </c>
      <c r="AU330" s="17">
        <v>0.38659114728060801</v>
      </c>
      <c r="AV330" s="17">
        <v>0.40202012746274701</v>
      </c>
      <c r="AW330" s="17"/>
      <c r="AX330" s="17">
        <v>0.411641707371245</v>
      </c>
      <c r="AY330" s="17"/>
      <c r="AZ330" s="17">
        <v>0.40910735503002998</v>
      </c>
      <c r="BA330" s="17">
        <v>0.40877610935382702</v>
      </c>
      <c r="BB330" s="17">
        <v>0.35511795805366397</v>
      </c>
      <c r="BC330" s="17"/>
      <c r="BD330" s="17">
        <v>0.39553429139749102</v>
      </c>
      <c r="BE330" s="17">
        <v>0.38836950788145203</v>
      </c>
    </row>
    <row r="331" spans="2:57" x14ac:dyDescent="0.35">
      <c r="B331" t="s">
        <v>123</v>
      </c>
      <c r="C331" s="17">
        <v>0.13295476761566599</v>
      </c>
      <c r="D331" s="17">
        <v>0.12718715578867601</v>
      </c>
      <c r="E331" s="17">
        <v>0.136971874472157</v>
      </c>
      <c r="F331" s="17"/>
      <c r="G331" s="17">
        <v>0.152335460580212</v>
      </c>
      <c r="H331" s="17">
        <v>0.1402613693161</v>
      </c>
      <c r="I331" s="17">
        <v>0.15483290169084599</v>
      </c>
      <c r="J331" s="17">
        <v>8.9545495535319999E-2</v>
      </c>
      <c r="K331" s="17">
        <v>0.12576405044716299</v>
      </c>
      <c r="L331" s="17">
        <v>0.110356677200058</v>
      </c>
      <c r="M331" s="17"/>
      <c r="N331" s="17">
        <v>0.125750008616308</v>
      </c>
      <c r="O331" s="17">
        <v>0.157656584604913</v>
      </c>
      <c r="P331" s="17">
        <v>0.124583640781788</v>
      </c>
      <c r="Q331" s="17">
        <v>0.11521173243362</v>
      </c>
      <c r="R331" s="17"/>
      <c r="S331" s="17">
        <v>0.141666666666667</v>
      </c>
      <c r="T331" s="17">
        <v>0.161904761904762</v>
      </c>
      <c r="U331" s="17">
        <v>0.11764705882352899</v>
      </c>
      <c r="V331" s="17">
        <v>9.5238095238095205E-2</v>
      </c>
      <c r="W331" s="17">
        <v>0.20338983050847501</v>
      </c>
      <c r="X331" s="17">
        <v>0.164556962025316</v>
      </c>
      <c r="Y331" s="17">
        <v>0.1</v>
      </c>
      <c r="Z331" s="17">
        <v>0.116279069767442</v>
      </c>
      <c r="AA331" s="17">
        <v>8.8888888888888906E-2</v>
      </c>
      <c r="AB331" s="17"/>
      <c r="AC331" s="17">
        <v>7.6810842486257594E-2</v>
      </c>
      <c r="AD331" s="17">
        <v>0.14533835438071699</v>
      </c>
      <c r="AE331" s="17">
        <v>0.23666795674813201</v>
      </c>
      <c r="AF331" s="17"/>
      <c r="AG331" s="17">
        <v>0.120703906086664</v>
      </c>
      <c r="AH331" s="17">
        <v>0.13661870464832401</v>
      </c>
      <c r="AI331" s="17">
        <v>0.102492586152495</v>
      </c>
      <c r="AJ331" s="17">
        <v>0.18883113101711901</v>
      </c>
      <c r="AK331" s="17">
        <v>0.20346393633205501</v>
      </c>
      <c r="AL331" s="17"/>
      <c r="AM331" s="17">
        <v>0.12261904888264299</v>
      </c>
      <c r="AN331" s="17">
        <v>9.0784512351403002E-2</v>
      </c>
      <c r="AO331" s="17">
        <v>0.12892387056924301</v>
      </c>
      <c r="AP331" s="17">
        <v>0.123758095995133</v>
      </c>
      <c r="AQ331" s="17">
        <v>0.17191585991500799</v>
      </c>
      <c r="AR331" s="17"/>
      <c r="AS331" s="17">
        <v>9.6549848975192906E-2</v>
      </c>
      <c r="AT331" s="17">
        <v>0.141425930735085</v>
      </c>
      <c r="AU331" s="17">
        <v>0.152295101129866</v>
      </c>
      <c r="AV331" s="17">
        <v>0.14895520622450001</v>
      </c>
      <c r="AW331" s="17"/>
      <c r="AX331" s="17">
        <v>0.132262814168119</v>
      </c>
      <c r="AY331" s="17"/>
      <c r="AZ331" s="17">
        <v>0.14972007201818899</v>
      </c>
      <c r="BA331" s="17">
        <v>0.12959721780001299</v>
      </c>
      <c r="BB331" s="17">
        <v>0.11923586556112099</v>
      </c>
      <c r="BC331" s="17"/>
      <c r="BD331" s="17">
        <v>0.15869734446231501</v>
      </c>
      <c r="BE331" s="17">
        <v>0.128849273429884</v>
      </c>
    </row>
    <row r="332" spans="2:57" x14ac:dyDescent="0.35">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row>
    <row r="333" spans="2:57" x14ac:dyDescent="0.35">
      <c r="B333" s="6" t="s">
        <v>209</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row>
    <row r="334" spans="2:57" x14ac:dyDescent="0.35">
      <c r="B334" s="24" t="s">
        <v>85</v>
      </c>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row>
    <row r="335" spans="2:57" x14ac:dyDescent="0.35">
      <c r="B335" t="s">
        <v>119</v>
      </c>
      <c r="C335" s="17">
        <v>0.144770681384772</v>
      </c>
      <c r="D335" s="17">
        <v>0.160463075511975</v>
      </c>
      <c r="E335" s="17">
        <v>0.13622258313114599</v>
      </c>
      <c r="F335" s="17"/>
      <c r="G335" s="17">
        <v>8.4458579646815399E-2</v>
      </c>
      <c r="H335" s="17">
        <v>0.111796518839304</v>
      </c>
      <c r="I335" s="17">
        <v>0.16203251521603501</v>
      </c>
      <c r="J335" s="17">
        <v>0.181943054028185</v>
      </c>
      <c r="K335" s="17">
        <v>0.15007123683687501</v>
      </c>
      <c r="L335" s="17">
        <v>0.210784486918144</v>
      </c>
      <c r="M335" s="17"/>
      <c r="N335" s="17">
        <v>0.151093518680088</v>
      </c>
      <c r="O335" s="17">
        <v>0.14332554763387301</v>
      </c>
      <c r="P335" s="17">
        <v>0.13765661944747201</v>
      </c>
      <c r="Q335" s="17">
        <v>0.12427982500670499</v>
      </c>
      <c r="R335" s="17"/>
      <c r="S335" s="17">
        <v>0.125</v>
      </c>
      <c r="T335" s="17">
        <v>0.17142857142857101</v>
      </c>
      <c r="U335" s="17">
        <v>0.29411764705882398</v>
      </c>
      <c r="V335" s="17">
        <v>0.14285714285714299</v>
      </c>
      <c r="W335" s="17">
        <v>0.11864406779661001</v>
      </c>
      <c r="X335" s="17">
        <v>0.151898734177215</v>
      </c>
      <c r="Y335" s="17">
        <v>0.128571428571429</v>
      </c>
      <c r="Z335" s="17">
        <v>0.13953488372093001</v>
      </c>
      <c r="AA335" s="17">
        <v>4.4444444444444398E-2</v>
      </c>
      <c r="AB335" s="17"/>
      <c r="AC335" s="17">
        <v>0.12390966894902899</v>
      </c>
      <c r="AD335" s="17">
        <v>0.157818786854756</v>
      </c>
      <c r="AE335" s="17">
        <v>0.16170751573487199</v>
      </c>
      <c r="AF335" s="17"/>
      <c r="AG335" s="17">
        <v>0.15082898760885199</v>
      </c>
      <c r="AH335" s="17">
        <v>0.124205446956365</v>
      </c>
      <c r="AI335" s="17">
        <v>0.141342476419136</v>
      </c>
      <c r="AJ335" s="17">
        <v>0.21919825984191299</v>
      </c>
      <c r="AK335" s="17">
        <v>0.187208955566464</v>
      </c>
      <c r="AL335" s="17"/>
      <c r="AM335" s="17">
        <v>0.12580010254903601</v>
      </c>
      <c r="AN335" s="17">
        <v>0.13367675460595699</v>
      </c>
      <c r="AO335" s="17">
        <v>0.149232630732057</v>
      </c>
      <c r="AP335" s="17">
        <v>0.16300372257592699</v>
      </c>
      <c r="AQ335" s="17">
        <v>8.2302763226596798E-2</v>
      </c>
      <c r="AR335" s="17"/>
      <c r="AS335" s="17">
        <v>0.116601158563596</v>
      </c>
      <c r="AT335" s="17">
        <v>0.16163869360988301</v>
      </c>
      <c r="AU335" s="17">
        <v>0.18561128461746701</v>
      </c>
      <c r="AV335" s="17">
        <v>9.6597727816976703E-2</v>
      </c>
      <c r="AW335" s="17"/>
      <c r="AX335" s="17">
        <v>0.14923082245256999</v>
      </c>
      <c r="AY335" s="17"/>
      <c r="AZ335" s="17">
        <v>0.153120341537265</v>
      </c>
      <c r="BA335" s="17">
        <v>0.10914956941612899</v>
      </c>
      <c r="BB335" s="17">
        <v>0.175953455662303</v>
      </c>
      <c r="BC335" s="17"/>
      <c r="BD335" s="17">
        <v>0.16416115815509899</v>
      </c>
      <c r="BE335" s="17">
        <v>0.121250173847247</v>
      </c>
    </row>
    <row r="336" spans="2:57" x14ac:dyDescent="0.35">
      <c r="B336" t="s">
        <v>120</v>
      </c>
      <c r="C336" s="17">
        <v>0.33460649977613699</v>
      </c>
      <c r="D336" s="17">
        <v>0.307005943274404</v>
      </c>
      <c r="E336" s="17">
        <v>0.34770995084698503</v>
      </c>
      <c r="F336" s="17"/>
      <c r="G336" s="17">
        <v>0.302617301804114</v>
      </c>
      <c r="H336" s="17">
        <v>0.27465082888838699</v>
      </c>
      <c r="I336" s="17">
        <v>0.335632707447718</v>
      </c>
      <c r="J336" s="17">
        <v>0.35823680848362999</v>
      </c>
      <c r="K336" s="17">
        <v>0.44706604777910097</v>
      </c>
      <c r="L336" s="17">
        <v>0.32705712695057798</v>
      </c>
      <c r="M336" s="17"/>
      <c r="N336" s="17">
        <v>0.36118819449044398</v>
      </c>
      <c r="O336" s="17">
        <v>0.33138486886976998</v>
      </c>
      <c r="P336" s="17">
        <v>0.26855061230225802</v>
      </c>
      <c r="Q336" s="17">
        <v>0.28135475584994302</v>
      </c>
      <c r="R336" s="17"/>
      <c r="S336" s="17">
        <v>0.36666666666666697</v>
      </c>
      <c r="T336" s="17">
        <v>0.314285714285714</v>
      </c>
      <c r="U336" s="17">
        <v>0.32352941176470601</v>
      </c>
      <c r="V336" s="17">
        <v>0.30158730158730201</v>
      </c>
      <c r="W336" s="17">
        <v>0.355932203389831</v>
      </c>
      <c r="X336" s="17">
        <v>0.354430379746835</v>
      </c>
      <c r="Y336" s="17">
        <v>0.32857142857142901</v>
      </c>
      <c r="Z336" s="17">
        <v>0.30232558139534899</v>
      </c>
      <c r="AA336" s="17">
        <v>0.344444444444444</v>
      </c>
      <c r="AB336" s="17"/>
      <c r="AC336" s="17">
        <v>0.37240074268157802</v>
      </c>
      <c r="AD336" s="17">
        <v>0.333719390413237</v>
      </c>
      <c r="AE336" s="17">
        <v>0.217165414677571</v>
      </c>
      <c r="AF336" s="17"/>
      <c r="AG336" s="17">
        <v>0.38458767564553298</v>
      </c>
      <c r="AH336" s="17">
        <v>0.31001861450850898</v>
      </c>
      <c r="AI336" s="17">
        <v>0.36007005991577501</v>
      </c>
      <c r="AJ336" s="17">
        <v>0.38833271959647497</v>
      </c>
      <c r="AK336" s="17">
        <v>0.327405853530707</v>
      </c>
      <c r="AL336" s="17"/>
      <c r="AM336" s="17">
        <v>0.38629741451159999</v>
      </c>
      <c r="AN336" s="17">
        <v>0.36330969837944899</v>
      </c>
      <c r="AO336" s="17">
        <v>0.34389612570421202</v>
      </c>
      <c r="AP336" s="17">
        <v>0.31442600622257999</v>
      </c>
      <c r="AQ336" s="17">
        <v>0.133976304565255</v>
      </c>
      <c r="AR336" s="17"/>
      <c r="AS336" s="17">
        <v>0.34062402685704601</v>
      </c>
      <c r="AT336" s="17">
        <v>0.33649939514327598</v>
      </c>
      <c r="AU336" s="17">
        <v>0.39210024877224497</v>
      </c>
      <c r="AV336" s="17">
        <v>0.23859744438396399</v>
      </c>
      <c r="AW336" s="17"/>
      <c r="AX336" s="17">
        <v>0.33770983341210098</v>
      </c>
      <c r="AY336" s="17"/>
      <c r="AZ336" s="17">
        <v>0.31394507356664503</v>
      </c>
      <c r="BA336" s="17">
        <v>0.33146429223936702</v>
      </c>
      <c r="BB336" s="17">
        <v>0.35328234599390301</v>
      </c>
      <c r="BC336" s="17"/>
      <c r="BD336" s="17">
        <v>0.33394930948078699</v>
      </c>
      <c r="BE336" s="17">
        <v>0.310121963400734</v>
      </c>
    </row>
    <row r="337" spans="2:57" x14ac:dyDescent="0.35">
      <c r="B337" t="s">
        <v>121</v>
      </c>
      <c r="C337" s="17">
        <v>0.257442292966307</v>
      </c>
      <c r="D337" s="17">
        <v>0.20162781085881601</v>
      </c>
      <c r="E337" s="17">
        <v>0.291477600408865</v>
      </c>
      <c r="F337" s="17"/>
      <c r="G337" s="17">
        <v>0.22653060958445301</v>
      </c>
      <c r="H337" s="17">
        <v>0.23441868849648301</v>
      </c>
      <c r="I337" s="17">
        <v>0.24550991613144801</v>
      </c>
      <c r="J337" s="17">
        <v>0.313343805667468</v>
      </c>
      <c r="K337" s="17">
        <v>0.233287456671251</v>
      </c>
      <c r="L337" s="17">
        <v>0.37658707459809099</v>
      </c>
      <c r="M337" s="17"/>
      <c r="N337" s="17">
        <v>0.27545850365904101</v>
      </c>
      <c r="O337" s="17">
        <v>0.223752850958196</v>
      </c>
      <c r="P337" s="17">
        <v>0.25393307200505</v>
      </c>
      <c r="Q337" s="17">
        <v>0.27234270619253098</v>
      </c>
      <c r="R337" s="17"/>
      <c r="S337" s="17">
        <v>0.19166666666666701</v>
      </c>
      <c r="T337" s="17">
        <v>0.24761904761904799</v>
      </c>
      <c r="U337" s="17">
        <v>0.17647058823529399</v>
      </c>
      <c r="V337" s="17">
        <v>0.33333333333333298</v>
      </c>
      <c r="W337" s="17">
        <v>0.27118644067796599</v>
      </c>
      <c r="X337" s="17">
        <v>0.253164556962025</v>
      </c>
      <c r="Y337" s="17">
        <v>0.27142857142857102</v>
      </c>
      <c r="Z337" s="17">
        <v>0.25581395348837199</v>
      </c>
      <c r="AA337" s="17">
        <v>0.33333333333333298</v>
      </c>
      <c r="AB337" s="17"/>
      <c r="AC337" s="17">
        <v>0.249272139115883</v>
      </c>
      <c r="AD337" s="17">
        <v>0.26212483372509698</v>
      </c>
      <c r="AE337" s="17">
        <v>0.28673351269233999</v>
      </c>
      <c r="AF337" s="17"/>
      <c r="AG337" s="17">
        <v>0.243927991206221</v>
      </c>
      <c r="AH337" s="17">
        <v>0.27489289958989199</v>
      </c>
      <c r="AI337" s="17">
        <v>0.218682883241923</v>
      </c>
      <c r="AJ337" s="17">
        <v>0.18883113101711901</v>
      </c>
      <c r="AK337" s="17">
        <v>0.27835096596877601</v>
      </c>
      <c r="AL337" s="17"/>
      <c r="AM337" s="17">
        <v>0.28472094150163002</v>
      </c>
      <c r="AN337" s="17">
        <v>0.304319521510795</v>
      </c>
      <c r="AO337" s="17">
        <v>0.25695973777968101</v>
      </c>
      <c r="AP337" s="17">
        <v>0.23927757113130199</v>
      </c>
      <c r="AQ337" s="17">
        <v>0.30805191146411998</v>
      </c>
      <c r="AR337" s="17"/>
      <c r="AS337" s="17">
        <v>0.26681741155414901</v>
      </c>
      <c r="AT337" s="17">
        <v>0.24114518701047</v>
      </c>
      <c r="AU337" s="17">
        <v>0.289420076357297</v>
      </c>
      <c r="AV337" s="17">
        <v>0.23400970638713101</v>
      </c>
      <c r="AW337" s="17"/>
      <c r="AX337" s="17">
        <v>0.25622992622644197</v>
      </c>
      <c r="AY337" s="17"/>
      <c r="AZ337" s="17">
        <v>0.248822664638219</v>
      </c>
      <c r="BA337" s="17">
        <v>0.248386868331544</v>
      </c>
      <c r="BB337" s="17">
        <v>0.27651257452253403</v>
      </c>
      <c r="BC337" s="17"/>
      <c r="BD337" s="17">
        <v>0.25508881090888502</v>
      </c>
      <c r="BE337" s="17">
        <v>0.24310519699503699</v>
      </c>
    </row>
    <row r="338" spans="2:57" x14ac:dyDescent="0.35">
      <c r="B338" t="s">
        <v>122</v>
      </c>
      <c r="C338" s="17">
        <v>0.197563782051033</v>
      </c>
      <c r="D338" s="17">
        <v>0.26904069633372801</v>
      </c>
      <c r="E338" s="17">
        <v>0.15645668980140301</v>
      </c>
      <c r="F338" s="17"/>
      <c r="G338" s="17">
        <v>0.31665425678744902</v>
      </c>
      <c r="H338" s="17">
        <v>0.27081641479055202</v>
      </c>
      <c r="I338" s="17">
        <v>0.18854798087538699</v>
      </c>
      <c r="J338" s="17">
        <v>0.119315066401797</v>
      </c>
      <c r="K338" s="17">
        <v>0.123638940854882</v>
      </c>
      <c r="L338" s="17">
        <v>8.5571311533186006E-2</v>
      </c>
      <c r="M338" s="17"/>
      <c r="N338" s="17">
        <v>0.15450130910036899</v>
      </c>
      <c r="O338" s="17">
        <v>0.24949042330576399</v>
      </c>
      <c r="P338" s="17">
        <v>0.236689585255933</v>
      </c>
      <c r="Q338" s="17">
        <v>0.24565352328908799</v>
      </c>
      <c r="R338" s="17"/>
      <c r="S338" s="17">
        <v>0.28333333333333299</v>
      </c>
      <c r="T338" s="17">
        <v>0.20952380952381</v>
      </c>
      <c r="U338" s="17">
        <v>0.14705882352941199</v>
      </c>
      <c r="V338" s="17">
        <v>0.126984126984127</v>
      </c>
      <c r="W338" s="17">
        <v>0.23728813559322001</v>
      </c>
      <c r="X338" s="17">
        <v>0.177215189873418</v>
      </c>
      <c r="Y338" s="17">
        <v>0.157142857142857</v>
      </c>
      <c r="Z338" s="17">
        <v>0.25581395348837199</v>
      </c>
      <c r="AA338" s="17">
        <v>0.17777777777777801</v>
      </c>
      <c r="AB338" s="17"/>
      <c r="AC338" s="17">
        <v>0.198706440689047</v>
      </c>
      <c r="AD338" s="17">
        <v>0.18649475074293501</v>
      </c>
      <c r="AE338" s="17">
        <v>0.21923661806921299</v>
      </c>
      <c r="AF338" s="17"/>
      <c r="AG338" s="17">
        <v>0.17956014134722101</v>
      </c>
      <c r="AH338" s="17">
        <v>0.23509697005114299</v>
      </c>
      <c r="AI338" s="17">
        <v>0.16134742342699199</v>
      </c>
      <c r="AJ338" s="17">
        <v>0</v>
      </c>
      <c r="AK338" s="17">
        <v>5.4498312208895103E-2</v>
      </c>
      <c r="AL338" s="17"/>
      <c r="AM338" s="17">
        <v>0.153613117822615</v>
      </c>
      <c r="AN338" s="17">
        <v>0.146554342949438</v>
      </c>
      <c r="AO338" s="17">
        <v>0.18213962243618401</v>
      </c>
      <c r="AP338" s="17">
        <v>0.218149600439069</v>
      </c>
      <c r="AQ338" s="17">
        <v>0.33312571980947298</v>
      </c>
      <c r="AR338" s="17"/>
      <c r="AS338" s="17">
        <v>0.155758401718425</v>
      </c>
      <c r="AT338" s="17">
        <v>0.212450904614296</v>
      </c>
      <c r="AU338" s="17">
        <v>0.110853932897962</v>
      </c>
      <c r="AV338" s="17">
        <v>0.35771634930308599</v>
      </c>
      <c r="AW338" s="17"/>
      <c r="AX338" s="17">
        <v>0.192614732920347</v>
      </c>
      <c r="AY338" s="17"/>
      <c r="AZ338" s="17">
        <v>0.190033317635625</v>
      </c>
      <c r="BA338" s="17">
        <v>0.25452034616566899</v>
      </c>
      <c r="BB338" s="17">
        <v>0.146788764447631</v>
      </c>
      <c r="BC338" s="17"/>
      <c r="BD338" s="17">
        <v>0.163082093422247</v>
      </c>
      <c r="BE338" s="17">
        <v>0.26929755643116499</v>
      </c>
    </row>
    <row r="339" spans="2:57" x14ac:dyDescent="0.35">
      <c r="B339" t="s">
        <v>123</v>
      </c>
      <c r="C339" s="17">
        <v>6.5616743821752005E-2</v>
      </c>
      <c r="D339" s="17">
        <v>6.1862474021076898E-2</v>
      </c>
      <c r="E339" s="17">
        <v>6.8133175811601304E-2</v>
      </c>
      <c r="F339" s="17"/>
      <c r="G339" s="17">
        <v>6.9739252177169503E-2</v>
      </c>
      <c r="H339" s="17">
        <v>0.108317548985273</v>
      </c>
      <c r="I339" s="17">
        <v>6.8276880329412995E-2</v>
      </c>
      <c r="J339" s="17">
        <v>2.716126541892E-2</v>
      </c>
      <c r="K339" s="17">
        <v>4.5936317857891901E-2</v>
      </c>
      <c r="L339" s="17">
        <v>0</v>
      </c>
      <c r="M339" s="17"/>
      <c r="N339" s="17">
        <v>5.7758474070058401E-2</v>
      </c>
      <c r="O339" s="17">
        <v>5.2046309232397198E-2</v>
      </c>
      <c r="P339" s="17">
        <v>0.103170110989286</v>
      </c>
      <c r="Q339" s="17">
        <v>7.6369189661733297E-2</v>
      </c>
      <c r="R339" s="17"/>
      <c r="S339" s="17">
        <v>3.3333333333333298E-2</v>
      </c>
      <c r="T339" s="17">
        <v>5.7142857142857099E-2</v>
      </c>
      <c r="U339" s="17">
        <v>5.8823529411764698E-2</v>
      </c>
      <c r="V339" s="17">
        <v>9.5238095238095205E-2</v>
      </c>
      <c r="W339" s="17">
        <v>1.6949152542372899E-2</v>
      </c>
      <c r="X339" s="17">
        <v>6.3291139240506306E-2</v>
      </c>
      <c r="Y339" s="17">
        <v>0.114285714285714</v>
      </c>
      <c r="Z339" s="17">
        <v>4.6511627906976702E-2</v>
      </c>
      <c r="AA339" s="17">
        <v>0.1</v>
      </c>
      <c r="AB339" s="17"/>
      <c r="AC339" s="17">
        <v>5.5711008564462199E-2</v>
      </c>
      <c r="AD339" s="17">
        <v>5.9842238263975701E-2</v>
      </c>
      <c r="AE339" s="17">
        <v>0.115156938826005</v>
      </c>
      <c r="AF339" s="17"/>
      <c r="AG339" s="17">
        <v>4.1095204192172399E-2</v>
      </c>
      <c r="AH339" s="17">
        <v>5.5786068894090601E-2</v>
      </c>
      <c r="AI339" s="17">
        <v>0.118557156996174</v>
      </c>
      <c r="AJ339" s="17">
        <v>0.20363788954449299</v>
      </c>
      <c r="AK339" s="17">
        <v>0.15253591272515701</v>
      </c>
      <c r="AL339" s="17"/>
      <c r="AM339" s="17">
        <v>4.9568423615120497E-2</v>
      </c>
      <c r="AN339" s="17">
        <v>5.2139682554361098E-2</v>
      </c>
      <c r="AO339" s="17">
        <v>6.7771883347866504E-2</v>
      </c>
      <c r="AP339" s="17">
        <v>6.5143099631120804E-2</v>
      </c>
      <c r="AQ339" s="17">
        <v>0.142543300934554</v>
      </c>
      <c r="AR339" s="17"/>
      <c r="AS339" s="17">
        <v>0.120199001306784</v>
      </c>
      <c r="AT339" s="17">
        <v>4.8265819622074498E-2</v>
      </c>
      <c r="AU339" s="17">
        <v>2.2014457355029202E-2</v>
      </c>
      <c r="AV339" s="17">
        <v>7.3078772108842394E-2</v>
      </c>
      <c r="AW339" s="17"/>
      <c r="AX339" s="17">
        <v>6.4214684988540799E-2</v>
      </c>
      <c r="AY339" s="17"/>
      <c r="AZ339" s="17">
        <v>9.4078602622246404E-2</v>
      </c>
      <c r="BA339" s="17">
        <v>5.64789238472913E-2</v>
      </c>
      <c r="BB339" s="17">
        <v>4.7462859373629603E-2</v>
      </c>
      <c r="BC339" s="17"/>
      <c r="BD339" s="17">
        <v>8.3718628032982106E-2</v>
      </c>
      <c r="BE339" s="17">
        <v>5.6225109325817799E-2</v>
      </c>
    </row>
    <row r="340" spans="2:57"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row>
    <row r="341" spans="2:57" x14ac:dyDescent="0.35">
      <c r="B341" s="6" t="s">
        <v>210</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row>
    <row r="342" spans="2:57" x14ac:dyDescent="0.35">
      <c r="B342" s="24" t="s">
        <v>85</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row>
    <row r="343" spans="2:57" x14ac:dyDescent="0.35">
      <c r="B343" t="s">
        <v>119</v>
      </c>
      <c r="C343" s="17">
        <v>0.21274862019912699</v>
      </c>
      <c r="D343" s="17">
        <v>0.22119347193534</v>
      </c>
      <c r="E343" s="17">
        <v>0.20878247123076499</v>
      </c>
      <c r="F343" s="17"/>
      <c r="G343" s="17">
        <v>0.17979813956306001</v>
      </c>
      <c r="H343" s="17">
        <v>0.173709721560036</v>
      </c>
      <c r="I343" s="17">
        <v>0.206418932036701</v>
      </c>
      <c r="J343" s="17">
        <v>0.232390087586856</v>
      </c>
      <c r="K343" s="17">
        <v>0.25981915914324</v>
      </c>
      <c r="L343" s="17">
        <v>0.31982897205647798</v>
      </c>
      <c r="M343" s="17"/>
      <c r="N343" s="17">
        <v>0.24863171110052401</v>
      </c>
      <c r="O343" s="17">
        <v>0.202305443417543</v>
      </c>
      <c r="P343" s="17">
        <v>0.13034577150193</v>
      </c>
      <c r="Q343" s="17">
        <v>0.161055362104112</v>
      </c>
      <c r="R343" s="17"/>
      <c r="S343" s="17">
        <v>0.141666666666667</v>
      </c>
      <c r="T343" s="17">
        <v>0.32380952380952399</v>
      </c>
      <c r="U343" s="17">
        <v>0.26470588235294101</v>
      </c>
      <c r="V343" s="17">
        <v>0.126984126984127</v>
      </c>
      <c r="W343" s="17">
        <v>0.322033898305085</v>
      </c>
      <c r="X343" s="17">
        <v>0.215189873417722</v>
      </c>
      <c r="Y343" s="17">
        <v>0.185714285714286</v>
      </c>
      <c r="Z343" s="17">
        <v>0.162790697674419</v>
      </c>
      <c r="AA343" s="17">
        <v>0.155555555555556</v>
      </c>
      <c r="AB343" s="17"/>
      <c r="AC343" s="17">
        <v>0.173174989772686</v>
      </c>
      <c r="AD343" s="17">
        <v>0.226135047364942</v>
      </c>
      <c r="AE343" s="17">
        <v>0.26440024922685801</v>
      </c>
      <c r="AF343" s="17"/>
      <c r="AG343" s="17">
        <v>0.17535663694862</v>
      </c>
      <c r="AH343" s="17">
        <v>0.218201402911437</v>
      </c>
      <c r="AI343" s="17">
        <v>0.27059102842001098</v>
      </c>
      <c r="AJ343" s="17">
        <v>0.21919825984191299</v>
      </c>
      <c r="AK343" s="17">
        <v>0.26643353431497802</v>
      </c>
      <c r="AL343" s="17"/>
      <c r="AM343" s="17">
        <v>0.13389012441489501</v>
      </c>
      <c r="AN343" s="17">
        <v>0.17813490414949601</v>
      </c>
      <c r="AO343" s="17">
        <v>0.22016712235913499</v>
      </c>
      <c r="AP343" s="17">
        <v>0.22645844057456199</v>
      </c>
      <c r="AQ343" s="17">
        <v>0.30537900254225497</v>
      </c>
      <c r="AR343" s="17"/>
      <c r="AS343" s="17">
        <v>0.189660136522839</v>
      </c>
      <c r="AT343" s="17">
        <v>0.19837302513376101</v>
      </c>
      <c r="AU343" s="17">
        <v>0.26749805125787202</v>
      </c>
      <c r="AV343" s="17">
        <v>0.20890002421100601</v>
      </c>
      <c r="AW343" s="17"/>
      <c r="AX343" s="17">
        <v>0.217509522706516</v>
      </c>
      <c r="AY343" s="17"/>
      <c r="AZ343" s="17">
        <v>0.21387063280420099</v>
      </c>
      <c r="BA343" s="17">
        <v>0.187334004894853</v>
      </c>
      <c r="BB343" s="17">
        <v>0.23819422948569099</v>
      </c>
      <c r="BC343" s="17"/>
      <c r="BD343" s="17">
        <v>0.209392458712923</v>
      </c>
      <c r="BE343" s="17">
        <v>0.215856529837682</v>
      </c>
    </row>
    <row r="344" spans="2:57" x14ac:dyDescent="0.35">
      <c r="B344" t="s">
        <v>120</v>
      </c>
      <c r="C344" s="17">
        <v>0.303205346491209</v>
      </c>
      <c r="D344" s="17">
        <v>0.25924815731912798</v>
      </c>
      <c r="E344" s="17">
        <v>0.325780589640704</v>
      </c>
      <c r="F344" s="17"/>
      <c r="G344" s="17">
        <v>0.35840608099642202</v>
      </c>
      <c r="H344" s="17">
        <v>0.25356006795451203</v>
      </c>
      <c r="I344" s="17">
        <v>0.29030962921798698</v>
      </c>
      <c r="J344" s="17">
        <v>0.30317512579402001</v>
      </c>
      <c r="K344" s="17">
        <v>0.416625918354048</v>
      </c>
      <c r="L344" s="17">
        <v>0.21980929345851399</v>
      </c>
      <c r="M344" s="17"/>
      <c r="N344" s="17">
        <v>0.31477739878958699</v>
      </c>
      <c r="O344" s="17">
        <v>0.29623749457446402</v>
      </c>
      <c r="P344" s="17">
        <v>0.32306878517349702</v>
      </c>
      <c r="Q344" s="17">
        <v>0.22848054683500099</v>
      </c>
      <c r="R344" s="17"/>
      <c r="S344" s="17">
        <v>0.266666666666667</v>
      </c>
      <c r="T344" s="17">
        <v>0.238095238095238</v>
      </c>
      <c r="U344" s="17">
        <v>0.26470588235294101</v>
      </c>
      <c r="V344" s="17">
        <v>0.33333333333333298</v>
      </c>
      <c r="W344" s="17">
        <v>0.25423728813559299</v>
      </c>
      <c r="X344" s="17">
        <v>0.265822784810127</v>
      </c>
      <c r="Y344" s="17">
        <v>0.48571428571428599</v>
      </c>
      <c r="Z344" s="17">
        <v>0.372093023255814</v>
      </c>
      <c r="AA344" s="17">
        <v>0.33333333333333298</v>
      </c>
      <c r="AB344" s="17"/>
      <c r="AC344" s="17">
        <v>0.32278482480833098</v>
      </c>
      <c r="AD344" s="17">
        <v>0.29580868776865599</v>
      </c>
      <c r="AE344" s="17">
        <v>0.250982745320041</v>
      </c>
      <c r="AF344" s="17"/>
      <c r="AG344" s="17">
        <v>0.30247215754858803</v>
      </c>
      <c r="AH344" s="17">
        <v>0.30194259756691999</v>
      </c>
      <c r="AI344" s="17">
        <v>0.38867849762366902</v>
      </c>
      <c r="AJ344" s="17">
        <v>0.37352596106910102</v>
      </c>
      <c r="AK344" s="17">
        <v>0.20232623854947601</v>
      </c>
      <c r="AL344" s="17"/>
      <c r="AM344" s="17">
        <v>0.29957420481087599</v>
      </c>
      <c r="AN344" s="17">
        <v>0.27259679205964799</v>
      </c>
      <c r="AO344" s="17">
        <v>0.302501322353942</v>
      </c>
      <c r="AP344" s="17">
        <v>0.33016687235665199</v>
      </c>
      <c r="AQ344" s="17">
        <v>0.133976304565255</v>
      </c>
      <c r="AR344" s="17"/>
      <c r="AS344" s="17">
        <v>0.30995574619211402</v>
      </c>
      <c r="AT344" s="17">
        <v>0.313695444564773</v>
      </c>
      <c r="AU344" s="17">
        <v>0.304338344726863</v>
      </c>
      <c r="AV344" s="17">
        <v>0.26548700694056399</v>
      </c>
      <c r="AW344" s="17"/>
      <c r="AX344" s="17">
        <v>0.31012019359357201</v>
      </c>
      <c r="AY344" s="17"/>
      <c r="AZ344" s="17">
        <v>0.29959508129124801</v>
      </c>
      <c r="BA344" s="17">
        <v>0.29751930847893798</v>
      </c>
      <c r="BB344" s="17">
        <v>0.31662905505599598</v>
      </c>
      <c r="BC344" s="17"/>
      <c r="BD344" s="17">
        <v>0.33630241819259998</v>
      </c>
      <c r="BE344" s="17">
        <v>0.27165550714030401</v>
      </c>
    </row>
    <row r="345" spans="2:57" x14ac:dyDescent="0.35">
      <c r="B345" t="s">
        <v>121</v>
      </c>
      <c r="C345" s="17">
        <v>0.16390411916518299</v>
      </c>
      <c r="D345" s="17">
        <v>0.16207471758932901</v>
      </c>
      <c r="E345" s="17">
        <v>0.16575066065541699</v>
      </c>
      <c r="F345" s="17"/>
      <c r="G345" s="17">
        <v>0.193098599515692</v>
      </c>
      <c r="H345" s="17">
        <v>0.18203658405546599</v>
      </c>
      <c r="I345" s="17">
        <v>0.15955074831129901</v>
      </c>
      <c r="J345" s="17">
        <v>0.140183468918858</v>
      </c>
      <c r="K345" s="17">
        <v>0.11980925488828199</v>
      </c>
      <c r="L345" s="17">
        <v>0.22881804582930601</v>
      </c>
      <c r="M345" s="17"/>
      <c r="N345" s="17">
        <v>0.16213741391717901</v>
      </c>
      <c r="O345" s="17">
        <v>0.157470462873149</v>
      </c>
      <c r="P345" s="17">
        <v>0.19143894655506499</v>
      </c>
      <c r="Q345" s="17">
        <v>0.15998105756756001</v>
      </c>
      <c r="R345" s="17"/>
      <c r="S345" s="17">
        <v>0.17499999999999999</v>
      </c>
      <c r="T345" s="17">
        <v>0.133333333333333</v>
      </c>
      <c r="U345" s="17">
        <v>0.20588235294117599</v>
      </c>
      <c r="V345" s="17">
        <v>0.158730158730159</v>
      </c>
      <c r="W345" s="17">
        <v>0.186440677966102</v>
      </c>
      <c r="X345" s="17">
        <v>0.240506329113924</v>
      </c>
      <c r="Y345" s="17">
        <v>7.1428571428571397E-2</v>
      </c>
      <c r="Z345" s="17">
        <v>0.186046511627907</v>
      </c>
      <c r="AA345" s="17">
        <v>0.14444444444444399</v>
      </c>
      <c r="AB345" s="17"/>
      <c r="AC345" s="17">
        <v>0.156692002329194</v>
      </c>
      <c r="AD345" s="17">
        <v>0.17030204683583</v>
      </c>
      <c r="AE345" s="17">
        <v>0.164473970422225</v>
      </c>
      <c r="AF345" s="17"/>
      <c r="AG345" s="17">
        <v>0.157839797384868</v>
      </c>
      <c r="AH345" s="17">
        <v>0.17604889089623499</v>
      </c>
      <c r="AI345" s="17">
        <v>8.2739793843928405E-2</v>
      </c>
      <c r="AJ345" s="17">
        <v>0.20363788954449299</v>
      </c>
      <c r="AK345" s="17">
        <v>0.163234931597487</v>
      </c>
      <c r="AL345" s="17"/>
      <c r="AM345" s="17">
        <v>0.20237728996263099</v>
      </c>
      <c r="AN345" s="17">
        <v>0.153036636735846</v>
      </c>
      <c r="AO345" s="17">
        <v>0.17985387185952001</v>
      </c>
      <c r="AP345" s="17">
        <v>0.13985009826745401</v>
      </c>
      <c r="AQ345" s="17">
        <v>3.9307395106195298E-2</v>
      </c>
      <c r="AR345" s="17"/>
      <c r="AS345" s="17">
        <v>0.15836304371743301</v>
      </c>
      <c r="AT345" s="17">
        <v>0.16918306316986101</v>
      </c>
      <c r="AU345" s="17">
        <v>0.13400905643868499</v>
      </c>
      <c r="AV345" s="17">
        <v>0.20341671180752699</v>
      </c>
      <c r="AW345" s="17"/>
      <c r="AX345" s="17">
        <v>0.16325520208834499</v>
      </c>
      <c r="AY345" s="17"/>
      <c r="AZ345" s="17">
        <v>0.17270144230346801</v>
      </c>
      <c r="BA345" s="17">
        <v>0.15994744113345699</v>
      </c>
      <c r="BB345" s="17">
        <v>0.156102248665383</v>
      </c>
      <c r="BC345" s="17"/>
      <c r="BD345" s="17">
        <v>0.13421770912699499</v>
      </c>
      <c r="BE345" s="17">
        <v>0.194409178067255</v>
      </c>
    </row>
    <row r="346" spans="2:57" x14ac:dyDescent="0.35">
      <c r="B346" t="s">
        <v>122</v>
      </c>
      <c r="C346" s="17">
        <v>0.22514192461636001</v>
      </c>
      <c r="D346" s="17">
        <v>0.25216587210844699</v>
      </c>
      <c r="E346" s="17">
        <v>0.210307566471539</v>
      </c>
      <c r="F346" s="17"/>
      <c r="G346" s="17">
        <v>0.21841730474971</v>
      </c>
      <c r="H346" s="17">
        <v>0.27681050022848702</v>
      </c>
      <c r="I346" s="17">
        <v>0.24276169344252799</v>
      </c>
      <c r="J346" s="17">
        <v>0.231190121526655</v>
      </c>
      <c r="K346" s="17">
        <v>0.114881254014435</v>
      </c>
      <c r="L346" s="17">
        <v>0.15641920549771601</v>
      </c>
      <c r="M346" s="17"/>
      <c r="N346" s="17">
        <v>0.180718936109562</v>
      </c>
      <c r="O346" s="17">
        <v>0.27071402716523502</v>
      </c>
      <c r="P346" s="17">
        <v>0.26115474534106797</v>
      </c>
      <c r="Q346" s="17">
        <v>0.28508142517993801</v>
      </c>
      <c r="R346" s="17"/>
      <c r="S346" s="17">
        <v>0.3</v>
      </c>
      <c r="T346" s="17">
        <v>0.20952380952381</v>
      </c>
      <c r="U346" s="17">
        <v>0.17647058823529399</v>
      </c>
      <c r="V346" s="17">
        <v>0.25396825396825401</v>
      </c>
      <c r="W346" s="17">
        <v>0.152542372881356</v>
      </c>
      <c r="X346" s="17">
        <v>0.215189873417722</v>
      </c>
      <c r="Y346" s="17">
        <v>0.2</v>
      </c>
      <c r="Z346" s="17">
        <v>0.162790697674419</v>
      </c>
      <c r="AA346" s="17">
        <v>0.266666666666667</v>
      </c>
      <c r="AB346" s="17"/>
      <c r="AC346" s="17">
        <v>0.24056784651964</v>
      </c>
      <c r="AD346" s="17">
        <v>0.22899622120642399</v>
      </c>
      <c r="AE346" s="17">
        <v>0.19611871378985599</v>
      </c>
      <c r="AF346" s="17"/>
      <c r="AG346" s="17">
        <v>0.240006678673026</v>
      </c>
      <c r="AH346" s="17">
        <v>0.23701138061348301</v>
      </c>
      <c r="AI346" s="17">
        <v>0.154517525141707</v>
      </c>
      <c r="AJ346" s="17">
        <v>0.20363788954449299</v>
      </c>
      <c r="AK346" s="17">
        <v>0.19562909550616001</v>
      </c>
      <c r="AL346" s="17"/>
      <c r="AM346" s="17">
        <v>0.307921896352152</v>
      </c>
      <c r="AN346" s="17">
        <v>0.27881841303507199</v>
      </c>
      <c r="AO346" s="17">
        <v>0.19809514772782899</v>
      </c>
      <c r="AP346" s="17">
        <v>0.20327218773716099</v>
      </c>
      <c r="AQ346" s="17">
        <v>0.42666838832723403</v>
      </c>
      <c r="AR346" s="17"/>
      <c r="AS346" s="17">
        <v>0.25656106163523801</v>
      </c>
      <c r="AT346" s="17">
        <v>0.24407824631686401</v>
      </c>
      <c r="AU346" s="17">
        <v>0.18647856556599501</v>
      </c>
      <c r="AV346" s="17">
        <v>0.181230783473981</v>
      </c>
      <c r="AW346" s="17"/>
      <c r="AX346" s="17">
        <v>0.22821202530628801</v>
      </c>
      <c r="AY346" s="17"/>
      <c r="AZ346" s="17">
        <v>0.23500431795605201</v>
      </c>
      <c r="BA346" s="17">
        <v>0.264101462582918</v>
      </c>
      <c r="BB346" s="17">
        <v>0.170473796812047</v>
      </c>
      <c r="BC346" s="17"/>
      <c r="BD346" s="17">
        <v>0.25533589502152099</v>
      </c>
      <c r="BE346" s="17">
        <v>0.201684363518743</v>
      </c>
    </row>
    <row r="347" spans="2:57" x14ac:dyDescent="0.35">
      <c r="B347" t="s">
        <v>123</v>
      </c>
      <c r="C347" s="17">
        <v>9.4999989528121401E-2</v>
      </c>
      <c r="D347" s="17">
        <v>0.10531778104775601</v>
      </c>
      <c r="E347" s="17">
        <v>8.9378712001575794E-2</v>
      </c>
      <c r="F347" s="17"/>
      <c r="G347" s="17">
        <v>5.0279875175115799E-2</v>
      </c>
      <c r="H347" s="17">
        <v>0.113883126201499</v>
      </c>
      <c r="I347" s="17">
        <v>0.100958996991486</v>
      </c>
      <c r="J347" s="17">
        <v>9.3061196173611402E-2</v>
      </c>
      <c r="K347" s="17">
        <v>8.8864413599994696E-2</v>
      </c>
      <c r="L347" s="17">
        <v>7.5124483157985797E-2</v>
      </c>
      <c r="M347" s="17"/>
      <c r="N347" s="17">
        <v>9.37345400831468E-2</v>
      </c>
      <c r="O347" s="17">
        <v>7.3272571969610303E-2</v>
      </c>
      <c r="P347" s="17">
        <v>9.3991751428440004E-2</v>
      </c>
      <c r="Q347" s="17">
        <v>0.16540160831338899</v>
      </c>
      <c r="R347" s="17"/>
      <c r="S347" s="17">
        <v>0.116666666666667</v>
      </c>
      <c r="T347" s="17">
        <v>9.5238095238095205E-2</v>
      </c>
      <c r="U347" s="17">
        <v>8.8235294117647106E-2</v>
      </c>
      <c r="V347" s="17">
        <v>0.126984126984127</v>
      </c>
      <c r="W347" s="17">
        <v>8.4745762711864403E-2</v>
      </c>
      <c r="X347" s="17">
        <v>6.3291139240506306E-2</v>
      </c>
      <c r="Y347" s="17">
        <v>5.7142857142857099E-2</v>
      </c>
      <c r="Z347" s="17">
        <v>0.116279069767442</v>
      </c>
      <c r="AA347" s="17">
        <v>0.1</v>
      </c>
      <c r="AB347" s="17"/>
      <c r="AC347" s="17">
        <v>0.106780336570149</v>
      </c>
      <c r="AD347" s="17">
        <v>7.8757996824147802E-2</v>
      </c>
      <c r="AE347" s="17">
        <v>0.124024321241021</v>
      </c>
      <c r="AF347" s="17"/>
      <c r="AG347" s="17">
        <v>0.124324729444898</v>
      </c>
      <c r="AH347" s="17">
        <v>6.6795728011925806E-2</v>
      </c>
      <c r="AI347" s="17">
        <v>0.103473154970685</v>
      </c>
      <c r="AJ347" s="17">
        <v>0</v>
      </c>
      <c r="AK347" s="17">
        <v>0.17237620003189899</v>
      </c>
      <c r="AL347" s="17"/>
      <c r="AM347" s="17">
        <v>5.6236484459445603E-2</v>
      </c>
      <c r="AN347" s="17">
        <v>0.117413254019938</v>
      </c>
      <c r="AO347" s="17">
        <v>9.9382535699573907E-2</v>
      </c>
      <c r="AP347" s="17">
        <v>0.10025240106416999</v>
      </c>
      <c r="AQ347" s="17">
        <v>9.4668909459060105E-2</v>
      </c>
      <c r="AR347" s="17"/>
      <c r="AS347" s="17">
        <v>8.5460011932375499E-2</v>
      </c>
      <c r="AT347" s="17">
        <v>7.4670220814741506E-2</v>
      </c>
      <c r="AU347" s="17">
        <v>0.10767598201058499</v>
      </c>
      <c r="AV347" s="17">
        <v>0.14096547356692199</v>
      </c>
      <c r="AW347" s="17"/>
      <c r="AX347" s="17">
        <v>8.0903056305279497E-2</v>
      </c>
      <c r="AY347" s="17"/>
      <c r="AZ347" s="17">
        <v>7.8828525645030206E-2</v>
      </c>
      <c r="BA347" s="17">
        <v>9.1097782909834599E-2</v>
      </c>
      <c r="BB347" s="17">
        <v>0.11860066998088201</v>
      </c>
      <c r="BC347" s="17"/>
      <c r="BD347" s="17">
        <v>6.4751518945960401E-2</v>
      </c>
      <c r="BE347" s="17">
        <v>0.116394421436016</v>
      </c>
    </row>
    <row r="348" spans="2:57" x14ac:dyDescent="0.35">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row>
    <row r="349" spans="2:57" x14ac:dyDescent="0.35">
      <c r="B349" s="6" t="s">
        <v>230</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row>
    <row r="350" spans="2:57" x14ac:dyDescent="0.35">
      <c r="B350" s="24" t="s">
        <v>85</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row>
    <row r="351" spans="2:57" x14ac:dyDescent="0.35">
      <c r="B351" t="s">
        <v>225</v>
      </c>
      <c r="C351" s="17">
        <v>0.14611770839525601</v>
      </c>
      <c r="D351" s="17">
        <v>0.16418731866980699</v>
      </c>
      <c r="E351" s="17">
        <v>0.13617788819454901</v>
      </c>
      <c r="F351" s="17"/>
      <c r="G351" s="17">
        <v>0.13496955354977699</v>
      </c>
      <c r="H351" s="17">
        <v>0.131649380864615</v>
      </c>
      <c r="I351" s="17">
        <v>0.15818014999396601</v>
      </c>
      <c r="J351" s="17">
        <v>0.196472700602246</v>
      </c>
      <c r="K351" s="17">
        <v>0.112540983741517</v>
      </c>
      <c r="L351" s="17">
        <v>0.10974475855435301</v>
      </c>
      <c r="M351" s="17"/>
      <c r="N351" s="17">
        <v>0.156171701387919</v>
      </c>
      <c r="O351" s="17">
        <v>0.13270286909395801</v>
      </c>
      <c r="P351" s="17">
        <v>0.148392374348295</v>
      </c>
      <c r="Q351" s="17">
        <v>0.116375045520172</v>
      </c>
      <c r="R351" s="17"/>
      <c r="S351" s="17">
        <v>0.1</v>
      </c>
      <c r="T351" s="17">
        <v>0.104761904761905</v>
      </c>
      <c r="U351" s="17">
        <v>0.20588235294117599</v>
      </c>
      <c r="V351" s="17">
        <v>0.158730158730159</v>
      </c>
      <c r="W351" s="17">
        <v>0.101694915254237</v>
      </c>
      <c r="X351" s="17">
        <v>0.139240506329114</v>
      </c>
      <c r="Y351" s="17">
        <v>0.2</v>
      </c>
      <c r="Z351" s="17">
        <v>0.209302325581395</v>
      </c>
      <c r="AA351" s="17">
        <v>0.16666666666666699</v>
      </c>
      <c r="AB351" s="17"/>
      <c r="AC351" s="17">
        <v>0.150885217669216</v>
      </c>
      <c r="AD351" s="17">
        <v>0.14517220061688299</v>
      </c>
      <c r="AE351" s="17">
        <v>0.125493871861308</v>
      </c>
      <c r="AF351" s="17"/>
      <c r="AG351" s="17">
        <v>0.18436719486560599</v>
      </c>
      <c r="AH351" s="17">
        <v>0.11827332126258901</v>
      </c>
      <c r="AI351" s="17">
        <v>8.6450641464934003E-2</v>
      </c>
      <c r="AJ351" s="17">
        <v>0.42283614938640601</v>
      </c>
      <c r="AK351" s="17">
        <v>0.19608300450736299</v>
      </c>
      <c r="AL351" s="17"/>
      <c r="AM351" s="17">
        <v>0.113610907291641</v>
      </c>
      <c r="AN351" s="17">
        <v>0.15823253891121999</v>
      </c>
      <c r="AO351" s="17">
        <v>0.13645167225323801</v>
      </c>
      <c r="AP351" s="17">
        <v>0.13229323474464699</v>
      </c>
      <c r="AQ351" s="17">
        <v>0.27011235611436801</v>
      </c>
      <c r="AR351" s="17"/>
      <c r="AS351" s="17">
        <v>0.136557400372048</v>
      </c>
      <c r="AT351" s="17">
        <v>0.149341617265005</v>
      </c>
      <c r="AU351" s="17">
        <v>0.11170286055033</v>
      </c>
      <c r="AV351" s="17">
        <v>0.20375761740717899</v>
      </c>
      <c r="AW351" s="17"/>
      <c r="AX351" s="17">
        <v>0.15368761647149501</v>
      </c>
      <c r="AY351" s="17"/>
      <c r="AZ351" s="17">
        <v>0.13138119837447601</v>
      </c>
      <c r="BA351" s="17">
        <v>0.174121538243737</v>
      </c>
      <c r="BB351" s="17">
        <v>0.124762871314963</v>
      </c>
      <c r="BC351" s="17"/>
      <c r="BD351" s="17">
        <v>0.15011698405826601</v>
      </c>
      <c r="BE351" s="17">
        <v>0.15168194041194399</v>
      </c>
    </row>
    <row r="352" spans="2:57" x14ac:dyDescent="0.35">
      <c r="B352" t="s">
        <v>226</v>
      </c>
      <c r="C352" s="17">
        <v>0.50656913904641998</v>
      </c>
      <c r="D352" s="17">
        <v>0.51414821544232103</v>
      </c>
      <c r="E352" s="17">
        <v>0.50449366961534803</v>
      </c>
      <c r="F352" s="17"/>
      <c r="G352" s="17">
        <v>0.490926634362787</v>
      </c>
      <c r="H352" s="17">
        <v>0.42645338559351198</v>
      </c>
      <c r="I352" s="17">
        <v>0.520057284126761</v>
      </c>
      <c r="J352" s="17">
        <v>0.52296308794256197</v>
      </c>
      <c r="K352" s="17">
        <v>0.536579400693177</v>
      </c>
      <c r="L352" s="17">
        <v>0.75138324195484196</v>
      </c>
      <c r="M352" s="17"/>
      <c r="N352" s="17">
        <v>0.53590082488030499</v>
      </c>
      <c r="O352" s="17">
        <v>0.45969514398176498</v>
      </c>
      <c r="P352" s="17">
        <v>0.493904485703132</v>
      </c>
      <c r="Q352" s="17">
        <v>0.47579916192904198</v>
      </c>
      <c r="R352" s="17"/>
      <c r="S352" s="17">
        <v>0.51666666666666705</v>
      </c>
      <c r="T352" s="17">
        <v>0.476190476190476</v>
      </c>
      <c r="U352" s="17">
        <v>0.41176470588235298</v>
      </c>
      <c r="V352" s="17">
        <v>0.55555555555555602</v>
      </c>
      <c r="W352" s="17">
        <v>0.50847457627118597</v>
      </c>
      <c r="X352" s="17">
        <v>0.544303797468354</v>
      </c>
      <c r="Y352" s="17">
        <v>0.55714285714285705</v>
      </c>
      <c r="Z352" s="17">
        <v>0.46511627906976699</v>
      </c>
      <c r="AA352" s="17">
        <v>0.51111111111111096</v>
      </c>
      <c r="AB352" s="17"/>
      <c r="AC352" s="17">
        <v>0.55777431098713903</v>
      </c>
      <c r="AD352" s="17">
        <v>0.50541911076909796</v>
      </c>
      <c r="AE352" s="17">
        <v>0.438797144139842</v>
      </c>
      <c r="AF352" s="17"/>
      <c r="AG352" s="17">
        <v>0.54318846947829602</v>
      </c>
      <c r="AH352" s="17">
        <v>0.50856964016692996</v>
      </c>
      <c r="AI352" s="17">
        <v>0.56645554135205201</v>
      </c>
      <c r="AJ352" s="17">
        <v>0.18883113101711901</v>
      </c>
      <c r="AK352" s="17">
        <v>0.37970477152123</v>
      </c>
      <c r="AL352" s="17"/>
      <c r="AM352" s="17">
        <v>0.432322026419031</v>
      </c>
      <c r="AN352" s="17">
        <v>0.48682717810930698</v>
      </c>
      <c r="AO352" s="17">
        <v>0.52585584873987801</v>
      </c>
      <c r="AP352" s="17">
        <v>0.53230925522698802</v>
      </c>
      <c r="AQ352" s="17">
        <v>0.25371468217870502</v>
      </c>
      <c r="AR352" s="17"/>
      <c r="AS352" s="17">
        <v>0.51069837007663099</v>
      </c>
      <c r="AT352" s="17">
        <v>0.51065704339558005</v>
      </c>
      <c r="AU352" s="17">
        <v>0.52222118653723804</v>
      </c>
      <c r="AV352" s="17">
        <v>0.46779836193006402</v>
      </c>
      <c r="AW352" s="17"/>
      <c r="AX352" s="17">
        <v>0.50978113947351</v>
      </c>
      <c r="AY352" s="17"/>
      <c r="AZ352" s="17">
        <v>0.44864071737217798</v>
      </c>
      <c r="BA352" s="17">
        <v>0.49531636888681901</v>
      </c>
      <c r="BB352" s="17">
        <v>0.58181616570745298</v>
      </c>
      <c r="BC352" s="17"/>
      <c r="BD352" s="17">
        <v>0.49109259155361401</v>
      </c>
      <c r="BE352" s="17">
        <v>0.51937878741280097</v>
      </c>
    </row>
    <row r="353" spans="2:57" x14ac:dyDescent="0.35">
      <c r="B353" t="s">
        <v>227</v>
      </c>
      <c r="C353" s="17">
        <v>0.233494984904313</v>
      </c>
      <c r="D353" s="17">
        <v>0.20815235173823499</v>
      </c>
      <c r="E353" s="17">
        <v>0.247266188273671</v>
      </c>
      <c r="F353" s="17"/>
      <c r="G353" s="17">
        <v>0.236660172275694</v>
      </c>
      <c r="H353" s="17">
        <v>0.28488756180297697</v>
      </c>
      <c r="I353" s="17">
        <v>0.24712813163418401</v>
      </c>
      <c r="J353" s="17">
        <v>0.18991260668012699</v>
      </c>
      <c r="K353" s="17">
        <v>0.21715022306599699</v>
      </c>
      <c r="L353" s="17">
        <v>7.9133536722354E-2</v>
      </c>
      <c r="M353" s="17"/>
      <c r="N353" s="17">
        <v>0.22018146126167701</v>
      </c>
      <c r="O353" s="17">
        <v>0.29247982805814599</v>
      </c>
      <c r="P353" s="17">
        <v>0.230497894224996</v>
      </c>
      <c r="Q353" s="17">
        <v>0.172697326822525</v>
      </c>
      <c r="R353" s="17"/>
      <c r="S353" s="17">
        <v>0.25</v>
      </c>
      <c r="T353" s="17">
        <v>0.30476190476190501</v>
      </c>
      <c r="U353" s="17">
        <v>0.26470588235294101</v>
      </c>
      <c r="V353" s="17">
        <v>0.126984126984127</v>
      </c>
      <c r="W353" s="17">
        <v>0.28813559322033899</v>
      </c>
      <c r="X353" s="17">
        <v>0.215189873417722</v>
      </c>
      <c r="Y353" s="17">
        <v>0.185714285714286</v>
      </c>
      <c r="Z353" s="17">
        <v>0.186046511627907</v>
      </c>
      <c r="AA353" s="17">
        <v>0.22222222222222199</v>
      </c>
      <c r="AB353" s="17"/>
      <c r="AC353" s="17">
        <v>0.22528700551483899</v>
      </c>
      <c r="AD353" s="17">
        <v>0.23675860070541699</v>
      </c>
      <c r="AE353" s="17">
        <v>0.25648227522468497</v>
      </c>
      <c r="AF353" s="17"/>
      <c r="AG353" s="17">
        <v>0.19498971281424299</v>
      </c>
      <c r="AH353" s="17">
        <v>0.25219825453042999</v>
      </c>
      <c r="AI353" s="17">
        <v>0.24315861852493501</v>
      </c>
      <c r="AJ353" s="17">
        <v>0</v>
      </c>
      <c r="AK353" s="17">
        <v>0.27225745679928998</v>
      </c>
      <c r="AL353" s="17"/>
      <c r="AM353" s="17">
        <v>0.28515694927923302</v>
      </c>
      <c r="AN353" s="17">
        <v>0.22731813858872199</v>
      </c>
      <c r="AO353" s="17">
        <v>0.22039306590066499</v>
      </c>
      <c r="AP353" s="17">
        <v>0.24309156917462801</v>
      </c>
      <c r="AQ353" s="17">
        <v>0.25453655371383999</v>
      </c>
      <c r="AR353" s="17"/>
      <c r="AS353" s="17">
        <v>0.204263462326497</v>
      </c>
      <c r="AT353" s="17">
        <v>0.25830899025284998</v>
      </c>
      <c r="AU353" s="17">
        <v>0.24012099440759599</v>
      </c>
      <c r="AV353" s="17">
        <v>0.216966881465779</v>
      </c>
      <c r="AW353" s="17"/>
      <c r="AX353" s="17">
        <v>0.23579494522595901</v>
      </c>
      <c r="AY353" s="17"/>
      <c r="AZ353" s="17">
        <v>0.29380263018047198</v>
      </c>
      <c r="BA353" s="17">
        <v>0.21886136448981999</v>
      </c>
      <c r="BB353" s="17">
        <v>0.191563757411467</v>
      </c>
      <c r="BC353" s="17"/>
      <c r="BD353" s="17">
        <v>0.24093295839498299</v>
      </c>
      <c r="BE353" s="17">
        <v>0.22147859752250901</v>
      </c>
    </row>
    <row r="354" spans="2:57" x14ac:dyDescent="0.35">
      <c r="B354" t="s">
        <v>228</v>
      </c>
      <c r="C354" s="17">
        <v>7.6470352553818399E-2</v>
      </c>
      <c r="D354" s="17">
        <v>9.0834056981084293E-2</v>
      </c>
      <c r="E354" s="17">
        <v>6.83825243104276E-2</v>
      </c>
      <c r="F354" s="17"/>
      <c r="G354" s="17">
        <v>0.123076851185751</v>
      </c>
      <c r="H354" s="17">
        <v>0.120236284545004</v>
      </c>
      <c r="I354" s="17">
        <v>5.3144987636183999E-2</v>
      </c>
      <c r="J354" s="17">
        <v>6.5150882404342594E-2</v>
      </c>
      <c r="K354" s="17">
        <v>3.1079083229513201E-2</v>
      </c>
      <c r="L354" s="17">
        <v>3.27395479136404E-2</v>
      </c>
      <c r="M354" s="17"/>
      <c r="N354" s="17">
        <v>5.8529555412183902E-2</v>
      </c>
      <c r="O354" s="17">
        <v>7.5389856259586399E-2</v>
      </c>
      <c r="P354" s="17">
        <v>9.8771758974810206E-2</v>
      </c>
      <c r="Q354" s="17">
        <v>0.14539550165332099</v>
      </c>
      <c r="R354" s="17"/>
      <c r="S354" s="17">
        <v>8.3333333333333301E-2</v>
      </c>
      <c r="T354" s="17">
        <v>7.6190476190476197E-2</v>
      </c>
      <c r="U354" s="17">
        <v>5.8823529411764698E-2</v>
      </c>
      <c r="V354" s="17">
        <v>0.126984126984127</v>
      </c>
      <c r="W354" s="17">
        <v>6.7796610169491497E-2</v>
      </c>
      <c r="X354" s="17">
        <v>6.3291139240506306E-2</v>
      </c>
      <c r="Y354" s="17">
        <v>4.2857142857142899E-2</v>
      </c>
      <c r="Z354" s="17">
        <v>0.116279069767442</v>
      </c>
      <c r="AA354" s="17">
        <v>6.6666666666666693E-2</v>
      </c>
      <c r="AB354" s="17"/>
      <c r="AC354" s="17">
        <v>3.8765600835988102E-2</v>
      </c>
      <c r="AD354" s="17">
        <v>7.1002116925227898E-2</v>
      </c>
      <c r="AE354" s="17">
        <v>0.12791432241725201</v>
      </c>
      <c r="AF354" s="17"/>
      <c r="AG354" s="17">
        <v>6.4429841402119603E-2</v>
      </c>
      <c r="AH354" s="17">
        <v>9.4285670703803504E-2</v>
      </c>
      <c r="AI354" s="17">
        <v>4.2808687374986498E-2</v>
      </c>
      <c r="AJ354" s="17">
        <v>0.18469483005198201</v>
      </c>
      <c r="AK354" s="17">
        <v>4.3645096269564802E-2</v>
      </c>
      <c r="AL354" s="17"/>
      <c r="AM354" s="17">
        <v>0.117552350707629</v>
      </c>
      <c r="AN354" s="17">
        <v>8.5511164920139701E-2</v>
      </c>
      <c r="AO354" s="17">
        <v>7.7078452345105006E-2</v>
      </c>
      <c r="AP354" s="17">
        <v>6.4384934880527003E-2</v>
      </c>
      <c r="AQ354" s="17">
        <v>0.16908256471923599</v>
      </c>
      <c r="AR354" s="17"/>
      <c r="AS354" s="17">
        <v>9.8636160476199303E-2</v>
      </c>
      <c r="AT354" s="17">
        <v>5.4272887744479997E-2</v>
      </c>
      <c r="AU354" s="17">
        <v>6.1106690926982898E-2</v>
      </c>
      <c r="AV354" s="17">
        <v>0.11147713919697801</v>
      </c>
      <c r="AW354" s="17"/>
      <c r="AX354" s="17">
        <v>6.7798476064207705E-2</v>
      </c>
      <c r="AY354" s="17"/>
      <c r="AZ354" s="17">
        <v>7.9331061671022704E-2</v>
      </c>
      <c r="BA354" s="17">
        <v>8.86626944533421E-2</v>
      </c>
      <c r="BB354" s="17">
        <v>5.8308214995937697E-2</v>
      </c>
      <c r="BC354" s="17"/>
      <c r="BD354" s="17">
        <v>6.7655245192248095E-2</v>
      </c>
      <c r="BE354" s="17">
        <v>9.1188995311011406E-2</v>
      </c>
    </row>
    <row r="355" spans="2:57" x14ac:dyDescent="0.35">
      <c r="B355" t="s">
        <v>81</v>
      </c>
      <c r="C355" s="17">
        <v>3.7347815100192298E-2</v>
      </c>
      <c r="D355" s="17">
        <v>2.2678057168552201E-2</v>
      </c>
      <c r="E355" s="17">
        <v>4.3679729606004802E-2</v>
      </c>
      <c r="F355" s="17"/>
      <c r="G355" s="17">
        <v>1.43667886259912E-2</v>
      </c>
      <c r="H355" s="17">
        <v>3.6773387193892997E-2</v>
      </c>
      <c r="I355" s="17">
        <v>2.1489446608905002E-2</v>
      </c>
      <c r="J355" s="17">
        <v>2.5500722370723101E-2</v>
      </c>
      <c r="K355" s="17">
        <v>0.102650309269796</v>
      </c>
      <c r="L355" s="17">
        <v>2.6998914854810301E-2</v>
      </c>
      <c r="M355" s="17"/>
      <c r="N355" s="17">
        <v>2.9216457057915601E-2</v>
      </c>
      <c r="O355" s="17">
        <v>3.97323026065452E-2</v>
      </c>
      <c r="P355" s="17">
        <v>2.84334867487674E-2</v>
      </c>
      <c r="Q355" s="17">
        <v>8.97329640749394E-2</v>
      </c>
      <c r="R355" s="17"/>
      <c r="S355" s="17">
        <v>0.05</v>
      </c>
      <c r="T355" s="17">
        <v>3.8095238095238099E-2</v>
      </c>
      <c r="U355" s="17">
        <v>5.8823529411764698E-2</v>
      </c>
      <c r="V355" s="17">
        <v>3.17460317460318E-2</v>
      </c>
      <c r="W355" s="17">
        <v>3.3898305084745797E-2</v>
      </c>
      <c r="X355" s="17">
        <v>3.7974683544303799E-2</v>
      </c>
      <c r="Y355" s="17">
        <v>1.4285714285714299E-2</v>
      </c>
      <c r="Z355" s="17">
        <v>2.32558139534884E-2</v>
      </c>
      <c r="AA355" s="17">
        <v>3.3333333333333298E-2</v>
      </c>
      <c r="AB355" s="17"/>
      <c r="AC355" s="17">
        <v>2.72878649928185E-2</v>
      </c>
      <c r="AD355" s="17">
        <v>4.1647970983374499E-2</v>
      </c>
      <c r="AE355" s="17">
        <v>5.1312386356913202E-2</v>
      </c>
      <c r="AF355" s="17"/>
      <c r="AG355" s="17">
        <v>1.30247814397348E-2</v>
      </c>
      <c r="AH355" s="17">
        <v>2.6673113336248201E-2</v>
      </c>
      <c r="AI355" s="17">
        <v>6.1126511283092003E-2</v>
      </c>
      <c r="AJ355" s="17">
        <v>0.20363788954449299</v>
      </c>
      <c r="AK355" s="17">
        <v>0.108309670902552</v>
      </c>
      <c r="AL355" s="17"/>
      <c r="AM355" s="17">
        <v>5.1357766302466502E-2</v>
      </c>
      <c r="AN355" s="17">
        <v>4.2110979470612098E-2</v>
      </c>
      <c r="AO355" s="17">
        <v>4.02209607611137E-2</v>
      </c>
      <c r="AP355" s="17">
        <v>2.79210059732104E-2</v>
      </c>
      <c r="AQ355" s="17">
        <v>5.2553843273850799E-2</v>
      </c>
      <c r="AR355" s="17"/>
      <c r="AS355" s="17">
        <v>4.9844606748626001E-2</v>
      </c>
      <c r="AT355" s="17">
        <v>2.74194613420852E-2</v>
      </c>
      <c r="AU355" s="17">
        <v>6.4848267577852503E-2</v>
      </c>
      <c r="AV355" s="17">
        <v>0</v>
      </c>
      <c r="AW355" s="17"/>
      <c r="AX355" s="17">
        <v>3.29378227648294E-2</v>
      </c>
      <c r="AY355" s="17"/>
      <c r="AZ355" s="17">
        <v>4.6844392401851599E-2</v>
      </c>
      <c r="BA355" s="17">
        <v>2.3038033926281998E-2</v>
      </c>
      <c r="BB355" s="17">
        <v>4.35489905701801E-2</v>
      </c>
      <c r="BC355" s="17"/>
      <c r="BD355" s="17">
        <v>5.0202220800888903E-2</v>
      </c>
      <c r="BE355" s="17">
        <v>1.62716793417347E-2</v>
      </c>
    </row>
    <row r="356" spans="2:57" x14ac:dyDescent="0.35">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row>
    <row r="357" spans="2:57" x14ac:dyDescent="0.35">
      <c r="B357" s="6" t="s">
        <v>231</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row>
    <row r="358" spans="2:57" x14ac:dyDescent="0.35">
      <c r="B358" s="24" t="s">
        <v>85</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row>
    <row r="359" spans="2:57" x14ac:dyDescent="0.35">
      <c r="B359" t="s">
        <v>225</v>
      </c>
      <c r="C359" s="17">
        <v>0.16639811454140899</v>
      </c>
      <c r="D359" s="17">
        <v>0.20978835362765599</v>
      </c>
      <c r="E359" s="17">
        <v>0.14166243216009999</v>
      </c>
      <c r="F359" s="17"/>
      <c r="G359" s="17">
        <v>0.219474310790091</v>
      </c>
      <c r="H359" s="17">
        <v>0.16374672844379101</v>
      </c>
      <c r="I359" s="17">
        <v>0.20233291554764801</v>
      </c>
      <c r="J359" s="17">
        <v>0.145063617367862</v>
      </c>
      <c r="K359" s="17">
        <v>0.106638510595139</v>
      </c>
      <c r="L359" s="17">
        <v>0.13077149592099799</v>
      </c>
      <c r="M359" s="17"/>
      <c r="N359" s="17">
        <v>0.175431866687393</v>
      </c>
      <c r="O359" s="17">
        <v>0.14769821599656499</v>
      </c>
      <c r="P359" s="17">
        <v>0.15879104164878199</v>
      </c>
      <c r="Q359" s="17">
        <v>0.162081079273446</v>
      </c>
      <c r="R359" s="17"/>
      <c r="S359" s="17">
        <v>0.16666666666666699</v>
      </c>
      <c r="T359" s="17">
        <v>0.104761904761905</v>
      </c>
      <c r="U359" s="17">
        <v>0.26470588235294101</v>
      </c>
      <c r="V359" s="17">
        <v>0.126984126984127</v>
      </c>
      <c r="W359" s="17">
        <v>0.11864406779661001</v>
      </c>
      <c r="X359" s="17">
        <v>0.20253164556962</v>
      </c>
      <c r="Y359" s="17">
        <v>0.27142857142857102</v>
      </c>
      <c r="Z359" s="17">
        <v>4.6511627906976702E-2</v>
      </c>
      <c r="AA359" s="17">
        <v>0.16666666666666699</v>
      </c>
      <c r="AB359" s="17"/>
      <c r="AC359" s="17">
        <v>0.15273631718890601</v>
      </c>
      <c r="AD359" s="17">
        <v>0.184106116705017</v>
      </c>
      <c r="AE359" s="17">
        <v>0.11790735149505301</v>
      </c>
      <c r="AF359" s="17"/>
      <c r="AG359" s="17">
        <v>0.17772009656181301</v>
      </c>
      <c r="AH359" s="17">
        <v>0.166787477227753</v>
      </c>
      <c r="AI359" s="17">
        <v>0.13938686839709899</v>
      </c>
      <c r="AJ359" s="17">
        <v>0.42283614938640601</v>
      </c>
      <c r="AK359" s="17">
        <v>6.6270714175707193E-2</v>
      </c>
      <c r="AL359" s="17"/>
      <c r="AM359" s="17">
        <v>0.138297099095579</v>
      </c>
      <c r="AN359" s="17">
        <v>0.19581688409465001</v>
      </c>
      <c r="AO359" s="17">
        <v>0.168752952474747</v>
      </c>
      <c r="AP359" s="17">
        <v>0.149296415510941</v>
      </c>
      <c r="AQ359" s="17">
        <v>0.25686590794671199</v>
      </c>
      <c r="AR359" s="17"/>
      <c r="AS359" s="17">
        <v>0.161136143949865</v>
      </c>
      <c r="AT359" s="17">
        <v>0.206377608360197</v>
      </c>
      <c r="AU359" s="17">
        <v>7.8816058335899997E-2</v>
      </c>
      <c r="AV359" s="17">
        <v>0.206069000616663</v>
      </c>
      <c r="AW359" s="17"/>
      <c r="AX359" s="17">
        <v>0.17709252199259301</v>
      </c>
      <c r="AY359" s="17"/>
      <c r="AZ359" s="17">
        <v>0.14609848885250801</v>
      </c>
      <c r="BA359" s="17">
        <v>0.21502206540726601</v>
      </c>
      <c r="BB359" s="17">
        <v>0.13210329498624199</v>
      </c>
      <c r="BC359" s="17"/>
      <c r="BD359" s="17">
        <v>0.17400090853727601</v>
      </c>
      <c r="BE359" s="17">
        <v>0.18729460672888101</v>
      </c>
    </row>
    <row r="360" spans="2:57" x14ac:dyDescent="0.35">
      <c r="B360" t="s">
        <v>226</v>
      </c>
      <c r="C360" s="17">
        <v>0.51478888624499197</v>
      </c>
      <c r="D360" s="17">
        <v>0.48446496962803998</v>
      </c>
      <c r="E360" s="17">
        <v>0.53257198360593805</v>
      </c>
      <c r="F360" s="17"/>
      <c r="G360" s="17">
        <v>0.40196676010871002</v>
      </c>
      <c r="H360" s="17">
        <v>0.488729978520349</v>
      </c>
      <c r="I360" s="17">
        <v>0.48424559700698899</v>
      </c>
      <c r="J360" s="17">
        <v>0.55124891034832102</v>
      </c>
      <c r="K360" s="17">
        <v>0.56784611834394405</v>
      </c>
      <c r="L360" s="17">
        <v>0.75342917159541301</v>
      </c>
      <c r="M360" s="17"/>
      <c r="N360" s="17">
        <v>0.53974704725391198</v>
      </c>
      <c r="O360" s="17">
        <v>0.50840458671643995</v>
      </c>
      <c r="P360" s="17">
        <v>0.50862635469604001</v>
      </c>
      <c r="Q360" s="17">
        <v>0.41526673414808501</v>
      </c>
      <c r="R360" s="17"/>
      <c r="S360" s="17">
        <v>0.45833333333333298</v>
      </c>
      <c r="T360" s="17">
        <v>0.53333333333333299</v>
      </c>
      <c r="U360" s="17">
        <v>0.35294117647058798</v>
      </c>
      <c r="V360" s="17">
        <v>0.60317460317460303</v>
      </c>
      <c r="W360" s="17">
        <v>0.644067796610169</v>
      </c>
      <c r="X360" s="17">
        <v>0.506329113924051</v>
      </c>
      <c r="Y360" s="17">
        <v>0.52857142857142903</v>
      </c>
      <c r="Z360" s="17">
        <v>0.48837209302325602</v>
      </c>
      <c r="AA360" s="17">
        <v>0.53333333333333299</v>
      </c>
      <c r="AB360" s="17"/>
      <c r="AC360" s="17">
        <v>0.53074087012718496</v>
      </c>
      <c r="AD360" s="17">
        <v>0.51651500509631698</v>
      </c>
      <c r="AE360" s="17">
        <v>0.50005479084184501</v>
      </c>
      <c r="AF360" s="17"/>
      <c r="AG360" s="17">
        <v>0.54877459327122202</v>
      </c>
      <c r="AH360" s="17">
        <v>0.49408514198867098</v>
      </c>
      <c r="AI360" s="17">
        <v>0.54037687776713805</v>
      </c>
      <c r="AJ360" s="17">
        <v>0.18883113101711901</v>
      </c>
      <c r="AK360" s="17">
        <v>0.53957753261404795</v>
      </c>
      <c r="AL360" s="17"/>
      <c r="AM360" s="17">
        <v>0.467260450098191</v>
      </c>
      <c r="AN360" s="17">
        <v>0.51001486070628599</v>
      </c>
      <c r="AO360" s="17">
        <v>0.52888577059292596</v>
      </c>
      <c r="AP360" s="17">
        <v>0.508994158327855</v>
      </c>
      <c r="AQ360" s="17">
        <v>0.44194700348813898</v>
      </c>
      <c r="AR360" s="17"/>
      <c r="AS360" s="17">
        <v>0.50351192603156103</v>
      </c>
      <c r="AT360" s="17">
        <v>0.50700684439586496</v>
      </c>
      <c r="AU360" s="17">
        <v>0.55728975600401598</v>
      </c>
      <c r="AV360" s="17">
        <v>0.49242756718289499</v>
      </c>
      <c r="AW360" s="17"/>
      <c r="AX360" s="17">
        <v>0.52789644990354201</v>
      </c>
      <c r="AY360" s="17"/>
      <c r="AZ360" s="17">
        <v>0.53470079130202097</v>
      </c>
      <c r="BA360" s="17">
        <v>0.454902934628654</v>
      </c>
      <c r="BB360" s="17">
        <v>0.56006233392379001</v>
      </c>
      <c r="BC360" s="17"/>
      <c r="BD360" s="17">
        <v>0.51863402281929305</v>
      </c>
      <c r="BE360" s="17">
        <v>0.49425955960863999</v>
      </c>
    </row>
    <row r="361" spans="2:57" x14ac:dyDescent="0.35">
      <c r="B361" t="s">
        <v>227</v>
      </c>
      <c r="C361" s="17">
        <v>0.20734654240947301</v>
      </c>
      <c r="D361" s="17">
        <v>0.19802827963906799</v>
      </c>
      <c r="E361" s="17">
        <v>0.21157076734080901</v>
      </c>
      <c r="F361" s="17"/>
      <c r="G361" s="17">
        <v>0.25904485380985998</v>
      </c>
      <c r="H361" s="17">
        <v>0.224610648663154</v>
      </c>
      <c r="I361" s="17">
        <v>0.21942406331185901</v>
      </c>
      <c r="J361" s="17">
        <v>0.188673803228221</v>
      </c>
      <c r="K361" s="17">
        <v>0.192323614682536</v>
      </c>
      <c r="L361" s="17">
        <v>6.1801502773967697E-2</v>
      </c>
      <c r="M361" s="17"/>
      <c r="N361" s="17">
        <v>0.177694307869141</v>
      </c>
      <c r="O361" s="17">
        <v>0.24598188991946801</v>
      </c>
      <c r="P361" s="17">
        <v>0.225641427542805</v>
      </c>
      <c r="Q361" s="17">
        <v>0.25088287097836898</v>
      </c>
      <c r="R361" s="17"/>
      <c r="S361" s="17">
        <v>0.21666666666666701</v>
      </c>
      <c r="T361" s="17">
        <v>0.27619047619047599</v>
      </c>
      <c r="U361" s="17">
        <v>0.23529411764705899</v>
      </c>
      <c r="V361" s="17">
        <v>0.22222222222222199</v>
      </c>
      <c r="W361" s="17">
        <v>0.152542372881356</v>
      </c>
      <c r="X361" s="17">
        <v>0.151898734177215</v>
      </c>
      <c r="Y361" s="17">
        <v>0.114285714285714</v>
      </c>
      <c r="Z361" s="17">
        <v>0.27906976744186002</v>
      </c>
      <c r="AA361" s="17">
        <v>0.2</v>
      </c>
      <c r="AB361" s="17"/>
      <c r="AC361" s="17">
        <v>0.209756636715384</v>
      </c>
      <c r="AD361" s="17">
        <v>0.200963743293855</v>
      </c>
      <c r="AE361" s="17">
        <v>0.23194343719302901</v>
      </c>
      <c r="AF361" s="17"/>
      <c r="AG361" s="17">
        <v>0.182993352695481</v>
      </c>
      <c r="AH361" s="17">
        <v>0.22308496784915</v>
      </c>
      <c r="AI361" s="17">
        <v>0.246964958203341</v>
      </c>
      <c r="AJ361" s="17">
        <v>0.18469483005198201</v>
      </c>
      <c r="AK361" s="17">
        <v>0.18204105753453401</v>
      </c>
      <c r="AL361" s="17"/>
      <c r="AM361" s="17">
        <v>0.26214285322453101</v>
      </c>
      <c r="AN361" s="17">
        <v>0.19463971061584501</v>
      </c>
      <c r="AO361" s="17">
        <v>0.181429817180954</v>
      </c>
      <c r="AP361" s="17">
        <v>0.216565091842779</v>
      </c>
      <c r="AQ361" s="17">
        <v>0.25453655371383999</v>
      </c>
      <c r="AR361" s="17"/>
      <c r="AS361" s="17">
        <v>0.22111734913578801</v>
      </c>
      <c r="AT361" s="17">
        <v>0.18809892444270301</v>
      </c>
      <c r="AU361" s="17">
        <v>0.22541754428282099</v>
      </c>
      <c r="AV361" s="17">
        <v>0.20281025299043401</v>
      </c>
      <c r="AW361" s="17"/>
      <c r="AX361" s="17">
        <v>0.19733032516316401</v>
      </c>
      <c r="AY361" s="17"/>
      <c r="AZ361" s="17">
        <v>0.206035011844557</v>
      </c>
      <c r="BA361" s="17">
        <v>0.22341153365562</v>
      </c>
      <c r="BB361" s="17">
        <v>0.19402565126364099</v>
      </c>
      <c r="BC361" s="17"/>
      <c r="BD361" s="17">
        <v>0.20648092768360199</v>
      </c>
      <c r="BE361" s="17">
        <v>0.206088526050237</v>
      </c>
    </row>
    <row r="362" spans="2:57" x14ac:dyDescent="0.35">
      <c r="B362" t="s">
        <v>228</v>
      </c>
      <c r="C362" s="17">
        <v>6.6177796511552395E-2</v>
      </c>
      <c r="D362" s="17">
        <v>8.50403399366845E-2</v>
      </c>
      <c r="E362" s="17">
        <v>5.53957787631712E-2</v>
      </c>
      <c r="F362" s="17"/>
      <c r="G362" s="17">
        <v>0.10514728666534801</v>
      </c>
      <c r="H362" s="17">
        <v>7.0810581467871697E-2</v>
      </c>
      <c r="I362" s="17">
        <v>5.1450689349385299E-2</v>
      </c>
      <c r="J362" s="17">
        <v>9.9730030839993197E-2</v>
      </c>
      <c r="K362" s="17">
        <v>4.08101672535729E-2</v>
      </c>
      <c r="L362" s="17">
        <v>0</v>
      </c>
      <c r="M362" s="17"/>
      <c r="N362" s="17">
        <v>6.5029485811724103E-2</v>
      </c>
      <c r="O362" s="17">
        <v>5.9170448688526299E-2</v>
      </c>
      <c r="P362" s="17">
        <v>5.4444106700298499E-2</v>
      </c>
      <c r="Q362" s="17">
        <v>0.100575045275938</v>
      </c>
      <c r="R362" s="17"/>
      <c r="S362" s="17">
        <v>9.1666666666666702E-2</v>
      </c>
      <c r="T362" s="17">
        <v>4.7619047619047603E-2</v>
      </c>
      <c r="U362" s="17">
        <v>5.8823529411764698E-2</v>
      </c>
      <c r="V362" s="17">
        <v>3.17460317460318E-2</v>
      </c>
      <c r="W362" s="17">
        <v>6.7796610169491497E-2</v>
      </c>
      <c r="X362" s="17">
        <v>7.5949367088607597E-2</v>
      </c>
      <c r="Y362" s="17">
        <v>5.7142857142857099E-2</v>
      </c>
      <c r="Z362" s="17">
        <v>0.162790697674419</v>
      </c>
      <c r="AA362" s="17">
        <v>5.5555555555555601E-2</v>
      </c>
      <c r="AB362" s="17"/>
      <c r="AC362" s="17">
        <v>6.2646922461525506E-2</v>
      </c>
      <c r="AD362" s="17">
        <v>6.3532072578006096E-2</v>
      </c>
      <c r="AE362" s="17">
        <v>5.9137414000721103E-2</v>
      </c>
      <c r="AF362" s="17"/>
      <c r="AG362" s="17">
        <v>6.4923663316003993E-2</v>
      </c>
      <c r="AH362" s="17">
        <v>8.49828280502367E-2</v>
      </c>
      <c r="AI362" s="17">
        <v>1.8317823908105501E-2</v>
      </c>
      <c r="AJ362" s="17">
        <v>0</v>
      </c>
      <c r="AK362" s="17">
        <v>2.1251463146306101E-2</v>
      </c>
      <c r="AL362" s="17"/>
      <c r="AM362" s="17">
        <v>6.4326506325305302E-2</v>
      </c>
      <c r="AN362" s="17">
        <v>4.0120040094571999E-2</v>
      </c>
      <c r="AO362" s="17">
        <v>7.4281338415599599E-2</v>
      </c>
      <c r="AP362" s="17">
        <v>8.6398638521160601E-2</v>
      </c>
      <c r="AQ362" s="17">
        <v>4.6650534851308698E-2</v>
      </c>
      <c r="AR362" s="17"/>
      <c r="AS362" s="17">
        <v>6.7182069615801296E-2</v>
      </c>
      <c r="AT362" s="17">
        <v>6.7345671127782794E-2</v>
      </c>
      <c r="AU362" s="17">
        <v>5.9087418667099899E-2</v>
      </c>
      <c r="AV362" s="17">
        <v>7.1730645419307404E-2</v>
      </c>
      <c r="AW362" s="17"/>
      <c r="AX362" s="17">
        <v>5.5810009609160299E-2</v>
      </c>
      <c r="AY362" s="17"/>
      <c r="AZ362" s="17">
        <v>4.8138307766511602E-2</v>
      </c>
      <c r="BA362" s="17">
        <v>8.0949765777769703E-2</v>
      </c>
      <c r="BB362" s="17">
        <v>6.5817699317415504E-2</v>
      </c>
      <c r="BC362" s="17"/>
      <c r="BD362" s="17">
        <v>4.8274860632126902E-2</v>
      </c>
      <c r="BE362" s="17">
        <v>8.3973829817455603E-2</v>
      </c>
    </row>
    <row r="363" spans="2:57" x14ac:dyDescent="0.35">
      <c r="B363" t="s">
        <v>81</v>
      </c>
      <c r="C363" s="17">
        <v>4.5288660292574098E-2</v>
      </c>
      <c r="D363" s="17">
        <v>2.2678057168552201E-2</v>
      </c>
      <c r="E363" s="17">
        <v>5.8799038129981301E-2</v>
      </c>
      <c r="F363" s="17"/>
      <c r="G363" s="17">
        <v>1.43667886259912E-2</v>
      </c>
      <c r="H363" s="17">
        <v>5.2102062904834698E-2</v>
      </c>
      <c r="I363" s="17">
        <v>4.25467347841193E-2</v>
      </c>
      <c r="J363" s="17">
        <v>1.52836382156036E-2</v>
      </c>
      <c r="K363" s="17">
        <v>9.2381589124808594E-2</v>
      </c>
      <c r="L363" s="17">
        <v>5.3997829709620498E-2</v>
      </c>
      <c r="M363" s="17"/>
      <c r="N363" s="17">
        <v>4.2097292377830303E-2</v>
      </c>
      <c r="O363" s="17">
        <v>3.8744858679000398E-2</v>
      </c>
      <c r="P363" s="17">
        <v>5.2497069412073799E-2</v>
      </c>
      <c r="Q363" s="17">
        <v>7.1194270324161493E-2</v>
      </c>
      <c r="R363" s="17"/>
      <c r="S363" s="17">
        <v>6.6666666666666693E-2</v>
      </c>
      <c r="T363" s="17">
        <v>3.8095238095238099E-2</v>
      </c>
      <c r="U363" s="17">
        <v>8.8235294117647106E-2</v>
      </c>
      <c r="V363" s="17">
        <v>1.58730158730159E-2</v>
      </c>
      <c r="W363" s="17">
        <v>1.6949152542372899E-2</v>
      </c>
      <c r="X363" s="17">
        <v>6.3291139240506306E-2</v>
      </c>
      <c r="Y363" s="17">
        <v>2.8571428571428598E-2</v>
      </c>
      <c r="Z363" s="17">
        <v>2.32558139534884E-2</v>
      </c>
      <c r="AA363" s="17">
        <v>4.4444444444444398E-2</v>
      </c>
      <c r="AB363" s="17"/>
      <c r="AC363" s="17">
        <v>4.4119253506999002E-2</v>
      </c>
      <c r="AD363" s="17">
        <v>3.4883062326804597E-2</v>
      </c>
      <c r="AE363" s="17">
        <v>9.0957006469352397E-2</v>
      </c>
      <c r="AF363" s="17"/>
      <c r="AG363" s="17">
        <v>2.5588294155480199E-2</v>
      </c>
      <c r="AH363" s="17">
        <v>3.10595848841894E-2</v>
      </c>
      <c r="AI363" s="17">
        <v>5.4953471724316499E-2</v>
      </c>
      <c r="AJ363" s="17">
        <v>0.20363788954449299</v>
      </c>
      <c r="AK363" s="17">
        <v>0.19085923252940501</v>
      </c>
      <c r="AL363" s="17"/>
      <c r="AM363" s="17">
        <v>6.79730912563936E-2</v>
      </c>
      <c r="AN363" s="17">
        <v>5.9408504488646603E-2</v>
      </c>
      <c r="AO363" s="17">
        <v>4.6650121335773502E-2</v>
      </c>
      <c r="AP363" s="17">
        <v>3.8745695797264598E-2</v>
      </c>
      <c r="AQ363" s="17">
        <v>0</v>
      </c>
      <c r="AR363" s="17"/>
      <c r="AS363" s="17">
        <v>4.7052511266984502E-2</v>
      </c>
      <c r="AT363" s="17">
        <v>3.1170951673452602E-2</v>
      </c>
      <c r="AU363" s="17">
        <v>7.9389222710162397E-2</v>
      </c>
      <c r="AV363" s="17">
        <v>2.6962533790700401E-2</v>
      </c>
      <c r="AW363" s="17"/>
      <c r="AX363" s="17">
        <v>4.1870693331541101E-2</v>
      </c>
      <c r="AY363" s="17"/>
      <c r="AZ363" s="17">
        <v>6.5027400234401803E-2</v>
      </c>
      <c r="BA363" s="17">
        <v>2.57137005306898E-2</v>
      </c>
      <c r="BB363" s="17">
        <v>4.7991020508910798E-2</v>
      </c>
      <c r="BC363" s="17"/>
      <c r="BD363" s="17">
        <v>5.2609280327701097E-2</v>
      </c>
      <c r="BE363" s="17">
        <v>2.83834777947869E-2</v>
      </c>
    </row>
    <row r="364" spans="2:57"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row>
    <row r="365" spans="2:57" x14ac:dyDescent="0.35">
      <c r="B365" s="6" t="s">
        <v>232</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row>
    <row r="366" spans="2:57" x14ac:dyDescent="0.35">
      <c r="B366" s="24" t="s">
        <v>85</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row>
    <row r="367" spans="2:57" x14ac:dyDescent="0.35">
      <c r="B367" t="s">
        <v>225</v>
      </c>
      <c r="C367" s="17">
        <v>0.22236185557684099</v>
      </c>
      <c r="D367" s="17">
        <v>0.22403356889221501</v>
      </c>
      <c r="E367" s="17">
        <v>0.219953165400432</v>
      </c>
      <c r="F367" s="17"/>
      <c r="G367" s="17">
        <v>0.21390442046632099</v>
      </c>
      <c r="H367" s="17">
        <v>0.233204366959302</v>
      </c>
      <c r="I367" s="17">
        <v>0.217157445198292</v>
      </c>
      <c r="J367" s="17">
        <v>0.243107391567805</v>
      </c>
      <c r="K367" s="17">
        <v>0.19258994838715099</v>
      </c>
      <c r="L367" s="17">
        <v>0.21957191354977601</v>
      </c>
      <c r="M367" s="17"/>
      <c r="N367" s="17">
        <v>0.245448583579091</v>
      </c>
      <c r="O367" s="17">
        <v>0.24500885465844499</v>
      </c>
      <c r="P367" s="17">
        <v>0.18603375273803899</v>
      </c>
      <c r="Q367" s="17">
        <v>9.8846651642150299E-2</v>
      </c>
      <c r="R367" s="17"/>
      <c r="S367" s="17">
        <v>0.2</v>
      </c>
      <c r="T367" s="17">
        <v>0.24761904761904799</v>
      </c>
      <c r="U367" s="17">
        <v>0.29411764705882398</v>
      </c>
      <c r="V367" s="17">
        <v>0.17460317460317501</v>
      </c>
      <c r="W367" s="17">
        <v>0.20338983050847501</v>
      </c>
      <c r="X367" s="17">
        <v>0.151898734177215</v>
      </c>
      <c r="Y367" s="17">
        <v>0.22857142857142901</v>
      </c>
      <c r="Z367" s="17">
        <v>0.162790697674419</v>
      </c>
      <c r="AA367" s="17">
        <v>0.28888888888888897</v>
      </c>
      <c r="AB367" s="17"/>
      <c r="AC367" s="17">
        <v>0.180407660924783</v>
      </c>
      <c r="AD367" s="17">
        <v>0.26638055023375801</v>
      </c>
      <c r="AE367" s="17">
        <v>0.104345924320787</v>
      </c>
      <c r="AF367" s="17"/>
      <c r="AG367" s="17">
        <v>0.22058818471865899</v>
      </c>
      <c r="AH367" s="17">
        <v>0.24881445196514301</v>
      </c>
      <c r="AI367" s="17">
        <v>0.12032331956706201</v>
      </c>
      <c r="AJ367" s="17">
        <v>0.42283614938640601</v>
      </c>
      <c r="AK367" s="17">
        <v>0.128555311559093</v>
      </c>
      <c r="AL367" s="17"/>
      <c r="AM367" s="17">
        <v>0.19486978710905201</v>
      </c>
      <c r="AN367" s="17">
        <v>0.24849318265519699</v>
      </c>
      <c r="AO367" s="17">
        <v>0.23081791828249801</v>
      </c>
      <c r="AP367" s="17">
        <v>0.21826110223089301</v>
      </c>
      <c r="AQ367" s="17">
        <v>0.26137575249605399</v>
      </c>
      <c r="AR367" s="17"/>
      <c r="AS367" s="17">
        <v>0.23208658459262499</v>
      </c>
      <c r="AT367" s="17">
        <v>0.25393914754114</v>
      </c>
      <c r="AU367" s="17">
        <v>0.139274884342238</v>
      </c>
      <c r="AV367" s="17">
        <v>0.24930289563765401</v>
      </c>
      <c r="AW367" s="17"/>
      <c r="AX367" s="17">
        <v>0.24346273293670501</v>
      </c>
      <c r="AY367" s="17"/>
      <c r="AZ367" s="17">
        <v>0.21914449256937499</v>
      </c>
      <c r="BA367" s="17">
        <v>0.23119284894054701</v>
      </c>
      <c r="BB367" s="17">
        <v>0.21916807013735001</v>
      </c>
      <c r="BC367" s="17"/>
      <c r="BD367" s="17">
        <v>0.25688170054130099</v>
      </c>
      <c r="BE367" s="17">
        <v>0.21560519755930899</v>
      </c>
    </row>
    <row r="368" spans="2:57" x14ac:dyDescent="0.35">
      <c r="B368" t="s">
        <v>226</v>
      </c>
      <c r="C368" s="17">
        <v>0.56917885498047305</v>
      </c>
      <c r="D368" s="17">
        <v>0.56748372950811299</v>
      </c>
      <c r="E368" s="17">
        <v>0.57062116138154695</v>
      </c>
      <c r="F368" s="17"/>
      <c r="G368" s="17">
        <v>0.48407728604175398</v>
      </c>
      <c r="H368" s="17">
        <v>0.50047608111469599</v>
      </c>
      <c r="I368" s="17">
        <v>0.59831043448628196</v>
      </c>
      <c r="J368" s="17">
        <v>0.57589005095861001</v>
      </c>
      <c r="K368" s="17">
        <v>0.63233956585307505</v>
      </c>
      <c r="L368" s="17">
        <v>0.75342917159541301</v>
      </c>
      <c r="M368" s="17"/>
      <c r="N368" s="17">
        <v>0.59931000421420899</v>
      </c>
      <c r="O368" s="17">
        <v>0.54478392508766105</v>
      </c>
      <c r="P368" s="17">
        <v>0.55498859018879798</v>
      </c>
      <c r="Q368" s="17">
        <v>0.50867685087354098</v>
      </c>
      <c r="R368" s="17"/>
      <c r="S368" s="17">
        <v>0.5</v>
      </c>
      <c r="T368" s="17">
        <v>0.55238095238095197</v>
      </c>
      <c r="U368" s="17">
        <v>0.5</v>
      </c>
      <c r="V368" s="17">
        <v>0.61904761904761896</v>
      </c>
      <c r="W368" s="17">
        <v>0.62711864406779705</v>
      </c>
      <c r="X368" s="17">
        <v>0.632911392405063</v>
      </c>
      <c r="Y368" s="17">
        <v>0.64285714285714302</v>
      </c>
      <c r="Z368" s="17">
        <v>0.55813953488372103</v>
      </c>
      <c r="AA368" s="17">
        <v>0.54444444444444395</v>
      </c>
      <c r="AB368" s="17"/>
      <c r="AC368" s="17">
        <v>0.61282103473600202</v>
      </c>
      <c r="AD368" s="17">
        <v>0.54784275610421096</v>
      </c>
      <c r="AE368" s="17">
        <v>0.57771437793029101</v>
      </c>
      <c r="AF368" s="17"/>
      <c r="AG368" s="17">
        <v>0.607994299400752</v>
      </c>
      <c r="AH368" s="17">
        <v>0.53974540663057702</v>
      </c>
      <c r="AI368" s="17">
        <v>0.70789961527005996</v>
      </c>
      <c r="AJ368" s="17">
        <v>0.37352596106910102</v>
      </c>
      <c r="AK368" s="17">
        <v>0.60934212604063498</v>
      </c>
      <c r="AL368" s="17"/>
      <c r="AM368" s="17">
        <v>0.46684907123057701</v>
      </c>
      <c r="AN368" s="17">
        <v>0.54203357318900502</v>
      </c>
      <c r="AO368" s="17">
        <v>0.57155324442049005</v>
      </c>
      <c r="AP368" s="17">
        <v>0.58454402699812602</v>
      </c>
      <c r="AQ368" s="17">
        <v>0.61216068993281902</v>
      </c>
      <c r="AR368" s="17"/>
      <c r="AS368" s="17">
        <v>0.58067529994440803</v>
      </c>
      <c r="AT368" s="17">
        <v>0.55381340772146503</v>
      </c>
      <c r="AU368" s="17">
        <v>0.63848407660178697</v>
      </c>
      <c r="AV368" s="17">
        <v>0.48719707885128699</v>
      </c>
      <c r="AW368" s="17"/>
      <c r="AX368" s="17">
        <v>0.56450509351744604</v>
      </c>
      <c r="AY368" s="17"/>
      <c r="AZ368" s="17">
        <v>0.57287873031490799</v>
      </c>
      <c r="BA368" s="17">
        <v>0.51772292259821295</v>
      </c>
      <c r="BB368" s="17">
        <v>0.62914195260963601</v>
      </c>
      <c r="BC368" s="17"/>
      <c r="BD368" s="17">
        <v>0.57059015048443995</v>
      </c>
      <c r="BE368" s="17">
        <v>0.54009135625563498</v>
      </c>
    </row>
    <row r="369" spans="2:57" x14ac:dyDescent="0.35">
      <c r="B369" t="s">
        <v>227</v>
      </c>
      <c r="C369" s="17">
        <v>0.125206300300711</v>
      </c>
      <c r="D369" s="17">
        <v>0.131895759128873</v>
      </c>
      <c r="E369" s="17">
        <v>0.121860894416692</v>
      </c>
      <c r="F369" s="17"/>
      <c r="G369" s="17">
        <v>0.19218956272319099</v>
      </c>
      <c r="H369" s="17">
        <v>0.16112927102258701</v>
      </c>
      <c r="I369" s="17">
        <v>0.111475875557785</v>
      </c>
      <c r="J369" s="17">
        <v>0.14886772840488</v>
      </c>
      <c r="K369" s="17">
        <v>5.1192219745450102E-2</v>
      </c>
      <c r="L369" s="17">
        <v>0</v>
      </c>
      <c r="M369" s="17"/>
      <c r="N369" s="17">
        <v>8.7452908499270995E-2</v>
      </c>
      <c r="O369" s="17">
        <v>0.14530351869938299</v>
      </c>
      <c r="P369" s="17">
        <v>0.16356833636453599</v>
      </c>
      <c r="Q369" s="17">
        <v>0.19343744343415301</v>
      </c>
      <c r="R369" s="17"/>
      <c r="S369" s="17">
        <v>0.19166666666666701</v>
      </c>
      <c r="T369" s="17">
        <v>0.12380952380952399</v>
      </c>
      <c r="U369" s="17">
        <v>0.11764705882352899</v>
      </c>
      <c r="V369" s="17">
        <v>0.14285714285714299</v>
      </c>
      <c r="W369" s="17">
        <v>0.11864406779661001</v>
      </c>
      <c r="X369" s="17">
        <v>0.113924050632911</v>
      </c>
      <c r="Y369" s="17">
        <v>7.1428571428571397E-2</v>
      </c>
      <c r="Z369" s="17">
        <v>0.162790697674419</v>
      </c>
      <c r="AA369" s="17">
        <v>7.7777777777777807E-2</v>
      </c>
      <c r="AB369" s="17"/>
      <c r="AC369" s="17">
        <v>0.12212820719855701</v>
      </c>
      <c r="AD369" s="17">
        <v>0.107111988598436</v>
      </c>
      <c r="AE369" s="17">
        <v>0.231318290364283</v>
      </c>
      <c r="AF369" s="17"/>
      <c r="AG369" s="17">
        <v>0.117285200957812</v>
      </c>
      <c r="AH369" s="17">
        <v>0.110136769622695</v>
      </c>
      <c r="AI369" s="17">
        <v>0.14728620169599799</v>
      </c>
      <c r="AJ369" s="17">
        <v>0</v>
      </c>
      <c r="AK369" s="17">
        <v>0.176418509403863</v>
      </c>
      <c r="AL369" s="17"/>
      <c r="AM369" s="17">
        <v>0.221489180702338</v>
      </c>
      <c r="AN369" s="17">
        <v>9.86472886537096E-2</v>
      </c>
      <c r="AO369" s="17">
        <v>0.12690485089745401</v>
      </c>
      <c r="AP369" s="17">
        <v>0.10260389961036399</v>
      </c>
      <c r="AQ369" s="17">
        <v>0.12646355757112701</v>
      </c>
      <c r="AR369" s="17"/>
      <c r="AS369" s="17">
        <v>0.10771534177927</v>
      </c>
      <c r="AT369" s="17">
        <v>0.11452633162272401</v>
      </c>
      <c r="AU369" s="17">
        <v>0.13169023342781599</v>
      </c>
      <c r="AV369" s="17">
        <v>0.171209567013656</v>
      </c>
      <c r="AW369" s="17"/>
      <c r="AX369" s="17">
        <v>0.10993961446992399</v>
      </c>
      <c r="AY369" s="17"/>
      <c r="AZ369" s="17">
        <v>0.112100193172593</v>
      </c>
      <c r="BA369" s="17">
        <v>0.16839871812981499</v>
      </c>
      <c r="BB369" s="17">
        <v>8.0193720711723301E-2</v>
      </c>
      <c r="BC369" s="17"/>
      <c r="BD369" s="17">
        <v>0.103269147031488</v>
      </c>
      <c r="BE369" s="17">
        <v>0.147376613727944</v>
      </c>
    </row>
    <row r="370" spans="2:57" x14ac:dyDescent="0.35">
      <c r="B370" t="s">
        <v>228</v>
      </c>
      <c r="C370" s="17">
        <v>3.88284618487739E-2</v>
      </c>
      <c r="D370" s="17">
        <v>5.0871178435514197E-2</v>
      </c>
      <c r="E370" s="17">
        <v>3.1928632887535099E-2</v>
      </c>
      <c r="F370" s="17"/>
      <c r="G370" s="17">
        <v>8.2431598970331504E-2</v>
      </c>
      <c r="H370" s="17">
        <v>5.7110010935398102E-2</v>
      </c>
      <c r="I370" s="17">
        <v>3.6255155567507899E-2</v>
      </c>
      <c r="J370" s="17">
        <v>8.4255954265506795E-3</v>
      </c>
      <c r="K370" s="17">
        <v>2.8446647670441201E-2</v>
      </c>
      <c r="L370" s="17">
        <v>0</v>
      </c>
      <c r="M370" s="17"/>
      <c r="N370" s="17">
        <v>3.3230795910350198E-2</v>
      </c>
      <c r="O370" s="17">
        <v>2.1501737290343E-2</v>
      </c>
      <c r="P370" s="17">
        <v>5.4810726380764403E-2</v>
      </c>
      <c r="Q370" s="17">
        <v>9.1483064486664697E-2</v>
      </c>
      <c r="R370" s="17"/>
      <c r="S370" s="17">
        <v>5.83333333333333E-2</v>
      </c>
      <c r="T370" s="17">
        <v>3.8095238095238099E-2</v>
      </c>
      <c r="U370" s="17">
        <v>2.9411764705882401E-2</v>
      </c>
      <c r="V370" s="17">
        <v>3.17460317460318E-2</v>
      </c>
      <c r="W370" s="17">
        <v>0</v>
      </c>
      <c r="X370" s="17">
        <v>5.0632911392405097E-2</v>
      </c>
      <c r="Y370" s="17">
        <v>2.8571428571428598E-2</v>
      </c>
      <c r="Z370" s="17">
        <v>9.3023255813953501E-2</v>
      </c>
      <c r="AA370" s="17">
        <v>3.3333333333333298E-2</v>
      </c>
      <c r="AB370" s="17"/>
      <c r="AC370" s="17">
        <v>4.4043466396041002E-2</v>
      </c>
      <c r="AD370" s="17">
        <v>3.4774003856228197E-2</v>
      </c>
      <c r="AE370" s="17">
        <v>4.8394968804678098E-2</v>
      </c>
      <c r="AF370" s="17"/>
      <c r="AG370" s="17">
        <v>3.2315721651291998E-2</v>
      </c>
      <c r="AH370" s="17">
        <v>5.0318987349566302E-2</v>
      </c>
      <c r="AI370" s="17">
        <v>2.4490863466881001E-2</v>
      </c>
      <c r="AJ370" s="17">
        <v>0</v>
      </c>
      <c r="AK370" s="17">
        <v>0</v>
      </c>
      <c r="AL370" s="17"/>
      <c r="AM370" s="17">
        <v>3.5019992595200201E-2</v>
      </c>
      <c r="AN370" s="17">
        <v>5.70986886970139E-2</v>
      </c>
      <c r="AO370" s="17">
        <v>3.3963326257687401E-2</v>
      </c>
      <c r="AP370" s="17">
        <v>4.5566124466697902E-2</v>
      </c>
      <c r="AQ370" s="17">
        <v>0</v>
      </c>
      <c r="AR370" s="17"/>
      <c r="AS370" s="17">
        <v>4.0708817665963598E-2</v>
      </c>
      <c r="AT370" s="17">
        <v>3.9543538863062999E-2</v>
      </c>
      <c r="AU370" s="17">
        <v>1.7263296920686899E-2</v>
      </c>
      <c r="AV370" s="17">
        <v>6.4357210456843894E-2</v>
      </c>
      <c r="AW370" s="17"/>
      <c r="AX370" s="17">
        <v>3.11861916612199E-2</v>
      </c>
      <c r="AY370" s="17"/>
      <c r="AZ370" s="17">
        <v>3.0291429349679901E-2</v>
      </c>
      <c r="BA370" s="17">
        <v>6.1119733149194798E-2</v>
      </c>
      <c r="BB370" s="17">
        <v>2.2224287272951001E-2</v>
      </c>
      <c r="BC370" s="17"/>
      <c r="BD370" s="17">
        <v>2.59530434801084E-2</v>
      </c>
      <c r="BE370" s="17">
        <v>5.8723735488458301E-2</v>
      </c>
    </row>
    <row r="371" spans="2:57" x14ac:dyDescent="0.35">
      <c r="B371" t="s">
        <v>81</v>
      </c>
      <c r="C371" s="17">
        <v>4.4424527293201198E-2</v>
      </c>
      <c r="D371" s="17">
        <v>2.5715764035284399E-2</v>
      </c>
      <c r="E371" s="17">
        <v>5.56361459137951E-2</v>
      </c>
      <c r="F371" s="17"/>
      <c r="G371" s="17">
        <v>2.7397131798401801E-2</v>
      </c>
      <c r="H371" s="17">
        <v>4.8080269968016898E-2</v>
      </c>
      <c r="I371" s="17">
        <v>3.68010891901333E-2</v>
      </c>
      <c r="J371" s="17">
        <v>2.3709233642154201E-2</v>
      </c>
      <c r="K371" s="17">
        <v>9.5431618343882002E-2</v>
      </c>
      <c r="L371" s="17">
        <v>2.6998914854810301E-2</v>
      </c>
      <c r="M371" s="17"/>
      <c r="N371" s="17">
        <v>3.4557707797079E-2</v>
      </c>
      <c r="O371" s="17">
        <v>4.3401964264168397E-2</v>
      </c>
      <c r="P371" s="17">
        <v>4.0598594327862697E-2</v>
      </c>
      <c r="Q371" s="17">
        <v>0.10755598956349099</v>
      </c>
      <c r="R371" s="17"/>
      <c r="S371" s="17">
        <v>0.05</v>
      </c>
      <c r="T371" s="17">
        <v>3.8095238095238099E-2</v>
      </c>
      <c r="U371" s="17">
        <v>5.8823529411764698E-2</v>
      </c>
      <c r="V371" s="17">
        <v>3.17460317460318E-2</v>
      </c>
      <c r="W371" s="17">
        <v>5.0847457627118599E-2</v>
      </c>
      <c r="X371" s="17">
        <v>5.0632911392405097E-2</v>
      </c>
      <c r="Y371" s="17">
        <v>2.8571428571428598E-2</v>
      </c>
      <c r="Z371" s="17">
        <v>2.32558139534884E-2</v>
      </c>
      <c r="AA371" s="17">
        <v>5.5555555555555601E-2</v>
      </c>
      <c r="AB371" s="17"/>
      <c r="AC371" s="17">
        <v>4.0599630744617102E-2</v>
      </c>
      <c r="AD371" s="17">
        <v>4.3890701207366302E-2</v>
      </c>
      <c r="AE371" s="17">
        <v>3.8226438579961698E-2</v>
      </c>
      <c r="AF371" s="17"/>
      <c r="AG371" s="17">
        <v>2.1816593271485898E-2</v>
      </c>
      <c r="AH371" s="17">
        <v>5.09843844320182E-2</v>
      </c>
      <c r="AI371" s="17">
        <v>0</v>
      </c>
      <c r="AJ371" s="17">
        <v>0.20363788954449299</v>
      </c>
      <c r="AK371" s="17">
        <v>8.5684052996409604E-2</v>
      </c>
      <c r="AL371" s="17"/>
      <c r="AM371" s="17">
        <v>8.1771968362833305E-2</v>
      </c>
      <c r="AN371" s="17">
        <v>5.3727266805074801E-2</v>
      </c>
      <c r="AO371" s="17">
        <v>3.6760660141870703E-2</v>
      </c>
      <c r="AP371" s="17">
        <v>4.9024846693918697E-2</v>
      </c>
      <c r="AQ371" s="17">
        <v>0</v>
      </c>
      <c r="AR371" s="17"/>
      <c r="AS371" s="17">
        <v>3.8813956017733603E-2</v>
      </c>
      <c r="AT371" s="17">
        <v>3.8177574251607803E-2</v>
      </c>
      <c r="AU371" s="17">
        <v>7.3287508707472304E-2</v>
      </c>
      <c r="AV371" s="17">
        <v>2.7933248040558498E-2</v>
      </c>
      <c r="AW371" s="17"/>
      <c r="AX371" s="17">
        <v>5.0906367414704501E-2</v>
      </c>
      <c r="AY371" s="17"/>
      <c r="AZ371" s="17">
        <v>6.5585154593443995E-2</v>
      </c>
      <c r="BA371" s="17">
        <v>2.1565777182229899E-2</v>
      </c>
      <c r="BB371" s="17">
        <v>4.9271969268339703E-2</v>
      </c>
      <c r="BC371" s="17"/>
      <c r="BD371" s="17">
        <v>4.3305958462662497E-2</v>
      </c>
      <c r="BE371" s="17">
        <v>3.82030969686541E-2</v>
      </c>
    </row>
    <row r="372" spans="2:57" x14ac:dyDescent="0.35">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row>
    <row r="373" spans="2:57" x14ac:dyDescent="0.35">
      <c r="B373" s="6" t="s">
        <v>233</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row>
    <row r="374" spans="2:57" x14ac:dyDescent="0.35">
      <c r="B374" s="24" t="s">
        <v>85</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row>
    <row r="375" spans="2:57" x14ac:dyDescent="0.35">
      <c r="B375" t="s">
        <v>225</v>
      </c>
      <c r="C375" s="17">
        <v>0.18610091459335901</v>
      </c>
      <c r="D375" s="17">
        <v>0.24125178095062999</v>
      </c>
      <c r="E375" s="17">
        <v>0.154541374967756</v>
      </c>
      <c r="F375" s="17"/>
      <c r="G375" s="17">
        <v>0.11844097418528</v>
      </c>
      <c r="H375" s="17">
        <v>0.200495530664413</v>
      </c>
      <c r="I375" s="17">
        <v>0.223851808981747</v>
      </c>
      <c r="J375" s="17">
        <v>0.19479047670959901</v>
      </c>
      <c r="K375" s="17">
        <v>0.157059329785732</v>
      </c>
      <c r="L375" s="17">
        <v>0.103772581066188</v>
      </c>
      <c r="M375" s="17"/>
      <c r="N375" s="17">
        <v>0.19814962486920401</v>
      </c>
      <c r="O375" s="17">
        <v>0.16198702213322999</v>
      </c>
      <c r="P375" s="17">
        <v>0.143233305865899</v>
      </c>
      <c r="Q375" s="17">
        <v>0.24757896096391499</v>
      </c>
      <c r="R375" s="17"/>
      <c r="S375" s="17">
        <v>0.21666666666666701</v>
      </c>
      <c r="T375" s="17">
        <v>0.17142857142857101</v>
      </c>
      <c r="U375" s="17">
        <v>0.20588235294117599</v>
      </c>
      <c r="V375" s="17">
        <v>0.17460317460317501</v>
      </c>
      <c r="W375" s="17">
        <v>0.169491525423729</v>
      </c>
      <c r="X375" s="17">
        <v>0.177215189873418</v>
      </c>
      <c r="Y375" s="17">
        <v>0.185714285714286</v>
      </c>
      <c r="Z375" s="17">
        <v>0.162790697674419</v>
      </c>
      <c r="AA375" s="17">
        <v>0.18888888888888899</v>
      </c>
      <c r="AB375" s="17"/>
      <c r="AC375" s="17">
        <v>0.17781073142708401</v>
      </c>
      <c r="AD375" s="17">
        <v>0.205458719470622</v>
      </c>
      <c r="AE375" s="17">
        <v>0.13943242123029501</v>
      </c>
      <c r="AF375" s="17"/>
      <c r="AG375" s="17">
        <v>0.241790968973179</v>
      </c>
      <c r="AH375" s="17">
        <v>0.153372072071117</v>
      </c>
      <c r="AI375" s="17">
        <v>0.14970385340542799</v>
      </c>
      <c r="AJ375" s="17">
        <v>0.61166728040352503</v>
      </c>
      <c r="AK375" s="17">
        <v>0.14160945216857199</v>
      </c>
      <c r="AL375" s="17"/>
      <c r="AM375" s="17">
        <v>0.18101595325046399</v>
      </c>
      <c r="AN375" s="17">
        <v>0.249332799735174</v>
      </c>
      <c r="AO375" s="17">
        <v>0.173818288812881</v>
      </c>
      <c r="AP375" s="17">
        <v>0.17340310703348599</v>
      </c>
      <c r="AQ375" s="17">
        <v>0.217558512840517</v>
      </c>
      <c r="AR375" s="17"/>
      <c r="AS375" s="17">
        <v>0.17049444891104401</v>
      </c>
      <c r="AT375" s="17">
        <v>0.21902371446468699</v>
      </c>
      <c r="AU375" s="17">
        <v>0.116106338367493</v>
      </c>
      <c r="AV375" s="17">
        <v>0.235284324039258</v>
      </c>
      <c r="AW375" s="17"/>
      <c r="AX375" s="17">
        <v>0.19199180856673001</v>
      </c>
      <c r="AY375" s="17"/>
      <c r="AZ375" s="17">
        <v>0.14721644902259301</v>
      </c>
      <c r="BA375" s="17">
        <v>0.23769127669911</v>
      </c>
      <c r="BB375" s="17">
        <v>0.16869635384774101</v>
      </c>
      <c r="BC375" s="17"/>
      <c r="BD375" s="17">
        <v>0.18502817163860999</v>
      </c>
      <c r="BE375" s="17">
        <v>0.20513375862018099</v>
      </c>
    </row>
    <row r="376" spans="2:57" x14ac:dyDescent="0.35">
      <c r="B376" t="s">
        <v>226</v>
      </c>
      <c r="C376" s="17">
        <v>0.47422554706023701</v>
      </c>
      <c r="D376" s="17">
        <v>0.45242964258369001</v>
      </c>
      <c r="E376" s="17">
        <v>0.48927360956278798</v>
      </c>
      <c r="F376" s="17"/>
      <c r="G376" s="17">
        <v>0.43706699457986598</v>
      </c>
      <c r="H376" s="17">
        <v>0.35341176074620001</v>
      </c>
      <c r="I376" s="17">
        <v>0.51293720760502504</v>
      </c>
      <c r="J376" s="17">
        <v>0.518152008978227</v>
      </c>
      <c r="K376" s="17">
        <v>0.53424468408177594</v>
      </c>
      <c r="L376" s="17">
        <v>0.67906711626555305</v>
      </c>
      <c r="M376" s="17"/>
      <c r="N376" s="17">
        <v>0.50364149045703299</v>
      </c>
      <c r="O376" s="17">
        <v>0.44484627188965298</v>
      </c>
      <c r="P376" s="17">
        <v>0.48392622865763202</v>
      </c>
      <c r="Q376" s="17">
        <v>0.36999488734124097</v>
      </c>
      <c r="R376" s="17"/>
      <c r="S376" s="17">
        <v>0.42499999999999999</v>
      </c>
      <c r="T376" s="17">
        <v>0.4</v>
      </c>
      <c r="U376" s="17">
        <v>0.41176470588235298</v>
      </c>
      <c r="V376" s="17">
        <v>0.60317460317460303</v>
      </c>
      <c r="W376" s="17">
        <v>0.50847457627118597</v>
      </c>
      <c r="X376" s="17">
        <v>0.455696202531646</v>
      </c>
      <c r="Y376" s="17">
        <v>0.55714285714285705</v>
      </c>
      <c r="Z376" s="17">
        <v>0.46511627906976699</v>
      </c>
      <c r="AA376" s="17">
        <v>0.5</v>
      </c>
      <c r="AB376" s="17"/>
      <c r="AC376" s="17">
        <v>0.52843804243423198</v>
      </c>
      <c r="AD376" s="17">
        <v>0.46280455074864202</v>
      </c>
      <c r="AE376" s="17">
        <v>0.41806711556674597</v>
      </c>
      <c r="AF376" s="17"/>
      <c r="AG376" s="17">
        <v>0.52824398146052998</v>
      </c>
      <c r="AH376" s="17">
        <v>0.45410787462602498</v>
      </c>
      <c r="AI376" s="17">
        <v>0.42886605590184201</v>
      </c>
      <c r="AJ376" s="17">
        <v>0</v>
      </c>
      <c r="AK376" s="17">
        <v>0.516183761013562</v>
      </c>
      <c r="AL376" s="17"/>
      <c r="AM376" s="17">
        <v>0.44604395823394499</v>
      </c>
      <c r="AN376" s="17">
        <v>0.439476849179677</v>
      </c>
      <c r="AO376" s="17">
        <v>0.43896825992348298</v>
      </c>
      <c r="AP376" s="17">
        <v>0.53149221128258595</v>
      </c>
      <c r="AQ376" s="17">
        <v>0.34154439285555099</v>
      </c>
      <c r="AR376" s="17"/>
      <c r="AS376" s="17">
        <v>0.48484195508785</v>
      </c>
      <c r="AT376" s="17">
        <v>0.47020462901707999</v>
      </c>
      <c r="AU376" s="17">
        <v>0.51291676176745105</v>
      </c>
      <c r="AV376" s="17">
        <v>0.41057483447882598</v>
      </c>
      <c r="AW376" s="17"/>
      <c r="AX376" s="17">
        <v>0.48302641413369801</v>
      </c>
      <c r="AY376" s="17"/>
      <c r="AZ376" s="17">
        <v>0.47708865686636398</v>
      </c>
      <c r="BA376" s="17">
        <v>0.40252942221327498</v>
      </c>
      <c r="BB376" s="17">
        <v>0.56804310492196597</v>
      </c>
      <c r="BC376" s="17"/>
      <c r="BD376" s="17">
        <v>0.49082017481512102</v>
      </c>
      <c r="BE376" s="17">
        <v>0.43312799705516303</v>
      </c>
    </row>
    <row r="377" spans="2:57" x14ac:dyDescent="0.35">
      <c r="B377" t="s">
        <v>227</v>
      </c>
      <c r="C377" s="17">
        <v>0.21558882704037199</v>
      </c>
      <c r="D377" s="17">
        <v>0.22075170815584599</v>
      </c>
      <c r="E377" s="17">
        <v>0.213566179633116</v>
      </c>
      <c r="F377" s="17"/>
      <c r="G377" s="17">
        <v>0.31015229285007601</v>
      </c>
      <c r="H377" s="17">
        <v>0.33292596655789902</v>
      </c>
      <c r="I377" s="17">
        <v>0.12552629692706199</v>
      </c>
      <c r="J377" s="17">
        <v>0.149475024032487</v>
      </c>
      <c r="K377" s="17">
        <v>0.20430579404743299</v>
      </c>
      <c r="L377" s="17">
        <v>0.113836208559791</v>
      </c>
      <c r="M377" s="17"/>
      <c r="N377" s="17">
        <v>0.17460144067807901</v>
      </c>
      <c r="O377" s="17">
        <v>0.27415909144394301</v>
      </c>
      <c r="P377" s="17">
        <v>0.267845242501207</v>
      </c>
      <c r="Q377" s="17">
        <v>0.205820528797864</v>
      </c>
      <c r="R377" s="17"/>
      <c r="S377" s="17">
        <v>0.233333333333333</v>
      </c>
      <c r="T377" s="17">
        <v>0.238095238095238</v>
      </c>
      <c r="U377" s="17">
        <v>0.26470588235294101</v>
      </c>
      <c r="V377" s="17">
        <v>0.14285714285714299</v>
      </c>
      <c r="W377" s="17">
        <v>0.25423728813559299</v>
      </c>
      <c r="X377" s="17">
        <v>0.227848101265823</v>
      </c>
      <c r="Y377" s="17">
        <v>0.17142857142857101</v>
      </c>
      <c r="Z377" s="17">
        <v>0.209302325581395</v>
      </c>
      <c r="AA377" s="17">
        <v>0.18888888888888899</v>
      </c>
      <c r="AB377" s="17"/>
      <c r="AC377" s="17">
        <v>0.204378200881073</v>
      </c>
      <c r="AD377" s="17">
        <v>0.198327790245759</v>
      </c>
      <c r="AE377" s="17">
        <v>0.29313736685950897</v>
      </c>
      <c r="AF377" s="17"/>
      <c r="AG377" s="17">
        <v>0.16051862606408199</v>
      </c>
      <c r="AH377" s="17">
        <v>0.24555538552775699</v>
      </c>
      <c r="AI377" s="17">
        <v>0.317621444441677</v>
      </c>
      <c r="AJ377" s="17">
        <v>0.18469483005198201</v>
      </c>
      <c r="AK377" s="17">
        <v>0.12772300972325401</v>
      </c>
      <c r="AL377" s="17"/>
      <c r="AM377" s="17">
        <v>0.19584549559597</v>
      </c>
      <c r="AN377" s="17">
        <v>0.18846604417313201</v>
      </c>
      <c r="AO377" s="17">
        <v>0.25655919044571301</v>
      </c>
      <c r="AP377" s="17">
        <v>0.17579734722588999</v>
      </c>
      <c r="AQ377" s="17">
        <v>0.39424655945262299</v>
      </c>
      <c r="AR377" s="17"/>
      <c r="AS377" s="17">
        <v>0.24737555290000601</v>
      </c>
      <c r="AT377" s="17">
        <v>0.19508974340125601</v>
      </c>
      <c r="AU377" s="17">
        <v>0.20045066559924199</v>
      </c>
      <c r="AV377" s="17">
        <v>0.22966280237091699</v>
      </c>
      <c r="AW377" s="17"/>
      <c r="AX377" s="17">
        <v>0.21886032585206799</v>
      </c>
      <c r="AY377" s="17"/>
      <c r="AZ377" s="17">
        <v>0.25048374524540601</v>
      </c>
      <c r="BA377" s="17">
        <v>0.246612300640213</v>
      </c>
      <c r="BB377" s="17">
        <v>0.141956586566308</v>
      </c>
      <c r="BC377" s="17"/>
      <c r="BD377" s="17">
        <v>0.23026321877925901</v>
      </c>
      <c r="BE377" s="17">
        <v>0.214312364754081</v>
      </c>
    </row>
    <row r="378" spans="2:57" x14ac:dyDescent="0.35">
      <c r="B378" t="s">
        <v>228</v>
      </c>
      <c r="C378" s="17">
        <v>5.9868310709399401E-2</v>
      </c>
      <c r="D378" s="17">
        <v>5.5692450739156102E-2</v>
      </c>
      <c r="E378" s="17">
        <v>6.2605653986466905E-2</v>
      </c>
      <c r="F378" s="17"/>
      <c r="G378" s="17">
        <v>9.2689705830186098E-2</v>
      </c>
      <c r="H378" s="17">
        <v>6.7842068370361594E-2</v>
      </c>
      <c r="I378" s="17">
        <v>8.1868782283862601E-2</v>
      </c>
      <c r="J378" s="17">
        <v>6.2172011611489601E-2</v>
      </c>
      <c r="K378" s="17">
        <v>0</v>
      </c>
      <c r="L378" s="17">
        <v>0</v>
      </c>
      <c r="M378" s="17"/>
      <c r="N378" s="17">
        <v>6.0398266702876201E-2</v>
      </c>
      <c r="O378" s="17">
        <v>5.6362380261799898E-2</v>
      </c>
      <c r="P378" s="17">
        <v>6.6812985632288005E-2</v>
      </c>
      <c r="Q378" s="17">
        <v>5.9871187870439803E-2</v>
      </c>
      <c r="R378" s="17"/>
      <c r="S378" s="17">
        <v>8.3333333333333301E-2</v>
      </c>
      <c r="T378" s="17">
        <v>7.6190476190476197E-2</v>
      </c>
      <c r="U378" s="17">
        <v>5.8823529411764698E-2</v>
      </c>
      <c r="V378" s="17">
        <v>6.3492063492063502E-2</v>
      </c>
      <c r="W378" s="17">
        <v>3.3898305084745797E-2</v>
      </c>
      <c r="X378" s="17">
        <v>8.8607594936708806E-2</v>
      </c>
      <c r="Y378" s="17">
        <v>1.4285714285714299E-2</v>
      </c>
      <c r="Z378" s="17">
        <v>6.9767441860465101E-2</v>
      </c>
      <c r="AA378" s="17">
        <v>3.3333333333333298E-2</v>
      </c>
      <c r="AB378" s="17"/>
      <c r="AC378" s="17">
        <v>3.7485215961052899E-2</v>
      </c>
      <c r="AD378" s="17">
        <v>6.3291964135374704E-2</v>
      </c>
      <c r="AE378" s="17">
        <v>7.1452560434324797E-2</v>
      </c>
      <c r="AF378" s="17"/>
      <c r="AG378" s="17">
        <v>2.1123053539664999E-2</v>
      </c>
      <c r="AH378" s="17">
        <v>8.9549741574420805E-2</v>
      </c>
      <c r="AI378" s="17">
        <v>0.103808646251053</v>
      </c>
      <c r="AJ378" s="17">
        <v>0</v>
      </c>
      <c r="AK378" s="17">
        <v>4.16897959566883E-2</v>
      </c>
      <c r="AL378" s="17"/>
      <c r="AM378" s="17">
        <v>3.68093352825462E-2</v>
      </c>
      <c r="AN378" s="17">
        <v>6.5086739508549707E-2</v>
      </c>
      <c r="AO378" s="17">
        <v>7.1107289331056395E-2</v>
      </c>
      <c r="AP378" s="17">
        <v>5.9251676662120202E-2</v>
      </c>
      <c r="AQ378" s="17">
        <v>4.6650534851308698E-2</v>
      </c>
      <c r="AR378" s="17"/>
      <c r="AS378" s="17">
        <v>3.5666520795294199E-2</v>
      </c>
      <c r="AT378" s="17">
        <v>6.4922001327080606E-2</v>
      </c>
      <c r="AU378" s="17">
        <v>5.4317501770228101E-2</v>
      </c>
      <c r="AV378" s="17">
        <v>9.7843437768167799E-2</v>
      </c>
      <c r="AW378" s="17"/>
      <c r="AX378" s="17">
        <v>4.7415280958673499E-2</v>
      </c>
      <c r="AY378" s="17"/>
      <c r="AZ378" s="17">
        <v>6.00305819102748E-2</v>
      </c>
      <c r="BA378" s="17">
        <v>7.5567469029746495E-2</v>
      </c>
      <c r="BB378" s="17">
        <v>3.41010371377692E-2</v>
      </c>
      <c r="BC378" s="17"/>
      <c r="BD378" s="17">
        <v>2.58554325655065E-2</v>
      </c>
      <c r="BE378" s="17">
        <v>9.7883504131546797E-2</v>
      </c>
    </row>
    <row r="379" spans="2:57" x14ac:dyDescent="0.35">
      <c r="B379" t="s">
        <v>81</v>
      </c>
      <c r="C379" s="17">
        <v>6.4216400596632903E-2</v>
      </c>
      <c r="D379" s="17">
        <v>2.9874417570679001E-2</v>
      </c>
      <c r="E379" s="17">
        <v>8.0013181849873494E-2</v>
      </c>
      <c r="F379" s="17"/>
      <c r="G379" s="17">
        <v>4.1650032554592001E-2</v>
      </c>
      <c r="H379" s="17">
        <v>4.5324673661126698E-2</v>
      </c>
      <c r="I379" s="17">
        <v>5.5815904202303201E-2</v>
      </c>
      <c r="J379" s="17">
        <v>7.5410478668197695E-2</v>
      </c>
      <c r="K379" s="17">
        <v>0.10439019208505999</v>
      </c>
      <c r="L379" s="17">
        <v>0.103324094108467</v>
      </c>
      <c r="M379" s="17"/>
      <c r="N379" s="17">
        <v>6.3209177292808699E-2</v>
      </c>
      <c r="O379" s="17">
        <v>6.2645234271373806E-2</v>
      </c>
      <c r="P379" s="17">
        <v>3.81822373429739E-2</v>
      </c>
      <c r="Q379" s="17">
        <v>0.116734435026541</v>
      </c>
      <c r="R379" s="17"/>
      <c r="S379" s="17">
        <v>4.1666666666666699E-2</v>
      </c>
      <c r="T379" s="17">
        <v>0.114285714285714</v>
      </c>
      <c r="U379" s="17">
        <v>5.8823529411764698E-2</v>
      </c>
      <c r="V379" s="17">
        <v>1.58730158730159E-2</v>
      </c>
      <c r="W379" s="17">
        <v>3.3898305084745797E-2</v>
      </c>
      <c r="X379" s="17">
        <v>5.0632911392405097E-2</v>
      </c>
      <c r="Y379" s="17">
        <v>7.1428571428571397E-2</v>
      </c>
      <c r="Z379" s="17">
        <v>9.3023255813953501E-2</v>
      </c>
      <c r="AA379" s="17">
        <v>8.8888888888888906E-2</v>
      </c>
      <c r="AB379" s="17"/>
      <c r="AC379" s="17">
        <v>5.1887809296558701E-2</v>
      </c>
      <c r="AD379" s="17">
        <v>7.0116975399601794E-2</v>
      </c>
      <c r="AE379" s="17">
        <v>7.7910535909126E-2</v>
      </c>
      <c r="AF379" s="17"/>
      <c r="AG379" s="17">
        <v>4.8323369962543099E-2</v>
      </c>
      <c r="AH379" s="17">
        <v>5.7414926200680297E-2</v>
      </c>
      <c r="AI379" s="17">
        <v>0</v>
      </c>
      <c r="AJ379" s="17">
        <v>0.20363788954449299</v>
      </c>
      <c r="AK379" s="17">
        <v>0.17279398113792299</v>
      </c>
      <c r="AL379" s="17"/>
      <c r="AM379" s="17">
        <v>0.140285257637075</v>
      </c>
      <c r="AN379" s="17">
        <v>5.7637567403466899E-2</v>
      </c>
      <c r="AO379" s="17">
        <v>5.9546971486867203E-2</v>
      </c>
      <c r="AP379" s="17">
        <v>6.0055657795917997E-2</v>
      </c>
      <c r="AQ379" s="17">
        <v>0</v>
      </c>
      <c r="AR379" s="17"/>
      <c r="AS379" s="17">
        <v>6.1621522305805802E-2</v>
      </c>
      <c r="AT379" s="17">
        <v>5.0759911789896903E-2</v>
      </c>
      <c r="AU379" s="17">
        <v>0.116208732495586</v>
      </c>
      <c r="AV379" s="17">
        <v>2.6634601342831701E-2</v>
      </c>
      <c r="AW379" s="17"/>
      <c r="AX379" s="17">
        <v>5.8706170488830402E-2</v>
      </c>
      <c r="AY379" s="17"/>
      <c r="AZ379" s="17">
        <v>6.5180566955362396E-2</v>
      </c>
      <c r="BA379" s="17">
        <v>3.7599531417656401E-2</v>
      </c>
      <c r="BB379" s="17">
        <v>8.7202917526215395E-2</v>
      </c>
      <c r="BC379" s="17"/>
      <c r="BD379" s="17">
        <v>6.8033002201503698E-2</v>
      </c>
      <c r="BE379" s="17">
        <v>4.9542375439028397E-2</v>
      </c>
    </row>
    <row r="380" spans="2:57" x14ac:dyDescent="0.35">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row>
    <row r="381" spans="2:57" x14ac:dyDescent="0.35">
      <c r="B381" s="6" t="s">
        <v>234</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row>
    <row r="382" spans="2:57" x14ac:dyDescent="0.35">
      <c r="B382" s="24" t="s">
        <v>85</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row>
    <row r="383" spans="2:57" x14ac:dyDescent="0.35">
      <c r="B383" t="s">
        <v>225</v>
      </c>
      <c r="C383" s="17">
        <v>0.15779046308414901</v>
      </c>
      <c r="D383" s="17">
        <v>0.16756138902366999</v>
      </c>
      <c r="E383" s="17">
        <v>0.15278603447573699</v>
      </c>
      <c r="F383" s="17"/>
      <c r="G383" s="17">
        <v>0.17684736184397101</v>
      </c>
      <c r="H383" s="17">
        <v>0.187065864287314</v>
      </c>
      <c r="I383" s="17">
        <v>0.13630697808383699</v>
      </c>
      <c r="J383" s="17">
        <v>0.18746474031948701</v>
      </c>
      <c r="K383" s="17">
        <v>0.10074095943596199</v>
      </c>
      <c r="L383" s="17">
        <v>0.13077149592099799</v>
      </c>
      <c r="M383" s="17"/>
      <c r="N383" s="17">
        <v>0.159071955938235</v>
      </c>
      <c r="O383" s="17">
        <v>0.15742832038304999</v>
      </c>
      <c r="P383" s="17">
        <v>0.13827700407362301</v>
      </c>
      <c r="Q383" s="17">
        <v>0.191961383525035</v>
      </c>
      <c r="R383" s="17"/>
      <c r="S383" s="17">
        <v>0.141666666666667</v>
      </c>
      <c r="T383" s="17">
        <v>8.5714285714285701E-2</v>
      </c>
      <c r="U383" s="17">
        <v>0.26470588235294101</v>
      </c>
      <c r="V383" s="17">
        <v>0.11111111111111099</v>
      </c>
      <c r="W383" s="17">
        <v>8.4745762711864403E-2</v>
      </c>
      <c r="X383" s="17">
        <v>0.189873417721519</v>
      </c>
      <c r="Y383" s="17">
        <v>0.185714285714286</v>
      </c>
      <c r="Z383" s="17">
        <v>0.162790697674419</v>
      </c>
      <c r="AA383" s="17">
        <v>0.22222222222222199</v>
      </c>
      <c r="AB383" s="17"/>
      <c r="AC383" s="17">
        <v>0.15429399336850999</v>
      </c>
      <c r="AD383" s="17">
        <v>0.16984631196698799</v>
      </c>
      <c r="AE383" s="17">
        <v>9.0424712403556803E-2</v>
      </c>
      <c r="AF383" s="17"/>
      <c r="AG383" s="17">
        <v>0.15759227365931799</v>
      </c>
      <c r="AH383" s="17">
        <v>0.14166252029586901</v>
      </c>
      <c r="AI383" s="17">
        <v>0.121953263033015</v>
      </c>
      <c r="AJ383" s="17">
        <v>0.61166728040352503</v>
      </c>
      <c r="AK383" s="17">
        <v>0.12110575939853301</v>
      </c>
      <c r="AL383" s="17"/>
      <c r="AM383" s="17">
        <v>0.16629710864127301</v>
      </c>
      <c r="AN383" s="17">
        <v>0.181461537056125</v>
      </c>
      <c r="AO383" s="17">
        <v>0.12483578808979399</v>
      </c>
      <c r="AP383" s="17">
        <v>0.19101739750864399</v>
      </c>
      <c r="AQ383" s="17">
        <v>0.26557688744826802</v>
      </c>
      <c r="AR383" s="17"/>
      <c r="AS383" s="17">
        <v>0.19077262665870701</v>
      </c>
      <c r="AT383" s="17">
        <v>0.15797165777784899</v>
      </c>
      <c r="AU383" s="17">
        <v>0.11505214340114001</v>
      </c>
      <c r="AV383" s="17">
        <v>0.16060459019027501</v>
      </c>
      <c r="AW383" s="17"/>
      <c r="AX383" s="17">
        <v>0.159910653341167</v>
      </c>
      <c r="AY383" s="17"/>
      <c r="AZ383" s="17">
        <v>0.140313283565178</v>
      </c>
      <c r="BA383" s="17">
        <v>0.184849006779231</v>
      </c>
      <c r="BB383" s="17">
        <v>0.14712413695509099</v>
      </c>
      <c r="BC383" s="17"/>
      <c r="BD383" s="17">
        <v>0.17528047701819099</v>
      </c>
      <c r="BE383" s="17">
        <v>0.16103771666748601</v>
      </c>
    </row>
    <row r="384" spans="2:57" x14ac:dyDescent="0.35">
      <c r="B384" t="s">
        <v>226</v>
      </c>
      <c r="C384" s="17">
        <v>0.49106128786079201</v>
      </c>
      <c r="D384" s="17">
        <v>0.53263325034681397</v>
      </c>
      <c r="E384" s="17">
        <v>0.46892147566197701</v>
      </c>
      <c r="F384" s="17"/>
      <c r="G384" s="17">
        <v>0.48681711443725501</v>
      </c>
      <c r="H384" s="17">
        <v>0.38191645406216501</v>
      </c>
      <c r="I384" s="17">
        <v>0.56783707399560401</v>
      </c>
      <c r="J384" s="17">
        <v>0.46322032308724698</v>
      </c>
      <c r="K384" s="17">
        <v>0.53832753970111002</v>
      </c>
      <c r="L384" s="17">
        <v>0.65206820141074295</v>
      </c>
      <c r="M384" s="17"/>
      <c r="N384" s="17">
        <v>0.52227587021330601</v>
      </c>
      <c r="O384" s="17">
        <v>0.47645136900427798</v>
      </c>
      <c r="P384" s="17">
        <v>0.44864633252714098</v>
      </c>
      <c r="Q384" s="17">
        <v>0.41093965084052098</v>
      </c>
      <c r="R384" s="17"/>
      <c r="S384" s="17">
        <v>0.5</v>
      </c>
      <c r="T384" s="17">
        <v>0.45714285714285702</v>
      </c>
      <c r="U384" s="17">
        <v>0.35294117647058798</v>
      </c>
      <c r="V384" s="17">
        <v>0.60317460317460303</v>
      </c>
      <c r="W384" s="17">
        <v>0.57627118644067798</v>
      </c>
      <c r="X384" s="17">
        <v>0.430379746835443</v>
      </c>
      <c r="Y384" s="17">
        <v>0.52857142857142903</v>
      </c>
      <c r="Z384" s="17">
        <v>0.46511627906976699</v>
      </c>
      <c r="AA384" s="17">
        <v>0.51111111111111096</v>
      </c>
      <c r="AB384" s="17"/>
      <c r="AC384" s="17">
        <v>0.571418861562495</v>
      </c>
      <c r="AD384" s="17">
        <v>0.47258635286724998</v>
      </c>
      <c r="AE384" s="17">
        <v>0.38878441406981501</v>
      </c>
      <c r="AF384" s="17"/>
      <c r="AG384" s="17">
        <v>0.58712326172903895</v>
      </c>
      <c r="AH384" s="17">
        <v>0.46710257996312998</v>
      </c>
      <c r="AI384" s="17">
        <v>0.39155724290573102</v>
      </c>
      <c r="AJ384" s="17">
        <v>0</v>
      </c>
      <c r="AK384" s="17">
        <v>0.42919328040863503</v>
      </c>
      <c r="AL384" s="17"/>
      <c r="AM384" s="17">
        <v>0.48426329747969799</v>
      </c>
      <c r="AN384" s="17">
        <v>0.43823329742884498</v>
      </c>
      <c r="AO384" s="17">
        <v>0.492501119336343</v>
      </c>
      <c r="AP384" s="17">
        <v>0.49937984543526398</v>
      </c>
      <c r="AQ384" s="17">
        <v>0.341374785606537</v>
      </c>
      <c r="AR384" s="17"/>
      <c r="AS384" s="17">
        <v>0.44088894867758299</v>
      </c>
      <c r="AT384" s="17">
        <v>0.52359302310085598</v>
      </c>
      <c r="AU384" s="17">
        <v>0.492063080348277</v>
      </c>
      <c r="AV384" s="17">
        <v>0.500761265800724</v>
      </c>
      <c r="AW384" s="17"/>
      <c r="AX384" s="17">
        <v>0.51587431017112095</v>
      </c>
      <c r="AY384" s="17"/>
      <c r="AZ384" s="17">
        <v>0.47102705959400498</v>
      </c>
      <c r="BA384" s="17">
        <v>0.47518622772574498</v>
      </c>
      <c r="BB384" s="17">
        <v>0.53956657283376197</v>
      </c>
      <c r="BC384" s="17"/>
      <c r="BD384" s="17">
        <v>0.490036710925286</v>
      </c>
      <c r="BE384" s="17">
        <v>0.49219400191865897</v>
      </c>
    </row>
    <row r="385" spans="2:57" x14ac:dyDescent="0.35">
      <c r="B385" t="s">
        <v>227</v>
      </c>
      <c r="C385" s="17">
        <v>0.183655727130631</v>
      </c>
      <c r="D385" s="17">
        <v>0.16587583954832899</v>
      </c>
      <c r="E385" s="17">
        <v>0.194975717981481</v>
      </c>
      <c r="F385" s="17"/>
      <c r="G385" s="17">
        <v>0.14582040282841199</v>
      </c>
      <c r="H385" s="17">
        <v>0.23910912655835001</v>
      </c>
      <c r="I385" s="17">
        <v>0.15780794774699899</v>
      </c>
      <c r="J385" s="17">
        <v>0.168444593374216</v>
      </c>
      <c r="K385" s="17">
        <v>0.21564307632023899</v>
      </c>
      <c r="L385" s="17">
        <v>5.9738462768450601E-2</v>
      </c>
      <c r="M385" s="17"/>
      <c r="N385" s="17">
        <v>0.18156073949604801</v>
      </c>
      <c r="O385" s="17">
        <v>0.19070031609680699</v>
      </c>
      <c r="P385" s="17">
        <v>0.190635757870661</v>
      </c>
      <c r="Q385" s="17">
        <v>0.160760730493583</v>
      </c>
      <c r="R385" s="17"/>
      <c r="S385" s="17">
        <v>0.20833333333333301</v>
      </c>
      <c r="T385" s="17">
        <v>0.24761904761904799</v>
      </c>
      <c r="U385" s="17">
        <v>0.23529411764705899</v>
      </c>
      <c r="V385" s="17">
        <v>0.126984126984127</v>
      </c>
      <c r="W385" s="17">
        <v>0.20338983050847501</v>
      </c>
      <c r="X385" s="17">
        <v>0.151898734177215</v>
      </c>
      <c r="Y385" s="17">
        <v>8.5714285714285701E-2</v>
      </c>
      <c r="Z385" s="17">
        <v>0.186046511627907</v>
      </c>
      <c r="AA385" s="17">
        <v>0.16666666666666699</v>
      </c>
      <c r="AB385" s="17"/>
      <c r="AC385" s="17">
        <v>0.15879008728336799</v>
      </c>
      <c r="AD385" s="17">
        <v>0.185282542431044</v>
      </c>
      <c r="AE385" s="17">
        <v>0.28691140873686999</v>
      </c>
      <c r="AF385" s="17"/>
      <c r="AG385" s="17">
        <v>0.137112018356429</v>
      </c>
      <c r="AH385" s="17">
        <v>0.196545878087652</v>
      </c>
      <c r="AI385" s="17">
        <v>0.37103165627630003</v>
      </c>
      <c r="AJ385" s="17">
        <v>0.18469483005198201</v>
      </c>
      <c r="AK385" s="17">
        <v>0.18634141901999601</v>
      </c>
      <c r="AL385" s="17"/>
      <c r="AM385" s="17">
        <v>0.14786040085652599</v>
      </c>
      <c r="AN385" s="17">
        <v>0.18798814336895001</v>
      </c>
      <c r="AO385" s="17">
        <v>0.199907875872572</v>
      </c>
      <c r="AP385" s="17">
        <v>0.16041249625307799</v>
      </c>
      <c r="AQ385" s="17">
        <v>0.30709039698769097</v>
      </c>
      <c r="AR385" s="17"/>
      <c r="AS385" s="17">
        <v>0.173328978884353</v>
      </c>
      <c r="AT385" s="17">
        <v>0.194260123919553</v>
      </c>
      <c r="AU385" s="17">
        <v>0.15272731595681399</v>
      </c>
      <c r="AV385" s="17">
        <v>0.22051186817609</v>
      </c>
      <c r="AW385" s="17"/>
      <c r="AX385" s="17">
        <v>0.17838674327506501</v>
      </c>
      <c r="AY385" s="17"/>
      <c r="AZ385" s="17">
        <v>0.20806962853198099</v>
      </c>
      <c r="BA385" s="17">
        <v>0.191241173350326</v>
      </c>
      <c r="BB385" s="17">
        <v>0.15269389831263699</v>
      </c>
      <c r="BC385" s="17"/>
      <c r="BD385" s="17">
        <v>0.163399361011142</v>
      </c>
      <c r="BE385" s="17">
        <v>0.203414990149652</v>
      </c>
    </row>
    <row r="386" spans="2:57" x14ac:dyDescent="0.35">
      <c r="B386" t="s">
        <v>228</v>
      </c>
      <c r="C386" s="17">
        <v>6.3412002972567702E-2</v>
      </c>
      <c r="D386" s="17">
        <v>6.8617699767845694E-2</v>
      </c>
      <c r="E386" s="17">
        <v>6.0648656740185797E-2</v>
      </c>
      <c r="F386" s="17"/>
      <c r="G386" s="17">
        <v>0.12037016205764201</v>
      </c>
      <c r="H386" s="17">
        <v>8.2289669301406507E-2</v>
      </c>
      <c r="I386" s="17">
        <v>4.80217471772088E-2</v>
      </c>
      <c r="J386" s="17">
        <v>7.7626790858718694E-2</v>
      </c>
      <c r="K386" s="17">
        <v>9.9787396757767301E-3</v>
      </c>
      <c r="L386" s="17">
        <v>2.90619548603273E-2</v>
      </c>
      <c r="M386" s="17"/>
      <c r="N386" s="17">
        <v>5.9952810324615101E-2</v>
      </c>
      <c r="O386" s="17">
        <v>6.0603210465748097E-2</v>
      </c>
      <c r="P386" s="17">
        <v>8.7243700552795997E-2</v>
      </c>
      <c r="Q386" s="17">
        <v>5.7643264936840098E-2</v>
      </c>
      <c r="R386" s="17"/>
      <c r="S386" s="17">
        <v>6.6666666666666693E-2</v>
      </c>
      <c r="T386" s="17">
        <v>7.6190476190476197E-2</v>
      </c>
      <c r="U386" s="17">
        <v>0</v>
      </c>
      <c r="V386" s="17">
        <v>6.3492063492063502E-2</v>
      </c>
      <c r="W386" s="17">
        <v>5.0847457627118599E-2</v>
      </c>
      <c r="X386" s="17">
        <v>0.126582278481013</v>
      </c>
      <c r="Y386" s="17">
        <v>7.1428571428571397E-2</v>
      </c>
      <c r="Z386" s="17">
        <v>9.3023255813953501E-2</v>
      </c>
      <c r="AA386" s="17">
        <v>3.3333333333333298E-2</v>
      </c>
      <c r="AB386" s="17"/>
      <c r="AC386" s="17">
        <v>3.1624902447304898E-2</v>
      </c>
      <c r="AD386" s="17">
        <v>7.3532784603658002E-2</v>
      </c>
      <c r="AE386" s="17">
        <v>6.1745061605379299E-2</v>
      </c>
      <c r="AF386" s="17"/>
      <c r="AG386" s="17">
        <v>3.4664689997823302E-2</v>
      </c>
      <c r="AH386" s="17">
        <v>0.105147655917175</v>
      </c>
      <c r="AI386" s="17">
        <v>4.04678925175311E-2</v>
      </c>
      <c r="AJ386" s="17">
        <v>0</v>
      </c>
      <c r="AK386" s="17">
        <v>0</v>
      </c>
      <c r="AL386" s="17"/>
      <c r="AM386" s="17">
        <v>5.0874927799531802E-2</v>
      </c>
      <c r="AN386" s="17">
        <v>6.4389729534194307E-2</v>
      </c>
      <c r="AO386" s="17">
        <v>6.9137918356574707E-2</v>
      </c>
      <c r="AP386" s="17">
        <v>7.7015034704357999E-2</v>
      </c>
      <c r="AQ386" s="17">
        <v>4.6650534851308698E-2</v>
      </c>
      <c r="AR386" s="17"/>
      <c r="AS386" s="17">
        <v>6.8372371471191198E-2</v>
      </c>
      <c r="AT386" s="17">
        <v>6.2820483413493597E-2</v>
      </c>
      <c r="AU386" s="17">
        <v>3.9267822464117502E-2</v>
      </c>
      <c r="AV386" s="17">
        <v>9.0291982334004095E-2</v>
      </c>
      <c r="AW386" s="17"/>
      <c r="AX386" s="17">
        <v>5.1530206085050698E-2</v>
      </c>
      <c r="AY386" s="17"/>
      <c r="AZ386" s="17">
        <v>6.29642855962394E-2</v>
      </c>
      <c r="BA386" s="17">
        <v>7.8951633871358007E-2</v>
      </c>
      <c r="BB386" s="17">
        <v>3.8713701863697297E-2</v>
      </c>
      <c r="BC386" s="17"/>
      <c r="BD386" s="17">
        <v>5.0237428652295198E-2</v>
      </c>
      <c r="BE386" s="17">
        <v>8.2673501077253006E-2</v>
      </c>
    </row>
    <row r="387" spans="2:57" x14ac:dyDescent="0.35">
      <c r="B387" t="s">
        <v>81</v>
      </c>
      <c r="C387" s="17">
        <v>0.10408051895186</v>
      </c>
      <c r="D387" s="17">
        <v>6.5311821313341595E-2</v>
      </c>
      <c r="E387" s="17">
        <v>0.12266811514062</v>
      </c>
      <c r="F387" s="17"/>
      <c r="G387" s="17">
        <v>7.0144958832720705E-2</v>
      </c>
      <c r="H387" s="17">
        <v>0.109618885790764</v>
      </c>
      <c r="I387" s="17">
        <v>9.0026252996350503E-2</v>
      </c>
      <c r="J387" s="17">
        <v>0.103243552360331</v>
      </c>
      <c r="K387" s="17">
        <v>0.135309684866911</v>
      </c>
      <c r="L387" s="17">
        <v>0.12835988503948001</v>
      </c>
      <c r="M387" s="17"/>
      <c r="N387" s="17">
        <v>7.7138624027795394E-2</v>
      </c>
      <c r="O387" s="17">
        <v>0.114816784050117</v>
      </c>
      <c r="P387" s="17">
        <v>0.135197204975779</v>
      </c>
      <c r="Q387" s="17">
        <v>0.178694970204021</v>
      </c>
      <c r="R387" s="17"/>
      <c r="S387" s="17">
        <v>8.3333333333333301E-2</v>
      </c>
      <c r="T387" s="17">
        <v>0.133333333333333</v>
      </c>
      <c r="U387" s="17">
        <v>0.14705882352941199</v>
      </c>
      <c r="V387" s="17">
        <v>9.5238095238095205E-2</v>
      </c>
      <c r="W387" s="17">
        <v>8.4745762711864403E-2</v>
      </c>
      <c r="X387" s="17">
        <v>0.10126582278481</v>
      </c>
      <c r="Y387" s="17">
        <v>0.128571428571429</v>
      </c>
      <c r="Z387" s="17">
        <v>9.3023255813953501E-2</v>
      </c>
      <c r="AA387" s="17">
        <v>6.6666666666666693E-2</v>
      </c>
      <c r="AB387" s="17"/>
      <c r="AC387" s="17">
        <v>8.3872155338322193E-2</v>
      </c>
      <c r="AD387" s="17">
        <v>9.8752008131060096E-2</v>
      </c>
      <c r="AE387" s="17">
        <v>0.172134403184379</v>
      </c>
      <c r="AF387" s="17"/>
      <c r="AG387" s="17">
        <v>8.3507756257390403E-2</v>
      </c>
      <c r="AH387" s="17">
        <v>8.9541365736173703E-2</v>
      </c>
      <c r="AI387" s="17">
        <v>7.4989945267422295E-2</v>
      </c>
      <c r="AJ387" s="17">
        <v>0.20363788954449299</v>
      </c>
      <c r="AK387" s="17">
        <v>0.263359541172836</v>
      </c>
      <c r="AL387" s="17"/>
      <c r="AM387" s="17">
        <v>0.15070426522297201</v>
      </c>
      <c r="AN387" s="17">
        <v>0.12792729261188601</v>
      </c>
      <c r="AO387" s="17">
        <v>0.113617298344717</v>
      </c>
      <c r="AP387" s="17">
        <v>7.2175226098655607E-2</v>
      </c>
      <c r="AQ387" s="17">
        <v>3.9307395106195298E-2</v>
      </c>
      <c r="AR387" s="17"/>
      <c r="AS387" s="17">
        <v>0.12663707430816501</v>
      </c>
      <c r="AT387" s="17">
        <v>6.1354711788249798E-2</v>
      </c>
      <c r="AU387" s="17">
        <v>0.200889637829651</v>
      </c>
      <c r="AV387" s="17">
        <v>2.7830293498906901E-2</v>
      </c>
      <c r="AW387" s="17"/>
      <c r="AX387" s="17">
        <v>9.4298087127596394E-2</v>
      </c>
      <c r="AY387" s="17"/>
      <c r="AZ387" s="17">
        <v>0.117625742712596</v>
      </c>
      <c r="BA387" s="17">
        <v>6.9771958273340304E-2</v>
      </c>
      <c r="BB387" s="17">
        <v>0.12190169003481301</v>
      </c>
      <c r="BC387" s="17"/>
      <c r="BD387" s="17">
        <v>0.121046022393086</v>
      </c>
      <c r="BE387" s="17">
        <v>6.0679790186949398E-2</v>
      </c>
    </row>
    <row r="388" spans="2:57"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row>
    <row r="389" spans="2:57" x14ac:dyDescent="0.35">
      <c r="B389" s="6" t="s">
        <v>235</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row>
    <row r="390" spans="2:57" x14ac:dyDescent="0.35">
      <c r="B390" s="24" t="s">
        <v>85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row>
    <row r="391" spans="2:57" x14ac:dyDescent="0.35">
      <c r="B391" t="s">
        <v>225</v>
      </c>
      <c r="C391" s="17">
        <v>0.136419194918704</v>
      </c>
      <c r="D391" s="17">
        <v>0.16387663584484699</v>
      </c>
      <c r="E391" s="17">
        <v>0.120912732105062</v>
      </c>
      <c r="F391" s="17"/>
      <c r="G391" s="17">
        <v>0.17756475353239901</v>
      </c>
      <c r="H391" s="17">
        <v>0.14616043994283401</v>
      </c>
      <c r="I391" s="17">
        <v>0.15002323441731599</v>
      </c>
      <c r="J391" s="17">
        <v>0.13033483775079099</v>
      </c>
      <c r="K391" s="17">
        <v>8.0291584350043604E-2</v>
      </c>
      <c r="L391" s="17">
        <v>0.10974475855435301</v>
      </c>
      <c r="M391" s="17"/>
      <c r="N391" s="17">
        <v>0.145206021395235</v>
      </c>
      <c r="O391" s="17">
        <v>0.13085694166371101</v>
      </c>
      <c r="P391" s="17">
        <v>0.14573298550543901</v>
      </c>
      <c r="Q391" s="17">
        <v>0.100154711459204</v>
      </c>
      <c r="R391" s="17"/>
      <c r="S391" s="17">
        <v>0.15</v>
      </c>
      <c r="T391" s="17">
        <v>0.104761904761905</v>
      </c>
      <c r="U391" s="17">
        <v>0.20588235294117599</v>
      </c>
      <c r="V391" s="17">
        <v>0.126984126984127</v>
      </c>
      <c r="W391" s="17">
        <v>0.13559322033898299</v>
      </c>
      <c r="X391" s="17">
        <v>8.8607594936708806E-2</v>
      </c>
      <c r="Y391" s="17">
        <v>0.17142857142857101</v>
      </c>
      <c r="Z391" s="17">
        <v>0.116279069767442</v>
      </c>
      <c r="AA391" s="17">
        <v>0.133333333333333</v>
      </c>
      <c r="AB391" s="17"/>
      <c r="AC391" s="17">
        <v>0.13642560698821801</v>
      </c>
      <c r="AD391" s="17">
        <v>0.14468295260588901</v>
      </c>
      <c r="AE391" s="17">
        <v>6.4145378854769203E-2</v>
      </c>
      <c r="AF391" s="17"/>
      <c r="AG391" s="17">
        <v>0.163109990924622</v>
      </c>
      <c r="AH391" s="17">
        <v>0.110453455400257</v>
      </c>
      <c r="AI391" s="17">
        <v>7.2971536099253401E-2</v>
      </c>
      <c r="AJ391" s="17">
        <v>0.61166728040352503</v>
      </c>
      <c r="AK391" s="17">
        <v>8.1266515523674102E-2</v>
      </c>
      <c r="AL391" s="17"/>
      <c r="AM391" s="17">
        <v>0.12715231623656501</v>
      </c>
      <c r="AN391" s="17">
        <v>0.158449889717932</v>
      </c>
      <c r="AO391" s="17">
        <v>0.116375575253685</v>
      </c>
      <c r="AP391" s="17">
        <v>0.13881576417533001</v>
      </c>
      <c r="AQ391" s="17">
        <v>0.29614767893615002</v>
      </c>
      <c r="AR391" s="17"/>
      <c r="AS391" s="17">
        <v>0.146440036481262</v>
      </c>
      <c r="AT391" s="17">
        <v>0.14799346317315501</v>
      </c>
      <c r="AU391" s="17">
        <v>7.7614166384313399E-2</v>
      </c>
      <c r="AV391" s="17">
        <v>0.17514547711873599</v>
      </c>
      <c r="AW391" s="17"/>
      <c r="AX391" s="17">
        <v>0.14372530958249599</v>
      </c>
      <c r="AY391" s="17"/>
      <c r="AZ391" s="17">
        <v>0.123779993236545</v>
      </c>
      <c r="BA391" s="17">
        <v>0.14565845595794899</v>
      </c>
      <c r="BB391" s="17">
        <v>0.141729746778781</v>
      </c>
      <c r="BC391" s="17"/>
      <c r="BD391" s="17">
        <v>0.14827502857555699</v>
      </c>
      <c r="BE391" s="17">
        <v>0.14184725218043501</v>
      </c>
    </row>
    <row r="392" spans="2:57" x14ac:dyDescent="0.35">
      <c r="B392" t="s">
        <v>226</v>
      </c>
      <c r="C392" s="17">
        <v>0.34924885098594199</v>
      </c>
      <c r="D392" s="17">
        <v>0.35506569574452801</v>
      </c>
      <c r="E392" s="17">
        <v>0.34747005822044802</v>
      </c>
      <c r="F392" s="17"/>
      <c r="G392" s="17">
        <v>0.308980636035044</v>
      </c>
      <c r="H392" s="17">
        <v>0.34375016161766803</v>
      </c>
      <c r="I392" s="17">
        <v>0.391553759054937</v>
      </c>
      <c r="J392" s="17">
        <v>0.301736726171072</v>
      </c>
      <c r="K392" s="17">
        <v>0.35991192694214402</v>
      </c>
      <c r="L392" s="17">
        <v>0.37140195017778799</v>
      </c>
      <c r="M392" s="17"/>
      <c r="N392" s="17">
        <v>0.36513138235736597</v>
      </c>
      <c r="O392" s="17">
        <v>0.34251439591287303</v>
      </c>
      <c r="P392" s="17">
        <v>0.32271460674859098</v>
      </c>
      <c r="Q392" s="17">
        <v>0.32875380968712797</v>
      </c>
      <c r="R392" s="17"/>
      <c r="S392" s="17">
        <v>0.35</v>
      </c>
      <c r="T392" s="17">
        <v>0.32380952380952399</v>
      </c>
      <c r="U392" s="17">
        <v>0.23529411764705899</v>
      </c>
      <c r="V392" s="17">
        <v>0.44444444444444497</v>
      </c>
      <c r="W392" s="17">
        <v>0.25423728813559299</v>
      </c>
      <c r="X392" s="17">
        <v>0.316455696202532</v>
      </c>
      <c r="Y392" s="17">
        <v>0.442857142857143</v>
      </c>
      <c r="Z392" s="17">
        <v>0.372093023255814</v>
      </c>
      <c r="AA392" s="17">
        <v>0.4</v>
      </c>
      <c r="AB392" s="17"/>
      <c r="AC392" s="17">
        <v>0.34230307281255301</v>
      </c>
      <c r="AD392" s="17">
        <v>0.36816824403223503</v>
      </c>
      <c r="AE392" s="17">
        <v>0.36938026393828999</v>
      </c>
      <c r="AF392" s="17"/>
      <c r="AG392" s="17">
        <v>0.40806814836727801</v>
      </c>
      <c r="AH392" s="17">
        <v>0.33253617418547299</v>
      </c>
      <c r="AI392" s="17">
        <v>0.368796970288915</v>
      </c>
      <c r="AJ392" s="17">
        <v>0</v>
      </c>
      <c r="AK392" s="17">
        <v>0.33947001186987003</v>
      </c>
      <c r="AL392" s="17"/>
      <c r="AM392" s="17">
        <v>0.26882928485268598</v>
      </c>
      <c r="AN392" s="17">
        <v>0.35655060588151199</v>
      </c>
      <c r="AO392" s="17">
        <v>0.35291746461527801</v>
      </c>
      <c r="AP392" s="17">
        <v>0.37101064493570302</v>
      </c>
      <c r="AQ392" s="17">
        <v>0.266584769374068</v>
      </c>
      <c r="AR392" s="17"/>
      <c r="AS392" s="17">
        <v>0.35564490223447398</v>
      </c>
      <c r="AT392" s="17">
        <v>0.344120275794703</v>
      </c>
      <c r="AU392" s="17">
        <v>0.28953013020836799</v>
      </c>
      <c r="AV392" s="17">
        <v>0.43444021120848703</v>
      </c>
      <c r="AW392" s="17"/>
      <c r="AX392" s="17">
        <v>0.35001915769834602</v>
      </c>
      <c r="AY392" s="17"/>
      <c r="AZ392" s="17">
        <v>0.36434704801293899</v>
      </c>
      <c r="BA392" s="17">
        <v>0.38694895897912301</v>
      </c>
      <c r="BB392" s="17">
        <v>0.28988636423377501</v>
      </c>
      <c r="BC392" s="17"/>
      <c r="BD392" s="17">
        <v>0.34417573421557501</v>
      </c>
      <c r="BE392" s="17">
        <v>0.360889025460643</v>
      </c>
    </row>
    <row r="393" spans="2:57" x14ac:dyDescent="0.35">
      <c r="B393" t="s">
        <v>227</v>
      </c>
      <c r="C393" s="17">
        <v>0.250437029924091</v>
      </c>
      <c r="D393" s="17">
        <v>0.26104550382926101</v>
      </c>
      <c r="E393" s="17">
        <v>0.24537564812566001</v>
      </c>
      <c r="F393" s="17"/>
      <c r="G393" s="17">
        <v>0.33172417779459201</v>
      </c>
      <c r="H393" s="17">
        <v>0.23158419953005199</v>
      </c>
      <c r="I393" s="17">
        <v>0.21545837043691399</v>
      </c>
      <c r="J393" s="17">
        <v>0.28225779490362801</v>
      </c>
      <c r="K393" s="17">
        <v>0.278606840047043</v>
      </c>
      <c r="L393" s="17">
        <v>0.18909232006539201</v>
      </c>
      <c r="M393" s="17"/>
      <c r="N393" s="17">
        <v>0.26245020009102399</v>
      </c>
      <c r="O393" s="17">
        <v>0.233133568269871</v>
      </c>
      <c r="P393" s="17">
        <v>0.28304709169134201</v>
      </c>
      <c r="Q393" s="17">
        <v>0.16119393773067101</v>
      </c>
      <c r="R393" s="17"/>
      <c r="S393" s="17">
        <v>0.27500000000000002</v>
      </c>
      <c r="T393" s="17">
        <v>0.28571428571428598</v>
      </c>
      <c r="U393" s="17">
        <v>0.23529411764705899</v>
      </c>
      <c r="V393" s="17">
        <v>0.158730158730159</v>
      </c>
      <c r="W393" s="17">
        <v>0.305084745762712</v>
      </c>
      <c r="X393" s="17">
        <v>0.291139240506329</v>
      </c>
      <c r="Y393" s="17">
        <v>0.214285714285714</v>
      </c>
      <c r="Z393" s="17">
        <v>0.25581395348837199</v>
      </c>
      <c r="AA393" s="17">
        <v>0.22222222222222199</v>
      </c>
      <c r="AB393" s="17"/>
      <c r="AC393" s="17">
        <v>0.25435721800396999</v>
      </c>
      <c r="AD393" s="17">
        <v>0.23897039439708501</v>
      </c>
      <c r="AE393" s="17">
        <v>0.233065688248457</v>
      </c>
      <c r="AF393" s="17"/>
      <c r="AG393" s="17">
        <v>0.23199842404129001</v>
      </c>
      <c r="AH393" s="17">
        <v>0.26856017304528002</v>
      </c>
      <c r="AI393" s="17">
        <v>0.27636795817144899</v>
      </c>
      <c r="AJ393" s="17">
        <v>0.18469483005198201</v>
      </c>
      <c r="AK393" s="17">
        <v>0.20583254555658201</v>
      </c>
      <c r="AL393" s="17"/>
      <c r="AM393" s="17">
        <v>0.26884393995825001</v>
      </c>
      <c r="AN393" s="17">
        <v>0.26345876065371499</v>
      </c>
      <c r="AO393" s="17">
        <v>0.23384175277284</v>
      </c>
      <c r="AP393" s="17">
        <v>0.29391037761759797</v>
      </c>
      <c r="AQ393" s="17">
        <v>0.25856808141704002</v>
      </c>
      <c r="AR393" s="17"/>
      <c r="AS393" s="17">
        <v>0.21263342096582799</v>
      </c>
      <c r="AT393" s="17">
        <v>0.296870148393794</v>
      </c>
      <c r="AU393" s="17">
        <v>0.22083385750482601</v>
      </c>
      <c r="AV393" s="17">
        <v>0.249559830626673</v>
      </c>
      <c r="AW393" s="17"/>
      <c r="AX393" s="17">
        <v>0.25450516251232602</v>
      </c>
      <c r="AY393" s="17"/>
      <c r="AZ393" s="17">
        <v>0.25382328191093401</v>
      </c>
      <c r="BA393" s="17">
        <v>0.212339296135759</v>
      </c>
      <c r="BB393" s="17">
        <v>0.29831989043949297</v>
      </c>
      <c r="BC393" s="17"/>
      <c r="BD393" s="17">
        <v>0.24821406823134401</v>
      </c>
      <c r="BE393" s="17">
        <v>0.25464920154063198</v>
      </c>
    </row>
    <row r="394" spans="2:57" x14ac:dyDescent="0.35">
      <c r="B394" t="s">
        <v>228</v>
      </c>
      <c r="C394" s="17">
        <v>8.4411977227143706E-2</v>
      </c>
      <c r="D394" s="17">
        <v>9.6882946367342904E-2</v>
      </c>
      <c r="E394" s="17">
        <v>7.5243795322676402E-2</v>
      </c>
      <c r="F394" s="17"/>
      <c r="G394" s="17">
        <v>0.104266658939644</v>
      </c>
      <c r="H394" s="17">
        <v>0.13663424122344001</v>
      </c>
      <c r="I394" s="17">
        <v>5.4391683980562301E-2</v>
      </c>
      <c r="J394" s="17">
        <v>5.9503756153472802E-2</v>
      </c>
      <c r="K394" s="17">
        <v>6.2510306251148506E-2</v>
      </c>
      <c r="L394" s="17">
        <v>6.1801502773967697E-2</v>
      </c>
      <c r="M394" s="17"/>
      <c r="N394" s="17">
        <v>8.0421731483986694E-2</v>
      </c>
      <c r="O394" s="17">
        <v>6.4194165922424301E-2</v>
      </c>
      <c r="P394" s="17">
        <v>8.06536168718784E-2</v>
      </c>
      <c r="Q394" s="17">
        <v>0.168596780001843</v>
      </c>
      <c r="R394" s="17"/>
      <c r="S394" s="17">
        <v>6.6666666666666693E-2</v>
      </c>
      <c r="T394" s="17">
        <v>0.114285714285714</v>
      </c>
      <c r="U394" s="17">
        <v>0.11764705882352899</v>
      </c>
      <c r="V394" s="17">
        <v>9.5238095238095205E-2</v>
      </c>
      <c r="W394" s="17">
        <v>5.0847457627118599E-2</v>
      </c>
      <c r="X394" s="17">
        <v>8.8607594936708806E-2</v>
      </c>
      <c r="Y394" s="17">
        <v>5.7142857142857099E-2</v>
      </c>
      <c r="Z394" s="17">
        <v>6.9767441860465101E-2</v>
      </c>
      <c r="AA394" s="17">
        <v>7.7777777777777807E-2</v>
      </c>
      <c r="AB394" s="17"/>
      <c r="AC394" s="17">
        <v>7.9476078643692993E-2</v>
      </c>
      <c r="AD394" s="17">
        <v>8.2923392340630106E-2</v>
      </c>
      <c r="AE394" s="17">
        <v>8.5854147657496799E-2</v>
      </c>
      <c r="AF394" s="17"/>
      <c r="AG394" s="17">
        <v>7.13530460247985E-2</v>
      </c>
      <c r="AH394" s="17">
        <v>0.10439777211849099</v>
      </c>
      <c r="AI394" s="17">
        <v>0.10998168580982901</v>
      </c>
      <c r="AJ394" s="17">
        <v>0</v>
      </c>
      <c r="AK394" s="17">
        <v>6.3136222806150194E-2</v>
      </c>
      <c r="AL394" s="17"/>
      <c r="AM394" s="17">
        <v>8.3828026460725194E-2</v>
      </c>
      <c r="AN394" s="17">
        <v>6.1776875064408897E-2</v>
      </c>
      <c r="AO394" s="17">
        <v>0.114774813694346</v>
      </c>
      <c r="AP394" s="17">
        <v>6.5760953556060694E-2</v>
      </c>
      <c r="AQ394" s="17">
        <v>4.6650534851308698E-2</v>
      </c>
      <c r="AR394" s="17"/>
      <c r="AS394" s="17">
        <v>9.8954018379166397E-2</v>
      </c>
      <c r="AT394" s="17">
        <v>7.4888109978978795E-2</v>
      </c>
      <c r="AU394" s="17">
        <v>7.3160384760549604E-2</v>
      </c>
      <c r="AV394" s="17">
        <v>9.7298565393247397E-2</v>
      </c>
      <c r="AW394" s="17"/>
      <c r="AX394" s="17">
        <v>7.0225604409854106E-2</v>
      </c>
      <c r="AY394" s="17"/>
      <c r="AZ394" s="17">
        <v>7.3296469369719397E-2</v>
      </c>
      <c r="BA394" s="17">
        <v>0.114711337114883</v>
      </c>
      <c r="BB394" s="17">
        <v>5.8523611230187199E-2</v>
      </c>
      <c r="BC394" s="17"/>
      <c r="BD394" s="17">
        <v>6.3959041879887199E-2</v>
      </c>
      <c r="BE394" s="17">
        <v>0.11619618495496301</v>
      </c>
    </row>
    <row r="395" spans="2:57" x14ac:dyDescent="0.35">
      <c r="B395" t="s">
        <v>81</v>
      </c>
      <c r="C395" s="17">
        <v>0.17948294694412001</v>
      </c>
      <c r="D395" s="17">
        <v>0.12312921821402099</v>
      </c>
      <c r="E395" s="17">
        <v>0.21099776622615399</v>
      </c>
      <c r="F395" s="17"/>
      <c r="G395" s="17">
        <v>7.7463773698321706E-2</v>
      </c>
      <c r="H395" s="17">
        <v>0.14187095768600699</v>
      </c>
      <c r="I395" s="17">
        <v>0.18857295211027</v>
      </c>
      <c r="J395" s="17">
        <v>0.22616688502103599</v>
      </c>
      <c r="K395" s="17">
        <v>0.218679342409621</v>
      </c>
      <c r="L395" s="17">
        <v>0.26795946842849899</v>
      </c>
      <c r="M395" s="17"/>
      <c r="N395" s="17">
        <v>0.14679066467238799</v>
      </c>
      <c r="O395" s="17">
        <v>0.229300928231121</v>
      </c>
      <c r="P395" s="17">
        <v>0.16785169918275</v>
      </c>
      <c r="Q395" s="17">
        <v>0.24130076112115401</v>
      </c>
      <c r="R395" s="17"/>
      <c r="S395" s="17">
        <v>0.15833333333333299</v>
      </c>
      <c r="T395" s="17">
        <v>0.17142857142857101</v>
      </c>
      <c r="U395" s="17">
        <v>0.20588235294117599</v>
      </c>
      <c r="V395" s="17">
        <v>0.17460317460317501</v>
      </c>
      <c r="W395" s="17">
        <v>0.25423728813559299</v>
      </c>
      <c r="X395" s="17">
        <v>0.215189873417722</v>
      </c>
      <c r="Y395" s="17">
        <v>0.114285714285714</v>
      </c>
      <c r="Z395" s="17">
        <v>0.186046511627907</v>
      </c>
      <c r="AA395" s="17">
        <v>0.16666666666666699</v>
      </c>
      <c r="AB395" s="17"/>
      <c r="AC395" s="17">
        <v>0.187438023551566</v>
      </c>
      <c r="AD395" s="17">
        <v>0.16525501662416101</v>
      </c>
      <c r="AE395" s="17">
        <v>0.24755452130098701</v>
      </c>
      <c r="AF395" s="17"/>
      <c r="AG395" s="17">
        <v>0.12547039064201099</v>
      </c>
      <c r="AH395" s="17">
        <v>0.184052425250498</v>
      </c>
      <c r="AI395" s="17">
        <v>0.171881849630554</v>
      </c>
      <c r="AJ395" s="17">
        <v>0.20363788954449299</v>
      </c>
      <c r="AK395" s="17">
        <v>0.31029470424372402</v>
      </c>
      <c r="AL395" s="17"/>
      <c r="AM395" s="17">
        <v>0.25134643249177402</v>
      </c>
      <c r="AN395" s="17">
        <v>0.159763868682432</v>
      </c>
      <c r="AO395" s="17">
        <v>0.18209039366385099</v>
      </c>
      <c r="AP395" s="17">
        <v>0.13050225971530899</v>
      </c>
      <c r="AQ395" s="17">
        <v>0.132048935421434</v>
      </c>
      <c r="AR395" s="17"/>
      <c r="AS395" s="17">
        <v>0.18632762193926999</v>
      </c>
      <c r="AT395" s="17">
        <v>0.136128002659369</v>
      </c>
      <c r="AU395" s="17">
        <v>0.33886146114194299</v>
      </c>
      <c r="AV395" s="17">
        <v>4.3555915652857498E-2</v>
      </c>
      <c r="AW395" s="17"/>
      <c r="AX395" s="17">
        <v>0.18152476579697699</v>
      </c>
      <c r="AY395" s="17"/>
      <c r="AZ395" s="17">
        <v>0.18475320746986301</v>
      </c>
      <c r="BA395" s="17">
        <v>0.14034195181228501</v>
      </c>
      <c r="BB395" s="17">
        <v>0.21154038731776401</v>
      </c>
      <c r="BC395" s="17"/>
      <c r="BD395" s="17">
        <v>0.19537612709763699</v>
      </c>
      <c r="BE395" s="17">
        <v>0.12641833586332801</v>
      </c>
    </row>
    <row r="396" spans="2:57" x14ac:dyDescent="0.3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row>
    <row r="397" spans="2:57" x14ac:dyDescent="0.35">
      <c r="B397" s="6" t="s">
        <v>236</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row>
    <row r="398" spans="2:57" x14ac:dyDescent="0.35">
      <c r="B398" s="24" t="s">
        <v>85</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row>
    <row r="399" spans="2:57" x14ac:dyDescent="0.35">
      <c r="B399" t="s">
        <v>225</v>
      </c>
      <c r="C399" s="17">
        <v>0.25101423810721302</v>
      </c>
      <c r="D399" s="17">
        <v>0.31417944362315697</v>
      </c>
      <c r="E399" s="17">
        <v>0.21034474153323299</v>
      </c>
      <c r="F399" s="17"/>
      <c r="G399" s="17">
        <v>0.27629232900108303</v>
      </c>
      <c r="H399" s="17">
        <v>0.343138778281459</v>
      </c>
      <c r="I399" s="17">
        <v>0.27793328615219898</v>
      </c>
      <c r="J399" s="17">
        <v>0.152803408515507</v>
      </c>
      <c r="K399" s="17">
        <v>0.147429482081604</v>
      </c>
      <c r="L399" s="17">
        <v>0.18506730340591801</v>
      </c>
      <c r="M399" s="17"/>
      <c r="N399" s="17">
        <v>0.23992737870924499</v>
      </c>
      <c r="O399" s="17">
        <v>0.28471150464623102</v>
      </c>
      <c r="P399" s="17">
        <v>0.24198189049743199</v>
      </c>
      <c r="Q399" s="17">
        <v>0.22381260206815801</v>
      </c>
      <c r="R399" s="17"/>
      <c r="S399" s="17">
        <v>0.25833333333333303</v>
      </c>
      <c r="T399" s="17">
        <v>0.238095238095238</v>
      </c>
      <c r="U399" s="17">
        <v>0.35294117647058798</v>
      </c>
      <c r="V399" s="17">
        <v>0.206349206349206</v>
      </c>
      <c r="W399" s="17">
        <v>0.20338983050847501</v>
      </c>
      <c r="X399" s="17">
        <v>0.215189873417722</v>
      </c>
      <c r="Y399" s="17">
        <v>0.32857142857142901</v>
      </c>
      <c r="Z399" s="17">
        <v>0.209302325581395</v>
      </c>
      <c r="AA399" s="17">
        <v>0.233333333333333</v>
      </c>
      <c r="AB399" s="17"/>
      <c r="AC399" s="17">
        <v>0.203616568251172</v>
      </c>
      <c r="AD399" s="17">
        <v>0.279640353432205</v>
      </c>
      <c r="AE399" s="17">
        <v>0.19388889940488199</v>
      </c>
      <c r="AF399" s="17"/>
      <c r="AG399" s="17">
        <v>0.205176486814377</v>
      </c>
      <c r="AH399" s="17">
        <v>0.31387163712767902</v>
      </c>
      <c r="AI399" s="17">
        <v>0.15623617477670701</v>
      </c>
      <c r="AJ399" s="17">
        <v>0.42283614938640601</v>
      </c>
      <c r="AK399" s="17">
        <v>0.17430105646213401</v>
      </c>
      <c r="AL399" s="17"/>
      <c r="AM399" s="17">
        <v>0.172199294079798</v>
      </c>
      <c r="AN399" s="17">
        <v>0.32308819815827</v>
      </c>
      <c r="AO399" s="17">
        <v>0.25897319379339101</v>
      </c>
      <c r="AP399" s="17">
        <v>0.23247221779782401</v>
      </c>
      <c r="AQ399" s="17">
        <v>0.27133621273855302</v>
      </c>
      <c r="AR399" s="17"/>
      <c r="AS399" s="17">
        <v>0.26455218677282899</v>
      </c>
      <c r="AT399" s="17">
        <v>0.280855721194396</v>
      </c>
      <c r="AU399" s="17">
        <v>0.15638561353733299</v>
      </c>
      <c r="AV399" s="17">
        <v>0.29169172940447502</v>
      </c>
      <c r="AW399" s="17"/>
      <c r="AX399" s="17">
        <v>0.26238240217459402</v>
      </c>
      <c r="AY399" s="17"/>
      <c r="AZ399" s="17">
        <v>0.30868935659478502</v>
      </c>
      <c r="BA399" s="17">
        <v>0.30017395522697599</v>
      </c>
      <c r="BB399" s="17">
        <v>0.14057480532347499</v>
      </c>
      <c r="BC399" s="17"/>
      <c r="BD399" s="17">
        <v>0.26237027337006003</v>
      </c>
      <c r="BE399" s="17">
        <v>0.274627957853111</v>
      </c>
    </row>
    <row r="400" spans="2:57" x14ac:dyDescent="0.35">
      <c r="B400" t="s">
        <v>226</v>
      </c>
      <c r="C400" s="17">
        <v>0.55201356633891496</v>
      </c>
      <c r="D400" s="17">
        <v>0.49987787629983399</v>
      </c>
      <c r="E400" s="17">
        <v>0.58527039508198397</v>
      </c>
      <c r="F400" s="17"/>
      <c r="G400" s="17">
        <v>0.46125076721650798</v>
      </c>
      <c r="H400" s="17">
        <v>0.44974734138461397</v>
      </c>
      <c r="I400" s="17">
        <v>0.55311843745953404</v>
      </c>
      <c r="J400" s="17">
        <v>0.62821157777258396</v>
      </c>
      <c r="K400" s="17">
        <v>0.663378415633049</v>
      </c>
      <c r="L400" s="17">
        <v>0.70683712109312002</v>
      </c>
      <c r="M400" s="17"/>
      <c r="N400" s="17">
        <v>0.58634934598241495</v>
      </c>
      <c r="O400" s="17">
        <v>0.53487137267123896</v>
      </c>
      <c r="P400" s="17">
        <v>0.468226106059839</v>
      </c>
      <c r="Q400" s="17">
        <v>0.55111164578905203</v>
      </c>
      <c r="R400" s="17"/>
      <c r="S400" s="17">
        <v>0.52500000000000002</v>
      </c>
      <c r="T400" s="17">
        <v>0.56190476190476202</v>
      </c>
      <c r="U400" s="17">
        <v>0.47058823529411797</v>
      </c>
      <c r="V400" s="17">
        <v>0.61904761904761896</v>
      </c>
      <c r="W400" s="17">
        <v>0.57627118644067798</v>
      </c>
      <c r="X400" s="17">
        <v>0.632911392405063</v>
      </c>
      <c r="Y400" s="17">
        <v>0.54285714285714304</v>
      </c>
      <c r="Z400" s="17">
        <v>0.53488372093023295</v>
      </c>
      <c r="AA400" s="17">
        <v>0.51111111111111096</v>
      </c>
      <c r="AB400" s="17"/>
      <c r="AC400" s="17">
        <v>0.56548146439418401</v>
      </c>
      <c r="AD400" s="17">
        <v>0.55038515194978099</v>
      </c>
      <c r="AE400" s="17">
        <v>0.56616043711214303</v>
      </c>
      <c r="AF400" s="17"/>
      <c r="AG400" s="17">
        <v>0.57999138039021803</v>
      </c>
      <c r="AH400" s="17">
        <v>0.50783145966114496</v>
      </c>
      <c r="AI400" s="17">
        <v>0.66044804263490997</v>
      </c>
      <c r="AJ400" s="17">
        <v>0.37352596106910102</v>
      </c>
      <c r="AK400" s="17">
        <v>0.55830050545628995</v>
      </c>
      <c r="AL400" s="17"/>
      <c r="AM400" s="17">
        <v>0.56733093419082703</v>
      </c>
      <c r="AN400" s="17">
        <v>0.45741384778799699</v>
      </c>
      <c r="AO400" s="17">
        <v>0.55666123319787197</v>
      </c>
      <c r="AP400" s="17">
        <v>0.578417965152345</v>
      </c>
      <c r="AQ400" s="17">
        <v>0.64553915249971405</v>
      </c>
      <c r="AR400" s="17"/>
      <c r="AS400" s="17">
        <v>0.53434216745172503</v>
      </c>
      <c r="AT400" s="17">
        <v>0.54461208503431102</v>
      </c>
      <c r="AU400" s="17">
        <v>0.61725836362739495</v>
      </c>
      <c r="AV400" s="17">
        <v>0.50772388429003301</v>
      </c>
      <c r="AW400" s="17"/>
      <c r="AX400" s="17">
        <v>0.55393212867668795</v>
      </c>
      <c r="AY400" s="17"/>
      <c r="AZ400" s="17">
        <v>0.50536350606979996</v>
      </c>
      <c r="BA400" s="17">
        <v>0.49800629620597398</v>
      </c>
      <c r="BB400" s="17">
        <v>0.66553834367407305</v>
      </c>
      <c r="BC400" s="17"/>
      <c r="BD400" s="17">
        <v>0.548137113632851</v>
      </c>
      <c r="BE400" s="17">
        <v>0.52228286182858397</v>
      </c>
    </row>
    <row r="401" spans="2:57" x14ac:dyDescent="0.35">
      <c r="B401" t="s">
        <v>227</v>
      </c>
      <c r="C401" s="17">
        <v>8.8785533304141198E-2</v>
      </c>
      <c r="D401" s="17">
        <v>8.2606881244060501E-2</v>
      </c>
      <c r="E401" s="17">
        <v>9.28366965911505E-2</v>
      </c>
      <c r="F401" s="17"/>
      <c r="G401" s="17">
        <v>0.15159265119312601</v>
      </c>
      <c r="H401" s="17">
        <v>8.4352699292217906E-2</v>
      </c>
      <c r="I401" s="17">
        <v>6.5836377664412804E-2</v>
      </c>
      <c r="J401" s="17">
        <v>0.124885834697562</v>
      </c>
      <c r="K401" s="17">
        <v>6.3537061275683093E-2</v>
      </c>
      <c r="L401" s="17">
        <v>5.6060869715137601E-2</v>
      </c>
      <c r="M401" s="17"/>
      <c r="N401" s="17">
        <v>8.6543485276809495E-2</v>
      </c>
      <c r="O401" s="17">
        <v>8.9145359346775699E-2</v>
      </c>
      <c r="P401" s="17">
        <v>0.111053518270417</v>
      </c>
      <c r="Q401" s="17">
        <v>7.2592885274841798E-2</v>
      </c>
      <c r="R401" s="17"/>
      <c r="S401" s="17">
        <v>7.4999999999999997E-2</v>
      </c>
      <c r="T401" s="17">
        <v>0.133333333333333</v>
      </c>
      <c r="U401" s="17">
        <v>0</v>
      </c>
      <c r="V401" s="17">
        <v>0.11111111111111099</v>
      </c>
      <c r="W401" s="17">
        <v>8.4745762711864403E-2</v>
      </c>
      <c r="X401" s="17">
        <v>5.0632911392405097E-2</v>
      </c>
      <c r="Y401" s="17">
        <v>5.7142857142857099E-2</v>
      </c>
      <c r="Z401" s="17">
        <v>0.186046511627907</v>
      </c>
      <c r="AA401" s="17">
        <v>0.122222222222222</v>
      </c>
      <c r="AB401" s="17"/>
      <c r="AC401" s="17">
        <v>0.11655700872488001</v>
      </c>
      <c r="AD401" s="17">
        <v>6.87826093296703E-2</v>
      </c>
      <c r="AE401" s="17">
        <v>0.112085610099703</v>
      </c>
      <c r="AF401" s="17"/>
      <c r="AG401" s="17">
        <v>0.11875379117418799</v>
      </c>
      <c r="AH401" s="17">
        <v>8.3892034759149706E-2</v>
      </c>
      <c r="AI401" s="17">
        <v>5.8550872529378899E-2</v>
      </c>
      <c r="AJ401" s="17">
        <v>0</v>
      </c>
      <c r="AK401" s="17">
        <v>5.3759390579029002E-2</v>
      </c>
      <c r="AL401" s="17"/>
      <c r="AM401" s="17">
        <v>9.04757450293808E-2</v>
      </c>
      <c r="AN401" s="17">
        <v>8.8754146755447696E-2</v>
      </c>
      <c r="AO401" s="17">
        <v>8.0212487955145004E-2</v>
      </c>
      <c r="AP401" s="17">
        <v>9.0984262091155593E-2</v>
      </c>
      <c r="AQ401" s="17">
        <v>8.3124634761732402E-2</v>
      </c>
      <c r="AR401" s="17"/>
      <c r="AS401" s="17">
        <v>7.7070116226962901E-2</v>
      </c>
      <c r="AT401" s="17">
        <v>8.0443181500430505E-2</v>
      </c>
      <c r="AU401" s="17">
        <v>0.102273764506606</v>
      </c>
      <c r="AV401" s="17">
        <v>0.10945412123474001</v>
      </c>
      <c r="AW401" s="17"/>
      <c r="AX401" s="17">
        <v>8.3038290791852806E-2</v>
      </c>
      <c r="AY401" s="17"/>
      <c r="AZ401" s="17">
        <v>8.9968388506940999E-2</v>
      </c>
      <c r="BA401" s="17">
        <v>9.9778498930715095E-2</v>
      </c>
      <c r="BB401" s="17">
        <v>7.1419114586671106E-2</v>
      </c>
      <c r="BC401" s="17"/>
      <c r="BD401" s="17">
        <v>8.55877877720055E-2</v>
      </c>
      <c r="BE401" s="17">
        <v>8.8291091849528505E-2</v>
      </c>
    </row>
    <row r="402" spans="2:57" x14ac:dyDescent="0.35">
      <c r="B402" t="s">
        <v>228</v>
      </c>
      <c r="C402" s="17">
        <v>5.2440731022266401E-2</v>
      </c>
      <c r="D402" s="17">
        <v>8.1319125833951802E-2</v>
      </c>
      <c r="E402" s="17">
        <v>3.5703738955754002E-2</v>
      </c>
      <c r="F402" s="17"/>
      <c r="G402" s="17">
        <v>5.5778170206729497E-2</v>
      </c>
      <c r="H402" s="17">
        <v>6.1665066274501801E-2</v>
      </c>
      <c r="I402" s="17">
        <v>5.3089694856977898E-2</v>
      </c>
      <c r="J402" s="17">
        <v>6.0956637535821701E-2</v>
      </c>
      <c r="K402" s="17">
        <v>3.0831427577796101E-2</v>
      </c>
      <c r="L402" s="17">
        <v>2.50357909310133E-2</v>
      </c>
      <c r="M402" s="17"/>
      <c r="N402" s="17">
        <v>3.6895845592995101E-2</v>
      </c>
      <c r="O402" s="17">
        <v>3.35234494629272E-2</v>
      </c>
      <c r="P402" s="17">
        <v>0.105244106788102</v>
      </c>
      <c r="Q402" s="17">
        <v>0.10744223146538</v>
      </c>
      <c r="R402" s="17"/>
      <c r="S402" s="17">
        <v>7.4999999999999997E-2</v>
      </c>
      <c r="T402" s="17">
        <v>1.9047619047619001E-2</v>
      </c>
      <c r="U402" s="17">
        <v>5.8823529411764698E-2</v>
      </c>
      <c r="V402" s="17">
        <v>3.17460317460318E-2</v>
      </c>
      <c r="W402" s="17">
        <v>8.4745762711864403E-2</v>
      </c>
      <c r="X402" s="17">
        <v>5.0632911392405097E-2</v>
      </c>
      <c r="Y402" s="17">
        <v>4.2857142857142899E-2</v>
      </c>
      <c r="Z402" s="17">
        <v>2.32558139534884E-2</v>
      </c>
      <c r="AA402" s="17">
        <v>7.7777777777777807E-2</v>
      </c>
      <c r="AB402" s="17"/>
      <c r="AC402" s="17">
        <v>6.3217546679817604E-2</v>
      </c>
      <c r="AD402" s="17">
        <v>4.9632974574816101E-2</v>
      </c>
      <c r="AE402" s="17">
        <v>4.9478292315424603E-2</v>
      </c>
      <c r="AF402" s="17"/>
      <c r="AG402" s="17">
        <v>6.0558597747646499E-2</v>
      </c>
      <c r="AH402" s="17">
        <v>5.7462093261526903E-2</v>
      </c>
      <c r="AI402" s="17">
        <v>4.3218921016550699E-2</v>
      </c>
      <c r="AJ402" s="17">
        <v>0</v>
      </c>
      <c r="AK402" s="17">
        <v>4.2270941509728502E-2</v>
      </c>
      <c r="AL402" s="17"/>
      <c r="AM402" s="17">
        <v>8.4723956132588998E-2</v>
      </c>
      <c r="AN402" s="17">
        <v>8.0297578968853103E-2</v>
      </c>
      <c r="AO402" s="17">
        <v>4.5627270360124803E-2</v>
      </c>
      <c r="AP402" s="17">
        <v>4.7987311183598301E-2</v>
      </c>
      <c r="AQ402" s="17">
        <v>0</v>
      </c>
      <c r="AR402" s="17"/>
      <c r="AS402" s="17">
        <v>6.4651263237581802E-2</v>
      </c>
      <c r="AT402" s="17">
        <v>5.0377843956466099E-2</v>
      </c>
      <c r="AU402" s="17">
        <v>3.3178488401287398E-2</v>
      </c>
      <c r="AV402" s="17">
        <v>6.3299971571845498E-2</v>
      </c>
      <c r="AW402" s="17"/>
      <c r="AX402" s="17">
        <v>4.7892680471167598E-2</v>
      </c>
      <c r="AY402" s="17"/>
      <c r="AZ402" s="17">
        <v>3.6376986536051099E-2</v>
      </c>
      <c r="BA402" s="17">
        <v>6.4308531098066501E-2</v>
      </c>
      <c r="BB402" s="17">
        <v>5.7674330406301801E-2</v>
      </c>
      <c r="BC402" s="17"/>
      <c r="BD402" s="17">
        <v>4.4314449046022601E-2</v>
      </c>
      <c r="BE402" s="17">
        <v>7.0690062935590298E-2</v>
      </c>
    </row>
    <row r="403" spans="2:57" x14ac:dyDescent="0.35">
      <c r="B403" t="s">
        <v>81</v>
      </c>
      <c r="C403" s="17">
        <v>5.5745931227464303E-2</v>
      </c>
      <c r="D403" s="17">
        <v>2.2016672998996099E-2</v>
      </c>
      <c r="E403" s="17">
        <v>7.5844427837878897E-2</v>
      </c>
      <c r="F403" s="17"/>
      <c r="G403" s="17">
        <v>5.50860823825539E-2</v>
      </c>
      <c r="H403" s="17">
        <v>6.1096114767207499E-2</v>
      </c>
      <c r="I403" s="17">
        <v>5.0022203866876003E-2</v>
      </c>
      <c r="J403" s="17">
        <v>3.3142541478524898E-2</v>
      </c>
      <c r="K403" s="17">
        <v>9.4823613431868098E-2</v>
      </c>
      <c r="L403" s="17">
        <v>2.6998914854810301E-2</v>
      </c>
      <c r="M403" s="17"/>
      <c r="N403" s="17">
        <v>5.0283944438535198E-2</v>
      </c>
      <c r="O403" s="17">
        <v>5.7748313872827098E-2</v>
      </c>
      <c r="P403" s="17">
        <v>7.3494378384210898E-2</v>
      </c>
      <c r="Q403" s="17">
        <v>4.5040635402568002E-2</v>
      </c>
      <c r="R403" s="17"/>
      <c r="S403" s="17">
        <v>6.6666666666666693E-2</v>
      </c>
      <c r="T403" s="17">
        <v>4.7619047619047603E-2</v>
      </c>
      <c r="U403" s="17">
        <v>0.11764705882352899</v>
      </c>
      <c r="V403" s="17">
        <v>3.17460317460318E-2</v>
      </c>
      <c r="W403" s="17">
        <v>5.0847457627118599E-2</v>
      </c>
      <c r="X403" s="17">
        <v>5.0632911392405097E-2</v>
      </c>
      <c r="Y403" s="17">
        <v>2.8571428571428598E-2</v>
      </c>
      <c r="Z403" s="17">
        <v>4.6511627906976702E-2</v>
      </c>
      <c r="AA403" s="17">
        <v>5.5555555555555601E-2</v>
      </c>
      <c r="AB403" s="17"/>
      <c r="AC403" s="17">
        <v>5.11274119499463E-2</v>
      </c>
      <c r="AD403" s="17">
        <v>5.1558910713526897E-2</v>
      </c>
      <c r="AE403" s="17">
        <v>7.8386761067847296E-2</v>
      </c>
      <c r="AF403" s="17"/>
      <c r="AG403" s="17">
        <v>3.55197438735705E-2</v>
      </c>
      <c r="AH403" s="17">
        <v>3.6942775190499599E-2</v>
      </c>
      <c r="AI403" s="17">
        <v>8.1545989042453304E-2</v>
      </c>
      <c r="AJ403" s="17">
        <v>0.20363788954449299</v>
      </c>
      <c r="AK403" s="17">
        <v>0.17136810599281899</v>
      </c>
      <c r="AL403" s="17"/>
      <c r="AM403" s="17">
        <v>8.5270070567404904E-2</v>
      </c>
      <c r="AN403" s="17">
        <v>5.04462283294317E-2</v>
      </c>
      <c r="AO403" s="17">
        <v>5.8525814693467897E-2</v>
      </c>
      <c r="AP403" s="17">
        <v>5.0138243775077203E-2</v>
      </c>
      <c r="AQ403" s="17">
        <v>0</v>
      </c>
      <c r="AR403" s="17"/>
      <c r="AS403" s="17">
        <v>5.9384266310900803E-2</v>
      </c>
      <c r="AT403" s="17">
        <v>4.3711168314396198E-2</v>
      </c>
      <c r="AU403" s="17">
        <v>9.0903769927377906E-2</v>
      </c>
      <c r="AV403" s="17">
        <v>2.7830293498906901E-2</v>
      </c>
      <c r="AW403" s="17"/>
      <c r="AX403" s="17">
        <v>5.2754497885696902E-2</v>
      </c>
      <c r="AY403" s="17"/>
      <c r="AZ403" s="17">
        <v>5.9601762292423699E-2</v>
      </c>
      <c r="BA403" s="17">
        <v>3.77327185382684E-2</v>
      </c>
      <c r="BB403" s="17">
        <v>6.4793406009479707E-2</v>
      </c>
      <c r="BC403" s="17"/>
      <c r="BD403" s="17">
        <v>5.9590376179060101E-2</v>
      </c>
      <c r="BE403" s="17">
        <v>4.41080255331864E-2</v>
      </c>
    </row>
    <row r="404" spans="2:57" x14ac:dyDescent="0.35">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row>
    <row r="405" spans="2:57" x14ac:dyDescent="0.35">
      <c r="B405" s="6" t="s">
        <v>237</v>
      </c>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row>
    <row r="406" spans="2:57" x14ac:dyDescent="0.35">
      <c r="B406" s="24" t="s">
        <v>85</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row>
    <row r="407" spans="2:57" x14ac:dyDescent="0.35">
      <c r="B407" t="s">
        <v>225</v>
      </c>
      <c r="C407" s="17">
        <v>0.16862653906151001</v>
      </c>
      <c r="D407" s="17">
        <v>0.215300670201267</v>
      </c>
      <c r="E407" s="17">
        <v>0.14197005725876599</v>
      </c>
      <c r="F407" s="17"/>
      <c r="G407" s="17">
        <v>0.22341809996638601</v>
      </c>
      <c r="H407" s="17">
        <v>0.16823650476478899</v>
      </c>
      <c r="I407" s="17">
        <v>0.20154221337716</v>
      </c>
      <c r="J407" s="17">
        <v>0.18121031844100999</v>
      </c>
      <c r="K407" s="17">
        <v>7.9248289365058802E-2</v>
      </c>
      <c r="L407" s="17">
        <v>0.10202348193107599</v>
      </c>
      <c r="M407" s="17"/>
      <c r="N407" s="17">
        <v>0.16708624751505499</v>
      </c>
      <c r="O407" s="17">
        <v>0.170388736380681</v>
      </c>
      <c r="P407" s="17">
        <v>0.16212181337335399</v>
      </c>
      <c r="Q407" s="17">
        <v>0.179671052316459</v>
      </c>
      <c r="R407" s="17"/>
      <c r="S407" s="17">
        <v>0.19166666666666701</v>
      </c>
      <c r="T407" s="17">
        <v>0.15238095238095201</v>
      </c>
      <c r="U407" s="17">
        <v>0.20588235294117599</v>
      </c>
      <c r="V407" s="17">
        <v>0.14285714285714299</v>
      </c>
      <c r="W407" s="17">
        <v>0.152542372881356</v>
      </c>
      <c r="X407" s="17">
        <v>0.164556962025316</v>
      </c>
      <c r="Y407" s="17">
        <v>0.128571428571429</v>
      </c>
      <c r="Z407" s="17">
        <v>0.162790697674419</v>
      </c>
      <c r="AA407" s="17">
        <v>0.2</v>
      </c>
      <c r="AB407" s="17"/>
      <c r="AC407" s="17">
        <v>0.183842382364443</v>
      </c>
      <c r="AD407" s="17">
        <v>0.16956061449850801</v>
      </c>
      <c r="AE407" s="17">
        <v>0.131621335550963</v>
      </c>
      <c r="AF407" s="17"/>
      <c r="AG407" s="17">
        <v>0.22527072908607099</v>
      </c>
      <c r="AH407" s="17">
        <v>0.119518744547952</v>
      </c>
      <c r="AI407" s="17">
        <v>0.162010921908982</v>
      </c>
      <c r="AJ407" s="17">
        <v>0.61166728040352503</v>
      </c>
      <c r="AK407" s="17">
        <v>0.14980677470539899</v>
      </c>
      <c r="AL407" s="17"/>
      <c r="AM407" s="17">
        <v>0.18798996760632899</v>
      </c>
      <c r="AN407" s="17">
        <v>0.18303363474891901</v>
      </c>
      <c r="AO407" s="17">
        <v>0.17015558612680301</v>
      </c>
      <c r="AP407" s="17">
        <v>0.15945732685884501</v>
      </c>
      <c r="AQ407" s="17">
        <v>0.12879291180399899</v>
      </c>
      <c r="AR407" s="17"/>
      <c r="AS407" s="17">
        <v>0.17549004330979401</v>
      </c>
      <c r="AT407" s="17">
        <v>0.18328740311451699</v>
      </c>
      <c r="AU407" s="17">
        <v>0.111022072712404</v>
      </c>
      <c r="AV407" s="17">
        <v>0.20393650458029999</v>
      </c>
      <c r="AW407" s="17"/>
      <c r="AX407" s="17">
        <v>0.17725681086001399</v>
      </c>
      <c r="AY407" s="17"/>
      <c r="AZ407" s="17">
        <v>0.16864624835653899</v>
      </c>
      <c r="BA407" s="17">
        <v>0.20561464442664901</v>
      </c>
      <c r="BB407" s="17">
        <v>0.122115473718877</v>
      </c>
      <c r="BC407" s="17"/>
      <c r="BD407" s="17">
        <v>0.16751175565097001</v>
      </c>
      <c r="BE407" s="17">
        <v>0.19471415444718701</v>
      </c>
    </row>
    <row r="408" spans="2:57" x14ac:dyDescent="0.35">
      <c r="B408" t="s">
        <v>226</v>
      </c>
      <c r="C408" s="17">
        <v>0.390811322570564</v>
      </c>
      <c r="D408" s="17">
        <v>0.334842009385933</v>
      </c>
      <c r="E408" s="17">
        <v>0.42309370742941499</v>
      </c>
      <c r="F408" s="17"/>
      <c r="G408" s="17">
        <v>0.36551482327769103</v>
      </c>
      <c r="H408" s="17">
        <v>0.34971562063709399</v>
      </c>
      <c r="I408" s="17">
        <v>0.39418846733047602</v>
      </c>
      <c r="J408" s="17">
        <v>0.35805745852158699</v>
      </c>
      <c r="K408" s="17">
        <v>0.46554681156313399</v>
      </c>
      <c r="L408" s="17">
        <v>0.54197905983977301</v>
      </c>
      <c r="M408" s="17"/>
      <c r="N408" s="17">
        <v>0.393315568943855</v>
      </c>
      <c r="O408" s="17">
        <v>0.40973712559737102</v>
      </c>
      <c r="P408" s="17">
        <v>0.381374333992268</v>
      </c>
      <c r="Q408" s="17">
        <v>0.34472896083670901</v>
      </c>
      <c r="R408" s="17"/>
      <c r="S408" s="17">
        <v>0.35</v>
      </c>
      <c r="T408" s="17">
        <v>0.34285714285714303</v>
      </c>
      <c r="U408" s="17">
        <v>0.35294117647058798</v>
      </c>
      <c r="V408" s="17">
        <v>0.44444444444444497</v>
      </c>
      <c r="W408" s="17">
        <v>0.40677966101694901</v>
      </c>
      <c r="X408" s="17">
        <v>0.40506329113924</v>
      </c>
      <c r="Y408" s="17">
        <v>0.47142857142857097</v>
      </c>
      <c r="Z408" s="17">
        <v>0.39534883720930197</v>
      </c>
      <c r="AA408" s="17">
        <v>0.4</v>
      </c>
      <c r="AB408" s="17"/>
      <c r="AC408" s="17">
        <v>0.41975773935887001</v>
      </c>
      <c r="AD408" s="17">
        <v>0.371529281285227</v>
      </c>
      <c r="AE408" s="17">
        <v>0.424929248909864</v>
      </c>
      <c r="AF408" s="17"/>
      <c r="AG408" s="17">
        <v>0.39979174922031202</v>
      </c>
      <c r="AH408" s="17">
        <v>0.36376687277561798</v>
      </c>
      <c r="AI408" s="17">
        <v>0.42556973903234202</v>
      </c>
      <c r="AJ408" s="17">
        <v>0</v>
      </c>
      <c r="AK408" s="17">
        <v>0.35180991981533399</v>
      </c>
      <c r="AL408" s="17"/>
      <c r="AM408" s="17">
        <v>0.33368096049597301</v>
      </c>
      <c r="AN408" s="17">
        <v>0.36246832293601</v>
      </c>
      <c r="AO408" s="17">
        <v>0.414367728846322</v>
      </c>
      <c r="AP408" s="17">
        <v>0.40071206491080902</v>
      </c>
      <c r="AQ408" s="17">
        <v>0.34330215475035802</v>
      </c>
      <c r="AR408" s="17"/>
      <c r="AS408" s="17">
        <v>0.38273099477522499</v>
      </c>
      <c r="AT408" s="17">
        <v>0.409239753778117</v>
      </c>
      <c r="AU408" s="17">
        <v>0.43602508298753201</v>
      </c>
      <c r="AV408" s="17">
        <v>0.29804398706474</v>
      </c>
      <c r="AW408" s="17"/>
      <c r="AX408" s="17">
        <v>0.40596384691871801</v>
      </c>
      <c r="AY408" s="17"/>
      <c r="AZ408" s="17">
        <v>0.39409199968277597</v>
      </c>
      <c r="BA408" s="17">
        <v>0.35670366702928902</v>
      </c>
      <c r="BB408" s="17">
        <v>0.43727237854331702</v>
      </c>
      <c r="BC408" s="17"/>
      <c r="BD408" s="17">
        <v>0.408791764446161</v>
      </c>
      <c r="BE408" s="17">
        <v>0.35953580363640902</v>
      </c>
    </row>
    <row r="409" spans="2:57" x14ac:dyDescent="0.35">
      <c r="B409" t="s">
        <v>227</v>
      </c>
      <c r="C409" s="17">
        <v>0.215840678606634</v>
      </c>
      <c r="D409" s="17">
        <v>0.20949875606989901</v>
      </c>
      <c r="E409" s="17">
        <v>0.21835443792994599</v>
      </c>
      <c r="F409" s="17"/>
      <c r="G409" s="17">
        <v>0.20751156573518101</v>
      </c>
      <c r="H409" s="17">
        <v>0.24949926930461999</v>
      </c>
      <c r="I409" s="17">
        <v>0.204124645572518</v>
      </c>
      <c r="J409" s="17">
        <v>0.24606061552851599</v>
      </c>
      <c r="K409" s="17">
        <v>0.20086403032500799</v>
      </c>
      <c r="L409" s="17">
        <v>5.7775338844653697E-2</v>
      </c>
      <c r="M409" s="17"/>
      <c r="N409" s="17">
        <v>0.23024804305581401</v>
      </c>
      <c r="O409" s="17">
        <v>0.20846089044146399</v>
      </c>
      <c r="P409" s="17">
        <v>0.18566170739634</v>
      </c>
      <c r="Q409" s="17">
        <v>0.18931058289847599</v>
      </c>
      <c r="R409" s="17"/>
      <c r="S409" s="17">
        <v>0.25833333333333303</v>
      </c>
      <c r="T409" s="17">
        <v>0.238095238095238</v>
      </c>
      <c r="U409" s="17">
        <v>0.26470588235294101</v>
      </c>
      <c r="V409" s="17">
        <v>0.17460317460317501</v>
      </c>
      <c r="W409" s="17">
        <v>0.186440677966102</v>
      </c>
      <c r="X409" s="17">
        <v>0.215189873417722</v>
      </c>
      <c r="Y409" s="17">
        <v>0.17142857142857101</v>
      </c>
      <c r="Z409" s="17">
        <v>0.209302325581395</v>
      </c>
      <c r="AA409" s="17">
        <v>0.18888888888888899</v>
      </c>
      <c r="AB409" s="17"/>
      <c r="AC409" s="17">
        <v>0.17742131917937801</v>
      </c>
      <c r="AD409" s="17">
        <v>0.23372165010366999</v>
      </c>
      <c r="AE409" s="17">
        <v>0.20875556567709699</v>
      </c>
      <c r="AF409" s="17"/>
      <c r="AG409" s="17">
        <v>0.17447449505593199</v>
      </c>
      <c r="AH409" s="17">
        <v>0.252643391139031</v>
      </c>
      <c r="AI409" s="17">
        <v>0.28423241793991599</v>
      </c>
      <c r="AJ409" s="17">
        <v>0.18469483005198201</v>
      </c>
      <c r="AK409" s="17">
        <v>0.18632809807922099</v>
      </c>
      <c r="AL409" s="17"/>
      <c r="AM409" s="17">
        <v>0.164223743305142</v>
      </c>
      <c r="AN409" s="17">
        <v>0.20233234821489099</v>
      </c>
      <c r="AO409" s="17">
        <v>0.217761969594329</v>
      </c>
      <c r="AP409" s="17">
        <v>0.22666583125728401</v>
      </c>
      <c r="AQ409" s="17">
        <v>0.30709039698769097</v>
      </c>
      <c r="AR409" s="17"/>
      <c r="AS409" s="17">
        <v>0.17928734311286701</v>
      </c>
      <c r="AT409" s="17">
        <v>0.21049905158965701</v>
      </c>
      <c r="AU409" s="17">
        <v>0.232704150228569</v>
      </c>
      <c r="AV409" s="17">
        <v>0.26776336172791398</v>
      </c>
      <c r="AW409" s="17"/>
      <c r="AX409" s="17">
        <v>0.21159454278237799</v>
      </c>
      <c r="AY409" s="17"/>
      <c r="AZ409" s="17">
        <v>0.206737215340936</v>
      </c>
      <c r="BA409" s="17">
        <v>0.24920144986137399</v>
      </c>
      <c r="BB409" s="17">
        <v>0.18942159876595699</v>
      </c>
      <c r="BC409" s="17"/>
      <c r="BD409" s="17">
        <v>0.182348759438691</v>
      </c>
      <c r="BE409" s="17">
        <v>0.23885868601438301</v>
      </c>
    </row>
    <row r="410" spans="2:57" x14ac:dyDescent="0.35">
      <c r="B410" t="s">
        <v>228</v>
      </c>
      <c r="C410" s="17">
        <v>7.4859182429582796E-2</v>
      </c>
      <c r="D410" s="17">
        <v>9.4726451341846901E-2</v>
      </c>
      <c r="E410" s="17">
        <v>6.3527098327875203E-2</v>
      </c>
      <c r="F410" s="17"/>
      <c r="G410" s="17">
        <v>0.102958687924292</v>
      </c>
      <c r="H410" s="17">
        <v>0.118976184543115</v>
      </c>
      <c r="I410" s="17">
        <v>4.7800068659887902E-2</v>
      </c>
      <c r="J410" s="17">
        <v>6.8050334002106402E-2</v>
      </c>
      <c r="K410" s="17">
        <v>4.4998145751622198E-2</v>
      </c>
      <c r="L410" s="17">
        <v>2.6998914854810301E-2</v>
      </c>
      <c r="M410" s="17"/>
      <c r="N410" s="17">
        <v>6.2858062018103997E-2</v>
      </c>
      <c r="O410" s="17">
        <v>8.4025780023390603E-2</v>
      </c>
      <c r="P410" s="17">
        <v>0.10525154867606799</v>
      </c>
      <c r="Q410" s="17">
        <v>7.4206024623972494E-2</v>
      </c>
      <c r="R410" s="17"/>
      <c r="S410" s="17">
        <v>9.1666666666666702E-2</v>
      </c>
      <c r="T410" s="17">
        <v>5.7142857142857099E-2</v>
      </c>
      <c r="U410" s="17">
        <v>2.9411764705882401E-2</v>
      </c>
      <c r="V410" s="17">
        <v>0.11111111111111099</v>
      </c>
      <c r="W410" s="17">
        <v>5.0847457627118599E-2</v>
      </c>
      <c r="X410" s="17">
        <v>6.3291139240506306E-2</v>
      </c>
      <c r="Y410" s="17">
        <v>0.1</v>
      </c>
      <c r="Z410" s="17">
        <v>0.162790697674419</v>
      </c>
      <c r="AA410" s="17">
        <v>5.5555555555555601E-2</v>
      </c>
      <c r="AB410" s="17"/>
      <c r="AC410" s="17">
        <v>6.2710605849675596E-2</v>
      </c>
      <c r="AD410" s="17">
        <v>8.4396669736368807E-2</v>
      </c>
      <c r="AE410" s="17">
        <v>3.6297450580665497E-2</v>
      </c>
      <c r="AF410" s="17"/>
      <c r="AG410" s="17">
        <v>4.2946275542745299E-2</v>
      </c>
      <c r="AH410" s="17">
        <v>0.121333894730814</v>
      </c>
      <c r="AI410" s="17">
        <v>7.0721561901623403E-2</v>
      </c>
      <c r="AJ410" s="17">
        <v>0</v>
      </c>
      <c r="AK410" s="17">
        <v>1.9064178050545898E-2</v>
      </c>
      <c r="AL410" s="17"/>
      <c r="AM410" s="17">
        <v>0.101539944718275</v>
      </c>
      <c r="AN410" s="17">
        <v>0.101205619129541</v>
      </c>
      <c r="AO410" s="17">
        <v>6.4187262517049398E-2</v>
      </c>
      <c r="AP410" s="17">
        <v>7.0049249794936402E-2</v>
      </c>
      <c r="AQ410" s="17">
        <v>9.1861238380046104E-2</v>
      </c>
      <c r="AR410" s="17"/>
      <c r="AS410" s="17">
        <v>6.4094384732723497E-2</v>
      </c>
      <c r="AT410" s="17">
        <v>7.6984259216774903E-2</v>
      </c>
      <c r="AU410" s="17">
        <v>4.0893425350731899E-2</v>
      </c>
      <c r="AV410" s="17">
        <v>0.13650962927989099</v>
      </c>
      <c r="AW410" s="17"/>
      <c r="AX410" s="17">
        <v>5.9651922715526003E-2</v>
      </c>
      <c r="AY410" s="17"/>
      <c r="AZ410" s="17">
        <v>8.2268783689754099E-2</v>
      </c>
      <c r="BA410" s="17">
        <v>7.7253821160707406E-2</v>
      </c>
      <c r="BB410" s="17">
        <v>5.92865534764642E-2</v>
      </c>
      <c r="BC410" s="17"/>
      <c r="BD410" s="17">
        <v>5.9109583215109403E-2</v>
      </c>
      <c r="BE410" s="17">
        <v>9.9896309874678096E-2</v>
      </c>
    </row>
    <row r="411" spans="2:57" x14ac:dyDescent="0.35">
      <c r="B411" t="s">
        <v>81</v>
      </c>
      <c r="C411" s="17">
        <v>0.14986227733170901</v>
      </c>
      <c r="D411" s="17">
        <v>0.145632113001054</v>
      </c>
      <c r="E411" s="17">
        <v>0.15305469905399799</v>
      </c>
      <c r="F411" s="17"/>
      <c r="G411" s="17">
        <v>0.10059682309645</v>
      </c>
      <c r="H411" s="17">
        <v>0.113572420750381</v>
      </c>
      <c r="I411" s="17">
        <v>0.152344605059958</v>
      </c>
      <c r="J411" s="17">
        <v>0.146621273506781</v>
      </c>
      <c r="K411" s="17">
        <v>0.20934272299517701</v>
      </c>
      <c r="L411" s="17">
        <v>0.27122320452968701</v>
      </c>
      <c r="M411" s="17"/>
      <c r="N411" s="17">
        <v>0.14649207846717199</v>
      </c>
      <c r="O411" s="17">
        <v>0.12738746755709299</v>
      </c>
      <c r="P411" s="17">
        <v>0.165590596561971</v>
      </c>
      <c r="Q411" s="17">
        <v>0.21208337932438401</v>
      </c>
      <c r="R411" s="17"/>
      <c r="S411" s="17">
        <v>0.108333333333333</v>
      </c>
      <c r="T411" s="17">
        <v>0.20952380952381</v>
      </c>
      <c r="U411" s="17">
        <v>0.14705882352941199</v>
      </c>
      <c r="V411" s="17">
        <v>0.126984126984127</v>
      </c>
      <c r="W411" s="17">
        <v>0.20338983050847501</v>
      </c>
      <c r="X411" s="17">
        <v>0.151898734177215</v>
      </c>
      <c r="Y411" s="17">
        <v>0.128571428571429</v>
      </c>
      <c r="Z411" s="17">
        <v>6.9767441860465101E-2</v>
      </c>
      <c r="AA411" s="17">
        <v>0.155555555555556</v>
      </c>
      <c r="AB411" s="17"/>
      <c r="AC411" s="17">
        <v>0.15626795324763301</v>
      </c>
      <c r="AD411" s="17">
        <v>0.140791784376225</v>
      </c>
      <c r="AE411" s="17">
        <v>0.19839639928141001</v>
      </c>
      <c r="AF411" s="17"/>
      <c r="AG411" s="17">
        <v>0.15751675109494001</v>
      </c>
      <c r="AH411" s="17">
        <v>0.142737096806585</v>
      </c>
      <c r="AI411" s="17">
        <v>5.7465359217136601E-2</v>
      </c>
      <c r="AJ411" s="17">
        <v>0.20363788954449299</v>
      </c>
      <c r="AK411" s="17">
        <v>0.2929910293495</v>
      </c>
      <c r="AL411" s="17"/>
      <c r="AM411" s="17">
        <v>0.212565383874282</v>
      </c>
      <c r="AN411" s="17">
        <v>0.15096007497064001</v>
      </c>
      <c r="AO411" s="17">
        <v>0.133527452915497</v>
      </c>
      <c r="AP411" s="17">
        <v>0.14311552717812701</v>
      </c>
      <c r="AQ411" s="17">
        <v>0.12895329807790601</v>
      </c>
      <c r="AR411" s="17"/>
      <c r="AS411" s="17">
        <v>0.19839723406939</v>
      </c>
      <c r="AT411" s="17">
        <v>0.119989532300935</v>
      </c>
      <c r="AU411" s="17">
        <v>0.17935526872076299</v>
      </c>
      <c r="AV411" s="17">
        <v>9.37465173471555E-2</v>
      </c>
      <c r="AW411" s="17"/>
      <c r="AX411" s="17">
        <v>0.14553287672336401</v>
      </c>
      <c r="AY411" s="17"/>
      <c r="AZ411" s="17">
        <v>0.14825575292999399</v>
      </c>
      <c r="BA411" s="17">
        <v>0.11122641752197999</v>
      </c>
      <c r="BB411" s="17">
        <v>0.191903995495385</v>
      </c>
      <c r="BC411" s="17"/>
      <c r="BD411" s="17">
        <v>0.18223813724906801</v>
      </c>
      <c r="BE411" s="17">
        <v>0.106995046027344</v>
      </c>
    </row>
    <row r="412" spans="2:57"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row>
    <row r="413" spans="2:57" x14ac:dyDescent="0.35">
      <c r="B413" s="6" t="s">
        <v>238</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row>
    <row r="414" spans="2:57" x14ac:dyDescent="0.35">
      <c r="B414" s="24" t="s">
        <v>85</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row>
    <row r="415" spans="2:57" x14ac:dyDescent="0.35">
      <c r="B415" t="s">
        <v>225</v>
      </c>
      <c r="C415" s="17">
        <v>0.14084592287484299</v>
      </c>
      <c r="D415" s="17">
        <v>0.18584036684753899</v>
      </c>
      <c r="E415" s="17">
        <v>0.115046654087866</v>
      </c>
      <c r="F415" s="17"/>
      <c r="G415" s="17">
        <v>0.14627228707746201</v>
      </c>
      <c r="H415" s="17">
        <v>0.142469040433956</v>
      </c>
      <c r="I415" s="17">
        <v>0.16376028456896599</v>
      </c>
      <c r="J415" s="17">
        <v>0.14680315482106601</v>
      </c>
      <c r="K415" s="17">
        <v>9.5795900887456598E-2</v>
      </c>
      <c r="L415" s="17">
        <v>0.110042736329653</v>
      </c>
      <c r="M415" s="17"/>
      <c r="N415" s="17">
        <v>0.14355865693834899</v>
      </c>
      <c r="O415" s="17">
        <v>0.12849918623338499</v>
      </c>
      <c r="P415" s="17">
        <v>0.17224354138487799</v>
      </c>
      <c r="Q415" s="17">
        <v>0.121244935722747</v>
      </c>
      <c r="R415" s="17"/>
      <c r="S415" s="17">
        <v>0.16666666666666699</v>
      </c>
      <c r="T415" s="17">
        <v>0.114285714285714</v>
      </c>
      <c r="U415" s="17">
        <v>8.8235294117647106E-2</v>
      </c>
      <c r="V415" s="17">
        <v>0.17460317460317501</v>
      </c>
      <c r="W415" s="17">
        <v>0.13559322033898299</v>
      </c>
      <c r="X415" s="17">
        <v>8.8607594936708806E-2</v>
      </c>
      <c r="Y415" s="17">
        <v>0.214285714285714</v>
      </c>
      <c r="Z415" s="17">
        <v>0.116279069767442</v>
      </c>
      <c r="AA415" s="17">
        <v>0.155555555555556</v>
      </c>
      <c r="AB415" s="17"/>
      <c r="AC415" s="17">
        <v>0.134061024219122</v>
      </c>
      <c r="AD415" s="17">
        <v>0.159880718277882</v>
      </c>
      <c r="AE415" s="17">
        <v>7.9680912915090898E-2</v>
      </c>
      <c r="AF415" s="17"/>
      <c r="AG415" s="17">
        <v>0.16732563320427099</v>
      </c>
      <c r="AH415" s="17">
        <v>0.13757297313963601</v>
      </c>
      <c r="AI415" s="17">
        <v>0.14328286435931301</v>
      </c>
      <c r="AJ415" s="17">
        <v>0.42283614938640601</v>
      </c>
      <c r="AK415" s="17">
        <v>8.1266515523674102E-2</v>
      </c>
      <c r="AL415" s="17"/>
      <c r="AM415" s="17">
        <v>5.2454359606088997E-2</v>
      </c>
      <c r="AN415" s="17">
        <v>0.140765389253178</v>
      </c>
      <c r="AO415" s="17">
        <v>0.13741864889086799</v>
      </c>
      <c r="AP415" s="17">
        <v>0.154111715739043</v>
      </c>
      <c r="AQ415" s="17">
        <v>0.22799728992915799</v>
      </c>
      <c r="AR415" s="17"/>
      <c r="AS415" s="17">
        <v>0.14276198762563899</v>
      </c>
      <c r="AT415" s="17">
        <v>0.142608169927465</v>
      </c>
      <c r="AU415" s="17">
        <v>5.6920531829342202E-2</v>
      </c>
      <c r="AV415" s="17">
        <v>0.25192671558593099</v>
      </c>
      <c r="AW415" s="17"/>
      <c r="AX415" s="17">
        <v>0.145884104063499</v>
      </c>
      <c r="AY415" s="17"/>
      <c r="AZ415" s="17">
        <v>0.15210378915293701</v>
      </c>
      <c r="BA415" s="17">
        <v>0.17266742980755601</v>
      </c>
      <c r="BB415" s="17">
        <v>9.3195284160293504E-2</v>
      </c>
      <c r="BC415" s="17"/>
      <c r="BD415" s="17">
        <v>0.127158459172138</v>
      </c>
      <c r="BE415" s="17">
        <v>0.18120341358146799</v>
      </c>
    </row>
    <row r="416" spans="2:57" x14ac:dyDescent="0.35">
      <c r="B416" t="s">
        <v>226</v>
      </c>
      <c r="C416" s="17">
        <v>0.40991104321912603</v>
      </c>
      <c r="D416" s="17">
        <v>0.382142872504108</v>
      </c>
      <c r="E416" s="17">
        <v>0.42816903272529599</v>
      </c>
      <c r="F416" s="17"/>
      <c r="G416" s="17">
        <v>0.31943110244084799</v>
      </c>
      <c r="H416" s="17">
        <v>0.37454240606266997</v>
      </c>
      <c r="I416" s="17">
        <v>0.42044828707827298</v>
      </c>
      <c r="J416" s="17">
        <v>0.40370569313169402</v>
      </c>
      <c r="K416" s="17">
        <v>0.48170867357291203</v>
      </c>
      <c r="L416" s="17">
        <v>0.54186318066294803</v>
      </c>
      <c r="M416" s="17"/>
      <c r="N416" s="17">
        <v>0.418034843305369</v>
      </c>
      <c r="O416" s="17">
        <v>0.42711413387221397</v>
      </c>
      <c r="P416" s="17">
        <v>0.381791453047504</v>
      </c>
      <c r="Q416" s="17">
        <v>0.38177183612031101</v>
      </c>
      <c r="R416" s="17"/>
      <c r="S416" s="17">
        <v>0.375</v>
      </c>
      <c r="T416" s="17">
        <v>0.419047619047619</v>
      </c>
      <c r="U416" s="17">
        <v>0.26470588235294101</v>
      </c>
      <c r="V416" s="17">
        <v>0.52380952380952395</v>
      </c>
      <c r="W416" s="17">
        <v>0.47457627118644102</v>
      </c>
      <c r="X416" s="17">
        <v>0.40506329113924</v>
      </c>
      <c r="Y416" s="17">
        <v>0.371428571428571</v>
      </c>
      <c r="Z416" s="17">
        <v>0.51162790697674398</v>
      </c>
      <c r="AA416" s="17">
        <v>0.41111111111111098</v>
      </c>
      <c r="AB416" s="17"/>
      <c r="AC416" s="17">
        <v>0.43489343231472</v>
      </c>
      <c r="AD416" s="17">
        <v>0.39809522675299502</v>
      </c>
      <c r="AE416" s="17">
        <v>0.46003019382091498</v>
      </c>
      <c r="AF416" s="17"/>
      <c r="AG416" s="17">
        <v>0.48417327372333402</v>
      </c>
      <c r="AH416" s="17">
        <v>0.36574987340191301</v>
      </c>
      <c r="AI416" s="17">
        <v>0.39238965140392401</v>
      </c>
      <c r="AJ416" s="17">
        <v>0.18883113101711901</v>
      </c>
      <c r="AK416" s="17">
        <v>0.37516219814171797</v>
      </c>
      <c r="AL416" s="17"/>
      <c r="AM416" s="17">
        <v>0.39218315474357501</v>
      </c>
      <c r="AN416" s="17">
        <v>0.34716122323076298</v>
      </c>
      <c r="AO416" s="17">
        <v>0.41452681713824002</v>
      </c>
      <c r="AP416" s="17">
        <v>0.44277031889226598</v>
      </c>
      <c r="AQ416" s="17">
        <v>0.24968315447550499</v>
      </c>
      <c r="AR416" s="17"/>
      <c r="AS416" s="17">
        <v>0.43223977837364502</v>
      </c>
      <c r="AT416" s="17">
        <v>0.38201476871859502</v>
      </c>
      <c r="AU416" s="17">
        <v>0.46625929535697602</v>
      </c>
      <c r="AV416" s="17">
        <v>0.356650237204717</v>
      </c>
      <c r="AW416" s="17"/>
      <c r="AX416" s="17">
        <v>0.41972218786425902</v>
      </c>
      <c r="AY416" s="17"/>
      <c r="AZ416" s="17">
        <v>0.37054934494757502</v>
      </c>
      <c r="BA416" s="17">
        <v>0.40510576466667803</v>
      </c>
      <c r="BB416" s="17">
        <v>0.470317617332627</v>
      </c>
      <c r="BC416" s="17"/>
      <c r="BD416" s="17">
        <v>0.42805282028890101</v>
      </c>
      <c r="BE416" s="17">
        <v>0.38445239428530398</v>
      </c>
    </row>
    <row r="417" spans="2:57" x14ac:dyDescent="0.35">
      <c r="B417" t="s">
        <v>227</v>
      </c>
      <c r="C417" s="17">
        <v>0.26778199562449101</v>
      </c>
      <c r="D417" s="17">
        <v>0.236234685526029</v>
      </c>
      <c r="E417" s="17">
        <v>0.28289235544138702</v>
      </c>
      <c r="F417" s="17"/>
      <c r="G417" s="17">
        <v>0.25345126771143001</v>
      </c>
      <c r="H417" s="17">
        <v>0.29353641413453502</v>
      </c>
      <c r="I417" s="17">
        <v>0.23206482943568099</v>
      </c>
      <c r="J417" s="17">
        <v>0.29894565728719902</v>
      </c>
      <c r="K417" s="17">
        <v>0.29688270934746103</v>
      </c>
      <c r="L417" s="17">
        <v>0.15968179432906399</v>
      </c>
      <c r="M417" s="17"/>
      <c r="N417" s="17">
        <v>0.259888558902163</v>
      </c>
      <c r="O417" s="17">
        <v>0.27201936229790802</v>
      </c>
      <c r="P417" s="17">
        <v>0.30389228542362501</v>
      </c>
      <c r="Q417" s="17">
        <v>0.21721431823179499</v>
      </c>
      <c r="R417" s="17"/>
      <c r="S417" s="17">
        <v>0.28333333333333299</v>
      </c>
      <c r="T417" s="17">
        <v>0.24761904761904799</v>
      </c>
      <c r="U417" s="17">
        <v>0.47058823529411797</v>
      </c>
      <c r="V417" s="17">
        <v>0.158730158730159</v>
      </c>
      <c r="W417" s="17">
        <v>0.27118644067796599</v>
      </c>
      <c r="X417" s="17">
        <v>0.316455696202532</v>
      </c>
      <c r="Y417" s="17">
        <v>0.22857142857142901</v>
      </c>
      <c r="Z417" s="17">
        <v>0.162790697674419</v>
      </c>
      <c r="AA417" s="17">
        <v>0.233333333333333</v>
      </c>
      <c r="AB417" s="17"/>
      <c r="AC417" s="17">
        <v>0.29576031867615998</v>
      </c>
      <c r="AD417" s="17">
        <v>0.25103897001596598</v>
      </c>
      <c r="AE417" s="17">
        <v>0.25739039605175101</v>
      </c>
      <c r="AF417" s="17"/>
      <c r="AG417" s="17">
        <v>0.218838792727756</v>
      </c>
      <c r="AH417" s="17">
        <v>0.288017079300943</v>
      </c>
      <c r="AI417" s="17">
        <v>0.27543824928432697</v>
      </c>
      <c r="AJ417" s="17">
        <v>0.18469483005198201</v>
      </c>
      <c r="AK417" s="17">
        <v>0.33312981861196</v>
      </c>
      <c r="AL417" s="17"/>
      <c r="AM417" s="17">
        <v>0.32296683523465097</v>
      </c>
      <c r="AN417" s="17">
        <v>0.367162083536337</v>
      </c>
      <c r="AO417" s="17">
        <v>0.26281171144557303</v>
      </c>
      <c r="AP417" s="17">
        <v>0.221467822114499</v>
      </c>
      <c r="AQ417" s="17">
        <v>0.25576041033802599</v>
      </c>
      <c r="AR417" s="17"/>
      <c r="AS417" s="17">
        <v>0.20688276158218999</v>
      </c>
      <c r="AT417" s="17">
        <v>0.30099979046262199</v>
      </c>
      <c r="AU417" s="17">
        <v>0.30034836530055098</v>
      </c>
      <c r="AV417" s="17">
        <v>0.24988927752123299</v>
      </c>
      <c r="AW417" s="17"/>
      <c r="AX417" s="17">
        <v>0.26595777450580499</v>
      </c>
      <c r="AY417" s="17"/>
      <c r="AZ417" s="17">
        <v>0.26855426677767302</v>
      </c>
      <c r="BA417" s="17">
        <v>0.26779820954723199</v>
      </c>
      <c r="BB417" s="17">
        <v>0.26487697106666702</v>
      </c>
      <c r="BC417" s="17"/>
      <c r="BD417" s="17">
        <v>0.25095805769777701</v>
      </c>
      <c r="BE417" s="17">
        <v>0.25334635210934597</v>
      </c>
    </row>
    <row r="418" spans="2:57" x14ac:dyDescent="0.35">
      <c r="B418" t="s">
        <v>228</v>
      </c>
      <c r="C418" s="17">
        <v>0.118725423907229</v>
      </c>
      <c r="D418" s="17">
        <v>0.150169127408116</v>
      </c>
      <c r="E418" s="17">
        <v>0.100791421256115</v>
      </c>
      <c r="F418" s="17"/>
      <c r="G418" s="17">
        <v>0.224264253609125</v>
      </c>
      <c r="H418" s="17">
        <v>0.14865639262231001</v>
      </c>
      <c r="I418" s="17">
        <v>0.12334846788183899</v>
      </c>
      <c r="J418" s="17">
        <v>8.2412939051654893E-2</v>
      </c>
      <c r="K418" s="17">
        <v>4.2013052686219E-2</v>
      </c>
      <c r="L418" s="17">
        <v>6.1801502773967697E-2</v>
      </c>
      <c r="M418" s="17"/>
      <c r="N418" s="17">
        <v>0.11622177519315199</v>
      </c>
      <c r="O418" s="17">
        <v>0.115029379987065</v>
      </c>
      <c r="P418" s="17">
        <v>0.112989316688945</v>
      </c>
      <c r="Q418" s="17">
        <v>0.15807576250378599</v>
      </c>
      <c r="R418" s="17"/>
      <c r="S418" s="17">
        <v>0.116666666666667</v>
      </c>
      <c r="T418" s="17">
        <v>0.161904761904762</v>
      </c>
      <c r="U418" s="17">
        <v>8.8235294117647106E-2</v>
      </c>
      <c r="V418" s="17">
        <v>9.5238095238095205E-2</v>
      </c>
      <c r="W418" s="17">
        <v>6.7796610169491497E-2</v>
      </c>
      <c r="X418" s="17">
        <v>0.10126582278481</v>
      </c>
      <c r="Y418" s="17">
        <v>0.157142857142857</v>
      </c>
      <c r="Z418" s="17">
        <v>0.13953488372093001</v>
      </c>
      <c r="AA418" s="17">
        <v>0.122222222222222</v>
      </c>
      <c r="AB418" s="17"/>
      <c r="AC418" s="17">
        <v>8.1014348346013398E-2</v>
      </c>
      <c r="AD418" s="17">
        <v>0.125276917084612</v>
      </c>
      <c r="AE418" s="17">
        <v>0.137902008288253</v>
      </c>
      <c r="AF418" s="17"/>
      <c r="AG418" s="17">
        <v>8.6364726936384903E-2</v>
      </c>
      <c r="AH418" s="17">
        <v>0.16152836546027499</v>
      </c>
      <c r="AI418" s="17">
        <v>0.12735249002778101</v>
      </c>
      <c r="AJ418" s="17">
        <v>0</v>
      </c>
      <c r="AK418" s="17">
        <v>8.5334892226253095E-2</v>
      </c>
      <c r="AL418" s="17"/>
      <c r="AM418" s="17">
        <v>0.14553505301508399</v>
      </c>
      <c r="AN418" s="17">
        <v>8.3688443000166202E-2</v>
      </c>
      <c r="AO418" s="17">
        <v>0.135109113769985</v>
      </c>
      <c r="AP418" s="17">
        <v>0.117526389350321</v>
      </c>
      <c r="AQ418" s="17">
        <v>0.170188062327922</v>
      </c>
      <c r="AR418" s="17"/>
      <c r="AS418" s="17">
        <v>0.14116427203563101</v>
      </c>
      <c r="AT418" s="17">
        <v>0.122731909979564</v>
      </c>
      <c r="AU418" s="17">
        <v>8.7595502944087106E-2</v>
      </c>
      <c r="AV418" s="17">
        <v>0.114496279909334</v>
      </c>
      <c r="AW418" s="17"/>
      <c r="AX418" s="17">
        <v>0.112028844374157</v>
      </c>
      <c r="AY418" s="17"/>
      <c r="AZ418" s="17">
        <v>0.14479675620649399</v>
      </c>
      <c r="BA418" s="17">
        <v>0.133508289498246</v>
      </c>
      <c r="BB418" s="17">
        <v>7.1569561074891902E-2</v>
      </c>
      <c r="BC418" s="17"/>
      <c r="BD418" s="17">
        <v>0.10947820488004199</v>
      </c>
      <c r="BE418" s="17">
        <v>0.14606087426841599</v>
      </c>
    </row>
    <row r="419" spans="2:57" x14ac:dyDescent="0.35">
      <c r="B419" t="s">
        <v>81</v>
      </c>
      <c r="C419" s="17">
        <v>6.27356143743103E-2</v>
      </c>
      <c r="D419" s="17">
        <v>4.5612947714208499E-2</v>
      </c>
      <c r="E419" s="17">
        <v>7.3100536489336398E-2</v>
      </c>
      <c r="F419" s="17"/>
      <c r="G419" s="17">
        <v>5.6581089161135502E-2</v>
      </c>
      <c r="H419" s="17">
        <v>4.0795746746530297E-2</v>
      </c>
      <c r="I419" s="17">
        <v>6.03781310352412E-2</v>
      </c>
      <c r="J419" s="17">
        <v>6.81325557083865E-2</v>
      </c>
      <c r="K419" s="17">
        <v>8.3599663505951702E-2</v>
      </c>
      <c r="L419" s="17">
        <v>0.126610785904368</v>
      </c>
      <c r="M419" s="17"/>
      <c r="N419" s="17">
        <v>6.22961656609681E-2</v>
      </c>
      <c r="O419" s="17">
        <v>5.73379376094275E-2</v>
      </c>
      <c r="P419" s="17">
        <v>2.9083403455047799E-2</v>
      </c>
      <c r="Q419" s="17">
        <v>0.121693147421361</v>
      </c>
      <c r="R419" s="17"/>
      <c r="S419" s="17">
        <v>5.83333333333333E-2</v>
      </c>
      <c r="T419" s="17">
        <v>5.7142857142857099E-2</v>
      </c>
      <c r="U419" s="17">
        <v>8.8235294117647106E-2</v>
      </c>
      <c r="V419" s="17">
        <v>4.7619047619047603E-2</v>
      </c>
      <c r="W419" s="17">
        <v>5.0847457627118599E-2</v>
      </c>
      <c r="X419" s="17">
        <v>8.8607594936708806E-2</v>
      </c>
      <c r="Y419" s="17">
        <v>2.8571428571428598E-2</v>
      </c>
      <c r="Z419" s="17">
        <v>6.9767441860465101E-2</v>
      </c>
      <c r="AA419" s="17">
        <v>7.7777777777777807E-2</v>
      </c>
      <c r="AB419" s="17"/>
      <c r="AC419" s="17">
        <v>5.4270876443985698E-2</v>
      </c>
      <c r="AD419" s="17">
        <v>6.5708167868545303E-2</v>
      </c>
      <c r="AE419" s="17">
        <v>6.4996488923990001E-2</v>
      </c>
      <c r="AF419" s="17"/>
      <c r="AG419" s="17">
        <v>4.32975734082542E-2</v>
      </c>
      <c r="AH419" s="17">
        <v>4.71317086972333E-2</v>
      </c>
      <c r="AI419" s="17">
        <v>6.1536744924656099E-2</v>
      </c>
      <c r="AJ419" s="17">
        <v>0.20363788954449299</v>
      </c>
      <c r="AK419" s="17">
        <v>0.12510657549639501</v>
      </c>
      <c r="AL419" s="17"/>
      <c r="AM419" s="17">
        <v>8.68605974006013E-2</v>
      </c>
      <c r="AN419" s="17">
        <v>6.1222860979556398E-2</v>
      </c>
      <c r="AO419" s="17">
        <v>5.0133708755333399E-2</v>
      </c>
      <c r="AP419" s="17">
        <v>6.4123753903870803E-2</v>
      </c>
      <c r="AQ419" s="17">
        <v>9.6371082929387994E-2</v>
      </c>
      <c r="AR419" s="17"/>
      <c r="AS419" s="17">
        <v>7.6951200382894797E-2</v>
      </c>
      <c r="AT419" s="17">
        <v>5.16453609117535E-2</v>
      </c>
      <c r="AU419" s="17">
        <v>8.8876304569043593E-2</v>
      </c>
      <c r="AV419" s="17">
        <v>2.7037489778784701E-2</v>
      </c>
      <c r="AW419" s="17"/>
      <c r="AX419" s="17">
        <v>5.6407089192280498E-2</v>
      </c>
      <c r="AY419" s="17"/>
      <c r="AZ419" s="17">
        <v>6.3995842915320594E-2</v>
      </c>
      <c r="BA419" s="17">
        <v>2.09203064802875E-2</v>
      </c>
      <c r="BB419" s="17">
        <v>0.100040566365521</v>
      </c>
      <c r="BC419" s="17"/>
      <c r="BD419" s="17">
        <v>8.4352457961142102E-2</v>
      </c>
      <c r="BE419" s="17">
        <v>3.4936965755466398E-2</v>
      </c>
    </row>
    <row r="420" spans="2:57" x14ac:dyDescent="0.35">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row>
    <row r="421" spans="2:57" x14ac:dyDescent="0.35">
      <c r="B421" s="6" t="s">
        <v>239</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row>
    <row r="422" spans="2:57" x14ac:dyDescent="0.35">
      <c r="B422" s="24" t="s">
        <v>85</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row>
    <row r="423" spans="2:57" x14ac:dyDescent="0.35">
      <c r="B423" t="s">
        <v>225</v>
      </c>
      <c r="C423" s="17">
        <v>0.15390088671789101</v>
      </c>
      <c r="D423" s="17">
        <v>0.22851303594347899</v>
      </c>
      <c r="E423" s="17">
        <v>0.110744645283674</v>
      </c>
      <c r="F423" s="17"/>
      <c r="G423" s="17">
        <v>0.15098209178467001</v>
      </c>
      <c r="H423" s="17">
        <v>0.17174184969655201</v>
      </c>
      <c r="I423" s="17">
        <v>0.16196797418525199</v>
      </c>
      <c r="J423" s="17">
        <v>0.155652663165777</v>
      </c>
      <c r="K423" s="17">
        <v>0.120647265763538</v>
      </c>
      <c r="L423" s="17">
        <v>0.110042736329653</v>
      </c>
      <c r="M423" s="17"/>
      <c r="N423" s="17">
        <v>0.154871796076265</v>
      </c>
      <c r="O423" s="17">
        <v>0.19020380474340901</v>
      </c>
      <c r="P423" s="17">
        <v>0.11408537874861201</v>
      </c>
      <c r="Q423" s="17">
        <v>0.12567278533064999</v>
      </c>
      <c r="R423" s="17"/>
      <c r="S423" s="17">
        <v>0.18333333333333299</v>
      </c>
      <c r="T423" s="17">
        <v>0.114285714285714</v>
      </c>
      <c r="U423" s="17">
        <v>0.11764705882352899</v>
      </c>
      <c r="V423" s="17">
        <v>0.158730158730159</v>
      </c>
      <c r="W423" s="17">
        <v>0.152542372881356</v>
      </c>
      <c r="X423" s="17">
        <v>7.5949367088607597E-2</v>
      </c>
      <c r="Y423" s="17">
        <v>0.24285714285714299</v>
      </c>
      <c r="Z423" s="17">
        <v>0.186046511627907</v>
      </c>
      <c r="AA423" s="17">
        <v>0.17777777777777801</v>
      </c>
      <c r="AB423" s="17"/>
      <c r="AC423" s="17">
        <v>0.16282292562826101</v>
      </c>
      <c r="AD423" s="17">
        <v>0.166100472664787</v>
      </c>
      <c r="AE423" s="17">
        <v>0.12662781869845799</v>
      </c>
      <c r="AF423" s="17"/>
      <c r="AG423" s="17">
        <v>0.17088326633832901</v>
      </c>
      <c r="AH423" s="17">
        <v>0.142330822072116</v>
      </c>
      <c r="AI423" s="17">
        <v>0.14459128035274901</v>
      </c>
      <c r="AJ423" s="17">
        <v>0.61166728040352503</v>
      </c>
      <c r="AK423" s="17">
        <v>0.16024668173307899</v>
      </c>
      <c r="AL423" s="17"/>
      <c r="AM423" s="17">
        <v>6.4515212898735297E-2</v>
      </c>
      <c r="AN423" s="17">
        <v>0.144561015593758</v>
      </c>
      <c r="AO423" s="17">
        <v>0.167480109632164</v>
      </c>
      <c r="AP423" s="17">
        <v>0.15569735232113099</v>
      </c>
      <c r="AQ423" s="17">
        <v>0.26485697178698298</v>
      </c>
      <c r="AR423" s="17"/>
      <c r="AS423" s="17">
        <v>0.135319249817037</v>
      </c>
      <c r="AT423" s="17">
        <v>0.19109013172709399</v>
      </c>
      <c r="AU423" s="17">
        <v>7.0202223006534198E-2</v>
      </c>
      <c r="AV423" s="17">
        <v>0.21765020711177599</v>
      </c>
      <c r="AW423" s="17"/>
      <c r="AX423" s="17">
        <v>0.15814749753393401</v>
      </c>
      <c r="AY423" s="17"/>
      <c r="AZ423" s="17">
        <v>0.14396733354083499</v>
      </c>
      <c r="BA423" s="17">
        <v>0.20875174105664701</v>
      </c>
      <c r="BB423" s="17">
        <v>0.100169903522288</v>
      </c>
      <c r="BC423" s="17"/>
      <c r="BD423" s="17">
        <v>0.140005454492863</v>
      </c>
      <c r="BE423" s="17">
        <v>0.19273006223568601</v>
      </c>
    </row>
    <row r="424" spans="2:57" x14ac:dyDescent="0.35">
      <c r="B424" t="s">
        <v>226</v>
      </c>
      <c r="C424" s="17">
        <v>0.47505440826619499</v>
      </c>
      <c r="D424" s="17">
        <v>0.42964317819669301</v>
      </c>
      <c r="E424" s="17">
        <v>0.50152362084839397</v>
      </c>
      <c r="F424" s="17"/>
      <c r="G424" s="17">
        <v>0.42405507888771499</v>
      </c>
      <c r="H424" s="17">
        <v>0.39514178749372902</v>
      </c>
      <c r="I424" s="17">
        <v>0.51529485568328004</v>
      </c>
      <c r="J424" s="17">
        <v>0.502018685500768</v>
      </c>
      <c r="K424" s="17">
        <v>0.508367599609579</v>
      </c>
      <c r="L424" s="17">
        <v>0.61241309685217804</v>
      </c>
      <c r="M424" s="17"/>
      <c r="N424" s="17">
        <v>0.49729211993670902</v>
      </c>
      <c r="O424" s="17">
        <v>0.42075540922798899</v>
      </c>
      <c r="P424" s="17">
        <v>0.48068315493857799</v>
      </c>
      <c r="Q424" s="17">
        <v>0.47847223620782497</v>
      </c>
      <c r="R424" s="17"/>
      <c r="S424" s="17">
        <v>0.41666666666666702</v>
      </c>
      <c r="T424" s="17">
        <v>0.44761904761904803</v>
      </c>
      <c r="U424" s="17">
        <v>0.47058823529411797</v>
      </c>
      <c r="V424" s="17">
        <v>0.60317460317460303</v>
      </c>
      <c r="W424" s="17">
        <v>0.45762711864406802</v>
      </c>
      <c r="X424" s="17">
        <v>0.518987341772152</v>
      </c>
      <c r="Y424" s="17">
        <v>0.4</v>
      </c>
      <c r="Z424" s="17">
        <v>0.46511627906976699</v>
      </c>
      <c r="AA424" s="17">
        <v>0.51111111111111096</v>
      </c>
      <c r="AB424" s="17"/>
      <c r="AC424" s="17">
        <v>0.49407537929620199</v>
      </c>
      <c r="AD424" s="17">
        <v>0.47003821957192699</v>
      </c>
      <c r="AE424" s="17">
        <v>0.465105510922107</v>
      </c>
      <c r="AF424" s="17"/>
      <c r="AG424" s="17">
        <v>0.48781581034006</v>
      </c>
      <c r="AH424" s="17">
        <v>0.46803959862866001</v>
      </c>
      <c r="AI424" s="17">
        <v>0.41893333138377897</v>
      </c>
      <c r="AJ424" s="17">
        <v>0</v>
      </c>
      <c r="AK424" s="17">
        <v>0.52754391379987398</v>
      </c>
      <c r="AL424" s="17"/>
      <c r="AM424" s="17">
        <v>0.55213936035942102</v>
      </c>
      <c r="AN424" s="17">
        <v>0.47195724320584398</v>
      </c>
      <c r="AO424" s="17">
        <v>0.44391340282478198</v>
      </c>
      <c r="AP424" s="17">
        <v>0.46906773764290899</v>
      </c>
      <c r="AQ424" s="17">
        <v>0.33806317356462301</v>
      </c>
      <c r="AR424" s="17"/>
      <c r="AS424" s="17">
        <v>0.50981437405467001</v>
      </c>
      <c r="AT424" s="17">
        <v>0.41410626325674799</v>
      </c>
      <c r="AU424" s="17">
        <v>0.56679741090120905</v>
      </c>
      <c r="AV424" s="17">
        <v>0.42726378706588802</v>
      </c>
      <c r="AW424" s="17"/>
      <c r="AX424" s="17">
        <v>0.48147866569886799</v>
      </c>
      <c r="AY424" s="17"/>
      <c r="AZ424" s="17">
        <v>0.45962694649074698</v>
      </c>
      <c r="BA424" s="17">
        <v>0.41448965491862799</v>
      </c>
      <c r="BB424" s="17">
        <v>0.56541481270250005</v>
      </c>
      <c r="BC424" s="17"/>
      <c r="BD424" s="17">
        <v>0.52150747282518095</v>
      </c>
      <c r="BE424" s="17">
        <v>0.415639301919487</v>
      </c>
    </row>
    <row r="425" spans="2:57" x14ac:dyDescent="0.35">
      <c r="B425" t="s">
        <v>227</v>
      </c>
      <c r="C425" s="17">
        <v>0.25383419175102701</v>
      </c>
      <c r="D425" s="17">
        <v>0.22365847949193601</v>
      </c>
      <c r="E425" s="17">
        <v>0.27054339153773399</v>
      </c>
      <c r="F425" s="17"/>
      <c r="G425" s="17">
        <v>0.30111380066883597</v>
      </c>
      <c r="H425" s="17">
        <v>0.27917155732097099</v>
      </c>
      <c r="I425" s="17">
        <v>0.215979358047662</v>
      </c>
      <c r="J425" s="17">
        <v>0.25333212222373203</v>
      </c>
      <c r="K425" s="17">
        <v>0.26590985872468798</v>
      </c>
      <c r="L425" s="17">
        <v>0.18874374918939099</v>
      </c>
      <c r="M425" s="17"/>
      <c r="N425" s="17">
        <v>0.24821696257354001</v>
      </c>
      <c r="O425" s="17">
        <v>0.28227500084735202</v>
      </c>
      <c r="P425" s="17">
        <v>0.24530994939138701</v>
      </c>
      <c r="Q425" s="17">
        <v>0.215125605779378</v>
      </c>
      <c r="R425" s="17"/>
      <c r="S425" s="17">
        <v>0.25</v>
      </c>
      <c r="T425" s="17">
        <v>0.27619047619047599</v>
      </c>
      <c r="U425" s="17">
        <v>0.32352941176470601</v>
      </c>
      <c r="V425" s="17">
        <v>0.14285714285714299</v>
      </c>
      <c r="W425" s="17">
        <v>0.322033898305085</v>
      </c>
      <c r="X425" s="17">
        <v>0.253164556962025</v>
      </c>
      <c r="Y425" s="17">
        <v>0.28571428571428598</v>
      </c>
      <c r="Z425" s="17">
        <v>0.25581395348837199</v>
      </c>
      <c r="AA425" s="17">
        <v>0.2</v>
      </c>
      <c r="AB425" s="17"/>
      <c r="AC425" s="17">
        <v>0.25740630331833197</v>
      </c>
      <c r="AD425" s="17">
        <v>0.25004631494083202</v>
      </c>
      <c r="AE425" s="17">
        <v>0.24632003883599499</v>
      </c>
      <c r="AF425" s="17"/>
      <c r="AG425" s="17">
        <v>0.245434628809201</v>
      </c>
      <c r="AH425" s="17">
        <v>0.27058085358948902</v>
      </c>
      <c r="AI425" s="17">
        <v>0.33488098446284897</v>
      </c>
      <c r="AJ425" s="17">
        <v>0.18469483005198201</v>
      </c>
      <c r="AK425" s="17">
        <v>0.16303996789433101</v>
      </c>
      <c r="AL425" s="17"/>
      <c r="AM425" s="17">
        <v>0.24760915510984599</v>
      </c>
      <c r="AN425" s="17">
        <v>0.248262542508558</v>
      </c>
      <c r="AO425" s="17">
        <v>0.26984285091370802</v>
      </c>
      <c r="AP425" s="17">
        <v>0.26057349776251798</v>
      </c>
      <c r="AQ425" s="17">
        <v>0.26900685850568201</v>
      </c>
      <c r="AR425" s="17"/>
      <c r="AS425" s="17">
        <v>0.22790305892061799</v>
      </c>
      <c r="AT425" s="17">
        <v>0.28610406757568102</v>
      </c>
      <c r="AU425" s="17">
        <v>0.23157239110116501</v>
      </c>
      <c r="AV425" s="17">
        <v>0.25501723917253299</v>
      </c>
      <c r="AW425" s="17"/>
      <c r="AX425" s="17">
        <v>0.25713851619344502</v>
      </c>
      <c r="AY425" s="17"/>
      <c r="AZ425" s="17">
        <v>0.23841003833711</v>
      </c>
      <c r="BA425" s="17">
        <v>0.28547347756691099</v>
      </c>
      <c r="BB425" s="17">
        <v>0.23293910635506901</v>
      </c>
      <c r="BC425" s="17"/>
      <c r="BD425" s="17">
        <v>0.23403827240022201</v>
      </c>
      <c r="BE425" s="17">
        <v>0.26957606956310098</v>
      </c>
    </row>
    <row r="426" spans="2:57" x14ac:dyDescent="0.35">
      <c r="B426" t="s">
        <v>228</v>
      </c>
      <c r="C426" s="17">
        <v>7.8546538881489297E-2</v>
      </c>
      <c r="D426" s="17">
        <v>8.3892643877748793E-2</v>
      </c>
      <c r="E426" s="17">
        <v>7.5771778637896303E-2</v>
      </c>
      <c r="F426" s="17"/>
      <c r="G426" s="17">
        <v>6.5689786330639002E-2</v>
      </c>
      <c r="H426" s="17">
        <v>0.111246990969233</v>
      </c>
      <c r="I426" s="17">
        <v>8.5845201000693303E-2</v>
      </c>
      <c r="J426" s="17">
        <v>6.6071071786317007E-2</v>
      </c>
      <c r="K426" s="17">
        <v>3.1744332541231601E-2</v>
      </c>
      <c r="L426" s="17">
        <v>6.1801502773967697E-2</v>
      </c>
      <c r="M426" s="17"/>
      <c r="N426" s="17">
        <v>6.6112302650910698E-2</v>
      </c>
      <c r="O426" s="17">
        <v>7.2319211833916E-2</v>
      </c>
      <c r="P426" s="17">
        <v>0.119589555088445</v>
      </c>
      <c r="Q426" s="17">
        <v>0.10402157097972201</v>
      </c>
      <c r="R426" s="17"/>
      <c r="S426" s="17">
        <v>0.1</v>
      </c>
      <c r="T426" s="17">
        <v>0.133333333333333</v>
      </c>
      <c r="U426" s="17">
        <v>0</v>
      </c>
      <c r="V426" s="17">
        <v>7.9365079365079402E-2</v>
      </c>
      <c r="W426" s="17">
        <v>5.0847457627118599E-2</v>
      </c>
      <c r="X426" s="17">
        <v>0.10126582278481</v>
      </c>
      <c r="Y426" s="17">
        <v>4.2857142857142899E-2</v>
      </c>
      <c r="Z426" s="17">
        <v>9.3023255813953501E-2</v>
      </c>
      <c r="AA426" s="17">
        <v>6.6666666666666693E-2</v>
      </c>
      <c r="AB426" s="17"/>
      <c r="AC426" s="17">
        <v>5.8834321722697501E-2</v>
      </c>
      <c r="AD426" s="17">
        <v>8.0536332681533596E-2</v>
      </c>
      <c r="AE426" s="17">
        <v>8.5488858474889004E-2</v>
      </c>
      <c r="AF426" s="17"/>
      <c r="AG426" s="17">
        <v>7.0403176907297693E-2</v>
      </c>
      <c r="AH426" s="17">
        <v>0.101981535030441</v>
      </c>
      <c r="AI426" s="17">
        <v>6.45485223428479E-2</v>
      </c>
      <c r="AJ426" s="17">
        <v>0</v>
      </c>
      <c r="AK426" s="17">
        <v>1.9491126536585399E-2</v>
      </c>
      <c r="AL426" s="17"/>
      <c r="AM426" s="17">
        <v>0.102783172970805</v>
      </c>
      <c r="AN426" s="17">
        <v>5.8192057947212203E-2</v>
      </c>
      <c r="AO426" s="17">
        <v>8.6109706892730606E-2</v>
      </c>
      <c r="AP426" s="17">
        <v>8.1467746768067603E-2</v>
      </c>
      <c r="AQ426" s="17">
        <v>0.128072996142713</v>
      </c>
      <c r="AR426" s="17"/>
      <c r="AS426" s="17">
        <v>7.6660853418231797E-2</v>
      </c>
      <c r="AT426" s="17">
        <v>7.3636112229267303E-2</v>
      </c>
      <c r="AU426" s="17">
        <v>7.9707477577209099E-2</v>
      </c>
      <c r="AV426" s="17">
        <v>9.1608109494789605E-2</v>
      </c>
      <c r="AW426" s="17"/>
      <c r="AX426" s="17">
        <v>6.4921884217064796E-2</v>
      </c>
      <c r="AY426" s="17"/>
      <c r="AZ426" s="17">
        <v>9.6858833779000994E-2</v>
      </c>
      <c r="BA426" s="17">
        <v>7.2642158890477607E-2</v>
      </c>
      <c r="BB426" s="17">
        <v>6.2828736293077003E-2</v>
      </c>
      <c r="BC426" s="17"/>
      <c r="BD426" s="17">
        <v>5.3742132348306201E-2</v>
      </c>
      <c r="BE426" s="17">
        <v>0.10045626025201999</v>
      </c>
    </row>
    <row r="427" spans="2:57" x14ac:dyDescent="0.35">
      <c r="B427" t="s">
        <v>81</v>
      </c>
      <c r="C427" s="17">
        <v>3.86639743833984E-2</v>
      </c>
      <c r="D427" s="17">
        <v>3.42926624901434E-2</v>
      </c>
      <c r="E427" s="17">
        <v>4.1416563692301601E-2</v>
      </c>
      <c r="F427" s="17"/>
      <c r="G427" s="17">
        <v>5.8159242328140501E-2</v>
      </c>
      <c r="H427" s="17">
        <v>4.2697814519515702E-2</v>
      </c>
      <c r="I427" s="17">
        <v>2.0912611083112102E-2</v>
      </c>
      <c r="J427" s="17">
        <v>2.2925457323405299E-2</v>
      </c>
      <c r="K427" s="17">
        <v>7.3330943360964407E-2</v>
      </c>
      <c r="L427" s="17">
        <v>2.6998914854810301E-2</v>
      </c>
      <c r="M427" s="17"/>
      <c r="N427" s="17">
        <v>3.3506818762575198E-2</v>
      </c>
      <c r="O427" s="17">
        <v>3.4446573347335099E-2</v>
      </c>
      <c r="P427" s="17">
        <v>4.0331961832978401E-2</v>
      </c>
      <c r="Q427" s="17">
        <v>7.6707801702424305E-2</v>
      </c>
      <c r="R427" s="17"/>
      <c r="S427" s="17">
        <v>0.05</v>
      </c>
      <c r="T427" s="17">
        <v>2.8571428571428598E-2</v>
      </c>
      <c r="U427" s="17">
        <v>8.8235294117647106E-2</v>
      </c>
      <c r="V427" s="17">
        <v>1.58730158730159E-2</v>
      </c>
      <c r="W427" s="17">
        <v>1.6949152542372899E-2</v>
      </c>
      <c r="X427" s="17">
        <v>5.0632911392405097E-2</v>
      </c>
      <c r="Y427" s="17">
        <v>2.8571428571428598E-2</v>
      </c>
      <c r="Z427" s="17">
        <v>0</v>
      </c>
      <c r="AA427" s="17">
        <v>4.4444444444444398E-2</v>
      </c>
      <c r="AB427" s="17"/>
      <c r="AC427" s="17">
        <v>2.68610700345067E-2</v>
      </c>
      <c r="AD427" s="17">
        <v>3.3278660140920797E-2</v>
      </c>
      <c r="AE427" s="17">
        <v>7.6457773068551102E-2</v>
      </c>
      <c r="AF427" s="17"/>
      <c r="AG427" s="17">
        <v>2.5463117605111898E-2</v>
      </c>
      <c r="AH427" s="17">
        <v>1.7067190679295199E-2</v>
      </c>
      <c r="AI427" s="17">
        <v>3.7045881457775202E-2</v>
      </c>
      <c r="AJ427" s="17">
        <v>0.20363788954449299</v>
      </c>
      <c r="AK427" s="17">
        <v>0.12967831003613101</v>
      </c>
      <c r="AL427" s="17"/>
      <c r="AM427" s="17">
        <v>3.2953098661193399E-2</v>
      </c>
      <c r="AN427" s="17">
        <v>7.7027140744627506E-2</v>
      </c>
      <c r="AO427" s="17">
        <v>3.2653929736615198E-2</v>
      </c>
      <c r="AP427" s="17">
        <v>3.3193665505374198E-2</v>
      </c>
      <c r="AQ427" s="17">
        <v>0</v>
      </c>
      <c r="AR427" s="17"/>
      <c r="AS427" s="17">
        <v>5.0302463789443697E-2</v>
      </c>
      <c r="AT427" s="17">
        <v>3.5063425211210003E-2</v>
      </c>
      <c r="AU427" s="17">
        <v>5.1720497413882599E-2</v>
      </c>
      <c r="AV427" s="17">
        <v>8.4606571550128896E-3</v>
      </c>
      <c r="AW427" s="17"/>
      <c r="AX427" s="17">
        <v>3.8313436356687998E-2</v>
      </c>
      <c r="AY427" s="17"/>
      <c r="AZ427" s="17">
        <v>6.1136847852306803E-2</v>
      </c>
      <c r="BA427" s="17">
        <v>1.8642967567336001E-2</v>
      </c>
      <c r="BB427" s="17">
        <v>3.8647441127065502E-2</v>
      </c>
      <c r="BC427" s="17"/>
      <c r="BD427" s="17">
        <v>5.0706667933427201E-2</v>
      </c>
      <c r="BE427" s="17">
        <v>2.1598306029706801E-2</v>
      </c>
    </row>
    <row r="428" spans="2:57" x14ac:dyDescent="0.35">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row>
    <row r="429" spans="2:57" x14ac:dyDescent="0.35">
      <c r="B429" s="6" t="s">
        <v>240</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row>
    <row r="430" spans="2:57" x14ac:dyDescent="0.35">
      <c r="B430" s="24" t="s">
        <v>85</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row>
    <row r="431" spans="2:57" x14ac:dyDescent="0.35">
      <c r="B431" t="s">
        <v>225</v>
      </c>
      <c r="C431" s="17">
        <v>0.18631676857954799</v>
      </c>
      <c r="D431" s="17">
        <v>0.23876266366576601</v>
      </c>
      <c r="E431" s="17">
        <v>0.15634905421072401</v>
      </c>
      <c r="F431" s="17"/>
      <c r="G431" s="17">
        <v>0.20759187316973299</v>
      </c>
      <c r="H431" s="17">
        <v>0.218739347078586</v>
      </c>
      <c r="I431" s="17">
        <v>0.15123812891639299</v>
      </c>
      <c r="J431" s="17">
        <v>0.21793404471085001</v>
      </c>
      <c r="K431" s="17">
        <v>0.124435097902359</v>
      </c>
      <c r="L431" s="17">
        <v>0.21161773130300801</v>
      </c>
      <c r="M431" s="17"/>
      <c r="N431" s="17">
        <v>0.200717968245859</v>
      </c>
      <c r="O431" s="17">
        <v>0.172388591178434</v>
      </c>
      <c r="P431" s="17">
        <v>0.17416647225420701</v>
      </c>
      <c r="Q431" s="17">
        <v>0.16361560759704399</v>
      </c>
      <c r="R431" s="17"/>
      <c r="S431" s="17">
        <v>0.15833333333333299</v>
      </c>
      <c r="T431" s="17">
        <v>0.14285714285714299</v>
      </c>
      <c r="U431" s="17">
        <v>0.23529411764705899</v>
      </c>
      <c r="V431" s="17">
        <v>0.158730158730159</v>
      </c>
      <c r="W431" s="17">
        <v>0.22033898305084701</v>
      </c>
      <c r="X431" s="17">
        <v>0.189873417721519</v>
      </c>
      <c r="Y431" s="17">
        <v>0.24285714285714299</v>
      </c>
      <c r="Z431" s="17">
        <v>0.162790697674419</v>
      </c>
      <c r="AA431" s="17">
        <v>0.2</v>
      </c>
      <c r="AB431" s="17"/>
      <c r="AC431" s="17">
        <v>0.17307486664930299</v>
      </c>
      <c r="AD431" s="17">
        <v>0.202651212730352</v>
      </c>
      <c r="AE431" s="17">
        <v>0.15352754039775501</v>
      </c>
      <c r="AF431" s="17"/>
      <c r="AG431" s="17">
        <v>0.198783900568371</v>
      </c>
      <c r="AH431" s="17">
        <v>0.183906946510113</v>
      </c>
      <c r="AI431" s="17">
        <v>0.18041745198613399</v>
      </c>
      <c r="AJ431" s="17">
        <v>0.42283614938640601</v>
      </c>
      <c r="AK431" s="17">
        <v>8.4496906377877407E-2</v>
      </c>
      <c r="AL431" s="17"/>
      <c r="AM431" s="17">
        <v>8.8990767266489398E-2</v>
      </c>
      <c r="AN431" s="17">
        <v>0.22148943537094001</v>
      </c>
      <c r="AO431" s="17">
        <v>0.20740687519349199</v>
      </c>
      <c r="AP431" s="17">
        <v>0.178759552102529</v>
      </c>
      <c r="AQ431" s="17">
        <v>0.18060121529980599</v>
      </c>
      <c r="AR431" s="17"/>
      <c r="AS431" s="17">
        <v>0.14386729614554</v>
      </c>
      <c r="AT431" s="17">
        <v>0.23743281444718001</v>
      </c>
      <c r="AU431" s="17">
        <v>0.130474585963161</v>
      </c>
      <c r="AV431" s="17">
        <v>0.219627746057388</v>
      </c>
      <c r="AW431" s="17"/>
      <c r="AX431" s="17">
        <v>0.20481784186020799</v>
      </c>
      <c r="AY431" s="17"/>
      <c r="AZ431" s="17">
        <v>0.19996424569723001</v>
      </c>
      <c r="BA431" s="17">
        <v>0.21473580114950899</v>
      </c>
      <c r="BB431" s="17">
        <v>0.143466901543679</v>
      </c>
      <c r="BC431" s="17"/>
      <c r="BD431" s="17">
        <v>0.185506205547875</v>
      </c>
      <c r="BE431" s="17">
        <v>0.210928405776307</v>
      </c>
    </row>
    <row r="432" spans="2:57" x14ac:dyDescent="0.35">
      <c r="B432" t="s">
        <v>226</v>
      </c>
      <c r="C432" s="17">
        <v>0.48623916489310598</v>
      </c>
      <c r="D432" s="17">
        <v>0.437321975062817</v>
      </c>
      <c r="E432" s="17">
        <v>0.51482284358871799</v>
      </c>
      <c r="F432" s="17"/>
      <c r="G432" s="17">
        <v>0.34298379046834898</v>
      </c>
      <c r="H432" s="17">
        <v>0.39245072694265498</v>
      </c>
      <c r="I432" s="17">
        <v>0.51252611865076703</v>
      </c>
      <c r="J432" s="17">
        <v>0.56488600152141999</v>
      </c>
      <c r="K432" s="17">
        <v>0.57607455334422797</v>
      </c>
      <c r="L432" s="17">
        <v>0.62216278347537701</v>
      </c>
      <c r="M432" s="17"/>
      <c r="N432" s="17">
        <v>0.48139683552346102</v>
      </c>
      <c r="O432" s="17">
        <v>0.52371881713954904</v>
      </c>
      <c r="P432" s="17">
        <v>0.45527180024306102</v>
      </c>
      <c r="Q432" s="17">
        <v>0.45165967877464003</v>
      </c>
      <c r="R432" s="17"/>
      <c r="S432" s="17">
        <v>0.483333333333333</v>
      </c>
      <c r="T432" s="17">
        <v>0.46666666666666701</v>
      </c>
      <c r="U432" s="17">
        <v>0.55882352941176505</v>
      </c>
      <c r="V432" s="17">
        <v>0.57142857142857095</v>
      </c>
      <c r="W432" s="17">
        <v>0.44067796610169502</v>
      </c>
      <c r="X432" s="17">
        <v>0.430379746835443</v>
      </c>
      <c r="Y432" s="17">
        <v>0.4</v>
      </c>
      <c r="Z432" s="17">
        <v>0.46511627906976699</v>
      </c>
      <c r="AA432" s="17">
        <v>0.53333333333333299</v>
      </c>
      <c r="AB432" s="17"/>
      <c r="AC432" s="17">
        <v>0.54970448460489796</v>
      </c>
      <c r="AD432" s="17">
        <v>0.472099068675778</v>
      </c>
      <c r="AE432" s="17">
        <v>0.46001165453112403</v>
      </c>
      <c r="AF432" s="17"/>
      <c r="AG432" s="17">
        <v>0.5074888738119</v>
      </c>
      <c r="AH432" s="17">
        <v>0.45790001566250599</v>
      </c>
      <c r="AI432" s="17">
        <v>0.45025425316232098</v>
      </c>
      <c r="AJ432" s="17">
        <v>0.37352596106910102</v>
      </c>
      <c r="AK432" s="17">
        <v>0.58554957828743603</v>
      </c>
      <c r="AL432" s="17"/>
      <c r="AM432" s="17">
        <v>0.53266722823479895</v>
      </c>
      <c r="AN432" s="17">
        <v>0.47772570848475698</v>
      </c>
      <c r="AO432" s="17">
        <v>0.45171853475637003</v>
      </c>
      <c r="AP432" s="17">
        <v>0.496974664763142</v>
      </c>
      <c r="AQ432" s="17">
        <v>0.42512660113081302</v>
      </c>
      <c r="AR432" s="17"/>
      <c r="AS432" s="17">
        <v>0.50840795945205897</v>
      </c>
      <c r="AT432" s="17">
        <v>0.43861240047864802</v>
      </c>
      <c r="AU432" s="17">
        <v>0.58651648189834804</v>
      </c>
      <c r="AV432" s="17">
        <v>0.41717687324624497</v>
      </c>
      <c r="AW432" s="17"/>
      <c r="AX432" s="17">
        <v>0.48352356789260198</v>
      </c>
      <c r="AY432" s="17"/>
      <c r="AZ432" s="17">
        <v>0.43020754969502401</v>
      </c>
      <c r="BA432" s="17">
        <v>0.451562419879254</v>
      </c>
      <c r="BB432" s="17">
        <v>0.57736479360958304</v>
      </c>
      <c r="BC432" s="17"/>
      <c r="BD432" s="17">
        <v>0.494890024567612</v>
      </c>
      <c r="BE432" s="17">
        <v>0.44619707070760301</v>
      </c>
    </row>
    <row r="433" spans="2:57" x14ac:dyDescent="0.35">
      <c r="B433" t="s">
        <v>227</v>
      </c>
      <c r="C433" s="17">
        <v>0.188836629609513</v>
      </c>
      <c r="D433" s="17">
        <v>0.20144465983663201</v>
      </c>
      <c r="E433" s="17">
        <v>0.18007883444145401</v>
      </c>
      <c r="F433" s="17"/>
      <c r="G433" s="17">
        <v>0.27736698270841398</v>
      </c>
      <c r="H433" s="17">
        <v>0.21802383180061599</v>
      </c>
      <c r="I433" s="17">
        <v>0.18281584879374599</v>
      </c>
      <c r="J433" s="17">
        <v>0.12872301867668601</v>
      </c>
      <c r="K433" s="17">
        <v>0.20405873040953201</v>
      </c>
      <c r="L433" s="17">
        <v>5.4097745791340697E-2</v>
      </c>
      <c r="M433" s="17"/>
      <c r="N433" s="17">
        <v>0.194181133512007</v>
      </c>
      <c r="O433" s="17">
        <v>0.156600092790529</v>
      </c>
      <c r="P433" s="17">
        <v>0.24213997102124499</v>
      </c>
      <c r="Q433" s="17">
        <v>0.17711634307284499</v>
      </c>
      <c r="R433" s="17"/>
      <c r="S433" s="17">
        <v>0.22500000000000001</v>
      </c>
      <c r="T433" s="17">
        <v>0.180952380952381</v>
      </c>
      <c r="U433" s="17">
        <v>5.8823529411764698E-2</v>
      </c>
      <c r="V433" s="17">
        <v>0.17460317460317501</v>
      </c>
      <c r="W433" s="17">
        <v>0.22033898305084701</v>
      </c>
      <c r="X433" s="17">
        <v>0.227848101265823</v>
      </c>
      <c r="Y433" s="17">
        <v>0.25714285714285701</v>
      </c>
      <c r="Z433" s="17">
        <v>0.186046511627907</v>
      </c>
      <c r="AA433" s="17">
        <v>0.16666666666666699</v>
      </c>
      <c r="AB433" s="17"/>
      <c r="AC433" s="17">
        <v>0.19378117319681401</v>
      </c>
      <c r="AD433" s="17">
        <v>0.17683557917930501</v>
      </c>
      <c r="AE433" s="17">
        <v>0.19916995284458</v>
      </c>
      <c r="AF433" s="17"/>
      <c r="AG433" s="17">
        <v>0.209942472161148</v>
      </c>
      <c r="AH433" s="17">
        <v>0.185420579894224</v>
      </c>
      <c r="AI433" s="17">
        <v>0.263828228390799</v>
      </c>
      <c r="AJ433" s="17">
        <v>0</v>
      </c>
      <c r="AK433" s="17">
        <v>0.138654013378468</v>
      </c>
      <c r="AL433" s="17"/>
      <c r="AM433" s="17">
        <v>0.22777327919800799</v>
      </c>
      <c r="AN433" s="17">
        <v>0.13808181214603099</v>
      </c>
      <c r="AO433" s="17">
        <v>0.199264746386973</v>
      </c>
      <c r="AP433" s="17">
        <v>0.190126575660369</v>
      </c>
      <c r="AQ433" s="17">
        <v>0.26449701395634001</v>
      </c>
      <c r="AR433" s="17"/>
      <c r="AS433" s="17">
        <v>0.19499979020295799</v>
      </c>
      <c r="AT433" s="17">
        <v>0.182745689308974</v>
      </c>
      <c r="AU433" s="17">
        <v>0.14948877085602399</v>
      </c>
      <c r="AV433" s="17">
        <v>0.247908819624201</v>
      </c>
      <c r="AW433" s="17"/>
      <c r="AX433" s="17">
        <v>0.178528024298511</v>
      </c>
      <c r="AY433" s="17"/>
      <c r="AZ433" s="17">
        <v>0.19642574918738201</v>
      </c>
      <c r="BA433" s="17">
        <v>0.20472217692653399</v>
      </c>
      <c r="BB433" s="17">
        <v>0.164761059246048</v>
      </c>
      <c r="BC433" s="17"/>
      <c r="BD433" s="17">
        <v>0.18050642696119701</v>
      </c>
      <c r="BE433" s="17">
        <v>0.199914620686199</v>
      </c>
    </row>
    <row r="434" spans="2:57" x14ac:dyDescent="0.35">
      <c r="B434" t="s">
        <v>228</v>
      </c>
      <c r="C434" s="17">
        <v>7.2450079508973503E-2</v>
      </c>
      <c r="D434" s="17">
        <v>7.8199552692745894E-2</v>
      </c>
      <c r="E434" s="17">
        <v>6.9409431059192006E-2</v>
      </c>
      <c r="F434" s="17"/>
      <c r="G434" s="17">
        <v>0.12890381996363401</v>
      </c>
      <c r="H434" s="17">
        <v>0.10422486753808299</v>
      </c>
      <c r="I434" s="17">
        <v>7.6079194033428901E-2</v>
      </c>
      <c r="J434" s="17">
        <v>4.8206701140542201E-2</v>
      </c>
      <c r="K434" s="17">
        <v>9.9787396757767301E-3</v>
      </c>
      <c r="L434" s="17">
        <v>2.6998914854810301E-2</v>
      </c>
      <c r="M434" s="17"/>
      <c r="N434" s="17">
        <v>6.8355483581552606E-2</v>
      </c>
      <c r="O434" s="17">
        <v>6.7364454142580604E-2</v>
      </c>
      <c r="P434" s="17">
        <v>8.0276842472829804E-2</v>
      </c>
      <c r="Q434" s="17">
        <v>8.8674643709251599E-2</v>
      </c>
      <c r="R434" s="17"/>
      <c r="S434" s="17">
        <v>8.3333333333333301E-2</v>
      </c>
      <c r="T434" s="17">
        <v>0.104761904761905</v>
      </c>
      <c r="U434" s="17">
        <v>5.8823529411764698E-2</v>
      </c>
      <c r="V434" s="17">
        <v>4.7619047619047603E-2</v>
      </c>
      <c r="W434" s="17">
        <v>6.7796610169491497E-2</v>
      </c>
      <c r="X434" s="17">
        <v>5.0632911392405097E-2</v>
      </c>
      <c r="Y434" s="17">
        <v>5.7142857142857099E-2</v>
      </c>
      <c r="Z434" s="17">
        <v>0.116279069767442</v>
      </c>
      <c r="AA434" s="17">
        <v>6.6666666666666693E-2</v>
      </c>
      <c r="AB434" s="17"/>
      <c r="AC434" s="17">
        <v>4.10443810598312E-2</v>
      </c>
      <c r="AD434" s="17">
        <v>8.2550197198482098E-2</v>
      </c>
      <c r="AE434" s="17">
        <v>4.6736925702225603E-2</v>
      </c>
      <c r="AF434" s="17"/>
      <c r="AG434" s="17">
        <v>3.4718819005875E-2</v>
      </c>
      <c r="AH434" s="17">
        <v>0.119395414101338</v>
      </c>
      <c r="AI434" s="17">
        <v>4.2271901326397299E-2</v>
      </c>
      <c r="AJ434" s="17">
        <v>0</v>
      </c>
      <c r="AK434" s="17">
        <v>1.9064178050545898E-2</v>
      </c>
      <c r="AL434" s="17"/>
      <c r="AM434" s="17">
        <v>4.8336031198705297E-2</v>
      </c>
      <c r="AN434" s="17">
        <v>6.76233275403786E-2</v>
      </c>
      <c r="AO434" s="17">
        <v>8.2409360999931694E-2</v>
      </c>
      <c r="AP434" s="17">
        <v>7.9551453053368901E-2</v>
      </c>
      <c r="AQ434" s="17">
        <v>9.0467774506845802E-2</v>
      </c>
      <c r="AR434" s="17"/>
      <c r="AS434" s="17">
        <v>6.4067537660784601E-2</v>
      </c>
      <c r="AT434" s="17">
        <v>9.0066885211093101E-2</v>
      </c>
      <c r="AU434" s="17">
        <v>4.1584806613626603E-2</v>
      </c>
      <c r="AV434" s="17">
        <v>8.9519719437539599E-2</v>
      </c>
      <c r="AW434" s="17"/>
      <c r="AX434" s="17">
        <v>6.3651258172026798E-2</v>
      </c>
      <c r="AY434" s="17"/>
      <c r="AZ434" s="17">
        <v>8.9592029961890099E-2</v>
      </c>
      <c r="BA434" s="17">
        <v>9.0470889954547995E-2</v>
      </c>
      <c r="BB434" s="17">
        <v>3.18429873970811E-2</v>
      </c>
      <c r="BC434" s="17"/>
      <c r="BD434" s="17">
        <v>6.4561294105163106E-2</v>
      </c>
      <c r="BE434" s="17">
        <v>9.2311687164227094E-2</v>
      </c>
    </row>
    <row r="435" spans="2:57" x14ac:dyDescent="0.35">
      <c r="B435" t="s">
        <v>81</v>
      </c>
      <c r="C435" s="17">
        <v>6.6157357408860501E-2</v>
      </c>
      <c r="D435" s="17">
        <v>4.42711487420391E-2</v>
      </c>
      <c r="E435" s="17">
        <v>7.9339836699912694E-2</v>
      </c>
      <c r="F435" s="17"/>
      <c r="G435" s="17">
        <v>4.3153533689870099E-2</v>
      </c>
      <c r="H435" s="17">
        <v>6.6561226640059701E-2</v>
      </c>
      <c r="I435" s="17">
        <v>7.7340709605664901E-2</v>
      </c>
      <c r="J435" s="17">
        <v>4.02502339505015E-2</v>
      </c>
      <c r="K435" s="17">
        <v>8.5452878668105206E-2</v>
      </c>
      <c r="L435" s="17">
        <v>8.5122824575464898E-2</v>
      </c>
      <c r="M435" s="17"/>
      <c r="N435" s="17">
        <v>5.53485791371204E-2</v>
      </c>
      <c r="O435" s="17">
        <v>7.9928044748906898E-2</v>
      </c>
      <c r="P435" s="17">
        <v>4.8144914008657398E-2</v>
      </c>
      <c r="Q435" s="17">
        <v>0.11893372684622</v>
      </c>
      <c r="R435" s="17"/>
      <c r="S435" s="17">
        <v>0.05</v>
      </c>
      <c r="T435" s="17">
        <v>0.104761904761905</v>
      </c>
      <c r="U435" s="17">
        <v>8.8235294117647106E-2</v>
      </c>
      <c r="V435" s="17">
        <v>4.7619047619047603E-2</v>
      </c>
      <c r="W435" s="17">
        <v>5.0847457627118599E-2</v>
      </c>
      <c r="X435" s="17">
        <v>0.10126582278481</v>
      </c>
      <c r="Y435" s="17">
        <v>4.2857142857142899E-2</v>
      </c>
      <c r="Z435" s="17">
        <v>6.9767441860465101E-2</v>
      </c>
      <c r="AA435" s="17">
        <v>3.3333333333333298E-2</v>
      </c>
      <c r="AB435" s="17"/>
      <c r="AC435" s="17">
        <v>4.2395094489153698E-2</v>
      </c>
      <c r="AD435" s="17">
        <v>6.5863942216082799E-2</v>
      </c>
      <c r="AE435" s="17">
        <v>0.140553926524316</v>
      </c>
      <c r="AF435" s="17"/>
      <c r="AG435" s="17">
        <v>4.9065934452706197E-2</v>
      </c>
      <c r="AH435" s="17">
        <v>5.3377043831818502E-2</v>
      </c>
      <c r="AI435" s="17">
        <v>6.3228165134347897E-2</v>
      </c>
      <c r="AJ435" s="17">
        <v>0.20363788954449299</v>
      </c>
      <c r="AK435" s="17">
        <v>0.172235323905673</v>
      </c>
      <c r="AL435" s="17"/>
      <c r="AM435" s="17">
        <v>0.10223269410199801</v>
      </c>
      <c r="AN435" s="17">
        <v>9.5079716457893704E-2</v>
      </c>
      <c r="AO435" s="17">
        <v>5.92004826632326E-2</v>
      </c>
      <c r="AP435" s="17">
        <v>5.4587754420591099E-2</v>
      </c>
      <c r="AQ435" s="17">
        <v>3.9307395106195298E-2</v>
      </c>
      <c r="AR435" s="17"/>
      <c r="AS435" s="17">
        <v>8.8657416538658301E-2</v>
      </c>
      <c r="AT435" s="17">
        <v>5.1142210554105103E-2</v>
      </c>
      <c r="AU435" s="17">
        <v>9.1935354668839897E-2</v>
      </c>
      <c r="AV435" s="17">
        <v>2.5766841634625198E-2</v>
      </c>
      <c r="AW435" s="17"/>
      <c r="AX435" s="17">
        <v>6.9479307776651997E-2</v>
      </c>
      <c r="AY435" s="17"/>
      <c r="AZ435" s="17">
        <v>8.3810425458474405E-2</v>
      </c>
      <c r="BA435" s="17">
        <v>3.8508712090155398E-2</v>
      </c>
      <c r="BB435" s="17">
        <v>8.2564258203608604E-2</v>
      </c>
      <c r="BC435" s="17"/>
      <c r="BD435" s="17">
        <v>7.45360488181529E-2</v>
      </c>
      <c r="BE435" s="17">
        <v>5.0648215665664797E-2</v>
      </c>
    </row>
    <row r="436" spans="2:57"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row>
    <row r="437" spans="2:57" x14ac:dyDescent="0.35">
      <c r="B437" s="6" t="s">
        <v>241</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row>
    <row r="438" spans="2:57" x14ac:dyDescent="0.35">
      <c r="B438" s="24" t="s">
        <v>85</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row>
    <row r="439" spans="2:57" x14ac:dyDescent="0.35">
      <c r="B439" t="s">
        <v>225</v>
      </c>
      <c r="C439" s="17">
        <v>0.15390765136156601</v>
      </c>
      <c r="D439" s="17">
        <v>0.202633793810616</v>
      </c>
      <c r="E439" s="17">
        <v>0.12597516242770701</v>
      </c>
      <c r="F439" s="17"/>
      <c r="G439" s="17">
        <v>0.15993244541487101</v>
      </c>
      <c r="H439" s="17">
        <v>0.1312310617329</v>
      </c>
      <c r="I439" s="17">
        <v>0.18265006211349799</v>
      </c>
      <c r="J439" s="17">
        <v>0.18202029410532</v>
      </c>
      <c r="K439" s="17">
        <v>0.12330437645162801</v>
      </c>
      <c r="L439" s="17">
        <v>0.10974475855435301</v>
      </c>
      <c r="M439" s="17"/>
      <c r="N439" s="17">
        <v>0.16771525689362901</v>
      </c>
      <c r="O439" s="17">
        <v>0.15350380543632899</v>
      </c>
      <c r="P439" s="17">
        <v>0.12619835827343501</v>
      </c>
      <c r="Q439" s="17">
        <v>0.120580517081382</v>
      </c>
      <c r="R439" s="17"/>
      <c r="S439" s="17">
        <v>0.125</v>
      </c>
      <c r="T439" s="17">
        <v>0.12380952380952399</v>
      </c>
      <c r="U439" s="17">
        <v>0.23529411764705899</v>
      </c>
      <c r="V439" s="17">
        <v>0.158730158730159</v>
      </c>
      <c r="W439" s="17">
        <v>0.101694915254237</v>
      </c>
      <c r="X439" s="17">
        <v>0.164556962025316</v>
      </c>
      <c r="Y439" s="17">
        <v>0.128571428571429</v>
      </c>
      <c r="Z439" s="17">
        <v>0.162790697674419</v>
      </c>
      <c r="AA439" s="17">
        <v>0.2</v>
      </c>
      <c r="AB439" s="17"/>
      <c r="AC439" s="17">
        <v>0.17062007165691001</v>
      </c>
      <c r="AD439" s="17">
        <v>0.147224627035688</v>
      </c>
      <c r="AE439" s="17">
        <v>0.105389873108757</v>
      </c>
      <c r="AF439" s="17"/>
      <c r="AG439" s="17">
        <v>0.179458955979199</v>
      </c>
      <c r="AH439" s="17">
        <v>0.14241886746097801</v>
      </c>
      <c r="AI439" s="17">
        <v>9.9104124220775899E-2</v>
      </c>
      <c r="AJ439" s="17">
        <v>0.42283614938640601</v>
      </c>
      <c r="AK439" s="17">
        <v>0.10170484833405601</v>
      </c>
      <c r="AL439" s="17"/>
      <c r="AM439" s="17">
        <v>0.14368890579797999</v>
      </c>
      <c r="AN439" s="17">
        <v>0.116872616950024</v>
      </c>
      <c r="AO439" s="17">
        <v>0.17760528410552501</v>
      </c>
      <c r="AP439" s="17">
        <v>0.14115224938430501</v>
      </c>
      <c r="AQ439" s="17">
        <v>0.26140137661281099</v>
      </c>
      <c r="AR439" s="17"/>
      <c r="AS439" s="17">
        <v>0.16489496294536099</v>
      </c>
      <c r="AT439" s="17">
        <v>0.14788878108317299</v>
      </c>
      <c r="AU439" s="17">
        <v>8.6011629884831006E-2</v>
      </c>
      <c r="AV439" s="17">
        <v>0.24476870610382701</v>
      </c>
      <c r="AW439" s="17"/>
      <c r="AX439" s="17">
        <v>0.16292666910700401</v>
      </c>
      <c r="AY439" s="17"/>
      <c r="AZ439" s="17">
        <v>0.13819520372063801</v>
      </c>
      <c r="BA439" s="17">
        <v>0.18441164678792399</v>
      </c>
      <c r="BB439" s="17">
        <v>0.136815481204972</v>
      </c>
      <c r="BC439" s="17"/>
      <c r="BD439" s="17">
        <v>0.15693679115627501</v>
      </c>
      <c r="BE439" s="17">
        <v>0.16979479914979501</v>
      </c>
    </row>
    <row r="440" spans="2:57" x14ac:dyDescent="0.35">
      <c r="B440" t="s">
        <v>226</v>
      </c>
      <c r="C440" s="17">
        <v>0.46340152477483798</v>
      </c>
      <c r="D440" s="17">
        <v>0.42568732955254501</v>
      </c>
      <c r="E440" s="17">
        <v>0.48528927298199598</v>
      </c>
      <c r="F440" s="17"/>
      <c r="G440" s="17">
        <v>0.39115965205769898</v>
      </c>
      <c r="H440" s="17">
        <v>0.42424739302993603</v>
      </c>
      <c r="I440" s="17">
        <v>0.49062773995320702</v>
      </c>
      <c r="J440" s="17">
        <v>0.48142557949877302</v>
      </c>
      <c r="K440" s="17">
        <v>0.441492277111946</v>
      </c>
      <c r="L440" s="17">
        <v>0.66802547960959502</v>
      </c>
      <c r="M440" s="17"/>
      <c r="N440" s="17">
        <v>0.49624300085705703</v>
      </c>
      <c r="O440" s="17">
        <v>0.47465611327172702</v>
      </c>
      <c r="P440" s="17">
        <v>0.35216292171626301</v>
      </c>
      <c r="Q440" s="17">
        <v>0.41639899062191099</v>
      </c>
      <c r="R440" s="17"/>
      <c r="S440" s="17">
        <v>0.50833333333333297</v>
      </c>
      <c r="T440" s="17">
        <v>0.45714285714285702</v>
      </c>
      <c r="U440" s="17">
        <v>0.32352941176470601</v>
      </c>
      <c r="V440" s="17">
        <v>0.476190476190476</v>
      </c>
      <c r="W440" s="17">
        <v>0.45762711864406802</v>
      </c>
      <c r="X440" s="17">
        <v>0.493670886075949</v>
      </c>
      <c r="Y440" s="17">
        <v>0.57142857142857195</v>
      </c>
      <c r="Z440" s="17">
        <v>0.44186046511627902</v>
      </c>
      <c r="AA440" s="17">
        <v>0.422222222222222</v>
      </c>
      <c r="AB440" s="17"/>
      <c r="AC440" s="17">
        <v>0.50311798797879703</v>
      </c>
      <c r="AD440" s="17">
        <v>0.46255416824720902</v>
      </c>
      <c r="AE440" s="17">
        <v>0.42141642878732499</v>
      </c>
      <c r="AF440" s="17"/>
      <c r="AG440" s="17">
        <v>0.50581249992928201</v>
      </c>
      <c r="AH440" s="17">
        <v>0.43885220583893397</v>
      </c>
      <c r="AI440" s="17">
        <v>0.50820974370892902</v>
      </c>
      <c r="AJ440" s="17">
        <v>0.18883113101711901</v>
      </c>
      <c r="AK440" s="17">
        <v>0.49593243634448397</v>
      </c>
      <c r="AL440" s="17"/>
      <c r="AM440" s="17">
        <v>0.43303855444311801</v>
      </c>
      <c r="AN440" s="17">
        <v>0.465863332050096</v>
      </c>
      <c r="AO440" s="17">
        <v>0.47337662823418197</v>
      </c>
      <c r="AP440" s="17">
        <v>0.46075811467672201</v>
      </c>
      <c r="AQ440" s="17">
        <v>0.29770152908325698</v>
      </c>
      <c r="AR440" s="17"/>
      <c r="AS440" s="17">
        <v>0.46092751728269299</v>
      </c>
      <c r="AT440" s="17">
        <v>0.45763888034935302</v>
      </c>
      <c r="AU440" s="17">
        <v>0.51254368771807202</v>
      </c>
      <c r="AV440" s="17">
        <v>0.41171705208505799</v>
      </c>
      <c r="AW440" s="17"/>
      <c r="AX440" s="17">
        <v>0.461367949724654</v>
      </c>
      <c r="AY440" s="17"/>
      <c r="AZ440" s="17">
        <v>0.50464777260689397</v>
      </c>
      <c r="BA440" s="17">
        <v>0.41210868970588699</v>
      </c>
      <c r="BB440" s="17">
        <v>0.48168700081533999</v>
      </c>
      <c r="BC440" s="17"/>
      <c r="BD440" s="17">
        <v>0.49005097260588898</v>
      </c>
      <c r="BE440" s="17">
        <v>0.41421096900721499</v>
      </c>
    </row>
    <row r="441" spans="2:57" x14ac:dyDescent="0.35">
      <c r="B441" t="s">
        <v>227</v>
      </c>
      <c r="C441" s="17">
        <v>0.23959343723665699</v>
      </c>
      <c r="D441" s="17">
        <v>0.24569902400871799</v>
      </c>
      <c r="E441" s="17">
        <v>0.23489842219978799</v>
      </c>
      <c r="F441" s="17"/>
      <c r="G441" s="17">
        <v>0.31336497614982001</v>
      </c>
      <c r="H441" s="17">
        <v>0.29841897163561198</v>
      </c>
      <c r="I441" s="17">
        <v>0.201287938512836</v>
      </c>
      <c r="J441" s="17">
        <v>0.20191535415059</v>
      </c>
      <c r="K441" s="17">
        <v>0.25034718805954598</v>
      </c>
      <c r="L441" s="17">
        <v>7.7070496716836995E-2</v>
      </c>
      <c r="M441" s="17"/>
      <c r="N441" s="17">
        <v>0.21304113003345601</v>
      </c>
      <c r="O441" s="17">
        <v>0.23720640528707199</v>
      </c>
      <c r="P441" s="17">
        <v>0.32624221372007001</v>
      </c>
      <c r="Q441" s="17">
        <v>0.27246996228808301</v>
      </c>
      <c r="R441" s="17"/>
      <c r="S441" s="17">
        <v>0.22500000000000001</v>
      </c>
      <c r="T441" s="17">
        <v>0.21904761904761899</v>
      </c>
      <c r="U441" s="17">
        <v>0.29411764705882398</v>
      </c>
      <c r="V441" s="17">
        <v>0.238095238095238</v>
      </c>
      <c r="W441" s="17">
        <v>0.305084745762712</v>
      </c>
      <c r="X441" s="17">
        <v>0.240506329113924</v>
      </c>
      <c r="Y441" s="17">
        <v>0.2</v>
      </c>
      <c r="Z441" s="17">
        <v>0.162790697674419</v>
      </c>
      <c r="AA441" s="17">
        <v>0.25555555555555598</v>
      </c>
      <c r="AB441" s="17"/>
      <c r="AC441" s="17">
        <v>0.22396507728527701</v>
      </c>
      <c r="AD441" s="17">
        <v>0.22486059001081701</v>
      </c>
      <c r="AE441" s="17">
        <v>0.314172328330526</v>
      </c>
      <c r="AF441" s="17"/>
      <c r="AG441" s="17">
        <v>0.21520959572246501</v>
      </c>
      <c r="AH441" s="17">
        <v>0.250632489731554</v>
      </c>
      <c r="AI441" s="17">
        <v>0.28664927956096098</v>
      </c>
      <c r="AJ441" s="17">
        <v>0</v>
      </c>
      <c r="AK441" s="17">
        <v>0.25819196177451897</v>
      </c>
      <c r="AL441" s="17"/>
      <c r="AM441" s="17">
        <v>0.21503539517279199</v>
      </c>
      <c r="AN441" s="17">
        <v>0.24796221511165201</v>
      </c>
      <c r="AO441" s="17">
        <v>0.21733981228244301</v>
      </c>
      <c r="AP441" s="17">
        <v>0.25620661141711298</v>
      </c>
      <c r="AQ441" s="17">
        <v>0.30238532107257698</v>
      </c>
      <c r="AR441" s="17"/>
      <c r="AS441" s="17">
        <v>0.24349954648840799</v>
      </c>
      <c r="AT441" s="17">
        <v>0.25494000063392502</v>
      </c>
      <c r="AU441" s="17">
        <v>0.23988310264976301</v>
      </c>
      <c r="AV441" s="17">
        <v>0.19668093961930699</v>
      </c>
      <c r="AW441" s="17"/>
      <c r="AX441" s="17">
        <v>0.24194080662475301</v>
      </c>
      <c r="AY441" s="17"/>
      <c r="AZ441" s="17">
        <v>0.23525945139769</v>
      </c>
      <c r="BA441" s="17">
        <v>0.25189794204310001</v>
      </c>
      <c r="BB441" s="17">
        <v>0.22687921609060099</v>
      </c>
      <c r="BC441" s="17"/>
      <c r="BD441" s="17">
        <v>0.22297569637466699</v>
      </c>
      <c r="BE441" s="17">
        <v>0.26720271823469999</v>
      </c>
    </row>
    <row r="442" spans="2:57" x14ac:dyDescent="0.35">
      <c r="B442" t="s">
        <v>228</v>
      </c>
      <c r="C442" s="17">
        <v>6.0702377871887897E-2</v>
      </c>
      <c r="D442" s="17">
        <v>6.11884842045088E-2</v>
      </c>
      <c r="E442" s="17">
        <v>6.0701911623241699E-2</v>
      </c>
      <c r="F442" s="17"/>
      <c r="G442" s="17">
        <v>8.1492365815605705E-2</v>
      </c>
      <c r="H442" s="17">
        <v>7.39347318807866E-2</v>
      </c>
      <c r="I442" s="17">
        <v>5.7889279268515198E-2</v>
      </c>
      <c r="J442" s="17">
        <v>5.7276112828922303E-2</v>
      </c>
      <c r="K442" s="17">
        <v>2.8895700873103902E-2</v>
      </c>
      <c r="L442" s="17">
        <v>6.1801502773967697E-2</v>
      </c>
      <c r="M442" s="17"/>
      <c r="N442" s="17">
        <v>5.5771615796048002E-2</v>
      </c>
      <c r="O442" s="17">
        <v>6.1191534900613097E-2</v>
      </c>
      <c r="P442" s="17">
        <v>7.2994442456302794E-2</v>
      </c>
      <c r="Q442" s="17">
        <v>7.1194270324161493E-2</v>
      </c>
      <c r="R442" s="17"/>
      <c r="S442" s="17">
        <v>8.3333333333333301E-2</v>
      </c>
      <c r="T442" s="17">
        <v>0.104761904761905</v>
      </c>
      <c r="U442" s="17">
        <v>2.9411764705882401E-2</v>
      </c>
      <c r="V442" s="17">
        <v>3.17460317460318E-2</v>
      </c>
      <c r="W442" s="17">
        <v>3.3898305084745797E-2</v>
      </c>
      <c r="X442" s="17">
        <v>6.3291139240506306E-2</v>
      </c>
      <c r="Y442" s="17">
        <v>4.2857142857142899E-2</v>
      </c>
      <c r="Z442" s="17">
        <v>9.3023255813953501E-2</v>
      </c>
      <c r="AA442" s="17">
        <v>4.4444444444444398E-2</v>
      </c>
      <c r="AB442" s="17"/>
      <c r="AC442" s="17">
        <v>3.1440518325512701E-2</v>
      </c>
      <c r="AD442" s="17">
        <v>7.9536009062846399E-2</v>
      </c>
      <c r="AE442" s="17">
        <v>4.7725355255164401E-2</v>
      </c>
      <c r="AF442" s="17"/>
      <c r="AG442" s="17">
        <v>3.0575887035758701E-2</v>
      </c>
      <c r="AH442" s="17">
        <v>9.1057047096062799E-2</v>
      </c>
      <c r="AI442" s="17">
        <v>1.8317823908105501E-2</v>
      </c>
      <c r="AJ442" s="17">
        <v>0.18469483005198201</v>
      </c>
      <c r="AK442" s="17">
        <v>1.9491126536585399E-2</v>
      </c>
      <c r="AL442" s="17"/>
      <c r="AM442" s="17">
        <v>8.8145897277653901E-2</v>
      </c>
      <c r="AN442" s="17">
        <v>4.0446388818540999E-2</v>
      </c>
      <c r="AO442" s="17">
        <v>6.4015162021336794E-2</v>
      </c>
      <c r="AP442" s="17">
        <v>6.7117847964282301E-2</v>
      </c>
      <c r="AQ442" s="17">
        <v>8.5957929957503995E-2</v>
      </c>
      <c r="AR442" s="17"/>
      <c r="AS442" s="17">
        <v>4.8558879104103198E-2</v>
      </c>
      <c r="AT442" s="17">
        <v>6.8540152971243301E-2</v>
      </c>
      <c r="AU442" s="17">
        <v>3.9492620322251801E-2</v>
      </c>
      <c r="AV442" s="17">
        <v>9.3424638124468606E-2</v>
      </c>
      <c r="AW442" s="17"/>
      <c r="AX442" s="17">
        <v>5.0506206139345797E-2</v>
      </c>
      <c r="AY442" s="17"/>
      <c r="AZ442" s="17">
        <v>4.1643405521154198E-2</v>
      </c>
      <c r="BA442" s="17">
        <v>8.6287880314023194E-2</v>
      </c>
      <c r="BB442" s="17">
        <v>4.7435871699660397E-2</v>
      </c>
      <c r="BC442" s="17"/>
      <c r="BD442" s="17">
        <v>3.9842553212364698E-2</v>
      </c>
      <c r="BE442" s="17">
        <v>8.97283603645955E-2</v>
      </c>
    </row>
    <row r="443" spans="2:57" x14ac:dyDescent="0.35">
      <c r="B443" t="s">
        <v>81</v>
      </c>
      <c r="C443" s="17">
        <v>8.2395008755051402E-2</v>
      </c>
      <c r="D443" s="17">
        <v>6.4791368423611398E-2</v>
      </c>
      <c r="E443" s="17">
        <v>9.3135230767267305E-2</v>
      </c>
      <c r="F443" s="17"/>
      <c r="G443" s="17">
        <v>5.4050560562003802E-2</v>
      </c>
      <c r="H443" s="17">
        <v>7.2167841720765694E-2</v>
      </c>
      <c r="I443" s="17">
        <v>6.7544980151943906E-2</v>
      </c>
      <c r="J443" s="17">
        <v>7.73626594163941E-2</v>
      </c>
      <c r="K443" s="17">
        <v>0.15596045750377599</v>
      </c>
      <c r="L443" s="17">
        <v>8.3357762345247305E-2</v>
      </c>
      <c r="M443" s="17"/>
      <c r="N443" s="17">
        <v>6.7228996419809797E-2</v>
      </c>
      <c r="O443" s="17">
        <v>7.3442141104258299E-2</v>
      </c>
      <c r="P443" s="17">
        <v>0.12240206383393</v>
      </c>
      <c r="Q443" s="17">
        <v>0.11935625968446301</v>
      </c>
      <c r="R443" s="17"/>
      <c r="S443" s="17">
        <v>5.83333333333333E-2</v>
      </c>
      <c r="T443" s="17">
        <v>9.5238095238095205E-2</v>
      </c>
      <c r="U443" s="17">
        <v>0.11764705882352899</v>
      </c>
      <c r="V443" s="17">
        <v>9.5238095238095205E-2</v>
      </c>
      <c r="W443" s="17">
        <v>0.101694915254237</v>
      </c>
      <c r="X443" s="17">
        <v>3.7974683544303799E-2</v>
      </c>
      <c r="Y443" s="17">
        <v>5.7142857142857099E-2</v>
      </c>
      <c r="Z443" s="17">
        <v>0.13953488372093001</v>
      </c>
      <c r="AA443" s="17">
        <v>7.7777777777777807E-2</v>
      </c>
      <c r="AB443" s="17"/>
      <c r="AC443" s="17">
        <v>7.0856344753503803E-2</v>
      </c>
      <c r="AD443" s="17">
        <v>8.5824605643440202E-2</v>
      </c>
      <c r="AE443" s="17">
        <v>0.111296014518227</v>
      </c>
      <c r="AF443" s="17"/>
      <c r="AG443" s="17">
        <v>6.8943061333295502E-2</v>
      </c>
      <c r="AH443" s="17">
        <v>7.70393898724719E-2</v>
      </c>
      <c r="AI443" s="17">
        <v>8.7719028601228793E-2</v>
      </c>
      <c r="AJ443" s="17">
        <v>0.20363788954449299</v>
      </c>
      <c r="AK443" s="17">
        <v>0.124679627010355</v>
      </c>
      <c r="AL443" s="17"/>
      <c r="AM443" s="17">
        <v>0.120091247308456</v>
      </c>
      <c r="AN443" s="17">
        <v>0.12885544706968599</v>
      </c>
      <c r="AO443" s="17">
        <v>6.7663113356512802E-2</v>
      </c>
      <c r="AP443" s="17">
        <v>7.47651765575785E-2</v>
      </c>
      <c r="AQ443" s="17">
        <v>5.2553843273850799E-2</v>
      </c>
      <c r="AR443" s="17"/>
      <c r="AS443" s="17">
        <v>8.2119094179434707E-2</v>
      </c>
      <c r="AT443" s="17">
        <v>7.0992184962305596E-2</v>
      </c>
      <c r="AU443" s="17">
        <v>0.122068959425082</v>
      </c>
      <c r="AV443" s="17">
        <v>5.3408664067339399E-2</v>
      </c>
      <c r="AW443" s="17"/>
      <c r="AX443" s="17">
        <v>8.3258368404243305E-2</v>
      </c>
      <c r="AY443" s="17"/>
      <c r="AZ443" s="17">
        <v>8.0254166753623499E-2</v>
      </c>
      <c r="BA443" s="17">
        <v>6.5293841149066306E-2</v>
      </c>
      <c r="BB443" s="17">
        <v>0.107182430189426</v>
      </c>
      <c r="BC443" s="17"/>
      <c r="BD443" s="17">
        <v>9.0193986650804997E-2</v>
      </c>
      <c r="BE443" s="17">
        <v>5.9063153243694599E-2</v>
      </c>
    </row>
    <row r="444" spans="2:57" x14ac:dyDescent="0.35">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row>
    <row r="445" spans="2:57" x14ac:dyDescent="0.35">
      <c r="B445" s="6" t="s">
        <v>242</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row>
    <row r="446" spans="2:57" x14ac:dyDescent="0.35">
      <c r="B446" s="24" t="s">
        <v>85</v>
      </c>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row>
    <row r="447" spans="2:57" x14ac:dyDescent="0.35">
      <c r="B447" t="s">
        <v>225</v>
      </c>
      <c r="C447" s="17">
        <v>0.214134445636466</v>
      </c>
      <c r="D447" s="17">
        <v>0.27077053526177702</v>
      </c>
      <c r="E447" s="17">
        <v>0.179362181415058</v>
      </c>
      <c r="F447" s="17"/>
      <c r="G447" s="17">
        <v>0.22409176031030201</v>
      </c>
      <c r="H447" s="17">
        <v>0.21703172339495699</v>
      </c>
      <c r="I447" s="17">
        <v>0.22276674712391001</v>
      </c>
      <c r="J447" s="17">
        <v>0.22202039261918899</v>
      </c>
      <c r="K447" s="17">
        <v>0.19706513052365299</v>
      </c>
      <c r="L447" s="17">
        <v>0.158068388551108</v>
      </c>
      <c r="M447" s="17"/>
      <c r="N447" s="17">
        <v>0.22258965450294099</v>
      </c>
      <c r="O447" s="17">
        <v>0.22502421716106899</v>
      </c>
      <c r="P447" s="17">
        <v>0.198901517287569</v>
      </c>
      <c r="Q447" s="17">
        <v>0.16124195822360299</v>
      </c>
      <c r="R447" s="17"/>
      <c r="S447" s="17">
        <v>0.241666666666667</v>
      </c>
      <c r="T447" s="17">
        <v>0.17142857142857101</v>
      </c>
      <c r="U447" s="17">
        <v>0.32352941176470601</v>
      </c>
      <c r="V447" s="17">
        <v>0.17460317460317501</v>
      </c>
      <c r="W447" s="17">
        <v>0.169491525423729</v>
      </c>
      <c r="X447" s="17">
        <v>0.177215189873418</v>
      </c>
      <c r="Y447" s="17">
        <v>0.22857142857142901</v>
      </c>
      <c r="Z447" s="17">
        <v>0.116279069767442</v>
      </c>
      <c r="AA447" s="17">
        <v>0.266666666666667</v>
      </c>
      <c r="AB447" s="17"/>
      <c r="AC447" s="17">
        <v>0.138737353932262</v>
      </c>
      <c r="AD447" s="17">
        <v>0.26109286806089899</v>
      </c>
      <c r="AE447" s="17">
        <v>0.20001500880211401</v>
      </c>
      <c r="AF447" s="17"/>
      <c r="AG447" s="17">
        <v>0.195562823694094</v>
      </c>
      <c r="AH447" s="17">
        <v>0.24106055519873201</v>
      </c>
      <c r="AI447" s="17">
        <v>0.101756687954848</v>
      </c>
      <c r="AJ447" s="17">
        <v>0.61166728040352503</v>
      </c>
      <c r="AK447" s="17">
        <v>0.215288058684135</v>
      </c>
      <c r="AL447" s="17"/>
      <c r="AM447" s="17">
        <v>0.174673929002823</v>
      </c>
      <c r="AN447" s="17">
        <v>0.21688110639813199</v>
      </c>
      <c r="AO447" s="17">
        <v>0.22028292710567601</v>
      </c>
      <c r="AP447" s="17">
        <v>0.22372521108346699</v>
      </c>
      <c r="AQ447" s="17">
        <v>0.17544344665530801</v>
      </c>
      <c r="AR447" s="17"/>
      <c r="AS447" s="17">
        <v>0.20382898103486399</v>
      </c>
      <c r="AT447" s="17">
        <v>0.24183529409174001</v>
      </c>
      <c r="AU447" s="17">
        <v>0.14737254642008099</v>
      </c>
      <c r="AV447" s="17">
        <v>0.26173549943047902</v>
      </c>
      <c r="AW447" s="17"/>
      <c r="AX447" s="17">
        <v>0.218412597654773</v>
      </c>
      <c r="AY447" s="17"/>
      <c r="AZ447" s="17">
        <v>0.18489084406364201</v>
      </c>
      <c r="BA447" s="17">
        <v>0.25701706662509499</v>
      </c>
      <c r="BB447" s="17">
        <v>0.19951480351490899</v>
      </c>
      <c r="BC447" s="17"/>
      <c r="BD447" s="17">
        <v>0.237372491349995</v>
      </c>
      <c r="BE447" s="17">
        <v>0.21662596808788101</v>
      </c>
    </row>
    <row r="448" spans="2:57" x14ac:dyDescent="0.35">
      <c r="B448" t="s">
        <v>226</v>
      </c>
      <c r="C448" s="17">
        <v>0.55171833707742002</v>
      </c>
      <c r="D448" s="17">
        <v>0.49389434118679199</v>
      </c>
      <c r="E448" s="17">
        <v>0.58608828190488704</v>
      </c>
      <c r="F448" s="17"/>
      <c r="G448" s="17">
        <v>0.40516324439148299</v>
      </c>
      <c r="H448" s="17">
        <v>0.46505827201261302</v>
      </c>
      <c r="I448" s="17">
        <v>0.57966030420873704</v>
      </c>
      <c r="J448" s="17">
        <v>0.584750366345692</v>
      </c>
      <c r="K448" s="17">
        <v>0.65464040763481302</v>
      </c>
      <c r="L448" s="17">
        <v>0.76083495080274099</v>
      </c>
      <c r="M448" s="17"/>
      <c r="N448" s="17">
        <v>0.60327161421343301</v>
      </c>
      <c r="O448" s="17">
        <v>0.51716449140819598</v>
      </c>
      <c r="P448" s="17">
        <v>0.51434756239085999</v>
      </c>
      <c r="Q448" s="17">
        <v>0.44986963799552399</v>
      </c>
      <c r="R448" s="17"/>
      <c r="S448" s="17">
        <v>0.483333333333333</v>
      </c>
      <c r="T448" s="17">
        <v>0.580952380952381</v>
      </c>
      <c r="U448" s="17">
        <v>0.47058823529411797</v>
      </c>
      <c r="V448" s="17">
        <v>0.58730158730158699</v>
      </c>
      <c r="W448" s="17">
        <v>0.69491525423728795</v>
      </c>
      <c r="X448" s="17">
        <v>0.531645569620253</v>
      </c>
      <c r="Y448" s="17">
        <v>0.57142857142857195</v>
      </c>
      <c r="Z448" s="17">
        <v>0.53488372093023295</v>
      </c>
      <c r="AA448" s="17">
        <v>0.54444444444444395</v>
      </c>
      <c r="AB448" s="17"/>
      <c r="AC448" s="17">
        <v>0.61997121638137098</v>
      </c>
      <c r="AD448" s="17">
        <v>0.51997587580230298</v>
      </c>
      <c r="AE448" s="17">
        <v>0.54004246677650802</v>
      </c>
      <c r="AF448" s="17"/>
      <c r="AG448" s="17">
        <v>0.63100750389455995</v>
      </c>
      <c r="AH448" s="17">
        <v>0.494793773129662</v>
      </c>
      <c r="AI448" s="17">
        <v>0.67938706165070994</v>
      </c>
      <c r="AJ448" s="17">
        <v>0.18469483005198201</v>
      </c>
      <c r="AK448" s="17">
        <v>0.53426460489513194</v>
      </c>
      <c r="AL448" s="17"/>
      <c r="AM448" s="17">
        <v>0.44053028096892</v>
      </c>
      <c r="AN448" s="17">
        <v>0.51490568014280103</v>
      </c>
      <c r="AO448" s="17">
        <v>0.55773447390560005</v>
      </c>
      <c r="AP448" s="17">
        <v>0.56471356161140995</v>
      </c>
      <c r="AQ448" s="17">
        <v>0.69979516924389296</v>
      </c>
      <c r="AR448" s="17"/>
      <c r="AS448" s="17">
        <v>0.59048049841752903</v>
      </c>
      <c r="AT448" s="17">
        <v>0.51782355638853295</v>
      </c>
      <c r="AU448" s="17">
        <v>0.63407878220884195</v>
      </c>
      <c r="AV448" s="17">
        <v>0.447242617323167</v>
      </c>
      <c r="AW448" s="17"/>
      <c r="AX448" s="17">
        <v>0.56049142056819701</v>
      </c>
      <c r="AY448" s="17"/>
      <c r="AZ448" s="17">
        <v>0.55779992729286698</v>
      </c>
      <c r="BA448" s="17">
        <v>0.47741230964172998</v>
      </c>
      <c r="BB448" s="17">
        <v>0.63195140213710099</v>
      </c>
      <c r="BC448" s="17"/>
      <c r="BD448" s="17">
        <v>0.55037407741174704</v>
      </c>
      <c r="BE448" s="17">
        <v>0.524538801736536</v>
      </c>
    </row>
    <row r="449" spans="2:57" x14ac:dyDescent="0.35">
      <c r="B449" t="s">
        <v>227</v>
      </c>
      <c r="C449" s="17">
        <v>0.15627388367839401</v>
      </c>
      <c r="D449" s="17">
        <v>0.15167016563833899</v>
      </c>
      <c r="E449" s="17">
        <v>0.15971614131423401</v>
      </c>
      <c r="F449" s="17"/>
      <c r="G449" s="17">
        <v>0.191774533434661</v>
      </c>
      <c r="H449" s="17">
        <v>0.22915592052558301</v>
      </c>
      <c r="I449" s="17">
        <v>0.119161077790551</v>
      </c>
      <c r="J449" s="17">
        <v>0.15663466777982801</v>
      </c>
      <c r="K449" s="17">
        <v>9.5330382023949903E-2</v>
      </c>
      <c r="L449" s="17">
        <v>5.4097745791340697E-2</v>
      </c>
      <c r="M449" s="17"/>
      <c r="N449" s="17">
        <v>0.10920385126941</v>
      </c>
      <c r="O449" s="17">
        <v>0.184974966638284</v>
      </c>
      <c r="P449" s="17">
        <v>0.19000735298740901</v>
      </c>
      <c r="Q449" s="17">
        <v>0.26460857877416799</v>
      </c>
      <c r="R449" s="17"/>
      <c r="S449" s="17">
        <v>0.2</v>
      </c>
      <c r="T449" s="17">
        <v>0.17142857142857101</v>
      </c>
      <c r="U449" s="17">
        <v>0.14705882352941199</v>
      </c>
      <c r="V449" s="17">
        <v>0.158730158730159</v>
      </c>
      <c r="W449" s="17">
        <v>5.0847457627118599E-2</v>
      </c>
      <c r="X449" s="17">
        <v>0.151898734177215</v>
      </c>
      <c r="Y449" s="17">
        <v>0.128571428571429</v>
      </c>
      <c r="Z449" s="17">
        <v>0.232558139534884</v>
      </c>
      <c r="AA449" s="17">
        <v>0.155555555555556</v>
      </c>
      <c r="AB449" s="17"/>
      <c r="AC449" s="17">
        <v>0.167608243642525</v>
      </c>
      <c r="AD449" s="17">
        <v>0.147128495133485</v>
      </c>
      <c r="AE449" s="17">
        <v>0.17892448446108999</v>
      </c>
      <c r="AF449" s="17"/>
      <c r="AG449" s="17">
        <v>0.109711182325214</v>
      </c>
      <c r="AH449" s="17">
        <v>0.18415267854095099</v>
      </c>
      <c r="AI449" s="17">
        <v>0.18050195294323099</v>
      </c>
      <c r="AJ449" s="17">
        <v>0</v>
      </c>
      <c r="AK449" s="17">
        <v>0.164763283424324</v>
      </c>
      <c r="AL449" s="17"/>
      <c r="AM449" s="17">
        <v>0.25485721831006902</v>
      </c>
      <c r="AN449" s="17">
        <v>0.19996014733704601</v>
      </c>
      <c r="AO449" s="17">
        <v>0.14480800864688201</v>
      </c>
      <c r="AP449" s="17">
        <v>0.12506376871293701</v>
      </c>
      <c r="AQ449" s="17">
        <v>0.124761384100799</v>
      </c>
      <c r="AR449" s="17"/>
      <c r="AS449" s="17">
        <v>0.102643637477157</v>
      </c>
      <c r="AT449" s="17">
        <v>0.164791931435815</v>
      </c>
      <c r="AU449" s="17">
        <v>0.16686500298330501</v>
      </c>
      <c r="AV449" s="17">
        <v>0.21434558407479401</v>
      </c>
      <c r="AW449" s="17"/>
      <c r="AX449" s="17">
        <v>0.144854879590501</v>
      </c>
      <c r="AY449" s="17"/>
      <c r="AZ449" s="17">
        <v>0.14802957193848801</v>
      </c>
      <c r="BA449" s="17">
        <v>0.19909128133669099</v>
      </c>
      <c r="BB449" s="17">
        <v>0.108731554779998</v>
      </c>
      <c r="BC449" s="17"/>
      <c r="BD449" s="17">
        <v>0.14014518257809799</v>
      </c>
      <c r="BE449" s="17">
        <v>0.175168627021694</v>
      </c>
    </row>
    <row r="450" spans="2:57" x14ac:dyDescent="0.35">
      <c r="B450" t="s">
        <v>228</v>
      </c>
      <c r="C450" s="17">
        <v>4.3129230120919203E-2</v>
      </c>
      <c r="D450" s="17">
        <v>5.7949359748395199E-2</v>
      </c>
      <c r="E450" s="17">
        <v>3.4616209110278101E-2</v>
      </c>
      <c r="F450" s="17"/>
      <c r="G450" s="17">
        <v>0.133859990188084</v>
      </c>
      <c r="H450" s="17">
        <v>5.2946881963903701E-2</v>
      </c>
      <c r="I450" s="17">
        <v>4.5927901689430999E-2</v>
      </c>
      <c r="J450" s="17">
        <v>1.8735669992369301E-2</v>
      </c>
      <c r="K450" s="17">
        <v>0</v>
      </c>
      <c r="L450" s="17">
        <v>0</v>
      </c>
      <c r="M450" s="17"/>
      <c r="N450" s="17">
        <v>3.9332935881395102E-2</v>
      </c>
      <c r="O450" s="17">
        <v>4.4662924631870701E-2</v>
      </c>
      <c r="P450" s="17">
        <v>5.3078699315130998E-2</v>
      </c>
      <c r="Q450" s="17">
        <v>4.72685583361677E-2</v>
      </c>
      <c r="R450" s="17"/>
      <c r="S450" s="17">
        <v>0.05</v>
      </c>
      <c r="T450" s="17">
        <v>5.7142857142857099E-2</v>
      </c>
      <c r="U450" s="17">
        <v>0</v>
      </c>
      <c r="V450" s="17">
        <v>3.17460317460318E-2</v>
      </c>
      <c r="W450" s="17">
        <v>5.0847457627118599E-2</v>
      </c>
      <c r="X450" s="17">
        <v>7.5949367088607597E-2</v>
      </c>
      <c r="Y450" s="17">
        <v>5.7142857142857099E-2</v>
      </c>
      <c r="Z450" s="17">
        <v>9.3023255813953501E-2</v>
      </c>
      <c r="AA450" s="17">
        <v>0</v>
      </c>
      <c r="AB450" s="17"/>
      <c r="AC450" s="17">
        <v>4.1165346304187701E-2</v>
      </c>
      <c r="AD450" s="17">
        <v>3.5782050745449899E-2</v>
      </c>
      <c r="AE450" s="17">
        <v>4.1604887527967697E-2</v>
      </c>
      <c r="AF450" s="17"/>
      <c r="AG450" s="17">
        <v>3.70976525017764E-2</v>
      </c>
      <c r="AH450" s="17">
        <v>4.9785713054387698E-2</v>
      </c>
      <c r="AI450" s="17">
        <v>3.83542974512113E-2</v>
      </c>
      <c r="AJ450" s="17">
        <v>0</v>
      </c>
      <c r="AK450" s="17">
        <v>2.2625617906142401E-2</v>
      </c>
      <c r="AL450" s="17"/>
      <c r="AM450" s="17">
        <v>8.1130537852662499E-2</v>
      </c>
      <c r="AN450" s="17">
        <v>3.2578375030211798E-2</v>
      </c>
      <c r="AO450" s="17">
        <v>4.52870914784042E-2</v>
      </c>
      <c r="AP450" s="17">
        <v>5.1410778055057497E-2</v>
      </c>
      <c r="AQ450" s="17">
        <v>0</v>
      </c>
      <c r="AR450" s="17"/>
      <c r="AS450" s="17">
        <v>5.38962221559912E-2</v>
      </c>
      <c r="AT450" s="17">
        <v>3.9185532250459301E-2</v>
      </c>
      <c r="AU450" s="17">
        <v>1.9782767176871802E-2</v>
      </c>
      <c r="AV450" s="17">
        <v>6.6635079690885807E-2</v>
      </c>
      <c r="AW450" s="17"/>
      <c r="AX450" s="17">
        <v>3.6320319516166398E-2</v>
      </c>
      <c r="AY450" s="17"/>
      <c r="AZ450" s="17">
        <v>5.4723374860918099E-2</v>
      </c>
      <c r="BA450" s="17">
        <v>5.0963036537430201E-2</v>
      </c>
      <c r="BB450" s="17">
        <v>1.9168517530422102E-2</v>
      </c>
      <c r="BC450" s="17"/>
      <c r="BD450" s="17">
        <v>2.6355702746572399E-2</v>
      </c>
      <c r="BE450" s="17">
        <v>6.3240646902918196E-2</v>
      </c>
    </row>
    <row r="451" spans="2:57" x14ac:dyDescent="0.35">
      <c r="B451" t="s">
        <v>81</v>
      </c>
      <c r="C451" s="17">
        <v>3.4744103486800897E-2</v>
      </c>
      <c r="D451" s="17">
        <v>2.5715598164696901E-2</v>
      </c>
      <c r="E451" s="17">
        <v>4.0217186255542998E-2</v>
      </c>
      <c r="F451" s="17"/>
      <c r="G451" s="17">
        <v>4.5110471675470297E-2</v>
      </c>
      <c r="H451" s="17">
        <v>3.5807202102942803E-2</v>
      </c>
      <c r="I451" s="17">
        <v>3.2483969187370301E-2</v>
      </c>
      <c r="J451" s="17">
        <v>1.7858903262921399E-2</v>
      </c>
      <c r="K451" s="17">
        <v>5.2964079817584199E-2</v>
      </c>
      <c r="L451" s="17">
        <v>2.6998914854810301E-2</v>
      </c>
      <c r="M451" s="17"/>
      <c r="N451" s="17">
        <v>2.5601944132821498E-2</v>
      </c>
      <c r="O451" s="17">
        <v>2.81734001605803E-2</v>
      </c>
      <c r="P451" s="17">
        <v>4.3664868019032001E-2</v>
      </c>
      <c r="Q451" s="17">
        <v>7.7011266670537301E-2</v>
      </c>
      <c r="R451" s="17"/>
      <c r="S451" s="17">
        <v>2.5000000000000001E-2</v>
      </c>
      <c r="T451" s="17">
        <v>1.9047619047619001E-2</v>
      </c>
      <c r="U451" s="17">
        <v>5.8823529411764698E-2</v>
      </c>
      <c r="V451" s="17">
        <v>4.7619047619047603E-2</v>
      </c>
      <c r="W451" s="17">
        <v>3.3898305084745797E-2</v>
      </c>
      <c r="X451" s="17">
        <v>6.3291139240506306E-2</v>
      </c>
      <c r="Y451" s="17">
        <v>1.4285714285714299E-2</v>
      </c>
      <c r="Z451" s="17">
        <v>2.32558139534884E-2</v>
      </c>
      <c r="AA451" s="17">
        <v>3.3333333333333298E-2</v>
      </c>
      <c r="AB451" s="17"/>
      <c r="AC451" s="17">
        <v>3.25178397396532E-2</v>
      </c>
      <c r="AD451" s="17">
        <v>3.60207102578637E-2</v>
      </c>
      <c r="AE451" s="17">
        <v>3.9413152432320603E-2</v>
      </c>
      <c r="AF451" s="17"/>
      <c r="AG451" s="17">
        <v>2.6620837584355999E-2</v>
      </c>
      <c r="AH451" s="17">
        <v>3.02072800762671E-2</v>
      </c>
      <c r="AI451" s="17">
        <v>0</v>
      </c>
      <c r="AJ451" s="17">
        <v>0.20363788954449299</v>
      </c>
      <c r="AK451" s="17">
        <v>6.3058435090267206E-2</v>
      </c>
      <c r="AL451" s="17"/>
      <c r="AM451" s="17">
        <v>4.8808033865525E-2</v>
      </c>
      <c r="AN451" s="17">
        <v>3.5674691091808597E-2</v>
      </c>
      <c r="AO451" s="17">
        <v>3.1887498863438501E-2</v>
      </c>
      <c r="AP451" s="17">
        <v>3.5086680537128101E-2</v>
      </c>
      <c r="AQ451" s="17">
        <v>0</v>
      </c>
      <c r="AR451" s="17"/>
      <c r="AS451" s="17">
        <v>4.91506609144595E-2</v>
      </c>
      <c r="AT451" s="17">
        <v>3.6363685833453903E-2</v>
      </c>
      <c r="AU451" s="17">
        <v>3.1900901210900202E-2</v>
      </c>
      <c r="AV451" s="17">
        <v>1.00412194806746E-2</v>
      </c>
      <c r="AW451" s="17"/>
      <c r="AX451" s="17">
        <v>3.9920782670362698E-2</v>
      </c>
      <c r="AY451" s="17"/>
      <c r="AZ451" s="17">
        <v>5.4556281844084203E-2</v>
      </c>
      <c r="BA451" s="17">
        <v>1.55163058590539E-2</v>
      </c>
      <c r="BB451" s="17">
        <v>4.0633722037569597E-2</v>
      </c>
      <c r="BC451" s="17"/>
      <c r="BD451" s="17">
        <v>4.57525459135871E-2</v>
      </c>
      <c r="BE451" s="17">
        <v>2.04259562509705E-2</v>
      </c>
    </row>
    <row r="452" spans="2:57" x14ac:dyDescent="0.35">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row>
    <row r="453" spans="2:57" x14ac:dyDescent="0.35">
      <c r="B453" s="6" t="s">
        <v>243</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row>
    <row r="454" spans="2:57" x14ac:dyDescent="0.35">
      <c r="B454" s="24" t="s">
        <v>85</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row>
    <row r="455" spans="2:57" x14ac:dyDescent="0.35">
      <c r="B455" t="s">
        <v>225</v>
      </c>
      <c r="C455" s="17">
        <v>0.17619691937321899</v>
      </c>
      <c r="D455" s="17">
        <v>0.24893444007472201</v>
      </c>
      <c r="E455" s="17">
        <v>0.12954610224367599</v>
      </c>
      <c r="F455" s="17"/>
      <c r="G455" s="17">
        <v>0.222023991194472</v>
      </c>
      <c r="H455" s="17">
        <v>0.20311286706214501</v>
      </c>
      <c r="I455" s="17">
        <v>0.182402081422776</v>
      </c>
      <c r="J455" s="17">
        <v>0.17820615884638699</v>
      </c>
      <c r="K455" s="17">
        <v>9.4059904630976104E-2</v>
      </c>
      <c r="L455" s="17">
        <v>0.13077149592099799</v>
      </c>
      <c r="M455" s="17"/>
      <c r="N455" s="17">
        <v>0.17535893278387299</v>
      </c>
      <c r="O455" s="17">
        <v>0.16605829885236401</v>
      </c>
      <c r="P455" s="17">
        <v>0.19254365288856101</v>
      </c>
      <c r="Q455" s="17">
        <v>0.16244203294669801</v>
      </c>
      <c r="R455" s="17"/>
      <c r="S455" s="17">
        <v>0.2</v>
      </c>
      <c r="T455" s="17">
        <v>0.12380952380952399</v>
      </c>
      <c r="U455" s="17">
        <v>0.23529411764705899</v>
      </c>
      <c r="V455" s="17">
        <v>0.158730158730159</v>
      </c>
      <c r="W455" s="17">
        <v>0.13559322033898299</v>
      </c>
      <c r="X455" s="17">
        <v>0.177215189873418</v>
      </c>
      <c r="Y455" s="17">
        <v>0.28571428571428598</v>
      </c>
      <c r="Z455" s="17">
        <v>9.3023255813953501E-2</v>
      </c>
      <c r="AA455" s="17">
        <v>0.155555555555556</v>
      </c>
      <c r="AB455" s="17"/>
      <c r="AC455" s="17">
        <v>0.132849532254884</v>
      </c>
      <c r="AD455" s="17">
        <v>0.20450795187054599</v>
      </c>
      <c r="AE455" s="17">
        <v>0.14174689057772499</v>
      </c>
      <c r="AF455" s="17"/>
      <c r="AG455" s="17">
        <v>0.16817791299692</v>
      </c>
      <c r="AH455" s="17">
        <v>0.19172085645685</v>
      </c>
      <c r="AI455" s="17">
        <v>9.4711371067114802E-2</v>
      </c>
      <c r="AJ455" s="17">
        <v>0.61166728040352503</v>
      </c>
      <c r="AK455" s="17">
        <v>0.19235493982853999</v>
      </c>
      <c r="AL455" s="17"/>
      <c r="AM455" s="17">
        <v>0.13808718821478999</v>
      </c>
      <c r="AN455" s="17">
        <v>0.21453588545031299</v>
      </c>
      <c r="AO455" s="17">
        <v>0.16822590438656199</v>
      </c>
      <c r="AP455" s="17">
        <v>0.17408454418688499</v>
      </c>
      <c r="AQ455" s="17">
        <v>0.17090797798920801</v>
      </c>
      <c r="AR455" s="17"/>
      <c r="AS455" s="17">
        <v>0.141165647187388</v>
      </c>
      <c r="AT455" s="17">
        <v>0.23444057119457301</v>
      </c>
      <c r="AU455" s="17">
        <v>0.123980608221302</v>
      </c>
      <c r="AV455" s="17">
        <v>0.17494403290075899</v>
      </c>
      <c r="AW455" s="17"/>
      <c r="AX455" s="17">
        <v>0.19329708372312401</v>
      </c>
      <c r="AY455" s="17"/>
      <c r="AZ455" s="17">
        <v>0.19002085057694201</v>
      </c>
      <c r="BA455" s="17">
        <v>0.222708511321832</v>
      </c>
      <c r="BB455" s="17">
        <v>0.109732777032043</v>
      </c>
      <c r="BC455" s="17"/>
      <c r="BD455" s="17">
        <v>0.20821072432863899</v>
      </c>
      <c r="BE455" s="17">
        <v>0.17009263417818901</v>
      </c>
    </row>
    <row r="456" spans="2:57" x14ac:dyDescent="0.35">
      <c r="B456" t="s">
        <v>226</v>
      </c>
      <c r="C456" s="17">
        <v>0.53406029469678395</v>
      </c>
      <c r="D456" s="17">
        <v>0.489846146074637</v>
      </c>
      <c r="E456" s="17">
        <v>0.56257400163168203</v>
      </c>
      <c r="F456" s="17"/>
      <c r="G456" s="17">
        <v>0.43947885664562902</v>
      </c>
      <c r="H456" s="17">
        <v>0.47237530848329601</v>
      </c>
      <c r="I456" s="17">
        <v>0.54602859463806597</v>
      </c>
      <c r="J456" s="17">
        <v>0.57033315094519899</v>
      </c>
      <c r="K456" s="17">
        <v>0.58263996289728603</v>
      </c>
      <c r="L456" s="17">
        <v>0.72719268456872899</v>
      </c>
      <c r="M456" s="17"/>
      <c r="N456" s="17">
        <v>0.56490409797307395</v>
      </c>
      <c r="O456" s="17">
        <v>0.55583285365240997</v>
      </c>
      <c r="P456" s="17">
        <v>0.42315111064858602</v>
      </c>
      <c r="Q456" s="17">
        <v>0.48144318880832299</v>
      </c>
      <c r="R456" s="17"/>
      <c r="S456" s="17">
        <v>0.51666666666666705</v>
      </c>
      <c r="T456" s="17">
        <v>0.580952380952381</v>
      </c>
      <c r="U456" s="17">
        <v>0.441176470588235</v>
      </c>
      <c r="V456" s="17">
        <v>0.55555555555555602</v>
      </c>
      <c r="W456" s="17">
        <v>0.61016949152542399</v>
      </c>
      <c r="X456" s="17">
        <v>0.518987341772152</v>
      </c>
      <c r="Y456" s="17">
        <v>0.48571428571428599</v>
      </c>
      <c r="Z456" s="17">
        <v>0.69767441860465096</v>
      </c>
      <c r="AA456" s="17">
        <v>0.48888888888888898</v>
      </c>
      <c r="AB456" s="17"/>
      <c r="AC456" s="17">
        <v>0.618253014900774</v>
      </c>
      <c r="AD456" s="17">
        <v>0.51561834384016803</v>
      </c>
      <c r="AE456" s="17">
        <v>0.41804702589516801</v>
      </c>
      <c r="AF456" s="17"/>
      <c r="AG456" s="17">
        <v>0.61148660572144098</v>
      </c>
      <c r="AH456" s="17">
        <v>0.48365486916205902</v>
      </c>
      <c r="AI456" s="17">
        <v>0.58692996189116597</v>
      </c>
      <c r="AJ456" s="17">
        <v>0</v>
      </c>
      <c r="AK456" s="17">
        <v>0.48943804601957203</v>
      </c>
      <c r="AL456" s="17"/>
      <c r="AM456" s="17">
        <v>0.56060606881674502</v>
      </c>
      <c r="AN456" s="17">
        <v>0.45500515787163198</v>
      </c>
      <c r="AO456" s="17">
        <v>0.52529354769713499</v>
      </c>
      <c r="AP456" s="17">
        <v>0.55660616369155802</v>
      </c>
      <c r="AQ456" s="17">
        <v>0.58189860804206495</v>
      </c>
      <c r="AR456" s="17"/>
      <c r="AS456" s="17">
        <v>0.51153337326985104</v>
      </c>
      <c r="AT456" s="17">
        <v>0.51712296111259404</v>
      </c>
      <c r="AU456" s="17">
        <v>0.58816369254212297</v>
      </c>
      <c r="AV456" s="17">
        <v>0.53611742879555402</v>
      </c>
      <c r="AW456" s="17"/>
      <c r="AX456" s="17">
        <v>0.52673993446580902</v>
      </c>
      <c r="AY456" s="17"/>
      <c r="AZ456" s="17">
        <v>0.50632202789882996</v>
      </c>
      <c r="BA456" s="17">
        <v>0.48714782996586897</v>
      </c>
      <c r="BB456" s="17">
        <v>0.61382147151734501</v>
      </c>
      <c r="BC456" s="17"/>
      <c r="BD456" s="17">
        <v>0.50959787281735902</v>
      </c>
      <c r="BE456" s="17">
        <v>0.53443195327674098</v>
      </c>
    </row>
    <row r="457" spans="2:57" x14ac:dyDescent="0.35">
      <c r="B457" t="s">
        <v>227</v>
      </c>
      <c r="C457" s="17">
        <v>0.174586589973664</v>
      </c>
      <c r="D457" s="17">
        <v>0.131805371823177</v>
      </c>
      <c r="E457" s="17">
        <v>0.200567375884668</v>
      </c>
      <c r="F457" s="17"/>
      <c r="G457" s="17">
        <v>0.179920521789558</v>
      </c>
      <c r="H457" s="17">
        <v>0.18347247623510601</v>
      </c>
      <c r="I457" s="17">
        <v>0.16311128290026899</v>
      </c>
      <c r="J457" s="17">
        <v>0.14813140748605999</v>
      </c>
      <c r="K457" s="17">
        <v>0.229519814024855</v>
      </c>
      <c r="L457" s="17">
        <v>0.115036904655462</v>
      </c>
      <c r="M457" s="17"/>
      <c r="N457" s="17">
        <v>0.15372323065274701</v>
      </c>
      <c r="O457" s="17">
        <v>0.183720805350436</v>
      </c>
      <c r="P457" s="17">
        <v>0.24094175347376801</v>
      </c>
      <c r="Q457" s="17">
        <v>0.17382444514682199</v>
      </c>
      <c r="R457" s="17"/>
      <c r="S457" s="17">
        <v>0.17499999999999999</v>
      </c>
      <c r="T457" s="17">
        <v>0.2</v>
      </c>
      <c r="U457" s="17">
        <v>0.17647058823529399</v>
      </c>
      <c r="V457" s="17">
        <v>0.158730158730159</v>
      </c>
      <c r="W457" s="17">
        <v>0.13559322033898299</v>
      </c>
      <c r="X457" s="17">
        <v>0.151898734177215</v>
      </c>
      <c r="Y457" s="17">
        <v>0.157142857142857</v>
      </c>
      <c r="Z457" s="17">
        <v>0.116279069767442</v>
      </c>
      <c r="AA457" s="17">
        <v>0.233333333333333</v>
      </c>
      <c r="AB457" s="17"/>
      <c r="AC457" s="17">
        <v>0.15923676906677001</v>
      </c>
      <c r="AD457" s="17">
        <v>0.159134875608613</v>
      </c>
      <c r="AE457" s="17">
        <v>0.31339252456630601</v>
      </c>
      <c r="AF457" s="17"/>
      <c r="AG457" s="17">
        <v>0.14966816774568201</v>
      </c>
      <c r="AH457" s="17">
        <v>0.190633571713413</v>
      </c>
      <c r="AI457" s="17">
        <v>0.21977604065928699</v>
      </c>
      <c r="AJ457" s="17">
        <v>0.18469483005198201</v>
      </c>
      <c r="AK457" s="17">
        <v>0.16762640173960699</v>
      </c>
      <c r="AL457" s="17"/>
      <c r="AM457" s="17">
        <v>0.14882324433886601</v>
      </c>
      <c r="AN457" s="17">
        <v>0.17932612912436699</v>
      </c>
      <c r="AO457" s="17">
        <v>0.19867392788507299</v>
      </c>
      <c r="AP457" s="17">
        <v>0.152669570203879</v>
      </c>
      <c r="AQ457" s="17">
        <v>0.20385449115933199</v>
      </c>
      <c r="AR457" s="17"/>
      <c r="AS457" s="17">
        <v>0.21562989352153999</v>
      </c>
      <c r="AT457" s="17">
        <v>0.147654552205286</v>
      </c>
      <c r="AU457" s="17">
        <v>0.17459660686223</v>
      </c>
      <c r="AV457" s="17">
        <v>0.16622448746995899</v>
      </c>
      <c r="AW457" s="17"/>
      <c r="AX457" s="17">
        <v>0.18088168376836899</v>
      </c>
      <c r="AY457" s="17"/>
      <c r="AZ457" s="17">
        <v>0.19152419817242</v>
      </c>
      <c r="BA457" s="17">
        <v>0.16998413876441201</v>
      </c>
      <c r="BB457" s="17">
        <v>0.16613134550372299</v>
      </c>
      <c r="BC457" s="17"/>
      <c r="BD457" s="17">
        <v>0.173720243973601</v>
      </c>
      <c r="BE457" s="17">
        <v>0.17624666140388301</v>
      </c>
    </row>
    <row r="458" spans="2:57" x14ac:dyDescent="0.35">
      <c r="B458" t="s">
        <v>228</v>
      </c>
      <c r="C458" s="17">
        <v>7.0489317043267205E-2</v>
      </c>
      <c r="D458" s="17">
        <v>0.103371537102028</v>
      </c>
      <c r="E458" s="17">
        <v>5.1482513047516602E-2</v>
      </c>
      <c r="F458" s="17"/>
      <c r="G458" s="17">
        <v>0.112421532027042</v>
      </c>
      <c r="H458" s="17">
        <v>9.4503755279934598E-2</v>
      </c>
      <c r="I458" s="17">
        <v>6.9894599504046903E-2</v>
      </c>
      <c r="J458" s="17">
        <v>7.7828560351631104E-2</v>
      </c>
      <c r="K458" s="17">
        <v>1.2452102501396599E-2</v>
      </c>
      <c r="L458" s="17">
        <v>0</v>
      </c>
      <c r="M458" s="17"/>
      <c r="N458" s="17">
        <v>6.9328398382456996E-2</v>
      </c>
      <c r="O458" s="17">
        <v>4.3359459267893398E-2</v>
      </c>
      <c r="P458" s="17">
        <v>9.9698614970053404E-2</v>
      </c>
      <c r="Q458" s="17">
        <v>0.107497521149012</v>
      </c>
      <c r="R458" s="17"/>
      <c r="S458" s="17">
        <v>5.83333333333333E-2</v>
      </c>
      <c r="T458" s="17">
        <v>5.7142857142857099E-2</v>
      </c>
      <c r="U458" s="17">
        <v>8.8235294117647106E-2</v>
      </c>
      <c r="V458" s="17">
        <v>7.9365079365079402E-2</v>
      </c>
      <c r="W458" s="17">
        <v>6.7796610169491497E-2</v>
      </c>
      <c r="X458" s="17">
        <v>8.8607594936708806E-2</v>
      </c>
      <c r="Y458" s="17">
        <v>5.7142857142857099E-2</v>
      </c>
      <c r="Z458" s="17">
        <v>6.9767441860465101E-2</v>
      </c>
      <c r="AA458" s="17">
        <v>7.7777777777777807E-2</v>
      </c>
      <c r="AB458" s="17"/>
      <c r="AC458" s="17">
        <v>5.7142844037918999E-2</v>
      </c>
      <c r="AD458" s="17">
        <v>7.4299051852077899E-2</v>
      </c>
      <c r="AE458" s="17">
        <v>5.9815225350727599E-2</v>
      </c>
      <c r="AF458" s="17"/>
      <c r="AG458" s="17">
        <v>4.3675244865478503E-2</v>
      </c>
      <c r="AH458" s="17">
        <v>0.100641827748365</v>
      </c>
      <c r="AI458" s="17">
        <v>6.19469785662203E-2</v>
      </c>
      <c r="AJ458" s="17">
        <v>0</v>
      </c>
      <c r="AK458" s="17">
        <v>4.2270941509728502E-2</v>
      </c>
      <c r="AL458" s="17"/>
      <c r="AM458" s="17">
        <v>8.2721064685858894E-2</v>
      </c>
      <c r="AN458" s="17">
        <v>0.109021848083076</v>
      </c>
      <c r="AO458" s="17">
        <v>6.4219789595672705E-2</v>
      </c>
      <c r="AP458" s="17">
        <v>7.1597676719229897E-2</v>
      </c>
      <c r="AQ458" s="17">
        <v>4.3338922809394803E-2</v>
      </c>
      <c r="AR458" s="17"/>
      <c r="AS458" s="17">
        <v>7.1443572438113404E-2</v>
      </c>
      <c r="AT458" s="17">
        <v>5.6735457894389302E-2</v>
      </c>
      <c r="AU458" s="17">
        <v>6.2128706996784397E-2</v>
      </c>
      <c r="AV458" s="17">
        <v>0.112672831353053</v>
      </c>
      <c r="AW458" s="17"/>
      <c r="AX458" s="17">
        <v>5.6784477466681499E-2</v>
      </c>
      <c r="AY458" s="17"/>
      <c r="AZ458" s="17">
        <v>4.6905104035894603E-2</v>
      </c>
      <c r="BA458" s="17">
        <v>9.7415937370414707E-2</v>
      </c>
      <c r="BB458" s="17">
        <v>6.08865589435445E-2</v>
      </c>
      <c r="BC458" s="17"/>
      <c r="BD458" s="17">
        <v>5.5793465598041797E-2</v>
      </c>
      <c r="BE458" s="17">
        <v>8.6389413441284202E-2</v>
      </c>
    </row>
    <row r="459" spans="2:57" x14ac:dyDescent="0.35">
      <c r="B459" t="s">
        <v>81</v>
      </c>
      <c r="C459" s="17">
        <v>4.4666878913065901E-2</v>
      </c>
      <c r="D459" s="17">
        <v>2.6042504925435798E-2</v>
      </c>
      <c r="E459" s="17">
        <v>5.5830007192457801E-2</v>
      </c>
      <c r="F459" s="17"/>
      <c r="G459" s="17">
        <v>4.6155098343300699E-2</v>
      </c>
      <c r="H459" s="17">
        <v>4.6535592939518297E-2</v>
      </c>
      <c r="I459" s="17">
        <v>3.85634415348418E-2</v>
      </c>
      <c r="J459" s="17">
        <v>2.5500722370723101E-2</v>
      </c>
      <c r="K459" s="17">
        <v>8.1328215945486698E-2</v>
      </c>
      <c r="L459" s="17">
        <v>2.6998914854810301E-2</v>
      </c>
      <c r="M459" s="17"/>
      <c r="N459" s="17">
        <v>3.66853402078497E-2</v>
      </c>
      <c r="O459" s="17">
        <v>5.1028582876896697E-2</v>
      </c>
      <c r="P459" s="17">
        <v>4.3664868019032001E-2</v>
      </c>
      <c r="Q459" s="17">
        <v>7.4792811949145097E-2</v>
      </c>
      <c r="R459" s="17"/>
      <c r="S459" s="17">
        <v>0.05</v>
      </c>
      <c r="T459" s="17">
        <v>3.8095238095238099E-2</v>
      </c>
      <c r="U459" s="17">
        <v>5.8823529411764698E-2</v>
      </c>
      <c r="V459" s="17">
        <v>4.7619047619047603E-2</v>
      </c>
      <c r="W459" s="17">
        <v>5.0847457627118599E-2</v>
      </c>
      <c r="X459" s="17">
        <v>6.3291139240506306E-2</v>
      </c>
      <c r="Y459" s="17">
        <v>1.4285714285714299E-2</v>
      </c>
      <c r="Z459" s="17">
        <v>2.32558139534884E-2</v>
      </c>
      <c r="AA459" s="17">
        <v>4.4444444444444398E-2</v>
      </c>
      <c r="AB459" s="17"/>
      <c r="AC459" s="17">
        <v>3.25178397396532E-2</v>
      </c>
      <c r="AD459" s="17">
        <v>4.6439776828594501E-2</v>
      </c>
      <c r="AE459" s="17">
        <v>6.6998333610073402E-2</v>
      </c>
      <c r="AF459" s="17"/>
      <c r="AG459" s="17">
        <v>2.6992068670478001E-2</v>
      </c>
      <c r="AH459" s="17">
        <v>3.3348874919313397E-2</v>
      </c>
      <c r="AI459" s="17">
        <v>3.6635647816211002E-2</v>
      </c>
      <c r="AJ459" s="17">
        <v>0.20363788954449299</v>
      </c>
      <c r="AK459" s="17">
        <v>0.108309670902552</v>
      </c>
      <c r="AL459" s="17"/>
      <c r="AM459" s="17">
        <v>6.9762433943739599E-2</v>
      </c>
      <c r="AN459" s="17">
        <v>4.2110979470612098E-2</v>
      </c>
      <c r="AO459" s="17">
        <v>4.3586830435557E-2</v>
      </c>
      <c r="AP459" s="17">
        <v>4.5042045198448802E-2</v>
      </c>
      <c r="AQ459" s="17">
        <v>0</v>
      </c>
      <c r="AR459" s="17"/>
      <c r="AS459" s="17">
        <v>6.0227513583106997E-2</v>
      </c>
      <c r="AT459" s="17">
        <v>4.4046457593157798E-2</v>
      </c>
      <c r="AU459" s="17">
        <v>5.1130385377560102E-2</v>
      </c>
      <c r="AV459" s="17">
        <v>1.00412194806746E-2</v>
      </c>
      <c r="AW459" s="17"/>
      <c r="AX459" s="17">
        <v>4.2296820576015998E-2</v>
      </c>
      <c r="AY459" s="17"/>
      <c r="AZ459" s="17">
        <v>6.5227819315913094E-2</v>
      </c>
      <c r="BA459" s="17">
        <v>2.27435825774716E-2</v>
      </c>
      <c r="BB459" s="17">
        <v>4.9427847003344898E-2</v>
      </c>
      <c r="BC459" s="17"/>
      <c r="BD459" s="17">
        <v>5.2677693282358697E-2</v>
      </c>
      <c r="BE459" s="17">
        <v>3.2839337699903402E-2</v>
      </c>
    </row>
    <row r="460" spans="2:57"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row>
    <row r="461" spans="2:57" x14ac:dyDescent="0.35">
      <c r="B461" s="6" t="s">
        <v>249</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row>
    <row r="462" spans="2:57" x14ac:dyDescent="0.35">
      <c r="B462" s="24" t="s">
        <v>85</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row>
    <row r="463" spans="2:57" x14ac:dyDescent="0.35">
      <c r="B463" t="s">
        <v>244</v>
      </c>
      <c r="C463" s="17">
        <v>0</v>
      </c>
      <c r="D463" s="17">
        <v>0</v>
      </c>
      <c r="E463" s="17">
        <v>0</v>
      </c>
      <c r="F463" s="17"/>
      <c r="G463" s="17">
        <v>0</v>
      </c>
      <c r="H463" s="17">
        <v>0</v>
      </c>
      <c r="I463" s="17">
        <v>0</v>
      </c>
      <c r="J463" s="17">
        <v>0</v>
      </c>
      <c r="K463" s="17">
        <v>0</v>
      </c>
      <c r="L463" s="17">
        <v>0</v>
      </c>
      <c r="M463" s="17"/>
      <c r="N463" s="17">
        <v>0</v>
      </c>
      <c r="O463" s="17">
        <v>0</v>
      </c>
      <c r="P463" s="17">
        <v>0</v>
      </c>
      <c r="Q463" s="17">
        <v>0</v>
      </c>
      <c r="R463" s="17"/>
      <c r="S463" s="17">
        <v>0</v>
      </c>
      <c r="T463" s="17">
        <v>0</v>
      </c>
      <c r="U463" s="17">
        <v>0</v>
      </c>
      <c r="V463" s="17">
        <v>0</v>
      </c>
      <c r="W463" s="17">
        <v>0</v>
      </c>
      <c r="X463" s="17">
        <v>0</v>
      </c>
      <c r="Y463" s="17">
        <v>0</v>
      </c>
      <c r="Z463" s="17">
        <v>0</v>
      </c>
      <c r="AA463" s="17">
        <v>0</v>
      </c>
      <c r="AB463" s="17"/>
      <c r="AC463" s="17">
        <v>0</v>
      </c>
      <c r="AD463" s="17">
        <v>0</v>
      </c>
      <c r="AE463" s="17">
        <v>0</v>
      </c>
      <c r="AF463" s="17"/>
      <c r="AG463" s="17">
        <v>0</v>
      </c>
      <c r="AH463" s="17">
        <v>0</v>
      </c>
      <c r="AI463" s="17">
        <v>0</v>
      </c>
      <c r="AJ463" s="17">
        <v>0</v>
      </c>
      <c r="AK463" s="17">
        <v>0</v>
      </c>
      <c r="AL463" s="17"/>
      <c r="AM463" s="17">
        <v>0</v>
      </c>
      <c r="AN463" s="17">
        <v>0</v>
      </c>
      <c r="AO463" s="17">
        <v>0</v>
      </c>
      <c r="AP463" s="17">
        <v>0</v>
      </c>
      <c r="AQ463" s="17">
        <v>0</v>
      </c>
      <c r="AR463" s="17"/>
      <c r="AS463" s="17">
        <v>0</v>
      </c>
      <c r="AT463" s="17">
        <v>0</v>
      </c>
      <c r="AU463" s="17">
        <v>0</v>
      </c>
      <c r="AV463" s="17">
        <v>0</v>
      </c>
      <c r="AW463" s="17"/>
      <c r="AX463" s="17">
        <v>0</v>
      </c>
      <c r="AY463" s="17"/>
      <c r="AZ463" s="17">
        <v>0</v>
      </c>
      <c r="BA463" s="17">
        <v>0</v>
      </c>
      <c r="BB463" s="17">
        <v>0</v>
      </c>
      <c r="BC463" s="17"/>
      <c r="BD463" s="17">
        <v>0</v>
      </c>
      <c r="BE463" s="17">
        <v>0</v>
      </c>
    </row>
    <row r="464" spans="2:57" x14ac:dyDescent="0.35">
      <c r="B464" t="s">
        <v>245</v>
      </c>
      <c r="C464" s="17">
        <v>0</v>
      </c>
      <c r="D464" s="17">
        <v>0</v>
      </c>
      <c r="E464" s="17">
        <v>0</v>
      </c>
      <c r="F464" s="17"/>
      <c r="G464" s="17">
        <v>0</v>
      </c>
      <c r="H464" s="17">
        <v>0</v>
      </c>
      <c r="I464" s="17">
        <v>0</v>
      </c>
      <c r="J464" s="17">
        <v>0</v>
      </c>
      <c r="K464" s="17">
        <v>0</v>
      </c>
      <c r="L464" s="17">
        <v>0</v>
      </c>
      <c r="M464" s="17"/>
      <c r="N464" s="17">
        <v>0</v>
      </c>
      <c r="O464" s="17">
        <v>0</v>
      </c>
      <c r="P464" s="17">
        <v>0</v>
      </c>
      <c r="Q464" s="17">
        <v>0</v>
      </c>
      <c r="R464" s="17"/>
      <c r="S464" s="17">
        <v>0</v>
      </c>
      <c r="T464" s="17">
        <v>0</v>
      </c>
      <c r="U464" s="17">
        <v>0</v>
      </c>
      <c r="V464" s="17">
        <v>0</v>
      </c>
      <c r="W464" s="17">
        <v>0</v>
      </c>
      <c r="X464" s="17">
        <v>0</v>
      </c>
      <c r="Y464" s="17">
        <v>0</v>
      </c>
      <c r="Z464" s="17">
        <v>0</v>
      </c>
      <c r="AA464" s="17">
        <v>0</v>
      </c>
      <c r="AB464" s="17"/>
      <c r="AC464" s="17">
        <v>0</v>
      </c>
      <c r="AD464" s="17">
        <v>0</v>
      </c>
      <c r="AE464" s="17">
        <v>0</v>
      </c>
      <c r="AF464" s="17"/>
      <c r="AG464" s="17">
        <v>0</v>
      </c>
      <c r="AH464" s="17">
        <v>0</v>
      </c>
      <c r="AI464" s="17">
        <v>0</v>
      </c>
      <c r="AJ464" s="17">
        <v>0</v>
      </c>
      <c r="AK464" s="17">
        <v>0</v>
      </c>
      <c r="AL464" s="17"/>
      <c r="AM464" s="17">
        <v>0</v>
      </c>
      <c r="AN464" s="17">
        <v>0</v>
      </c>
      <c r="AO464" s="17">
        <v>0</v>
      </c>
      <c r="AP464" s="17">
        <v>0</v>
      </c>
      <c r="AQ464" s="17">
        <v>0</v>
      </c>
      <c r="AR464" s="17"/>
      <c r="AS464" s="17">
        <v>0</v>
      </c>
      <c r="AT464" s="17">
        <v>0</v>
      </c>
      <c r="AU464" s="17">
        <v>0</v>
      </c>
      <c r="AV464" s="17">
        <v>0</v>
      </c>
      <c r="AW464" s="17"/>
      <c r="AX464" s="17">
        <v>0</v>
      </c>
      <c r="AY464" s="17"/>
      <c r="AZ464" s="17">
        <v>0</v>
      </c>
      <c r="BA464" s="17">
        <v>0</v>
      </c>
      <c r="BB464" s="17">
        <v>0</v>
      </c>
      <c r="BC464" s="17"/>
      <c r="BD464" s="17">
        <v>0</v>
      </c>
      <c r="BE464" s="17">
        <v>0</v>
      </c>
    </row>
    <row r="465" spans="2:57" x14ac:dyDescent="0.35">
      <c r="B465" t="s">
        <v>246</v>
      </c>
      <c r="C465" s="17">
        <v>0</v>
      </c>
      <c r="D465" s="17">
        <v>0</v>
      </c>
      <c r="E465" s="17">
        <v>0</v>
      </c>
      <c r="F465" s="17"/>
      <c r="G465" s="17">
        <v>0</v>
      </c>
      <c r="H465" s="17">
        <v>0</v>
      </c>
      <c r="I465" s="17">
        <v>0</v>
      </c>
      <c r="J465" s="17">
        <v>0</v>
      </c>
      <c r="K465" s="17">
        <v>0</v>
      </c>
      <c r="L465" s="17">
        <v>0</v>
      </c>
      <c r="M465" s="17"/>
      <c r="N465" s="17">
        <v>0</v>
      </c>
      <c r="O465" s="17">
        <v>0</v>
      </c>
      <c r="P465" s="17">
        <v>0</v>
      </c>
      <c r="Q465" s="17">
        <v>0</v>
      </c>
      <c r="R465" s="17"/>
      <c r="S465" s="17">
        <v>0</v>
      </c>
      <c r="T465" s="17">
        <v>0</v>
      </c>
      <c r="U465" s="17">
        <v>0</v>
      </c>
      <c r="V465" s="17">
        <v>0</v>
      </c>
      <c r="W465" s="17">
        <v>0</v>
      </c>
      <c r="X465" s="17">
        <v>0</v>
      </c>
      <c r="Y465" s="17">
        <v>0</v>
      </c>
      <c r="Z465" s="17">
        <v>0</v>
      </c>
      <c r="AA465" s="17">
        <v>0</v>
      </c>
      <c r="AB465" s="17"/>
      <c r="AC465" s="17">
        <v>0</v>
      </c>
      <c r="AD465" s="17">
        <v>0</v>
      </c>
      <c r="AE465" s="17">
        <v>0</v>
      </c>
      <c r="AF465" s="17"/>
      <c r="AG465" s="17">
        <v>0</v>
      </c>
      <c r="AH465" s="17">
        <v>0</v>
      </c>
      <c r="AI465" s="17">
        <v>0</v>
      </c>
      <c r="AJ465" s="17">
        <v>0</v>
      </c>
      <c r="AK465" s="17">
        <v>0</v>
      </c>
      <c r="AL465" s="17"/>
      <c r="AM465" s="17">
        <v>0</v>
      </c>
      <c r="AN465" s="17">
        <v>0</v>
      </c>
      <c r="AO465" s="17">
        <v>0</v>
      </c>
      <c r="AP465" s="17">
        <v>0</v>
      </c>
      <c r="AQ465" s="17">
        <v>0</v>
      </c>
      <c r="AR465" s="17"/>
      <c r="AS465" s="17">
        <v>0</v>
      </c>
      <c r="AT465" s="17">
        <v>0</v>
      </c>
      <c r="AU465" s="17">
        <v>0</v>
      </c>
      <c r="AV465" s="17">
        <v>0</v>
      </c>
      <c r="AW465" s="17"/>
      <c r="AX465" s="17">
        <v>0</v>
      </c>
      <c r="AY465" s="17"/>
      <c r="AZ465" s="17">
        <v>0</v>
      </c>
      <c r="BA465" s="17">
        <v>0</v>
      </c>
      <c r="BB465" s="17">
        <v>0</v>
      </c>
      <c r="BC465" s="17"/>
      <c r="BD465" s="17">
        <v>0</v>
      </c>
      <c r="BE465" s="17">
        <v>0</v>
      </c>
    </row>
    <row r="466" spans="2:57" x14ac:dyDescent="0.35">
      <c r="B466" t="s">
        <v>247</v>
      </c>
      <c r="C466" s="17">
        <v>0.44614228668820899</v>
      </c>
      <c r="D466" s="17">
        <v>0.53290940585180502</v>
      </c>
      <c r="E466" s="17">
        <v>0.39721171911506198</v>
      </c>
      <c r="F466" s="17"/>
      <c r="G466" s="17">
        <v>0.51898987425909704</v>
      </c>
      <c r="H466" s="17">
        <v>0.42577228491519098</v>
      </c>
      <c r="I466" s="17">
        <v>0.48829388369312399</v>
      </c>
      <c r="J466" s="17">
        <v>0.38079830289933397</v>
      </c>
      <c r="K466" s="17">
        <v>0.43066775344334701</v>
      </c>
      <c r="L466" s="17">
        <v>0.45890905657964898</v>
      </c>
      <c r="M466" s="17"/>
      <c r="N466" s="17">
        <v>0.47382214444938298</v>
      </c>
      <c r="O466" s="17">
        <v>0.42269747290962201</v>
      </c>
      <c r="P466" s="17">
        <v>0.42833606630487597</v>
      </c>
      <c r="Q466" s="17">
        <v>0.37482645174038898</v>
      </c>
      <c r="R466" s="17"/>
      <c r="S466" s="17">
        <v>0.41666666666666702</v>
      </c>
      <c r="T466" s="17">
        <v>0.419047619047619</v>
      </c>
      <c r="U466" s="17">
        <v>0.441176470588235</v>
      </c>
      <c r="V466" s="17">
        <v>0.50793650793650802</v>
      </c>
      <c r="W466" s="17">
        <v>0.44067796610169502</v>
      </c>
      <c r="X466" s="17">
        <v>0.417721518987342</v>
      </c>
      <c r="Y466" s="17">
        <v>0.52857142857142903</v>
      </c>
      <c r="Z466" s="17">
        <v>0.44186046511627902</v>
      </c>
      <c r="AA466" s="17">
        <v>0.43333333333333302</v>
      </c>
      <c r="AB466" s="17"/>
      <c r="AC466" s="17">
        <v>0.41817148841686802</v>
      </c>
      <c r="AD466" s="17">
        <v>0.47799400753917398</v>
      </c>
      <c r="AE466" s="17">
        <v>0.388337222144572</v>
      </c>
      <c r="AF466" s="17"/>
      <c r="AG466" s="17">
        <v>0.49347128900259801</v>
      </c>
      <c r="AH466" s="17">
        <v>0.4386915135642</v>
      </c>
      <c r="AI466" s="17">
        <v>0.48858780091732901</v>
      </c>
      <c r="AJ466" s="17">
        <v>0.38833271959647497</v>
      </c>
      <c r="AK466" s="17">
        <v>0.213967991501229</v>
      </c>
      <c r="AL466" s="17"/>
      <c r="AM466" s="17">
        <v>0.427300311191739</v>
      </c>
      <c r="AN466" s="17">
        <v>0.43891488632755499</v>
      </c>
      <c r="AO466" s="17">
        <v>0.43380646397287997</v>
      </c>
      <c r="AP466" s="17">
        <v>0.45992892389276002</v>
      </c>
      <c r="AQ466" s="17">
        <v>0.51106812794666701</v>
      </c>
      <c r="AR466" s="17"/>
      <c r="AS466" s="17">
        <v>0.37067139252467801</v>
      </c>
      <c r="AT466" s="17">
        <v>0.51013651735606702</v>
      </c>
      <c r="AU466" s="17">
        <v>0.37010388626637503</v>
      </c>
      <c r="AV466" s="17">
        <v>0.53515727508215305</v>
      </c>
      <c r="AW466" s="17"/>
      <c r="AX466" s="17">
        <v>0.461580397181174</v>
      </c>
      <c r="AY466" s="17"/>
      <c r="AZ466" s="17">
        <v>0.438192548669607</v>
      </c>
      <c r="BA466" s="17">
        <v>0.51950925501511702</v>
      </c>
      <c r="BB466" s="17">
        <v>0.37747012262159402</v>
      </c>
      <c r="BC466" s="17"/>
      <c r="BD466" s="17">
        <v>0.43643806857048401</v>
      </c>
      <c r="BE466" s="17">
        <v>0.49924775560503798</v>
      </c>
    </row>
    <row r="467" spans="2:57" x14ac:dyDescent="0.35">
      <c r="B467" t="s">
        <v>248</v>
      </c>
      <c r="C467" s="17">
        <v>0.44477077128536902</v>
      </c>
      <c r="D467" s="17">
        <v>0.40242323749273301</v>
      </c>
      <c r="E467" s="17">
        <v>0.46706499117913203</v>
      </c>
      <c r="F467" s="17"/>
      <c r="G467" s="17">
        <v>0.38333416715844798</v>
      </c>
      <c r="H467" s="17">
        <v>0.480658629775223</v>
      </c>
      <c r="I467" s="17">
        <v>0.43352896470067598</v>
      </c>
      <c r="J467" s="17">
        <v>0.552023148198863</v>
      </c>
      <c r="K467" s="17">
        <v>0.335838586349962</v>
      </c>
      <c r="L467" s="17">
        <v>0.37290833427493802</v>
      </c>
      <c r="M467" s="17"/>
      <c r="N467" s="17">
        <v>0.41956354546396901</v>
      </c>
      <c r="O467" s="17">
        <v>0.46702323303500298</v>
      </c>
      <c r="P467" s="17">
        <v>0.48691991278186803</v>
      </c>
      <c r="Q467" s="17">
        <v>0.46238661379086199</v>
      </c>
      <c r="R467" s="17"/>
      <c r="S467" s="17">
        <v>0.46666666666666701</v>
      </c>
      <c r="T467" s="17">
        <v>0.42857142857142899</v>
      </c>
      <c r="U467" s="17">
        <v>0.441176470588235</v>
      </c>
      <c r="V467" s="17">
        <v>0.39682539682539703</v>
      </c>
      <c r="W467" s="17">
        <v>0.52542372881355903</v>
      </c>
      <c r="X467" s="17">
        <v>0.468354430379747</v>
      </c>
      <c r="Y467" s="17">
        <v>0.4</v>
      </c>
      <c r="Z467" s="17">
        <v>0.44186046511627902</v>
      </c>
      <c r="AA467" s="17">
        <v>0.44444444444444398</v>
      </c>
      <c r="AB467" s="17"/>
      <c r="AC467" s="17">
        <v>0.48496371053944098</v>
      </c>
      <c r="AD467" s="17">
        <v>0.42604243761121002</v>
      </c>
      <c r="AE467" s="17">
        <v>0.38998007148407399</v>
      </c>
      <c r="AF467" s="17"/>
      <c r="AG467" s="17">
        <v>0.40358082967539899</v>
      </c>
      <c r="AH467" s="17">
        <v>0.498152315059055</v>
      </c>
      <c r="AI467" s="17">
        <v>0.37284665618546903</v>
      </c>
      <c r="AJ467" s="17">
        <v>0.408029390859032</v>
      </c>
      <c r="AK467" s="17">
        <v>0.50297305614541898</v>
      </c>
      <c r="AL467" s="17"/>
      <c r="AM467" s="17">
        <v>0.44104224829212801</v>
      </c>
      <c r="AN467" s="17">
        <v>0.43118632382389299</v>
      </c>
      <c r="AO467" s="17">
        <v>0.46752344339462398</v>
      </c>
      <c r="AP467" s="17">
        <v>0.43987244036466</v>
      </c>
      <c r="AQ467" s="17">
        <v>0.26446216886447399</v>
      </c>
      <c r="AR467" s="17"/>
      <c r="AS467" s="17">
        <v>0.49784292957821602</v>
      </c>
      <c r="AT467" s="17">
        <v>0.41297485443165699</v>
      </c>
      <c r="AU467" s="17">
        <v>0.47505397119965398</v>
      </c>
      <c r="AV467" s="17">
        <v>0.38416161287830503</v>
      </c>
      <c r="AW467" s="17"/>
      <c r="AX467" s="17">
        <v>0.43430962328685202</v>
      </c>
      <c r="AY467" s="17"/>
      <c r="AZ467" s="17">
        <v>0.458540622129961</v>
      </c>
      <c r="BA467" s="17">
        <v>0.38995496557165799</v>
      </c>
      <c r="BB467" s="17">
        <v>0.50158524556202599</v>
      </c>
      <c r="BC467" s="17"/>
      <c r="BD467" s="17">
        <v>0.42891338833570702</v>
      </c>
      <c r="BE467" s="17">
        <v>0.44152914327316101</v>
      </c>
    </row>
    <row r="468" spans="2:57" x14ac:dyDescent="0.35">
      <c r="B468" t="s">
        <v>81</v>
      </c>
      <c r="C468" s="17">
        <v>0.109086942026422</v>
      </c>
      <c r="D468" s="17">
        <v>6.4667356655462194E-2</v>
      </c>
      <c r="E468" s="17">
        <v>0.13572328970580499</v>
      </c>
      <c r="F468" s="17"/>
      <c r="G468" s="17">
        <v>9.7675958582455494E-2</v>
      </c>
      <c r="H468" s="17">
        <v>9.3569085309585298E-2</v>
      </c>
      <c r="I468" s="17">
        <v>7.8177151606200201E-2</v>
      </c>
      <c r="J468" s="17">
        <v>6.7178548901802998E-2</v>
      </c>
      <c r="K468" s="17">
        <v>0.23349366020669099</v>
      </c>
      <c r="L468" s="17">
        <v>0.168182609145413</v>
      </c>
      <c r="M468" s="17"/>
      <c r="N468" s="17">
        <v>0.106614310086648</v>
      </c>
      <c r="O468" s="17">
        <v>0.110279294055375</v>
      </c>
      <c r="P468" s="17">
        <v>8.4744020913255905E-2</v>
      </c>
      <c r="Q468" s="17">
        <v>0.16278693446874901</v>
      </c>
      <c r="R468" s="17"/>
      <c r="S468" s="17">
        <v>0.116666666666667</v>
      </c>
      <c r="T468" s="17">
        <v>0.15238095238095201</v>
      </c>
      <c r="U468" s="17">
        <v>0.11764705882352899</v>
      </c>
      <c r="V468" s="17">
        <v>9.5238095238095205E-2</v>
      </c>
      <c r="W468" s="17">
        <v>3.3898305084745797E-2</v>
      </c>
      <c r="X468" s="17">
        <v>0.113924050632911</v>
      </c>
      <c r="Y468" s="17">
        <v>7.1428571428571397E-2</v>
      </c>
      <c r="Z468" s="17">
        <v>0.116279069767442</v>
      </c>
      <c r="AA468" s="17">
        <v>0.122222222222222</v>
      </c>
      <c r="AB468" s="17"/>
      <c r="AC468" s="17">
        <v>9.6864801043691107E-2</v>
      </c>
      <c r="AD468" s="17">
        <v>9.5963554849616495E-2</v>
      </c>
      <c r="AE468" s="17">
        <v>0.22168270637135401</v>
      </c>
      <c r="AF468" s="17"/>
      <c r="AG468" s="17">
        <v>0.102947881322003</v>
      </c>
      <c r="AH468" s="17">
        <v>6.3156171376745507E-2</v>
      </c>
      <c r="AI468" s="17">
        <v>0.13856554289720199</v>
      </c>
      <c r="AJ468" s="17">
        <v>0.20363788954449299</v>
      </c>
      <c r="AK468" s="17">
        <v>0.28305895235335199</v>
      </c>
      <c r="AL468" s="17"/>
      <c r="AM468" s="17">
        <v>0.13165744051613201</v>
      </c>
      <c r="AN468" s="17">
        <v>0.12989878984855199</v>
      </c>
      <c r="AO468" s="17">
        <v>9.8670092632495598E-2</v>
      </c>
      <c r="AP468" s="17">
        <v>0.10019863574258001</v>
      </c>
      <c r="AQ468" s="17">
        <v>0.224469703188859</v>
      </c>
      <c r="AR468" s="17"/>
      <c r="AS468" s="17">
        <v>0.131485677897106</v>
      </c>
      <c r="AT468" s="17">
        <v>7.6888628212276794E-2</v>
      </c>
      <c r="AU468" s="17">
        <v>0.15484214253397</v>
      </c>
      <c r="AV468" s="17">
        <v>8.0681112039542105E-2</v>
      </c>
      <c r="AW468" s="17"/>
      <c r="AX468" s="17">
        <v>0.104109979531974</v>
      </c>
      <c r="AY468" s="17"/>
      <c r="AZ468" s="17">
        <v>0.10326682920043199</v>
      </c>
      <c r="BA468" s="17">
        <v>9.0535779413225395E-2</v>
      </c>
      <c r="BB468" s="17">
        <v>0.12094463181638</v>
      </c>
      <c r="BC468" s="17"/>
      <c r="BD468" s="17">
        <v>0.134648543093809</v>
      </c>
      <c r="BE468" s="17">
        <v>5.9223101121800799E-2</v>
      </c>
    </row>
    <row r="469" spans="2:57"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row>
    <row r="470" spans="2:57" x14ac:dyDescent="0.35">
      <c r="B470" s="6" t="s">
        <v>257</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row>
    <row r="471" spans="2:57" x14ac:dyDescent="0.35">
      <c r="B471" s="24" t="s">
        <v>258</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row>
    <row r="472" spans="2:57" x14ac:dyDescent="0.35">
      <c r="B472" t="s">
        <v>250</v>
      </c>
      <c r="C472" s="17">
        <v>0.59711414594733303</v>
      </c>
      <c r="D472" s="17">
        <v>0.563502640995872</v>
      </c>
      <c r="E472" s="17">
        <v>0.61008970451555899</v>
      </c>
      <c r="F472" s="17"/>
      <c r="G472" s="17">
        <v>0.51475380662152104</v>
      </c>
      <c r="H472" s="17">
        <v>0.51796208251334797</v>
      </c>
      <c r="I472" s="17">
        <v>0.57039907059447104</v>
      </c>
      <c r="J472" s="17">
        <v>0.73790654504092501</v>
      </c>
      <c r="K472" s="17">
        <v>0.56135485645398198</v>
      </c>
      <c r="L472" s="17">
        <v>0.84966581713938005</v>
      </c>
      <c r="M472" s="17"/>
      <c r="N472" s="17">
        <v>0.67538820923755405</v>
      </c>
      <c r="O472" s="17">
        <v>0.58113211006292798</v>
      </c>
      <c r="P472" s="17">
        <v>0.57208139520788404</v>
      </c>
      <c r="Q472" s="17">
        <v>0.33820727347722901</v>
      </c>
      <c r="R472" s="17"/>
      <c r="S472" s="17">
        <v>0.58928571428571397</v>
      </c>
      <c r="T472" s="17">
        <v>0.71111111111111103</v>
      </c>
      <c r="U472" s="17">
        <v>0.53333333333333299</v>
      </c>
      <c r="V472" s="17">
        <v>0.48</v>
      </c>
      <c r="W472" s="17">
        <v>0.67741935483870996</v>
      </c>
      <c r="X472" s="17">
        <v>0.70270270270270296</v>
      </c>
      <c r="Y472" s="17">
        <v>0.39285714285714302</v>
      </c>
      <c r="Z472" s="17">
        <v>0.57894736842105299</v>
      </c>
      <c r="AA472" s="17">
        <v>0.6</v>
      </c>
      <c r="AB472" s="17"/>
      <c r="AC472" s="17">
        <v>0.57686675135898502</v>
      </c>
      <c r="AD472" s="17">
        <v>0.61868874572461996</v>
      </c>
      <c r="AE472" s="17">
        <v>0.52743845696803904</v>
      </c>
      <c r="AF472" s="17"/>
      <c r="AG472" s="17">
        <v>0.61686238909458102</v>
      </c>
      <c r="AH472" s="17">
        <v>0.621347743269411</v>
      </c>
      <c r="AI472" s="17">
        <v>0.60900647598837898</v>
      </c>
      <c r="AJ472" s="17">
        <v>0.46278806195693201</v>
      </c>
      <c r="AK472" s="17">
        <v>0.64094715675069902</v>
      </c>
      <c r="AL472" s="17"/>
      <c r="AM472" s="17">
        <v>0.51626875835184405</v>
      </c>
      <c r="AN472" s="17">
        <v>0.62301525976497496</v>
      </c>
      <c r="AO472" s="17">
        <v>0.61599828353147701</v>
      </c>
      <c r="AP472" s="17">
        <v>0.59244906351784798</v>
      </c>
      <c r="AQ472" s="17">
        <v>0.66863132187355201</v>
      </c>
      <c r="AR472" s="17"/>
      <c r="AS472" s="17">
        <v>0.59561282282523798</v>
      </c>
      <c r="AT472" s="17">
        <v>0.57002754003460399</v>
      </c>
      <c r="AU472" s="17">
        <v>0.61163039005298103</v>
      </c>
      <c r="AV472" s="17">
        <v>0.64294846341380896</v>
      </c>
      <c r="AW472" s="17"/>
      <c r="AX472" s="17">
        <v>0.611676618952679</v>
      </c>
      <c r="AY472" s="17"/>
      <c r="AZ472" s="17">
        <v>0.618347974186641</v>
      </c>
      <c r="BA472" s="17">
        <v>0.51254571046990804</v>
      </c>
      <c r="BB472" s="17">
        <v>0.65621793082020197</v>
      </c>
      <c r="BC472" s="17"/>
      <c r="BD472" s="17">
        <v>0.62069881212766997</v>
      </c>
      <c r="BE472" s="17">
        <v>0.57468693887000599</v>
      </c>
    </row>
    <row r="473" spans="2:57" x14ac:dyDescent="0.35">
      <c r="B473" t="s">
        <v>251</v>
      </c>
      <c r="C473" s="17">
        <v>0.442962819280183</v>
      </c>
      <c r="D473" s="17">
        <v>0.407068209314564</v>
      </c>
      <c r="E473" s="17">
        <v>0.46561031712776202</v>
      </c>
      <c r="F473" s="17"/>
      <c r="G473" s="17">
        <v>0.50314410881789695</v>
      </c>
      <c r="H473" s="17">
        <v>0.357539111865607</v>
      </c>
      <c r="I473" s="17">
        <v>0.50549618713118905</v>
      </c>
      <c r="J473" s="17">
        <v>0.43517472414040098</v>
      </c>
      <c r="K473" s="17">
        <v>0.52889605763222403</v>
      </c>
      <c r="L473" s="17">
        <v>0.37306930818691397</v>
      </c>
      <c r="M473" s="17"/>
      <c r="N473" s="17">
        <v>0.46318838941030799</v>
      </c>
      <c r="O473" s="17">
        <v>0.45593485699140501</v>
      </c>
      <c r="P473" s="17">
        <v>0.45492474071620898</v>
      </c>
      <c r="Q473" s="17">
        <v>0.29362761658080999</v>
      </c>
      <c r="R473" s="17"/>
      <c r="S473" s="17">
        <v>0.375</v>
      </c>
      <c r="T473" s="17">
        <v>0.48888888888888898</v>
      </c>
      <c r="U473" s="17">
        <v>0.93333333333333302</v>
      </c>
      <c r="V473" s="17">
        <v>0.36</v>
      </c>
      <c r="W473" s="17">
        <v>0.483870967741935</v>
      </c>
      <c r="X473" s="17">
        <v>0.35135135135135098</v>
      </c>
      <c r="Y473" s="17">
        <v>0.32142857142857101</v>
      </c>
      <c r="Z473" s="17">
        <v>0.52631578947368396</v>
      </c>
      <c r="AA473" s="17">
        <v>0.25</v>
      </c>
      <c r="AB473" s="17"/>
      <c r="AC473" s="17">
        <v>0.43149432087498801</v>
      </c>
      <c r="AD473" s="17">
        <v>0.46678706422549499</v>
      </c>
      <c r="AE473" s="17">
        <v>0.39246688418146403</v>
      </c>
      <c r="AF473" s="17"/>
      <c r="AG473" s="17">
        <v>0.40551953465322399</v>
      </c>
      <c r="AH473" s="17">
        <v>0.46258267257263502</v>
      </c>
      <c r="AI473" s="17">
        <v>0.379978385857076</v>
      </c>
      <c r="AJ473" s="17">
        <v>0</v>
      </c>
      <c r="AK473" s="17">
        <v>0.49711909578764701</v>
      </c>
      <c r="AL473" s="17"/>
      <c r="AM473" s="17">
        <v>0.41528854250416097</v>
      </c>
      <c r="AN473" s="17">
        <v>0.53619748036578596</v>
      </c>
      <c r="AO473" s="17">
        <v>0.38436587882421802</v>
      </c>
      <c r="AP473" s="17">
        <v>0.44354326294843199</v>
      </c>
      <c r="AQ473" s="17">
        <v>0.65972653840398898</v>
      </c>
      <c r="AR473" s="17"/>
      <c r="AS473" s="17">
        <v>0.33380273188536802</v>
      </c>
      <c r="AT473" s="17">
        <v>0.44136834791562501</v>
      </c>
      <c r="AU473" s="17">
        <v>0.56467311838512302</v>
      </c>
      <c r="AV473" s="17">
        <v>0.47938939494042498</v>
      </c>
      <c r="AW473" s="17"/>
      <c r="AX473" s="17">
        <v>0.42563757488718601</v>
      </c>
      <c r="AY473" s="17"/>
      <c r="AZ473" s="17">
        <v>0.44357394070075601</v>
      </c>
      <c r="BA473" s="17">
        <v>0.440263376144024</v>
      </c>
      <c r="BB473" s="17">
        <v>0.44199017853390699</v>
      </c>
      <c r="BC473" s="17"/>
      <c r="BD473" s="17">
        <v>0.44209235468977498</v>
      </c>
      <c r="BE473" s="17">
        <v>0.418724667777502</v>
      </c>
    </row>
    <row r="474" spans="2:57" x14ac:dyDescent="0.35">
      <c r="B474" t="s">
        <v>252</v>
      </c>
      <c r="C474" s="17">
        <v>0.43341746937349801</v>
      </c>
      <c r="D474" s="17">
        <v>0.40783799579452601</v>
      </c>
      <c r="E474" s="17">
        <v>0.44596580880027697</v>
      </c>
      <c r="F474" s="17"/>
      <c r="G474" s="17">
        <v>0.37590964479448302</v>
      </c>
      <c r="H474" s="17">
        <v>0.44626110375957201</v>
      </c>
      <c r="I474" s="17">
        <v>0.43625551380591199</v>
      </c>
      <c r="J474" s="17">
        <v>0.45224452567830398</v>
      </c>
      <c r="K474" s="17">
        <v>0.42720232963995702</v>
      </c>
      <c r="L474" s="17">
        <v>0.36860401203917498</v>
      </c>
      <c r="M474" s="17"/>
      <c r="N474" s="17">
        <v>0.43396407948265597</v>
      </c>
      <c r="O474" s="17">
        <v>0.48547625772682901</v>
      </c>
      <c r="P474" s="17">
        <v>0.39136139816147097</v>
      </c>
      <c r="Q474" s="17">
        <v>0.38586861272165801</v>
      </c>
      <c r="R474" s="17"/>
      <c r="S474" s="17">
        <v>0.375</v>
      </c>
      <c r="T474" s="17">
        <v>0.53333333333333299</v>
      </c>
      <c r="U474" s="17">
        <v>0.53333333333333299</v>
      </c>
      <c r="V474" s="17">
        <v>0.48</v>
      </c>
      <c r="W474" s="17">
        <v>0.32258064516128998</v>
      </c>
      <c r="X474" s="17">
        <v>0.54054054054054002</v>
      </c>
      <c r="Y474" s="17">
        <v>0.39285714285714302</v>
      </c>
      <c r="Z474" s="17">
        <v>0.42105263157894701</v>
      </c>
      <c r="AA474" s="17">
        <v>0.3</v>
      </c>
      <c r="AB474" s="17"/>
      <c r="AC474" s="17">
        <v>0.413880129786041</v>
      </c>
      <c r="AD474" s="17">
        <v>0.43346705906625399</v>
      </c>
      <c r="AE474" s="17">
        <v>0.51725765494142295</v>
      </c>
      <c r="AF474" s="17"/>
      <c r="AG474" s="17">
        <v>0.42825232019270398</v>
      </c>
      <c r="AH474" s="17">
        <v>0.38467308003463002</v>
      </c>
      <c r="AI474" s="17">
        <v>0.55413499448163095</v>
      </c>
      <c r="AJ474" s="17">
        <v>0</v>
      </c>
      <c r="AK474" s="17">
        <v>0.67470968334799497</v>
      </c>
      <c r="AL474" s="17"/>
      <c r="AM474" s="17">
        <v>0.306538952045605</v>
      </c>
      <c r="AN474" s="17">
        <v>0.49863158602547902</v>
      </c>
      <c r="AO474" s="17">
        <v>0.41737858212061202</v>
      </c>
      <c r="AP474" s="17">
        <v>0.50320054612052101</v>
      </c>
      <c r="AQ474" s="17">
        <v>0.51847986404596902</v>
      </c>
      <c r="AR474" s="17"/>
      <c r="AS474" s="17">
        <v>0.44564422129381498</v>
      </c>
      <c r="AT474" s="17">
        <v>0.40394926669474501</v>
      </c>
      <c r="AU474" s="17">
        <v>0.40744822305905198</v>
      </c>
      <c r="AV474" s="17">
        <v>0.52509976386153501</v>
      </c>
      <c r="AW474" s="17"/>
      <c r="AX474" s="17">
        <v>0.41535173945894299</v>
      </c>
      <c r="AY474" s="17"/>
      <c r="AZ474" s="17">
        <v>0.446695050500024</v>
      </c>
      <c r="BA474" s="17">
        <v>0.458945914549789</v>
      </c>
      <c r="BB474" s="17">
        <v>0.39227924172738099</v>
      </c>
      <c r="BC474" s="17"/>
      <c r="BD474" s="17">
        <v>0.41618155748327101</v>
      </c>
      <c r="BE474" s="17">
        <v>0.47415801247702399</v>
      </c>
    </row>
    <row r="475" spans="2:57" x14ac:dyDescent="0.35">
      <c r="B475" t="s">
        <v>253</v>
      </c>
      <c r="C475" s="17">
        <v>0.42030260766036998</v>
      </c>
      <c r="D475" s="17">
        <v>0.42051260921790201</v>
      </c>
      <c r="E475" s="17">
        <v>0.419136709544006</v>
      </c>
      <c r="F475" s="17"/>
      <c r="G475" s="17">
        <v>0.38407306823471199</v>
      </c>
      <c r="H475" s="17">
        <v>0.32795525362825501</v>
      </c>
      <c r="I475" s="17">
        <v>0.468498333909729</v>
      </c>
      <c r="J475" s="17">
        <v>0.50855916098424803</v>
      </c>
      <c r="K475" s="17">
        <v>0.46907218767008002</v>
      </c>
      <c r="L475" s="17">
        <v>0.29620306957350101</v>
      </c>
      <c r="M475" s="17"/>
      <c r="N475" s="17">
        <v>0.430422667466414</v>
      </c>
      <c r="O475" s="17">
        <v>0.47275871973009398</v>
      </c>
      <c r="P475" s="17">
        <v>0.42555155133106498</v>
      </c>
      <c r="Q475" s="17">
        <v>0.251260768754967</v>
      </c>
      <c r="R475" s="17"/>
      <c r="S475" s="17">
        <v>0.5</v>
      </c>
      <c r="T475" s="17">
        <v>0.46666666666666701</v>
      </c>
      <c r="U475" s="17">
        <v>0.4</v>
      </c>
      <c r="V475" s="17">
        <v>0.28000000000000003</v>
      </c>
      <c r="W475" s="17">
        <v>0.483870967741935</v>
      </c>
      <c r="X475" s="17">
        <v>0.40540540540540498</v>
      </c>
      <c r="Y475" s="17">
        <v>0.39285714285714302</v>
      </c>
      <c r="Z475" s="17">
        <v>0.26315789473684198</v>
      </c>
      <c r="AA475" s="17">
        <v>0.42499999999999999</v>
      </c>
      <c r="AB475" s="17"/>
      <c r="AC475" s="17">
        <v>0.355096336941018</v>
      </c>
      <c r="AD475" s="17">
        <v>0.48638542631118897</v>
      </c>
      <c r="AE475" s="17">
        <v>0.32769313115648802</v>
      </c>
      <c r="AF475" s="17"/>
      <c r="AG475" s="17">
        <v>0.32557658048243798</v>
      </c>
      <c r="AH475" s="17">
        <v>0.45058491666134598</v>
      </c>
      <c r="AI475" s="17">
        <v>0.43798412631335898</v>
      </c>
      <c r="AJ475" s="17">
        <v>0.53721193804306799</v>
      </c>
      <c r="AK475" s="17">
        <v>0.50336683986262998</v>
      </c>
      <c r="AL475" s="17"/>
      <c r="AM475" s="17">
        <v>0.26120271826778002</v>
      </c>
      <c r="AN475" s="17">
        <v>0.28716828917371301</v>
      </c>
      <c r="AO475" s="17">
        <v>0.44724673424849698</v>
      </c>
      <c r="AP475" s="17">
        <v>0.46183208588302299</v>
      </c>
      <c r="AQ475" s="17">
        <v>0.49404219934076499</v>
      </c>
      <c r="AR475" s="17"/>
      <c r="AS475" s="17">
        <v>0.34292977973421301</v>
      </c>
      <c r="AT475" s="17">
        <v>0.426118756023948</v>
      </c>
      <c r="AU475" s="17">
        <v>0.39659055979028002</v>
      </c>
      <c r="AV475" s="17">
        <v>0.620765967656149</v>
      </c>
      <c r="AW475" s="17"/>
      <c r="AX475" s="17">
        <v>0.40591266380487201</v>
      </c>
      <c r="AY475" s="17"/>
      <c r="AZ475" s="17">
        <v>0.39590180411868497</v>
      </c>
      <c r="BA475" s="17">
        <v>0.44813361484837599</v>
      </c>
      <c r="BB475" s="17">
        <v>0.41953633497887799</v>
      </c>
      <c r="BC475" s="17"/>
      <c r="BD475" s="17">
        <v>0.352228569141186</v>
      </c>
      <c r="BE475" s="17">
        <v>0.46344586076959099</v>
      </c>
    </row>
    <row r="476" spans="2:57" x14ac:dyDescent="0.35">
      <c r="B476" t="s">
        <v>254</v>
      </c>
      <c r="C476" s="17">
        <v>0.36669721885456102</v>
      </c>
      <c r="D476" s="17">
        <v>0.32882768853283201</v>
      </c>
      <c r="E476" s="17">
        <v>0.37951079059007498</v>
      </c>
      <c r="F476" s="17"/>
      <c r="G476" s="17">
        <v>0.52122444696436498</v>
      </c>
      <c r="H476" s="17">
        <v>0.35131940224852898</v>
      </c>
      <c r="I476" s="17">
        <v>0.38501502352698502</v>
      </c>
      <c r="J476" s="17">
        <v>0.41245499320447199</v>
      </c>
      <c r="K476" s="17">
        <v>0.182932144323595</v>
      </c>
      <c r="L476" s="17">
        <v>0.284607346691573</v>
      </c>
      <c r="M476" s="17"/>
      <c r="N476" s="17">
        <v>0.40438860784824898</v>
      </c>
      <c r="O476" s="17">
        <v>0.28017970657528701</v>
      </c>
      <c r="P476" s="17">
        <v>0.37328751245580799</v>
      </c>
      <c r="Q476" s="17">
        <v>0.391280559907067</v>
      </c>
      <c r="R476" s="17"/>
      <c r="S476" s="17">
        <v>0.39285714285714302</v>
      </c>
      <c r="T476" s="17">
        <v>0.57777777777777795</v>
      </c>
      <c r="U476" s="17">
        <v>0.2</v>
      </c>
      <c r="V476" s="17">
        <v>0.28000000000000003</v>
      </c>
      <c r="W476" s="17">
        <v>0.32258064516128998</v>
      </c>
      <c r="X476" s="17">
        <v>0.37837837837837801</v>
      </c>
      <c r="Y476" s="17">
        <v>0.39285714285714302</v>
      </c>
      <c r="Z476" s="17">
        <v>0.31578947368421101</v>
      </c>
      <c r="AA476" s="17">
        <v>0.3</v>
      </c>
      <c r="AB476" s="17"/>
      <c r="AC476" s="17">
        <v>0.31486329256916401</v>
      </c>
      <c r="AD476" s="17">
        <v>0.37282619378027698</v>
      </c>
      <c r="AE476" s="17">
        <v>0.48569617921352198</v>
      </c>
      <c r="AF476" s="17"/>
      <c r="AG476" s="17">
        <v>0.26956274101964001</v>
      </c>
      <c r="AH476" s="17">
        <v>0.41491626423189099</v>
      </c>
      <c r="AI476" s="17">
        <v>0.39563508595499403</v>
      </c>
      <c r="AJ476" s="17">
        <v>0.53721193804306799</v>
      </c>
      <c r="AK476" s="17">
        <v>0.45908616782764</v>
      </c>
      <c r="AL476" s="17"/>
      <c r="AM476" s="17">
        <v>0.33589621873863301</v>
      </c>
      <c r="AN476" s="17">
        <v>0.22375475974532899</v>
      </c>
      <c r="AO476" s="17">
        <v>0.38656721368222902</v>
      </c>
      <c r="AP476" s="17">
        <v>0.45152344942587203</v>
      </c>
      <c r="AQ476" s="17">
        <v>0.49404219934076499</v>
      </c>
      <c r="AR476" s="17"/>
      <c r="AS476" s="17">
        <v>0.32662135752046201</v>
      </c>
      <c r="AT476" s="17">
        <v>0.37853981790108299</v>
      </c>
      <c r="AU476" s="17">
        <v>0.33817886510508899</v>
      </c>
      <c r="AV476" s="17">
        <v>0.4767726932654</v>
      </c>
      <c r="AW476" s="17"/>
      <c r="AX476" s="17">
        <v>0.34542883172174199</v>
      </c>
      <c r="AY476" s="17"/>
      <c r="AZ476" s="17">
        <v>0.36111429423709002</v>
      </c>
      <c r="BA476" s="17">
        <v>0.39276478249376601</v>
      </c>
      <c r="BB476" s="17">
        <v>0.337197236400404</v>
      </c>
      <c r="BC476" s="17"/>
      <c r="BD476" s="17">
        <v>0.335291266409251</v>
      </c>
      <c r="BE476" s="17">
        <v>0.40514663319341399</v>
      </c>
    </row>
    <row r="477" spans="2:57" x14ac:dyDescent="0.35">
      <c r="B477" t="s">
        <v>255</v>
      </c>
      <c r="C477" s="17">
        <v>0.27098774251116398</v>
      </c>
      <c r="D477" s="17">
        <v>0.29830273393673301</v>
      </c>
      <c r="E477" s="17">
        <v>0.25458427587045701</v>
      </c>
      <c r="F477" s="17"/>
      <c r="G477" s="17">
        <v>0.49064630174199098</v>
      </c>
      <c r="H477" s="17">
        <v>0.35098911589868798</v>
      </c>
      <c r="I477" s="17">
        <v>0.26914135809548101</v>
      </c>
      <c r="J477" s="17">
        <v>0.21650368035985401</v>
      </c>
      <c r="K477" s="17">
        <v>6.2625659200405401E-2</v>
      </c>
      <c r="L477" s="17">
        <v>7.7933240394945202E-2</v>
      </c>
      <c r="M477" s="17"/>
      <c r="N477" s="17">
        <v>0.24221616684833699</v>
      </c>
      <c r="O477" s="17">
        <v>0.365150888992681</v>
      </c>
      <c r="P477" s="17">
        <v>0.242415719264684</v>
      </c>
      <c r="Q477" s="17">
        <v>0.22382730202130499</v>
      </c>
      <c r="R477" s="17"/>
      <c r="S477" s="17">
        <v>0.32142857142857101</v>
      </c>
      <c r="T477" s="17">
        <v>0.422222222222222</v>
      </c>
      <c r="U477" s="17">
        <v>0.266666666666667</v>
      </c>
      <c r="V477" s="17">
        <v>0.08</v>
      </c>
      <c r="W477" s="17">
        <v>0.19354838709677399</v>
      </c>
      <c r="X477" s="17">
        <v>0.24324324324324301</v>
      </c>
      <c r="Y477" s="17">
        <v>0.32142857142857101</v>
      </c>
      <c r="Z477" s="17">
        <v>0.26315789473684198</v>
      </c>
      <c r="AA477" s="17">
        <v>0.22500000000000001</v>
      </c>
      <c r="AB477" s="17"/>
      <c r="AC477" s="17">
        <v>0.164282923698788</v>
      </c>
      <c r="AD477" s="17">
        <v>0.306783754581618</v>
      </c>
      <c r="AE477" s="17">
        <v>0.34664535160849902</v>
      </c>
      <c r="AF477" s="17"/>
      <c r="AG477" s="17">
        <v>0.139868347786514</v>
      </c>
      <c r="AH477" s="17">
        <v>0.36374982593236299</v>
      </c>
      <c r="AI477" s="17">
        <v>0.104398502660768</v>
      </c>
      <c r="AJ477" s="17">
        <v>0</v>
      </c>
      <c r="AK477" s="17">
        <v>0.40792408579139</v>
      </c>
      <c r="AL477" s="17"/>
      <c r="AM477" s="17">
        <v>0.23041625633104901</v>
      </c>
      <c r="AN477" s="17">
        <v>0.18558393969123099</v>
      </c>
      <c r="AO477" s="17">
        <v>0.29563550691822899</v>
      </c>
      <c r="AP477" s="17">
        <v>0.29274434094676699</v>
      </c>
      <c r="AQ477" s="17">
        <v>0.32835786027753999</v>
      </c>
      <c r="AR477" s="17"/>
      <c r="AS477" s="17">
        <v>0.26720151491739103</v>
      </c>
      <c r="AT477" s="17">
        <v>0.298804236124801</v>
      </c>
      <c r="AU477" s="17">
        <v>0.213597177720419</v>
      </c>
      <c r="AV477" s="17">
        <v>0.310053025999659</v>
      </c>
      <c r="AW477" s="17"/>
      <c r="AX477" s="17">
        <v>0.24592487211622999</v>
      </c>
      <c r="AY477" s="17"/>
      <c r="AZ477" s="17">
        <v>0.37516091229877102</v>
      </c>
      <c r="BA477" s="17">
        <v>0.28888519518286998</v>
      </c>
      <c r="BB477" s="17">
        <v>0.149641402831414</v>
      </c>
      <c r="BC477" s="17"/>
      <c r="BD477" s="17">
        <v>0.25923619743801501</v>
      </c>
      <c r="BE477" s="17">
        <v>0.30448483669915299</v>
      </c>
    </row>
    <row r="478" spans="2:57" x14ac:dyDescent="0.35">
      <c r="B478" t="s">
        <v>256</v>
      </c>
      <c r="C478" s="17">
        <v>0.22318730614607701</v>
      </c>
      <c r="D478" s="17">
        <v>0.23166494793706</v>
      </c>
      <c r="E478" s="17">
        <v>0.22113838149804499</v>
      </c>
      <c r="F478" s="17"/>
      <c r="G478" s="17">
        <v>0.311582018987696</v>
      </c>
      <c r="H478" s="17">
        <v>0.235818004339092</v>
      </c>
      <c r="I478" s="17">
        <v>0.240944354892207</v>
      </c>
      <c r="J478" s="17">
        <v>0.24653351328676201</v>
      </c>
      <c r="K478" s="17">
        <v>8.7778919899302393E-2</v>
      </c>
      <c r="L478" s="17">
        <v>7.7933240394945202E-2</v>
      </c>
      <c r="M478" s="17"/>
      <c r="N478" s="17">
        <v>0.22066883338738499</v>
      </c>
      <c r="O478" s="17">
        <v>0.28987942802316202</v>
      </c>
      <c r="P478" s="17">
        <v>0.16646402752813799</v>
      </c>
      <c r="Q478" s="17">
        <v>0.16374660722081599</v>
      </c>
      <c r="R478" s="17"/>
      <c r="S478" s="17">
        <v>0.26785714285714302</v>
      </c>
      <c r="T478" s="17">
        <v>0.4</v>
      </c>
      <c r="U478" s="17">
        <v>6.6666666666666693E-2</v>
      </c>
      <c r="V478" s="17">
        <v>0.16</v>
      </c>
      <c r="W478" s="17">
        <v>0.16129032258064499</v>
      </c>
      <c r="X478" s="17">
        <v>0.29729729729729698</v>
      </c>
      <c r="Y478" s="17">
        <v>0.25</v>
      </c>
      <c r="Z478" s="17">
        <v>0.26315789473684198</v>
      </c>
      <c r="AA478" s="17">
        <v>7.4999999999999997E-2</v>
      </c>
      <c r="AB478" s="17"/>
      <c r="AC478" s="17">
        <v>0.138018714864481</v>
      </c>
      <c r="AD478" s="17">
        <v>0.24804873464513599</v>
      </c>
      <c r="AE478" s="17">
        <v>0.31414936421217998</v>
      </c>
      <c r="AF478" s="17"/>
      <c r="AG478" s="17">
        <v>0.120597019010744</v>
      </c>
      <c r="AH478" s="17">
        <v>0.27085208544771999</v>
      </c>
      <c r="AI478" s="17">
        <v>5.0229919563375601E-2</v>
      </c>
      <c r="AJ478" s="17">
        <v>0.53721193804306799</v>
      </c>
      <c r="AK478" s="17">
        <v>0.32534665939160701</v>
      </c>
      <c r="AL478" s="17"/>
      <c r="AM478" s="17">
        <v>0.120632238125925</v>
      </c>
      <c r="AN478" s="17">
        <v>0.195916844671848</v>
      </c>
      <c r="AO478" s="17">
        <v>0.22019412148508899</v>
      </c>
      <c r="AP478" s="17">
        <v>0.25246161953034602</v>
      </c>
      <c r="AQ478" s="17">
        <v>0.32835786027753999</v>
      </c>
      <c r="AR478" s="17"/>
      <c r="AS478" s="17">
        <v>0.23141030754011599</v>
      </c>
      <c r="AT478" s="17">
        <v>0.212339123204284</v>
      </c>
      <c r="AU478" s="17">
        <v>0.169571598371066</v>
      </c>
      <c r="AV478" s="17">
        <v>0.32551107033461102</v>
      </c>
      <c r="AW478" s="17"/>
      <c r="AX478" s="17">
        <v>0.18982632307212499</v>
      </c>
      <c r="AY478" s="17"/>
      <c r="AZ478" s="17">
        <v>0.282262266662067</v>
      </c>
      <c r="BA478" s="17">
        <v>0.180525526725169</v>
      </c>
      <c r="BB478" s="17">
        <v>0.20133990214778399</v>
      </c>
      <c r="BC478" s="17"/>
      <c r="BD478" s="17">
        <v>0.23119275679874099</v>
      </c>
      <c r="BE478" s="17">
        <v>0.22465607355642001</v>
      </c>
    </row>
    <row r="479" spans="2:57" x14ac:dyDescent="0.35">
      <c r="B479" t="s">
        <v>81</v>
      </c>
      <c r="C479" s="17">
        <v>2.27962335409112E-2</v>
      </c>
      <c r="D479" s="17">
        <v>8.7975798235230794E-3</v>
      </c>
      <c r="E479" s="17">
        <v>3.0119011209061901E-2</v>
      </c>
      <c r="F479" s="17"/>
      <c r="G479" s="17">
        <v>0</v>
      </c>
      <c r="H479" s="17">
        <v>1.32275095800938E-2</v>
      </c>
      <c r="I479" s="17">
        <v>3.72761500163808E-2</v>
      </c>
      <c r="J479" s="17">
        <v>1.52631197695996E-2</v>
      </c>
      <c r="K479" s="17">
        <v>5.8308399644821901E-2</v>
      </c>
      <c r="L479" s="17">
        <v>0</v>
      </c>
      <c r="M479" s="17"/>
      <c r="N479" s="17">
        <v>1.99871988638088E-2</v>
      </c>
      <c r="O479" s="17">
        <v>0</v>
      </c>
      <c r="P479" s="17">
        <v>2.4983795609412801E-2</v>
      </c>
      <c r="Q479" s="17">
        <v>9.3014753277697204E-2</v>
      </c>
      <c r="R479" s="17"/>
      <c r="S479" s="17">
        <v>1.7857142857142901E-2</v>
      </c>
      <c r="T479" s="17">
        <v>0</v>
      </c>
      <c r="U479" s="17">
        <v>0</v>
      </c>
      <c r="V479" s="17">
        <v>0.04</v>
      </c>
      <c r="W479" s="17">
        <v>0</v>
      </c>
      <c r="X479" s="17">
        <v>0</v>
      </c>
      <c r="Y479" s="17">
        <v>0.107142857142857</v>
      </c>
      <c r="Z479" s="17">
        <v>0</v>
      </c>
      <c r="AA479" s="17">
        <v>0.05</v>
      </c>
      <c r="AB479" s="17"/>
      <c r="AC479" s="17">
        <v>9.4605961273842593E-3</v>
      </c>
      <c r="AD479" s="17">
        <v>1.22446662175862E-2</v>
      </c>
      <c r="AE479" s="17">
        <v>6.4466091068032694E-2</v>
      </c>
      <c r="AF479" s="17"/>
      <c r="AG479" s="17">
        <v>3.1618560329883499E-2</v>
      </c>
      <c r="AH479" s="17">
        <v>1.5188718477148699E-2</v>
      </c>
      <c r="AI479" s="17">
        <v>0</v>
      </c>
      <c r="AJ479" s="17">
        <v>0</v>
      </c>
      <c r="AK479" s="17">
        <v>4.0610336487389903E-2</v>
      </c>
      <c r="AL479" s="17"/>
      <c r="AM479" s="17">
        <v>3.7672864715948502E-2</v>
      </c>
      <c r="AN479" s="17">
        <v>5.9792131078991499E-2</v>
      </c>
      <c r="AO479" s="17">
        <v>1.58600172956871E-2</v>
      </c>
      <c r="AP479" s="17">
        <v>1.2476830435668799E-2</v>
      </c>
      <c r="AQ479" s="17">
        <v>0</v>
      </c>
      <c r="AR479" s="17"/>
      <c r="AS479" s="17">
        <v>1.0515724372168999E-2</v>
      </c>
      <c r="AT479" s="17">
        <v>0</v>
      </c>
      <c r="AU479" s="17">
        <v>8.4319295181765702E-2</v>
      </c>
      <c r="AV479" s="17">
        <v>0</v>
      </c>
      <c r="AW479" s="17"/>
      <c r="AX479" s="17">
        <v>2.5347026533728001E-2</v>
      </c>
      <c r="AY479" s="17"/>
      <c r="AZ479" s="17">
        <v>3.20986126369526E-2</v>
      </c>
      <c r="BA479" s="17">
        <v>0</v>
      </c>
      <c r="BB479" s="17">
        <v>2.8723382521162001E-2</v>
      </c>
      <c r="BC479" s="17"/>
      <c r="BD479" s="17">
        <v>1.52617582960739E-2</v>
      </c>
      <c r="BE479" s="17">
        <v>1.59447511602036E-2</v>
      </c>
    </row>
    <row r="480" spans="2:57" x14ac:dyDescent="0.35">
      <c r="B480" t="s">
        <v>168</v>
      </c>
      <c r="C480" s="17">
        <v>4.21715708196106E-2</v>
      </c>
      <c r="D480" s="17">
        <v>7.2184177954750295E-2</v>
      </c>
      <c r="E480" s="17">
        <v>2.7388348780211201E-2</v>
      </c>
      <c r="F480" s="17"/>
      <c r="G480" s="17">
        <v>4.0342302958154899E-2</v>
      </c>
      <c r="H480" s="17">
        <v>8.4952721610286903E-3</v>
      </c>
      <c r="I480" s="17">
        <v>4.7269158942328603E-2</v>
      </c>
      <c r="J480" s="17">
        <v>3.3940007866517699E-2</v>
      </c>
      <c r="K480" s="17">
        <v>9.6344569466212795E-2</v>
      </c>
      <c r="L480" s="17">
        <v>0.151133247263079</v>
      </c>
      <c r="M480" s="17"/>
      <c r="N480" s="17">
        <v>4.9585909423621399E-2</v>
      </c>
      <c r="O480" s="17">
        <v>5.86564237768969E-2</v>
      </c>
      <c r="P480" s="17">
        <v>0</v>
      </c>
      <c r="Q480" s="17">
        <v>3.2667557876535303E-2</v>
      </c>
      <c r="R480" s="17"/>
      <c r="S480" s="17">
        <v>1.7857142857142901E-2</v>
      </c>
      <c r="T480" s="17">
        <v>4.4444444444444398E-2</v>
      </c>
      <c r="U480" s="17">
        <v>0</v>
      </c>
      <c r="V480" s="17">
        <v>0.08</v>
      </c>
      <c r="W480" s="17">
        <v>0.12903225806451599</v>
      </c>
      <c r="X480" s="17">
        <v>2.7027027027027001E-2</v>
      </c>
      <c r="Y480" s="17">
        <v>0</v>
      </c>
      <c r="Z480" s="17">
        <v>0.105263157894737</v>
      </c>
      <c r="AA480" s="17">
        <v>2.5000000000000001E-2</v>
      </c>
      <c r="AB480" s="17"/>
      <c r="AC480" s="17">
        <v>5.8641258005862201E-2</v>
      </c>
      <c r="AD480" s="17">
        <v>3.7831289561982701E-2</v>
      </c>
      <c r="AE480" s="17">
        <v>3.3535815301362501E-2</v>
      </c>
      <c r="AF480" s="17"/>
      <c r="AG480" s="17">
        <v>6.7362774358379507E-2</v>
      </c>
      <c r="AH480" s="17">
        <v>3.3330968448368803E-2</v>
      </c>
      <c r="AI480" s="17">
        <v>5.4766423194644198E-2</v>
      </c>
      <c r="AJ480" s="17">
        <v>0</v>
      </c>
      <c r="AK480" s="17">
        <v>0</v>
      </c>
      <c r="AL480" s="17"/>
      <c r="AM480" s="17">
        <v>3.5161340401551902E-2</v>
      </c>
      <c r="AN480" s="17">
        <v>0</v>
      </c>
      <c r="AO480" s="17">
        <v>5.7887073076600001E-2</v>
      </c>
      <c r="AP480" s="17">
        <v>4.0221074700805499E-2</v>
      </c>
      <c r="AQ480" s="17">
        <v>0</v>
      </c>
      <c r="AR480" s="17"/>
      <c r="AS480" s="17">
        <v>2.4770372965553698E-2</v>
      </c>
      <c r="AT480" s="17">
        <v>6.7865254242670106E-2</v>
      </c>
      <c r="AU480" s="17">
        <v>5.1847199828064801E-2</v>
      </c>
      <c r="AV480" s="17">
        <v>0</v>
      </c>
      <c r="AW480" s="17"/>
      <c r="AX480" s="17">
        <v>2.77844886933435E-2</v>
      </c>
      <c r="AY480" s="17"/>
      <c r="AZ480" s="17">
        <v>1.0947316309866E-2</v>
      </c>
      <c r="BA480" s="17">
        <v>4.5901607527676698E-2</v>
      </c>
      <c r="BB480" s="17">
        <v>7.0486442978257693E-2</v>
      </c>
      <c r="BC480" s="17"/>
      <c r="BD480" s="17">
        <v>2.5914257763282801E-2</v>
      </c>
      <c r="BE480" s="17">
        <v>4.31355948001464E-2</v>
      </c>
    </row>
    <row r="481" spans="2:57"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row>
    <row r="482" spans="2:57" x14ac:dyDescent="0.35">
      <c r="B482" s="6" t="s">
        <v>262</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row>
    <row r="483" spans="2:57" x14ac:dyDescent="0.35">
      <c r="B483" s="24" t="s">
        <v>85</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row>
    <row r="484" spans="2:57" x14ac:dyDescent="0.35">
      <c r="B484" t="s">
        <v>259</v>
      </c>
      <c r="C484" s="17">
        <v>0.64891373567476596</v>
      </c>
      <c r="D484" s="17">
        <v>0.61619834057823797</v>
      </c>
      <c r="E484" s="17">
        <v>0.67120498276413298</v>
      </c>
      <c r="F484" s="17"/>
      <c r="G484" s="17">
        <v>0.60234965194406498</v>
      </c>
      <c r="H484" s="17">
        <v>0.56932055236021395</v>
      </c>
      <c r="I484" s="17">
        <v>0.64098599923974198</v>
      </c>
      <c r="J484" s="17">
        <v>0.69800148756584501</v>
      </c>
      <c r="K484" s="17">
        <v>0.72109710810801997</v>
      </c>
      <c r="L484" s="17">
        <v>0.83780667870769798</v>
      </c>
      <c r="M484" s="17"/>
      <c r="N484" s="17">
        <v>0.74169157147299203</v>
      </c>
      <c r="O484" s="17">
        <v>0.62098573050454997</v>
      </c>
      <c r="P484" s="17">
        <v>0.48489277145158799</v>
      </c>
      <c r="Q484" s="17">
        <v>0.49758589155309901</v>
      </c>
      <c r="R484" s="17"/>
      <c r="S484" s="17">
        <v>0.6</v>
      </c>
      <c r="T484" s="17">
        <v>0.64761904761904798</v>
      </c>
      <c r="U484" s="17">
        <v>0.61764705882352899</v>
      </c>
      <c r="V484" s="17">
        <v>0.60317460317460303</v>
      </c>
      <c r="W484" s="17">
        <v>0.71186440677966101</v>
      </c>
      <c r="X484" s="17">
        <v>0.607594936708861</v>
      </c>
      <c r="Y484" s="17">
        <v>0.6</v>
      </c>
      <c r="Z484" s="17">
        <v>0.74418604651162801</v>
      </c>
      <c r="AA484" s="17">
        <v>0.76666666666666705</v>
      </c>
      <c r="AB484" s="17"/>
      <c r="AC484" s="17">
        <v>0.65488019175786805</v>
      </c>
      <c r="AD484" s="17">
        <v>0.69150272798279699</v>
      </c>
      <c r="AE484" s="17">
        <v>0.46146856751891902</v>
      </c>
      <c r="AF484" s="17"/>
      <c r="AG484" s="17">
        <v>0.68499329209931903</v>
      </c>
      <c r="AH484" s="17">
        <v>0.65431241506207605</v>
      </c>
      <c r="AI484" s="17">
        <v>0.68068151383629505</v>
      </c>
      <c r="AJ484" s="17">
        <v>0.61166728040352503</v>
      </c>
      <c r="AK484" s="17">
        <v>0.51161291965837496</v>
      </c>
      <c r="AL484" s="17"/>
      <c r="AM484" s="17">
        <v>0.406794602504852</v>
      </c>
      <c r="AN484" s="17">
        <v>0.58632995918479403</v>
      </c>
      <c r="AO484" s="17">
        <v>0.70905687426833097</v>
      </c>
      <c r="AP484" s="17">
        <v>0.67372268558794901</v>
      </c>
      <c r="AQ484" s="17">
        <v>0.84189011764002697</v>
      </c>
      <c r="AR484" s="17"/>
      <c r="AS484" s="17">
        <v>0.65156771867577301</v>
      </c>
      <c r="AT484" s="17">
        <v>0.66278841447208803</v>
      </c>
      <c r="AU484" s="17">
        <v>0.65351705891752498</v>
      </c>
      <c r="AV484" s="17">
        <v>0.60550627983648397</v>
      </c>
      <c r="AW484" s="17"/>
      <c r="AX484" s="17">
        <v>0.67676175193061905</v>
      </c>
      <c r="AY484" s="17"/>
      <c r="AZ484" s="17">
        <v>0.57668107785001799</v>
      </c>
      <c r="BA484" s="17">
        <v>0.60286043602362205</v>
      </c>
      <c r="BB484" s="17">
        <v>0.77571521225353202</v>
      </c>
      <c r="BC484" s="17"/>
      <c r="BD484" s="17">
        <v>0.63695830865520697</v>
      </c>
      <c r="BE484" s="17">
        <v>0.65975381533800403</v>
      </c>
    </row>
    <row r="485" spans="2:57" x14ac:dyDescent="0.35">
      <c r="B485" t="s">
        <v>260</v>
      </c>
      <c r="C485" s="17">
        <v>0.25907706579597301</v>
      </c>
      <c r="D485" s="17">
        <v>0.28085934230994197</v>
      </c>
      <c r="E485" s="17">
        <v>0.24278303625447101</v>
      </c>
      <c r="F485" s="17"/>
      <c r="G485" s="17">
        <v>0.32646076255538398</v>
      </c>
      <c r="H485" s="17">
        <v>0.29817404641794298</v>
      </c>
      <c r="I485" s="17">
        <v>0.24551085999561001</v>
      </c>
      <c r="J485" s="17">
        <v>0.26851333086200702</v>
      </c>
      <c r="K485" s="17">
        <v>0.215665177006201</v>
      </c>
      <c r="L485" s="17">
        <v>8.1096660646150898E-2</v>
      </c>
      <c r="M485" s="17"/>
      <c r="N485" s="17">
        <v>0.19328992779760301</v>
      </c>
      <c r="O485" s="17">
        <v>0.28761320974645099</v>
      </c>
      <c r="P485" s="17">
        <v>0.385959826669455</v>
      </c>
      <c r="Q485" s="17">
        <v>0.33437065124195398</v>
      </c>
      <c r="R485" s="17"/>
      <c r="S485" s="17">
        <v>0.3</v>
      </c>
      <c r="T485" s="17">
        <v>0.22857142857142901</v>
      </c>
      <c r="U485" s="17">
        <v>0.26470588235294101</v>
      </c>
      <c r="V485" s="17">
        <v>0.28571428571428598</v>
      </c>
      <c r="W485" s="17">
        <v>0.169491525423729</v>
      </c>
      <c r="X485" s="17">
        <v>0.329113924050633</v>
      </c>
      <c r="Y485" s="17">
        <v>0.314285714285714</v>
      </c>
      <c r="Z485" s="17">
        <v>0.209302325581395</v>
      </c>
      <c r="AA485" s="17">
        <v>0.2</v>
      </c>
      <c r="AB485" s="17"/>
      <c r="AC485" s="17">
        <v>0.27270187029929799</v>
      </c>
      <c r="AD485" s="17">
        <v>0.23119088643439001</v>
      </c>
      <c r="AE485" s="17">
        <v>0.34092793067301103</v>
      </c>
      <c r="AF485" s="17"/>
      <c r="AG485" s="17">
        <v>0.207989548043157</v>
      </c>
      <c r="AH485" s="17">
        <v>0.28386465747682899</v>
      </c>
      <c r="AI485" s="17">
        <v>0.27926082728773799</v>
      </c>
      <c r="AJ485" s="17">
        <v>0.18469483005198201</v>
      </c>
      <c r="AK485" s="17">
        <v>0.28984631086877699</v>
      </c>
      <c r="AL485" s="17"/>
      <c r="AM485" s="17">
        <v>0.46153712114290002</v>
      </c>
      <c r="AN485" s="17">
        <v>0.280687168240563</v>
      </c>
      <c r="AO485" s="17">
        <v>0.23681413747350999</v>
      </c>
      <c r="AP485" s="17">
        <v>0.23127289328950301</v>
      </c>
      <c r="AQ485" s="17">
        <v>0.158109882359973</v>
      </c>
      <c r="AR485" s="17"/>
      <c r="AS485" s="17">
        <v>0.20836590726847601</v>
      </c>
      <c r="AT485" s="17">
        <v>0.28546668027118999</v>
      </c>
      <c r="AU485" s="17">
        <v>0.26743754722713098</v>
      </c>
      <c r="AV485" s="17">
        <v>0.27362365870972699</v>
      </c>
      <c r="AW485" s="17"/>
      <c r="AX485" s="17">
        <v>0.24627342728545801</v>
      </c>
      <c r="AY485" s="17"/>
      <c r="AZ485" s="17">
        <v>0.32832652791422101</v>
      </c>
      <c r="BA485" s="17">
        <v>0.30317135828845199</v>
      </c>
      <c r="BB485" s="17">
        <v>0.13553795784898001</v>
      </c>
      <c r="BC485" s="17"/>
      <c r="BD485" s="17">
        <v>0.26929187969563001</v>
      </c>
      <c r="BE485" s="17">
        <v>0.244993625807499</v>
      </c>
    </row>
    <row r="486" spans="2:57" x14ac:dyDescent="0.35">
      <c r="B486" t="s">
        <v>261</v>
      </c>
      <c r="C486" s="17">
        <v>8.0018899867332197E-2</v>
      </c>
      <c r="D486" s="17">
        <v>8.6563332677517299E-2</v>
      </c>
      <c r="E486" s="17">
        <v>7.6546318503671204E-2</v>
      </c>
      <c r="F486" s="17"/>
      <c r="G486" s="17">
        <v>5.5725002394833002E-2</v>
      </c>
      <c r="H486" s="17">
        <v>0.110886500242177</v>
      </c>
      <c r="I486" s="17">
        <v>0.101753550471414</v>
      </c>
      <c r="J486" s="17">
        <v>3.34851815721477E-2</v>
      </c>
      <c r="K486" s="17">
        <v>6.3237714885778507E-2</v>
      </c>
      <c r="L486" s="17">
        <v>5.4097745791340697E-2</v>
      </c>
      <c r="M486" s="17"/>
      <c r="N486" s="17">
        <v>5.9102939203450597E-2</v>
      </c>
      <c r="O486" s="17">
        <v>7.4438052412896999E-2</v>
      </c>
      <c r="P486" s="17">
        <v>0.120048567991031</v>
      </c>
      <c r="Q486" s="17">
        <v>0.14992666143778799</v>
      </c>
      <c r="R486" s="17"/>
      <c r="S486" s="17">
        <v>8.3333333333333301E-2</v>
      </c>
      <c r="T486" s="17">
        <v>0.104761904761905</v>
      </c>
      <c r="U486" s="17">
        <v>0.11764705882352899</v>
      </c>
      <c r="V486" s="17">
        <v>7.9365079365079402E-2</v>
      </c>
      <c r="W486" s="17">
        <v>0.11864406779661001</v>
      </c>
      <c r="X486" s="17">
        <v>5.0632911392405097E-2</v>
      </c>
      <c r="Y486" s="17">
        <v>8.5714285714285701E-2</v>
      </c>
      <c r="Z486" s="17">
        <v>4.6511627906976702E-2</v>
      </c>
      <c r="AA486" s="17">
        <v>2.2222222222222199E-2</v>
      </c>
      <c r="AB486" s="17"/>
      <c r="AC486" s="17">
        <v>6.3668641297443193E-2</v>
      </c>
      <c r="AD486" s="17">
        <v>6.8431918668154804E-2</v>
      </c>
      <c r="AE486" s="17">
        <v>0.169922578417154</v>
      </c>
      <c r="AF486" s="17"/>
      <c r="AG486" s="17">
        <v>9.8886369690115994E-2</v>
      </c>
      <c r="AH486" s="17">
        <v>5.4952846430696499E-2</v>
      </c>
      <c r="AI486" s="17">
        <v>4.0057658875966899E-2</v>
      </c>
      <c r="AJ486" s="17">
        <v>0</v>
      </c>
      <c r="AK486" s="17">
        <v>0.17305203325142199</v>
      </c>
      <c r="AL486" s="17"/>
      <c r="AM486" s="17">
        <v>0.13166827635224701</v>
      </c>
      <c r="AN486" s="17">
        <v>0.11642354211434</v>
      </c>
      <c r="AO486" s="17">
        <v>4.2227075139224003E-2</v>
      </c>
      <c r="AP486" s="17">
        <v>8.4119159762092999E-2</v>
      </c>
      <c r="AQ486" s="17">
        <v>0</v>
      </c>
      <c r="AR486" s="17"/>
      <c r="AS486" s="17">
        <v>0.110928351978109</v>
      </c>
      <c r="AT486" s="17">
        <v>4.3718905292209197E-2</v>
      </c>
      <c r="AU486" s="17">
        <v>7.9045393855343996E-2</v>
      </c>
      <c r="AV486" s="17">
        <v>0.11240940429877599</v>
      </c>
      <c r="AW486" s="17"/>
      <c r="AX486" s="17">
        <v>6.7910054261414998E-2</v>
      </c>
      <c r="AY486" s="17"/>
      <c r="AZ486" s="17">
        <v>8.4317595530759196E-2</v>
      </c>
      <c r="BA486" s="17">
        <v>8.15741860905837E-2</v>
      </c>
      <c r="BB486" s="17">
        <v>7.5104661681349494E-2</v>
      </c>
      <c r="BC486" s="17"/>
      <c r="BD486" s="17">
        <v>7.8587772867968197E-2</v>
      </c>
      <c r="BE486" s="17">
        <v>8.3105644246952604E-2</v>
      </c>
    </row>
    <row r="487" spans="2:57" x14ac:dyDescent="0.35">
      <c r="B487" t="s">
        <v>81</v>
      </c>
      <c r="C487" s="17">
        <v>1.1990298661929299E-2</v>
      </c>
      <c r="D487" s="17">
        <v>1.6378984434302201E-2</v>
      </c>
      <c r="E487" s="17">
        <v>9.4656624777249097E-3</v>
      </c>
      <c r="F487" s="17"/>
      <c r="G487" s="17">
        <v>1.54645831057181E-2</v>
      </c>
      <c r="H487" s="17">
        <v>2.1618900979666501E-2</v>
      </c>
      <c r="I487" s="17">
        <v>1.17495902932343E-2</v>
      </c>
      <c r="J487" s="17">
        <v>0</v>
      </c>
      <c r="K487" s="17">
        <v>0</v>
      </c>
      <c r="L487" s="17">
        <v>2.6998914854810301E-2</v>
      </c>
      <c r="M487" s="17"/>
      <c r="N487" s="17">
        <v>5.9155615259544299E-3</v>
      </c>
      <c r="O487" s="17">
        <v>1.6963007336101801E-2</v>
      </c>
      <c r="P487" s="17">
        <v>9.0988338879260892E-3</v>
      </c>
      <c r="Q487" s="17">
        <v>1.8116795767159199E-2</v>
      </c>
      <c r="R487" s="17"/>
      <c r="S487" s="17">
        <v>1.6666666666666701E-2</v>
      </c>
      <c r="T487" s="17">
        <v>1.9047619047619001E-2</v>
      </c>
      <c r="U487" s="17">
        <v>0</v>
      </c>
      <c r="V487" s="17">
        <v>3.17460317460318E-2</v>
      </c>
      <c r="W487" s="17">
        <v>0</v>
      </c>
      <c r="X487" s="17">
        <v>1.26582278481013E-2</v>
      </c>
      <c r="Y487" s="17">
        <v>0</v>
      </c>
      <c r="Z487" s="17">
        <v>0</v>
      </c>
      <c r="AA487" s="17">
        <v>1.1111111111111099E-2</v>
      </c>
      <c r="AB487" s="17"/>
      <c r="AC487" s="17">
        <v>8.7492966453909197E-3</v>
      </c>
      <c r="AD487" s="17">
        <v>8.8744669146580898E-3</v>
      </c>
      <c r="AE487" s="17">
        <v>2.7680923390915799E-2</v>
      </c>
      <c r="AF487" s="17"/>
      <c r="AG487" s="17">
        <v>8.1307901674085806E-3</v>
      </c>
      <c r="AH487" s="17">
        <v>6.87008103039789E-3</v>
      </c>
      <c r="AI487" s="17">
        <v>0</v>
      </c>
      <c r="AJ487" s="17">
        <v>0.20363788954449299</v>
      </c>
      <c r="AK487" s="17">
        <v>2.5488736221425799E-2</v>
      </c>
      <c r="AL487" s="17"/>
      <c r="AM487" s="17">
        <v>0</v>
      </c>
      <c r="AN487" s="17">
        <v>1.65593304603028E-2</v>
      </c>
      <c r="AO487" s="17">
        <v>1.19019131189348E-2</v>
      </c>
      <c r="AP487" s="17">
        <v>1.0885261360454999E-2</v>
      </c>
      <c r="AQ487" s="17">
        <v>0</v>
      </c>
      <c r="AR487" s="17"/>
      <c r="AS487" s="17">
        <v>2.91380220776425E-2</v>
      </c>
      <c r="AT487" s="17">
        <v>8.0259999645130795E-3</v>
      </c>
      <c r="AU487" s="17">
        <v>0</v>
      </c>
      <c r="AV487" s="17">
        <v>8.4606571550128896E-3</v>
      </c>
      <c r="AW487" s="17"/>
      <c r="AX487" s="17">
        <v>9.0547665225084693E-3</v>
      </c>
      <c r="AY487" s="17"/>
      <c r="AZ487" s="17">
        <v>1.06747987050013E-2</v>
      </c>
      <c r="BA487" s="17">
        <v>1.2394019597342E-2</v>
      </c>
      <c r="BB487" s="17">
        <v>1.36421682161386E-2</v>
      </c>
      <c r="BC487" s="17"/>
      <c r="BD487" s="17">
        <v>1.5162038781194299E-2</v>
      </c>
      <c r="BE487" s="17">
        <v>1.21469146075444E-2</v>
      </c>
    </row>
    <row r="488" spans="2:57" x14ac:dyDescent="0.35">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row>
    <row r="489" spans="2:57" x14ac:dyDescent="0.35">
      <c r="B489" s="6" t="s">
        <v>271</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row>
    <row r="490" spans="2:57" x14ac:dyDescent="0.35">
      <c r="B490" s="24" t="s">
        <v>85</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row>
    <row r="491" spans="2:57" x14ac:dyDescent="0.35">
      <c r="B491" t="s">
        <v>263</v>
      </c>
      <c r="C491" s="17">
        <v>9.3625513366290998E-3</v>
      </c>
      <c r="D491" s="17">
        <v>1.16886298998527E-2</v>
      </c>
      <c r="E491" s="17">
        <v>8.0385918312483994E-3</v>
      </c>
      <c r="F491" s="17"/>
      <c r="G491" s="17">
        <v>1.54645831057181E-2</v>
      </c>
      <c r="H491" s="17">
        <v>5.6437396935740004E-3</v>
      </c>
      <c r="I491" s="17">
        <v>2.4076016112261501E-2</v>
      </c>
      <c r="J491" s="17">
        <v>0</v>
      </c>
      <c r="K491" s="17">
        <v>0</v>
      </c>
      <c r="L491" s="17">
        <v>0</v>
      </c>
      <c r="M491" s="17"/>
      <c r="N491" s="17">
        <v>1.2373670281218101E-2</v>
      </c>
      <c r="O491" s="17">
        <v>6.2731731867548103E-3</v>
      </c>
      <c r="P491" s="17">
        <v>0</v>
      </c>
      <c r="Q491" s="17">
        <v>1.6081758434409801E-2</v>
      </c>
      <c r="R491" s="17"/>
      <c r="S491" s="17">
        <v>8.3333333333333297E-3</v>
      </c>
      <c r="T491" s="17">
        <v>1.9047619047619001E-2</v>
      </c>
      <c r="U491" s="17">
        <v>0</v>
      </c>
      <c r="V491" s="17">
        <v>3.17460317460318E-2</v>
      </c>
      <c r="W491" s="17">
        <v>1.6949152542372899E-2</v>
      </c>
      <c r="X491" s="17">
        <v>0</v>
      </c>
      <c r="Y491" s="17">
        <v>0</v>
      </c>
      <c r="Z491" s="17">
        <v>0</v>
      </c>
      <c r="AA491" s="17">
        <v>0</v>
      </c>
      <c r="AB491" s="17"/>
      <c r="AC491" s="17">
        <v>2.0704464136841499E-2</v>
      </c>
      <c r="AD491" s="17">
        <v>2.5184298001056701E-3</v>
      </c>
      <c r="AE491" s="17">
        <v>0</v>
      </c>
      <c r="AF491" s="17"/>
      <c r="AG491" s="17">
        <v>2.0003537234431198E-2</v>
      </c>
      <c r="AH491" s="17">
        <v>0</v>
      </c>
      <c r="AI491" s="17">
        <v>0</v>
      </c>
      <c r="AJ491" s="17">
        <v>0</v>
      </c>
      <c r="AK491" s="17">
        <v>0</v>
      </c>
      <c r="AL491" s="17"/>
      <c r="AM491" s="17">
        <v>0</v>
      </c>
      <c r="AN491" s="17">
        <v>1.7251454128155999E-2</v>
      </c>
      <c r="AO491" s="17">
        <v>4.6264092528340902E-3</v>
      </c>
      <c r="AP491" s="17">
        <v>1.7540404403279301E-2</v>
      </c>
      <c r="AQ491" s="17">
        <v>0</v>
      </c>
      <c r="AR491" s="17"/>
      <c r="AS491" s="17">
        <v>1.813072258271E-2</v>
      </c>
      <c r="AT491" s="17">
        <v>4.0497964577970698E-3</v>
      </c>
      <c r="AU491" s="17">
        <v>8.0112432049707308E-3</v>
      </c>
      <c r="AV491" s="17">
        <v>8.4606571550128896E-3</v>
      </c>
      <c r="AW491" s="17"/>
      <c r="AX491" s="17">
        <v>8.1934413386422801E-3</v>
      </c>
      <c r="AY491" s="17"/>
      <c r="AZ491" s="17">
        <v>1.06747987050013E-2</v>
      </c>
      <c r="BA491" s="17">
        <v>7.6429328365141902E-3</v>
      </c>
      <c r="BB491" s="17">
        <v>1.07804058762794E-2</v>
      </c>
      <c r="BC491" s="17"/>
      <c r="BD491" s="17">
        <v>1.5419401801096499E-2</v>
      </c>
      <c r="BE491" s="17">
        <v>6.10268599139139E-3</v>
      </c>
    </row>
    <row r="492" spans="2:57" x14ac:dyDescent="0.35">
      <c r="B492" t="s">
        <v>264</v>
      </c>
      <c r="C492" s="17">
        <v>0.23303939310497199</v>
      </c>
      <c r="D492" s="17">
        <v>0.21992048809853301</v>
      </c>
      <c r="E492" s="17">
        <v>0.24185042783017</v>
      </c>
      <c r="F492" s="17"/>
      <c r="G492" s="17">
        <v>0.24789591985206599</v>
      </c>
      <c r="H492" s="17">
        <v>0.272573098174206</v>
      </c>
      <c r="I492" s="17">
        <v>0.25137225088362902</v>
      </c>
      <c r="J492" s="17">
        <v>0.20058349352827501</v>
      </c>
      <c r="K492" s="17">
        <v>0.17508496899137599</v>
      </c>
      <c r="L492" s="17">
        <v>0.16863109610313401</v>
      </c>
      <c r="M492" s="17"/>
      <c r="N492" s="17">
        <v>0.22835319407568599</v>
      </c>
      <c r="O492" s="17">
        <v>0.22356428268408601</v>
      </c>
      <c r="P492" s="17">
        <v>0.25096349429971099</v>
      </c>
      <c r="Q492" s="17">
        <v>0.229925567714649</v>
      </c>
      <c r="R492" s="17"/>
      <c r="S492" s="17">
        <v>0.29166666666666702</v>
      </c>
      <c r="T492" s="17">
        <v>0.24761904761904799</v>
      </c>
      <c r="U492" s="17">
        <v>0.14705882352941199</v>
      </c>
      <c r="V492" s="17">
        <v>0.38095238095238099</v>
      </c>
      <c r="W492" s="17">
        <v>0.11864406779661001</v>
      </c>
      <c r="X492" s="17">
        <v>0.139240506329114</v>
      </c>
      <c r="Y492" s="17">
        <v>0.22857142857142901</v>
      </c>
      <c r="Z492" s="17">
        <v>0.25581395348837199</v>
      </c>
      <c r="AA492" s="17">
        <v>0.233333333333333</v>
      </c>
      <c r="AB492" s="17"/>
      <c r="AC492" s="17">
        <v>0.20033671635171199</v>
      </c>
      <c r="AD492" s="17">
        <v>0.23463088503351601</v>
      </c>
      <c r="AE492" s="17">
        <v>0.30219459604911197</v>
      </c>
      <c r="AF492" s="17"/>
      <c r="AG492" s="17">
        <v>0.245931280098273</v>
      </c>
      <c r="AH492" s="17">
        <v>0.23031941631719399</v>
      </c>
      <c r="AI492" s="17">
        <v>0.228027961780328</v>
      </c>
      <c r="AJ492" s="17">
        <v>0.18883113101711901</v>
      </c>
      <c r="AK492" s="17">
        <v>0.226116514753361</v>
      </c>
      <c r="AL492" s="17"/>
      <c r="AM492" s="17">
        <v>0.21886322952926701</v>
      </c>
      <c r="AN492" s="17">
        <v>0.229802854110745</v>
      </c>
      <c r="AO492" s="17">
        <v>0.247901117246388</v>
      </c>
      <c r="AP492" s="17">
        <v>0.23093350061239301</v>
      </c>
      <c r="AQ492" s="17">
        <v>0.19056167554230599</v>
      </c>
      <c r="AR492" s="17"/>
      <c r="AS492" s="17">
        <v>0.26877435868319699</v>
      </c>
      <c r="AT492" s="17">
        <v>0.21085643964242101</v>
      </c>
      <c r="AU492" s="17">
        <v>0.19106653933361101</v>
      </c>
      <c r="AV492" s="17">
        <v>0.28208882317601502</v>
      </c>
      <c r="AW492" s="17"/>
      <c r="AX492" s="17">
        <v>0.22543910938294501</v>
      </c>
      <c r="AY492" s="17"/>
      <c r="AZ492" s="17">
        <v>0.26112675102400401</v>
      </c>
      <c r="BA492" s="17">
        <v>0.26056069557158201</v>
      </c>
      <c r="BB492" s="17">
        <v>0.16176732141448399</v>
      </c>
      <c r="BC492" s="17"/>
      <c r="BD492" s="17">
        <v>0.24533319275416901</v>
      </c>
      <c r="BE492" s="17">
        <v>0.23288639123830401</v>
      </c>
    </row>
    <row r="493" spans="2:57" x14ac:dyDescent="0.35">
      <c r="B493" t="s">
        <v>265</v>
      </c>
      <c r="C493" s="17">
        <v>0.23854066442574101</v>
      </c>
      <c r="D493" s="17">
        <v>0.27414378826543001</v>
      </c>
      <c r="E493" s="17">
        <v>0.216493015371371</v>
      </c>
      <c r="F493" s="17"/>
      <c r="G493" s="17">
        <v>0.32088104305934401</v>
      </c>
      <c r="H493" s="17">
        <v>0.257658118411421</v>
      </c>
      <c r="I493" s="17">
        <v>0.209076572296991</v>
      </c>
      <c r="J493" s="17">
        <v>0.24835908266560699</v>
      </c>
      <c r="K493" s="17">
        <v>0.23279484083497401</v>
      </c>
      <c r="L493" s="17">
        <v>0.112509414597119</v>
      </c>
      <c r="M493" s="17"/>
      <c r="N493" s="17">
        <v>0.20890727296025299</v>
      </c>
      <c r="O493" s="17">
        <v>0.244659398898255</v>
      </c>
      <c r="P493" s="17">
        <v>0.29229435026529399</v>
      </c>
      <c r="Q493" s="17">
        <v>0.30083177278401901</v>
      </c>
      <c r="R493" s="17"/>
      <c r="S493" s="17">
        <v>0.28333333333333299</v>
      </c>
      <c r="T493" s="17">
        <v>0.22857142857142901</v>
      </c>
      <c r="U493" s="17">
        <v>0.17647058823529399</v>
      </c>
      <c r="V493" s="17">
        <v>0.206349206349206</v>
      </c>
      <c r="W493" s="17">
        <v>0.28813559322033899</v>
      </c>
      <c r="X493" s="17">
        <v>0.291139240506329</v>
      </c>
      <c r="Y493" s="17">
        <v>0.22857142857142901</v>
      </c>
      <c r="Z493" s="17">
        <v>0.162790697674419</v>
      </c>
      <c r="AA493" s="17">
        <v>0.233333333333333</v>
      </c>
      <c r="AB493" s="17"/>
      <c r="AC493" s="17">
        <v>0.23000585475491001</v>
      </c>
      <c r="AD493" s="17">
        <v>0.24972425429258399</v>
      </c>
      <c r="AE493" s="17">
        <v>0.19200278410959201</v>
      </c>
      <c r="AF493" s="17"/>
      <c r="AG493" s="17">
        <v>0.214642828112726</v>
      </c>
      <c r="AH493" s="17">
        <v>0.25464061069489902</v>
      </c>
      <c r="AI493" s="17">
        <v>0.25987059565847198</v>
      </c>
      <c r="AJ493" s="17">
        <v>0.38833271959647497</v>
      </c>
      <c r="AK493" s="17">
        <v>0.25320691832313302</v>
      </c>
      <c r="AL493" s="17"/>
      <c r="AM493" s="17">
        <v>0.290862166641218</v>
      </c>
      <c r="AN493" s="17">
        <v>0.21303021610019701</v>
      </c>
      <c r="AO493" s="17">
        <v>0.216863319809351</v>
      </c>
      <c r="AP493" s="17">
        <v>0.23777423598283501</v>
      </c>
      <c r="AQ493" s="17">
        <v>0.260681460951526</v>
      </c>
      <c r="AR493" s="17"/>
      <c r="AS493" s="17">
        <v>0.22320086764722799</v>
      </c>
      <c r="AT493" s="17">
        <v>0.27537322016771698</v>
      </c>
      <c r="AU493" s="17">
        <v>0.19652502622517801</v>
      </c>
      <c r="AV493" s="17">
        <v>0.238650851437791</v>
      </c>
      <c r="AW493" s="17"/>
      <c r="AX493" s="17">
        <v>0.25395334456430801</v>
      </c>
      <c r="AY493" s="17"/>
      <c r="AZ493" s="17">
        <v>0.30669455697630998</v>
      </c>
      <c r="BA493" s="17">
        <v>0.223629628929775</v>
      </c>
      <c r="BB493" s="17">
        <v>0.19730771147710199</v>
      </c>
      <c r="BC493" s="17"/>
      <c r="BD493" s="17">
        <v>0.231622118994326</v>
      </c>
      <c r="BE493" s="17">
        <v>0.25489114592850198</v>
      </c>
    </row>
    <row r="494" spans="2:57" x14ac:dyDescent="0.35">
      <c r="B494" t="s">
        <v>266</v>
      </c>
      <c r="C494" s="17">
        <v>0.174528900977726</v>
      </c>
      <c r="D494" s="17">
        <v>0.191901438129502</v>
      </c>
      <c r="E494" s="17">
        <v>0.16266155390939899</v>
      </c>
      <c r="F494" s="17"/>
      <c r="G494" s="17">
        <v>0.23901737929972</v>
      </c>
      <c r="H494" s="17">
        <v>0.21656284726168601</v>
      </c>
      <c r="I494" s="17">
        <v>0.156151400672809</v>
      </c>
      <c r="J494" s="17">
        <v>0.130859067888038</v>
      </c>
      <c r="K494" s="17">
        <v>0.165812693716787</v>
      </c>
      <c r="L494" s="17">
        <v>8.9248904586499103E-2</v>
      </c>
      <c r="M494" s="17"/>
      <c r="N494" s="17">
        <v>0.19225197866101401</v>
      </c>
      <c r="O494" s="17">
        <v>0.13789856669612</v>
      </c>
      <c r="P494" s="17">
        <v>0.181188171219062</v>
      </c>
      <c r="Q494" s="17">
        <v>0.16377963560667499</v>
      </c>
      <c r="R494" s="17"/>
      <c r="S494" s="17">
        <v>0.133333333333333</v>
      </c>
      <c r="T494" s="17">
        <v>0.19047619047618999</v>
      </c>
      <c r="U494" s="17">
        <v>0.29411764705882398</v>
      </c>
      <c r="V494" s="17">
        <v>0.11111111111111099</v>
      </c>
      <c r="W494" s="17">
        <v>0.22033898305084701</v>
      </c>
      <c r="X494" s="17">
        <v>0.189873417721519</v>
      </c>
      <c r="Y494" s="17">
        <v>0.157142857142857</v>
      </c>
      <c r="Z494" s="17">
        <v>0.116279069767442</v>
      </c>
      <c r="AA494" s="17">
        <v>0.155555555555556</v>
      </c>
      <c r="AB494" s="17"/>
      <c r="AC494" s="17">
        <v>0.18685042014867601</v>
      </c>
      <c r="AD494" s="17">
        <v>0.15643577245624499</v>
      </c>
      <c r="AE494" s="17">
        <v>0.18119537007955</v>
      </c>
      <c r="AF494" s="17"/>
      <c r="AG494" s="17">
        <v>0.14420577816948599</v>
      </c>
      <c r="AH494" s="17">
        <v>0.19999072518487601</v>
      </c>
      <c r="AI494" s="17">
        <v>0.24842153451677501</v>
      </c>
      <c r="AJ494" s="17">
        <v>0.21919825984191299</v>
      </c>
      <c r="AK494" s="17">
        <v>8.7018819484856E-2</v>
      </c>
      <c r="AL494" s="17"/>
      <c r="AM494" s="17">
        <v>0.146848028601619</v>
      </c>
      <c r="AN494" s="17">
        <v>0.228497459214869</v>
      </c>
      <c r="AO494" s="17">
        <v>0.157549376200703</v>
      </c>
      <c r="AP494" s="17">
        <v>0.180405806390289</v>
      </c>
      <c r="AQ494" s="17">
        <v>0.25491291468613297</v>
      </c>
      <c r="AR494" s="17"/>
      <c r="AS494" s="17">
        <v>0.132220658557958</v>
      </c>
      <c r="AT494" s="17">
        <v>0.210205432103094</v>
      </c>
      <c r="AU494" s="17">
        <v>0.1876609793199</v>
      </c>
      <c r="AV494" s="17">
        <v>0.14616006677497601</v>
      </c>
      <c r="AW494" s="17"/>
      <c r="AX494" s="17">
        <v>0.18284986409067799</v>
      </c>
      <c r="AY494" s="17"/>
      <c r="AZ494" s="17">
        <v>0.15809359306867701</v>
      </c>
      <c r="BA494" s="17">
        <v>0.210921152287536</v>
      </c>
      <c r="BB494" s="17">
        <v>0.15296411173024099</v>
      </c>
      <c r="BC494" s="17"/>
      <c r="BD494" s="17">
        <v>0.17751681097433</v>
      </c>
      <c r="BE494" s="17">
        <v>0.18466824899040599</v>
      </c>
    </row>
    <row r="495" spans="2:57" x14ac:dyDescent="0.35">
      <c r="B495" t="s">
        <v>267</v>
      </c>
      <c r="C495" s="17">
        <v>9.4196556107672899E-2</v>
      </c>
      <c r="D495" s="17">
        <v>7.3890120237479207E-2</v>
      </c>
      <c r="E495" s="17">
        <v>0.10658179846867399</v>
      </c>
      <c r="F495" s="17"/>
      <c r="G495" s="17">
        <v>7.0604443790752397E-2</v>
      </c>
      <c r="H495" s="17">
        <v>9.6809232744662396E-2</v>
      </c>
      <c r="I495" s="17">
        <v>9.1810215070621898E-2</v>
      </c>
      <c r="J495" s="17">
        <v>0.14070223167325099</v>
      </c>
      <c r="K495" s="17">
        <v>6.2462427772137903E-2</v>
      </c>
      <c r="L495" s="17">
        <v>7.1115429593617496E-2</v>
      </c>
      <c r="M495" s="17"/>
      <c r="N495" s="17">
        <v>0.110795471038516</v>
      </c>
      <c r="O495" s="17">
        <v>0.1123581026982</v>
      </c>
      <c r="P495" s="17">
        <v>3.3429049046116703E-2</v>
      </c>
      <c r="Q495" s="17">
        <v>5.7597443465416197E-2</v>
      </c>
      <c r="R495" s="17"/>
      <c r="S495" s="17">
        <v>8.3333333333333301E-2</v>
      </c>
      <c r="T495" s="17">
        <v>9.5238095238095205E-2</v>
      </c>
      <c r="U495" s="17">
        <v>8.8235294117647106E-2</v>
      </c>
      <c r="V495" s="17">
        <v>7.9365079365079402E-2</v>
      </c>
      <c r="W495" s="17">
        <v>8.4745762711864403E-2</v>
      </c>
      <c r="X495" s="17">
        <v>7.5949367088607597E-2</v>
      </c>
      <c r="Y495" s="17">
        <v>0.114285714285714</v>
      </c>
      <c r="Z495" s="17">
        <v>0.232558139534884</v>
      </c>
      <c r="AA495" s="17">
        <v>7.7777777777777807E-2</v>
      </c>
      <c r="AB495" s="17"/>
      <c r="AC495" s="17">
        <v>8.0737234281776302E-2</v>
      </c>
      <c r="AD495" s="17">
        <v>0.105980860358558</v>
      </c>
      <c r="AE495" s="17">
        <v>7.4069151600882802E-2</v>
      </c>
      <c r="AF495" s="17"/>
      <c r="AG495" s="17">
        <v>8.9813796423183503E-2</v>
      </c>
      <c r="AH495" s="17">
        <v>8.8004875877873007E-2</v>
      </c>
      <c r="AI495" s="17">
        <v>0.10185515271979501</v>
      </c>
      <c r="AJ495" s="17">
        <v>0</v>
      </c>
      <c r="AK495" s="17">
        <v>0.11679654916667</v>
      </c>
      <c r="AL495" s="17"/>
      <c r="AM495" s="17">
        <v>6.79730912563936E-2</v>
      </c>
      <c r="AN495" s="17">
        <v>4.0140375354633502E-2</v>
      </c>
      <c r="AO495" s="17">
        <v>0.12655441215453</v>
      </c>
      <c r="AP495" s="17">
        <v>0.10172459178696799</v>
      </c>
      <c r="AQ495" s="17">
        <v>4.2115066185209202E-2</v>
      </c>
      <c r="AR495" s="17"/>
      <c r="AS495" s="17">
        <v>8.7160244822402796E-2</v>
      </c>
      <c r="AT495" s="17">
        <v>0.10628420770679201</v>
      </c>
      <c r="AU495" s="17">
        <v>5.31301093524401E-2</v>
      </c>
      <c r="AV495" s="17">
        <v>0.13621574861077099</v>
      </c>
      <c r="AW495" s="17"/>
      <c r="AX495" s="17">
        <v>9.7407178542765205E-2</v>
      </c>
      <c r="AY495" s="17"/>
      <c r="AZ495" s="17">
        <v>7.1409022129339805E-2</v>
      </c>
      <c r="BA495" s="17">
        <v>8.8220613988900506E-2</v>
      </c>
      <c r="BB495" s="17">
        <v>0.126726586367261</v>
      </c>
      <c r="BC495" s="17"/>
      <c r="BD495" s="17">
        <v>8.2568378282303401E-2</v>
      </c>
      <c r="BE495" s="17">
        <v>0.115171308130796</v>
      </c>
    </row>
    <row r="496" spans="2:57" x14ac:dyDescent="0.35">
      <c r="B496" t="s">
        <v>268</v>
      </c>
      <c r="C496" s="17">
        <v>3.2816514914906197E-2</v>
      </c>
      <c r="D496" s="17">
        <v>4.5375507640199701E-2</v>
      </c>
      <c r="E496" s="17">
        <v>2.55847932512956E-2</v>
      </c>
      <c r="F496" s="17"/>
      <c r="G496" s="17">
        <v>2.5149927628323899E-2</v>
      </c>
      <c r="H496" s="17">
        <v>4.2042619469529197E-2</v>
      </c>
      <c r="I496" s="17">
        <v>3.1989687364054602E-2</v>
      </c>
      <c r="J496" s="17">
        <v>2.7208235065140401E-2</v>
      </c>
      <c r="K496" s="17">
        <v>2.1492670070903701E-2</v>
      </c>
      <c r="L496" s="17">
        <v>5.1486302746382398E-2</v>
      </c>
      <c r="M496" s="17"/>
      <c r="N496" s="17">
        <v>2.9555531544096601E-2</v>
      </c>
      <c r="O496" s="17">
        <v>1.2197836752023201E-2</v>
      </c>
      <c r="P496" s="17">
        <v>8.1153552799786394E-2</v>
      </c>
      <c r="Q496" s="17">
        <v>3.3056947892953402E-2</v>
      </c>
      <c r="R496" s="17"/>
      <c r="S496" s="17">
        <v>2.5000000000000001E-2</v>
      </c>
      <c r="T496" s="17">
        <v>2.8571428571428598E-2</v>
      </c>
      <c r="U496" s="17">
        <v>8.8235294117647106E-2</v>
      </c>
      <c r="V496" s="17">
        <v>1.58730158730159E-2</v>
      </c>
      <c r="W496" s="17">
        <v>0</v>
      </c>
      <c r="X496" s="17">
        <v>2.53164556962025E-2</v>
      </c>
      <c r="Y496" s="17">
        <v>4.2857142857142899E-2</v>
      </c>
      <c r="Z496" s="17">
        <v>4.6511627906976702E-2</v>
      </c>
      <c r="AA496" s="17">
        <v>3.3333333333333298E-2</v>
      </c>
      <c r="AB496" s="17"/>
      <c r="AC496" s="17">
        <v>2.7412714049970401E-2</v>
      </c>
      <c r="AD496" s="17">
        <v>3.88422366102451E-2</v>
      </c>
      <c r="AE496" s="17">
        <v>3.6297450580665497E-2</v>
      </c>
      <c r="AF496" s="17"/>
      <c r="AG496" s="17">
        <v>3.8684520028188299E-2</v>
      </c>
      <c r="AH496" s="17">
        <v>3.47199617021266E-2</v>
      </c>
      <c r="AI496" s="17">
        <v>2.4490863466881001E-2</v>
      </c>
      <c r="AJ496" s="17">
        <v>0</v>
      </c>
      <c r="AK496" s="17">
        <v>5.8981209641287599E-2</v>
      </c>
      <c r="AL496" s="17"/>
      <c r="AM496" s="17">
        <v>1.6615324953927101E-2</v>
      </c>
      <c r="AN496" s="17">
        <v>8.6737860533471406E-2</v>
      </c>
      <c r="AO496" s="17">
        <v>1.7414547247120701E-2</v>
      </c>
      <c r="AP496" s="17">
        <v>2.01848214563559E-2</v>
      </c>
      <c r="AQ496" s="17">
        <v>3.9307395106195298E-2</v>
      </c>
      <c r="AR496" s="17"/>
      <c r="AS496" s="17">
        <v>1.6009803899540102E-2</v>
      </c>
      <c r="AT496" s="17">
        <v>3.4466038463798303E-2</v>
      </c>
      <c r="AU496" s="17">
        <v>4.8297919650789299E-2</v>
      </c>
      <c r="AV496" s="17">
        <v>3.6217002776434699E-2</v>
      </c>
      <c r="AW496" s="17"/>
      <c r="AX496" s="17">
        <v>2.3039049670073398E-2</v>
      </c>
      <c r="AY496" s="17"/>
      <c r="AZ496" s="17">
        <v>2.1944823638127602E-2</v>
      </c>
      <c r="BA496" s="17">
        <v>3.8126923476867303E-2</v>
      </c>
      <c r="BB496" s="17">
        <v>3.4387283520018699E-2</v>
      </c>
      <c r="BC496" s="17"/>
      <c r="BD496" s="17">
        <v>2.3085618691127401E-2</v>
      </c>
      <c r="BE496" s="17">
        <v>3.3894366167637101E-2</v>
      </c>
    </row>
    <row r="497" spans="2:57" x14ac:dyDescent="0.35">
      <c r="B497" t="s">
        <v>269</v>
      </c>
      <c r="C497" s="17">
        <v>2.69981899174099E-2</v>
      </c>
      <c r="D497" s="17">
        <v>1.7612873799789999E-2</v>
      </c>
      <c r="E497" s="17">
        <v>3.2644694889805898E-2</v>
      </c>
      <c r="F497" s="17"/>
      <c r="G497" s="17">
        <v>3.8877796242035897E-2</v>
      </c>
      <c r="H497" s="17">
        <v>2.04625252638145E-2</v>
      </c>
      <c r="I497" s="17">
        <v>3.4541841937116603E-2</v>
      </c>
      <c r="J497" s="17">
        <v>3.94285023620796E-2</v>
      </c>
      <c r="K497" s="17">
        <v>0</v>
      </c>
      <c r="L497" s="17">
        <v>3.27395479136404E-2</v>
      </c>
      <c r="M497" s="17"/>
      <c r="N497" s="17">
        <v>2.3639947444777501E-2</v>
      </c>
      <c r="O497" s="17">
        <v>2.1879289380286601E-2</v>
      </c>
      <c r="P497" s="17">
        <v>4.8615317856435802E-2</v>
      </c>
      <c r="Q497" s="17">
        <v>2.7404206033507201E-2</v>
      </c>
      <c r="R497" s="17"/>
      <c r="S497" s="17">
        <v>1.6666666666666701E-2</v>
      </c>
      <c r="T497" s="17">
        <v>9.5238095238095195E-3</v>
      </c>
      <c r="U497" s="17">
        <v>0</v>
      </c>
      <c r="V497" s="17">
        <v>4.7619047619047603E-2</v>
      </c>
      <c r="W497" s="17">
        <v>3.3898305084745797E-2</v>
      </c>
      <c r="X497" s="17">
        <v>5.0632911392405097E-2</v>
      </c>
      <c r="Y497" s="17">
        <v>4.2857142857142899E-2</v>
      </c>
      <c r="Z497" s="17">
        <v>4.6511627906976702E-2</v>
      </c>
      <c r="AA497" s="17">
        <v>2.2222222222222199E-2</v>
      </c>
      <c r="AB497" s="17"/>
      <c r="AC497" s="17">
        <v>2.3349828945877799E-2</v>
      </c>
      <c r="AD497" s="17">
        <v>2.7794227103466299E-2</v>
      </c>
      <c r="AE497" s="17">
        <v>2.3989952275511199E-2</v>
      </c>
      <c r="AF497" s="17"/>
      <c r="AG497" s="17">
        <v>3.6674843007791898E-2</v>
      </c>
      <c r="AH497" s="17">
        <v>2.71053880644225E-2</v>
      </c>
      <c r="AI497" s="17">
        <v>0</v>
      </c>
      <c r="AJ497" s="17">
        <v>0</v>
      </c>
      <c r="AK497" s="17">
        <v>1.6369956107803299E-2</v>
      </c>
      <c r="AL497" s="17"/>
      <c r="AM497" s="17">
        <v>4.6269137264698501E-2</v>
      </c>
      <c r="AN497" s="17">
        <v>0</v>
      </c>
      <c r="AO497" s="17">
        <v>2.2010712763379101E-2</v>
      </c>
      <c r="AP497" s="17">
        <v>4.6226039962210398E-2</v>
      </c>
      <c r="AQ497" s="17">
        <v>3.9307395106195298E-2</v>
      </c>
      <c r="AR497" s="17"/>
      <c r="AS497" s="17">
        <v>3.6848331474815199E-2</v>
      </c>
      <c r="AT497" s="17">
        <v>2.52511744885284E-2</v>
      </c>
      <c r="AU497" s="17">
        <v>1.73974890645399E-2</v>
      </c>
      <c r="AV497" s="17">
        <v>2.7566866444629901E-2</v>
      </c>
      <c r="AW497" s="17"/>
      <c r="AX497" s="17">
        <v>2.5263900483763601E-2</v>
      </c>
      <c r="AY497" s="17"/>
      <c r="AZ497" s="17">
        <v>2.1963846905647701E-2</v>
      </c>
      <c r="BA497" s="17">
        <v>1.9740222721624599E-2</v>
      </c>
      <c r="BB497" s="17">
        <v>4.3146853092751902E-2</v>
      </c>
      <c r="BC497" s="17"/>
      <c r="BD497" s="17">
        <v>2.4944173585001901E-2</v>
      </c>
      <c r="BE497" s="17">
        <v>3.6037853760027903E-2</v>
      </c>
    </row>
    <row r="498" spans="2:57" x14ac:dyDescent="0.35">
      <c r="B498" t="s">
        <v>270</v>
      </c>
      <c r="C498" s="17">
        <v>9.4129836127276306E-3</v>
      </c>
      <c r="D498" s="17">
        <v>6.9434782196494101E-3</v>
      </c>
      <c r="E498" s="17">
        <v>1.09095738203912E-2</v>
      </c>
      <c r="F498" s="17"/>
      <c r="G498" s="17">
        <v>0</v>
      </c>
      <c r="H498" s="17">
        <v>1.49182148483966E-2</v>
      </c>
      <c r="I498" s="17">
        <v>1.05709480067656E-2</v>
      </c>
      <c r="J498" s="17">
        <v>6.5618482499907897E-3</v>
      </c>
      <c r="K498" s="17">
        <v>1.02687201449873E-2</v>
      </c>
      <c r="L498" s="17">
        <v>0</v>
      </c>
      <c r="M498" s="17"/>
      <c r="N498" s="17">
        <v>7.9480598610938199E-3</v>
      </c>
      <c r="O498" s="17">
        <v>1.63993138554979E-2</v>
      </c>
      <c r="P498" s="17">
        <v>0</v>
      </c>
      <c r="Q498" s="17">
        <v>1.38538355008101E-2</v>
      </c>
      <c r="R498" s="17"/>
      <c r="S498" s="17">
        <v>1.6666666666666701E-2</v>
      </c>
      <c r="T498" s="17">
        <v>0</v>
      </c>
      <c r="U498" s="17">
        <v>0</v>
      </c>
      <c r="V498" s="17">
        <v>0</v>
      </c>
      <c r="W498" s="17">
        <v>1.6949152542372899E-2</v>
      </c>
      <c r="X498" s="17">
        <v>1.26582278481013E-2</v>
      </c>
      <c r="Y498" s="17">
        <v>0</v>
      </c>
      <c r="Z498" s="17">
        <v>2.32558139534884E-2</v>
      </c>
      <c r="AA498" s="17">
        <v>2.2222222222222199E-2</v>
      </c>
      <c r="AB498" s="17"/>
      <c r="AC498" s="17">
        <v>9.2267282936718594E-3</v>
      </c>
      <c r="AD498" s="17">
        <v>1.0388420749608201E-2</v>
      </c>
      <c r="AE498" s="17">
        <v>1.00741859389522E-2</v>
      </c>
      <c r="AF498" s="17"/>
      <c r="AG498" s="17">
        <v>1.7367466350204301E-2</v>
      </c>
      <c r="AH498" s="17">
        <v>9.0511594727388494E-3</v>
      </c>
      <c r="AI498" s="17">
        <v>0</v>
      </c>
      <c r="AJ498" s="17">
        <v>0</v>
      </c>
      <c r="AK498" s="17">
        <v>0</v>
      </c>
      <c r="AL498" s="17"/>
      <c r="AM498" s="17">
        <v>0</v>
      </c>
      <c r="AN498" s="17">
        <v>7.6634604510279402E-3</v>
      </c>
      <c r="AO498" s="17">
        <v>1.8408318070471101E-2</v>
      </c>
      <c r="AP498" s="17">
        <v>4.2742173858979701E-3</v>
      </c>
      <c r="AQ498" s="17">
        <v>0</v>
      </c>
      <c r="AR498" s="17"/>
      <c r="AS498" s="17">
        <v>1.0273479528603699E-2</v>
      </c>
      <c r="AT498" s="17">
        <v>3.1195494542312799E-3</v>
      </c>
      <c r="AU498" s="17">
        <v>1.27326951566015E-2</v>
      </c>
      <c r="AV498" s="17">
        <v>1.78920285598838E-2</v>
      </c>
      <c r="AW498" s="17"/>
      <c r="AX498" s="17">
        <v>8.7973316852753194E-3</v>
      </c>
      <c r="AY498" s="17"/>
      <c r="AZ498" s="17">
        <v>8.5539985507530596E-3</v>
      </c>
      <c r="BA498" s="17">
        <v>1.8099036429956899E-2</v>
      </c>
      <c r="BB498" s="17">
        <v>0</v>
      </c>
      <c r="BC498" s="17"/>
      <c r="BD498" s="17">
        <v>6.4228858010372796E-3</v>
      </c>
      <c r="BE498" s="17">
        <v>1.15310735896799E-2</v>
      </c>
    </row>
    <row r="499" spans="2:57" x14ac:dyDescent="0.35">
      <c r="B499" t="s">
        <v>81</v>
      </c>
      <c r="C499" s="17">
        <v>0.181104245602215</v>
      </c>
      <c r="D499" s="17">
        <v>0.15852367570956399</v>
      </c>
      <c r="E499" s="17">
        <v>0.195235550627644</v>
      </c>
      <c r="F499" s="17"/>
      <c r="G499" s="17">
        <v>4.2108907022039697E-2</v>
      </c>
      <c r="H499" s="17">
        <v>7.3329604132711404E-2</v>
      </c>
      <c r="I499" s="17">
        <v>0.19041106765575</v>
      </c>
      <c r="J499" s="17">
        <v>0.20629753856761901</v>
      </c>
      <c r="K499" s="17">
        <v>0.33208367846883402</v>
      </c>
      <c r="L499" s="17">
        <v>0.47426930445960802</v>
      </c>
      <c r="M499" s="17"/>
      <c r="N499" s="17">
        <v>0.18617487413334499</v>
      </c>
      <c r="O499" s="17">
        <v>0.224770035848776</v>
      </c>
      <c r="P499" s="17">
        <v>0.11235606451359501</v>
      </c>
      <c r="Q499" s="17">
        <v>0.15746883256756</v>
      </c>
      <c r="R499" s="17"/>
      <c r="S499" s="17">
        <v>0.141666666666667</v>
      </c>
      <c r="T499" s="17">
        <v>0.180952380952381</v>
      </c>
      <c r="U499" s="17">
        <v>0.20588235294117599</v>
      </c>
      <c r="V499" s="17">
        <v>0.126984126984127</v>
      </c>
      <c r="W499" s="17">
        <v>0.22033898305084701</v>
      </c>
      <c r="X499" s="17">
        <v>0.215189873417722</v>
      </c>
      <c r="Y499" s="17">
        <v>0.185714285714286</v>
      </c>
      <c r="Z499" s="17">
        <v>0.116279069767442</v>
      </c>
      <c r="AA499" s="17">
        <v>0.22222222222222199</v>
      </c>
      <c r="AB499" s="17"/>
      <c r="AC499" s="17">
        <v>0.221376039036564</v>
      </c>
      <c r="AD499" s="17">
        <v>0.17368491359567201</v>
      </c>
      <c r="AE499" s="17">
        <v>0.18017650936573501</v>
      </c>
      <c r="AF499" s="17"/>
      <c r="AG499" s="17">
        <v>0.19267595057571499</v>
      </c>
      <c r="AH499" s="17">
        <v>0.15616786268586999</v>
      </c>
      <c r="AI499" s="17">
        <v>0.137333891857749</v>
      </c>
      <c r="AJ499" s="17">
        <v>0.20363788954449299</v>
      </c>
      <c r="AK499" s="17">
        <v>0.241510032522889</v>
      </c>
      <c r="AL499" s="17"/>
      <c r="AM499" s="17">
        <v>0.21256902175287701</v>
      </c>
      <c r="AN499" s="17">
        <v>0.17687632010689999</v>
      </c>
      <c r="AO499" s="17">
        <v>0.18867178725522399</v>
      </c>
      <c r="AP499" s="17">
        <v>0.16093638201977201</v>
      </c>
      <c r="AQ499" s="17">
        <v>0.173114092422436</v>
      </c>
      <c r="AR499" s="17"/>
      <c r="AS499" s="17">
        <v>0.20738153280354599</v>
      </c>
      <c r="AT499" s="17">
        <v>0.13039414151562101</v>
      </c>
      <c r="AU499" s="17">
        <v>0.28517799869196803</v>
      </c>
      <c r="AV499" s="17">
        <v>0.10674795506448501</v>
      </c>
      <c r="AW499" s="17"/>
      <c r="AX499" s="17">
        <v>0.175056780241549</v>
      </c>
      <c r="AY499" s="17"/>
      <c r="AZ499" s="17">
        <v>0.13953860900213899</v>
      </c>
      <c r="BA499" s="17">
        <v>0.133058793757244</v>
      </c>
      <c r="BB499" s="17">
        <v>0.27291972652186203</v>
      </c>
      <c r="BC499" s="17"/>
      <c r="BD499" s="17">
        <v>0.19308741911660801</v>
      </c>
      <c r="BE499" s="17">
        <v>0.124816926203255</v>
      </c>
    </row>
    <row r="500" spans="2:57"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row>
    <row r="501" spans="2:57" x14ac:dyDescent="0.35">
      <c r="B501" s="6" t="s">
        <v>272</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row>
    <row r="502" spans="2:57" x14ac:dyDescent="0.35">
      <c r="B502" s="24" t="s">
        <v>85</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row>
    <row r="503" spans="2:57" x14ac:dyDescent="0.35">
      <c r="B503" t="s">
        <v>259</v>
      </c>
      <c r="C503" s="17">
        <v>0.69614539070163906</v>
      </c>
      <c r="D503" s="17">
        <v>0.65481192375224395</v>
      </c>
      <c r="E503" s="17">
        <v>0.72149623355490999</v>
      </c>
      <c r="F503" s="17"/>
      <c r="G503" s="17">
        <v>0.72082060470587195</v>
      </c>
      <c r="H503" s="17">
        <v>0.608393501643543</v>
      </c>
      <c r="I503" s="17">
        <v>0.66869212169790804</v>
      </c>
      <c r="J503" s="17">
        <v>0.79182201504051597</v>
      </c>
      <c r="K503" s="17">
        <v>0.76204385778297001</v>
      </c>
      <c r="L503" s="17">
        <v>0.75550932196587595</v>
      </c>
      <c r="M503" s="17"/>
      <c r="N503" s="17">
        <v>0.76096681457579696</v>
      </c>
      <c r="O503" s="17">
        <v>0.66283218801398103</v>
      </c>
      <c r="P503" s="17">
        <v>0.65570045034584601</v>
      </c>
      <c r="Q503" s="17">
        <v>0.51060464606683698</v>
      </c>
      <c r="R503" s="17"/>
      <c r="S503" s="17">
        <v>0.69166666666666698</v>
      </c>
      <c r="T503" s="17">
        <v>0.64761904761904798</v>
      </c>
      <c r="U503" s="17">
        <v>0.70588235294117696</v>
      </c>
      <c r="V503" s="17">
        <v>0.682539682539683</v>
      </c>
      <c r="W503" s="17">
        <v>0.81355932203389802</v>
      </c>
      <c r="X503" s="17">
        <v>0.607594936708861</v>
      </c>
      <c r="Y503" s="17">
        <v>0.628571428571429</v>
      </c>
      <c r="Z503" s="17">
        <v>0.69767441860465096</v>
      </c>
      <c r="AA503" s="17">
        <v>0.81111111111111101</v>
      </c>
      <c r="AB503" s="17"/>
      <c r="AC503" s="17">
        <v>0.69467142843950103</v>
      </c>
      <c r="AD503" s="17">
        <v>0.74349520515607104</v>
      </c>
      <c r="AE503" s="17">
        <v>0.46782614459626898</v>
      </c>
      <c r="AF503" s="17"/>
      <c r="AG503" s="17">
        <v>0.70464080089018499</v>
      </c>
      <c r="AH503" s="17">
        <v>0.724989907431423</v>
      </c>
      <c r="AI503" s="17">
        <v>0.67111236824067799</v>
      </c>
      <c r="AJ503" s="17">
        <v>0.79636211045550698</v>
      </c>
      <c r="AK503" s="17">
        <v>0.59220718097235103</v>
      </c>
      <c r="AL503" s="17"/>
      <c r="AM503" s="17">
        <v>0.57382297207544597</v>
      </c>
      <c r="AN503" s="17">
        <v>0.68706128191208604</v>
      </c>
      <c r="AO503" s="17">
        <v>0.72867299575945699</v>
      </c>
      <c r="AP503" s="17">
        <v>0.71177547369247496</v>
      </c>
      <c r="AQ503" s="17">
        <v>0.83627477548199902</v>
      </c>
      <c r="AR503" s="17"/>
      <c r="AS503" s="17">
        <v>0.63436653018641398</v>
      </c>
      <c r="AT503" s="17">
        <v>0.73446380355783103</v>
      </c>
      <c r="AU503" s="17">
        <v>0.76378754480972599</v>
      </c>
      <c r="AV503" s="17">
        <v>0.61837024092612103</v>
      </c>
      <c r="AW503" s="17"/>
      <c r="AX503" s="17">
        <v>0.70994444010417801</v>
      </c>
      <c r="AY503" s="17"/>
      <c r="AZ503" s="17">
        <v>0.64474633108535495</v>
      </c>
      <c r="BA503" s="17">
        <v>0.64891795401143304</v>
      </c>
      <c r="BB503" s="17">
        <v>0.79771372630758297</v>
      </c>
      <c r="BC503" s="17"/>
      <c r="BD503" s="17">
        <v>0.68680951160799697</v>
      </c>
      <c r="BE503" s="17">
        <v>0.68196739541072204</v>
      </c>
    </row>
    <row r="504" spans="2:57" x14ac:dyDescent="0.35">
      <c r="B504" t="s">
        <v>260</v>
      </c>
      <c r="C504" s="17">
        <v>0.210299180985239</v>
      </c>
      <c r="D504" s="17">
        <v>0.22889573549407699</v>
      </c>
      <c r="E504" s="17">
        <v>0.19788016965371999</v>
      </c>
      <c r="F504" s="17"/>
      <c r="G504" s="17">
        <v>0.236317680390008</v>
      </c>
      <c r="H504" s="17">
        <v>0.28595688431389699</v>
      </c>
      <c r="I504" s="17">
        <v>0.19396750885875</v>
      </c>
      <c r="J504" s="17">
        <v>0.12683818150704701</v>
      </c>
      <c r="K504" s="17">
        <v>0.18303042981361001</v>
      </c>
      <c r="L504" s="17">
        <v>0.190492848324503</v>
      </c>
      <c r="M504" s="17"/>
      <c r="N504" s="17">
        <v>0.16412445901175499</v>
      </c>
      <c r="O504" s="17">
        <v>0.212491016985871</v>
      </c>
      <c r="P504" s="17">
        <v>0.26275999981235398</v>
      </c>
      <c r="Q504" s="17">
        <v>0.371594400037975</v>
      </c>
      <c r="R504" s="17"/>
      <c r="S504" s="17">
        <v>0.20833333333333301</v>
      </c>
      <c r="T504" s="17">
        <v>0.20952380952381</v>
      </c>
      <c r="U504" s="17">
        <v>0.17647058823529399</v>
      </c>
      <c r="V504" s="17">
        <v>0.19047619047618999</v>
      </c>
      <c r="W504" s="17">
        <v>0.152542372881356</v>
      </c>
      <c r="X504" s="17">
        <v>0.316455696202532</v>
      </c>
      <c r="Y504" s="17">
        <v>0.314285714285714</v>
      </c>
      <c r="Z504" s="17">
        <v>0.232558139534884</v>
      </c>
      <c r="AA504" s="17">
        <v>0.122222222222222</v>
      </c>
      <c r="AB504" s="17"/>
      <c r="AC504" s="17">
        <v>0.210168328096699</v>
      </c>
      <c r="AD504" s="17">
        <v>0.18976074168096699</v>
      </c>
      <c r="AE504" s="17">
        <v>0.30937574148501901</v>
      </c>
      <c r="AF504" s="17"/>
      <c r="AG504" s="17">
        <v>0.19849676595759</v>
      </c>
      <c r="AH504" s="17">
        <v>0.22240276353932401</v>
      </c>
      <c r="AI504" s="17">
        <v>0.226931831655416</v>
      </c>
      <c r="AJ504" s="17">
        <v>0</v>
      </c>
      <c r="AK504" s="17">
        <v>0.166033901771276</v>
      </c>
      <c r="AL504" s="17"/>
      <c r="AM504" s="17">
        <v>0.29148701646854502</v>
      </c>
      <c r="AN504" s="17">
        <v>0.211238883957857</v>
      </c>
      <c r="AO504" s="17">
        <v>0.19378284349410699</v>
      </c>
      <c r="AP504" s="17">
        <v>0.196236183551212</v>
      </c>
      <c r="AQ504" s="17">
        <v>0.16372522451800101</v>
      </c>
      <c r="AR504" s="17"/>
      <c r="AS504" s="17">
        <v>0.233278551382709</v>
      </c>
      <c r="AT504" s="17">
        <v>0.18637786232894199</v>
      </c>
      <c r="AU504" s="17">
        <v>0.18241140740414699</v>
      </c>
      <c r="AV504" s="17">
        <v>0.26559587329821799</v>
      </c>
      <c r="AW504" s="17"/>
      <c r="AX504" s="17">
        <v>0.19241895266672199</v>
      </c>
      <c r="AY504" s="17"/>
      <c r="AZ504" s="17">
        <v>0.25542583668641899</v>
      </c>
      <c r="BA504" s="17">
        <v>0.239071399756908</v>
      </c>
      <c r="BB504" s="17">
        <v>0.13228864748828001</v>
      </c>
      <c r="BC504" s="17"/>
      <c r="BD504" s="17">
        <v>0.21788169013987399</v>
      </c>
      <c r="BE504" s="17">
        <v>0.21782221158458001</v>
      </c>
    </row>
    <row r="505" spans="2:57" x14ac:dyDescent="0.35">
      <c r="B505" t="s">
        <v>261</v>
      </c>
      <c r="C505" s="17">
        <v>7.6101202221516603E-2</v>
      </c>
      <c r="D505" s="17">
        <v>0.104567504737162</v>
      </c>
      <c r="E505" s="17">
        <v>5.9717813111678598E-2</v>
      </c>
      <c r="F505" s="17"/>
      <c r="G505" s="17">
        <v>4.2861714904119899E-2</v>
      </c>
      <c r="H505" s="17">
        <v>0.10078774264690001</v>
      </c>
      <c r="I505" s="17">
        <v>9.9548053075574294E-2</v>
      </c>
      <c r="J505" s="17">
        <v>7.2270391764057501E-2</v>
      </c>
      <c r="K505" s="17">
        <v>3.1420236722702097E-2</v>
      </c>
      <c r="L505" s="17">
        <v>2.6998914854810301E-2</v>
      </c>
      <c r="M505" s="17"/>
      <c r="N505" s="17">
        <v>6.5538476955335795E-2</v>
      </c>
      <c r="O505" s="17">
        <v>0.106726343736501</v>
      </c>
      <c r="P505" s="17">
        <v>5.1443406981736002E-2</v>
      </c>
      <c r="Q505" s="17">
        <v>7.6846377328983403E-2</v>
      </c>
      <c r="R505" s="17"/>
      <c r="S505" s="17">
        <v>7.4999999999999997E-2</v>
      </c>
      <c r="T505" s="17">
        <v>0.114285714285714</v>
      </c>
      <c r="U505" s="17">
        <v>8.8235294117647106E-2</v>
      </c>
      <c r="V505" s="17">
        <v>0.11111111111111099</v>
      </c>
      <c r="W505" s="17">
        <v>3.3898305084745797E-2</v>
      </c>
      <c r="X505" s="17">
        <v>5.0632911392405097E-2</v>
      </c>
      <c r="Y505" s="17">
        <v>5.7142857142857099E-2</v>
      </c>
      <c r="Z505" s="17">
        <v>6.9767441860465101E-2</v>
      </c>
      <c r="AA505" s="17">
        <v>5.5555555555555601E-2</v>
      </c>
      <c r="AB505" s="17"/>
      <c r="AC505" s="17">
        <v>6.2828788864169594E-2</v>
      </c>
      <c r="AD505" s="17">
        <v>6.1236717666027597E-2</v>
      </c>
      <c r="AE505" s="17">
        <v>0.18295520950685301</v>
      </c>
      <c r="AF505" s="17"/>
      <c r="AG505" s="17">
        <v>7.9246000742833403E-2</v>
      </c>
      <c r="AH505" s="17">
        <v>4.9465734186206603E-2</v>
      </c>
      <c r="AI505" s="17">
        <v>8.3637976195800295E-2</v>
      </c>
      <c r="AJ505" s="17">
        <v>0</v>
      </c>
      <c r="AK505" s="17">
        <v>0.17513904231051</v>
      </c>
      <c r="AL505" s="17"/>
      <c r="AM505" s="17">
        <v>6.6518104345465498E-2</v>
      </c>
      <c r="AN505" s="17">
        <v>7.65191975496535E-2</v>
      </c>
      <c r="AO505" s="17">
        <v>6.2283347759004702E-2</v>
      </c>
      <c r="AP505" s="17">
        <v>9.1988342756313096E-2</v>
      </c>
      <c r="AQ505" s="17">
        <v>0</v>
      </c>
      <c r="AR505" s="17"/>
      <c r="AS505" s="17">
        <v>0.109159048275703</v>
      </c>
      <c r="AT505" s="17">
        <v>6.7499358846807495E-2</v>
      </c>
      <c r="AU505" s="17">
        <v>3.4571563619466901E-2</v>
      </c>
      <c r="AV505" s="17">
        <v>9.7532009139973397E-2</v>
      </c>
      <c r="AW505" s="17"/>
      <c r="AX505" s="17">
        <v>7.5648477909215903E-2</v>
      </c>
      <c r="AY505" s="17"/>
      <c r="AZ505" s="17">
        <v>7.6493343162855595E-2</v>
      </c>
      <c r="BA505" s="17">
        <v>9.6121617146262495E-2</v>
      </c>
      <c r="BB505" s="17">
        <v>5.5534028732954301E-2</v>
      </c>
      <c r="BC505" s="17"/>
      <c r="BD505" s="17">
        <v>7.8053011446611698E-2</v>
      </c>
      <c r="BE505" s="17">
        <v>8.7524373760077198E-2</v>
      </c>
    </row>
    <row r="506" spans="2:57" x14ac:dyDescent="0.35">
      <c r="B506" t="s">
        <v>81</v>
      </c>
      <c r="C506" s="17">
        <v>1.7454226091605098E-2</v>
      </c>
      <c r="D506" s="17">
        <v>1.17248360165172E-2</v>
      </c>
      <c r="E506" s="17">
        <v>2.09057836796913E-2</v>
      </c>
      <c r="F506" s="17"/>
      <c r="G506" s="17">
        <v>0</v>
      </c>
      <c r="H506" s="17">
        <v>4.8618713956597396E-3</v>
      </c>
      <c r="I506" s="17">
        <v>3.7792316367768398E-2</v>
      </c>
      <c r="J506" s="17">
        <v>9.0694116883801301E-3</v>
      </c>
      <c r="K506" s="17">
        <v>2.35054756807185E-2</v>
      </c>
      <c r="L506" s="17">
        <v>2.6998914854810301E-2</v>
      </c>
      <c r="M506" s="17"/>
      <c r="N506" s="17">
        <v>9.3702494571118195E-3</v>
      </c>
      <c r="O506" s="17">
        <v>1.79504512636465E-2</v>
      </c>
      <c r="P506" s="17">
        <v>3.0096142860063201E-2</v>
      </c>
      <c r="Q506" s="17">
        <v>4.0954576566204402E-2</v>
      </c>
      <c r="R506" s="17"/>
      <c r="S506" s="17">
        <v>2.5000000000000001E-2</v>
      </c>
      <c r="T506" s="17">
        <v>2.8571428571428598E-2</v>
      </c>
      <c r="U506" s="17">
        <v>2.9411764705882401E-2</v>
      </c>
      <c r="V506" s="17">
        <v>1.58730158730159E-2</v>
      </c>
      <c r="W506" s="17">
        <v>0</v>
      </c>
      <c r="X506" s="17">
        <v>2.53164556962025E-2</v>
      </c>
      <c r="Y506" s="17">
        <v>0</v>
      </c>
      <c r="Z506" s="17">
        <v>0</v>
      </c>
      <c r="AA506" s="17">
        <v>1.1111111111111099E-2</v>
      </c>
      <c r="AB506" s="17"/>
      <c r="AC506" s="17">
        <v>3.2331454599631E-2</v>
      </c>
      <c r="AD506" s="17">
        <v>5.5073354969343898E-3</v>
      </c>
      <c r="AE506" s="17">
        <v>3.9842904411859302E-2</v>
      </c>
      <c r="AF506" s="17"/>
      <c r="AG506" s="17">
        <v>1.76164324093919E-2</v>
      </c>
      <c r="AH506" s="17">
        <v>3.1415948430462701E-3</v>
      </c>
      <c r="AI506" s="17">
        <v>1.8317823908105501E-2</v>
      </c>
      <c r="AJ506" s="17">
        <v>0.20363788954449299</v>
      </c>
      <c r="AK506" s="17">
        <v>6.6619874945863702E-2</v>
      </c>
      <c r="AL506" s="17"/>
      <c r="AM506" s="17">
        <v>6.8171907110543106E-2</v>
      </c>
      <c r="AN506" s="17">
        <v>2.51806365804026E-2</v>
      </c>
      <c r="AO506" s="17">
        <v>1.5260812987430801E-2</v>
      </c>
      <c r="AP506" s="17">
        <v>0</v>
      </c>
      <c r="AQ506" s="17">
        <v>0</v>
      </c>
      <c r="AR506" s="17"/>
      <c r="AS506" s="17">
        <v>2.3195870155174901E-2</v>
      </c>
      <c r="AT506" s="17">
        <v>1.16589752664199E-2</v>
      </c>
      <c r="AU506" s="17">
        <v>1.9229484166659899E-2</v>
      </c>
      <c r="AV506" s="17">
        <v>1.85018766356875E-2</v>
      </c>
      <c r="AW506" s="17"/>
      <c r="AX506" s="17">
        <v>2.19881293198834E-2</v>
      </c>
      <c r="AY506" s="17"/>
      <c r="AZ506" s="17">
        <v>2.3334489065370199E-2</v>
      </c>
      <c r="BA506" s="17">
        <v>1.58890290853963E-2</v>
      </c>
      <c r="BB506" s="17">
        <v>1.44635974711835E-2</v>
      </c>
      <c r="BC506" s="17"/>
      <c r="BD506" s="17">
        <v>1.7255786805516898E-2</v>
      </c>
      <c r="BE506" s="17">
        <v>1.2686019244620801E-2</v>
      </c>
    </row>
    <row r="507" spans="2:57" x14ac:dyDescent="0.35">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row>
    <row r="508" spans="2:57" x14ac:dyDescent="0.35">
      <c r="B508" s="6" t="s">
        <v>276</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row>
    <row r="509" spans="2:57" x14ac:dyDescent="0.35">
      <c r="B509" s="24" t="s">
        <v>85</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row>
    <row r="510" spans="2:57" x14ac:dyDescent="0.35">
      <c r="B510" t="s">
        <v>103</v>
      </c>
      <c r="C510" s="17">
        <v>0.20492851344417901</v>
      </c>
      <c r="D510" s="17">
        <v>0.28569562171212098</v>
      </c>
      <c r="E510" s="17">
        <v>0.158392428806235</v>
      </c>
      <c r="F510" s="17"/>
      <c r="G510" s="17">
        <v>0.30267564098446398</v>
      </c>
      <c r="H510" s="17">
        <v>0.26511563610431099</v>
      </c>
      <c r="I510" s="17">
        <v>0.193880759040538</v>
      </c>
      <c r="J510" s="17">
        <v>0.20270860797391901</v>
      </c>
      <c r="K510" s="17">
        <v>6.45632985860084E-2</v>
      </c>
      <c r="L510" s="17">
        <v>0.14128361037232301</v>
      </c>
      <c r="M510" s="17"/>
      <c r="N510" s="17">
        <v>0.19508226095213799</v>
      </c>
      <c r="O510" s="17">
        <v>0.20766992104530699</v>
      </c>
      <c r="P510" s="17">
        <v>0.26253727739155303</v>
      </c>
      <c r="Q510" s="17">
        <v>0.15241257272279199</v>
      </c>
      <c r="R510" s="17"/>
      <c r="S510" s="17">
        <v>0.27500000000000002</v>
      </c>
      <c r="T510" s="17">
        <v>0.17142857142857101</v>
      </c>
      <c r="U510" s="17">
        <v>0.14705882352941199</v>
      </c>
      <c r="V510" s="17">
        <v>0.25396825396825401</v>
      </c>
      <c r="W510" s="17">
        <v>0.186440677966102</v>
      </c>
      <c r="X510" s="17">
        <v>0.20253164556962</v>
      </c>
      <c r="Y510" s="17">
        <v>0.2</v>
      </c>
      <c r="Z510" s="17">
        <v>0.162790697674419</v>
      </c>
      <c r="AA510" s="17">
        <v>0.2</v>
      </c>
      <c r="AB510" s="17"/>
      <c r="AC510" s="17">
        <v>0.195063774927072</v>
      </c>
      <c r="AD510" s="17">
        <v>0.20696968990258399</v>
      </c>
      <c r="AE510" s="17">
        <v>0.19472201985635501</v>
      </c>
      <c r="AF510" s="17"/>
      <c r="AG510" s="17">
        <v>0.19078710451487499</v>
      </c>
      <c r="AH510" s="17">
        <v>0.23251610768605099</v>
      </c>
      <c r="AI510" s="17">
        <v>0.14285983128591601</v>
      </c>
      <c r="AJ510" s="17">
        <v>0.38833271959647497</v>
      </c>
      <c r="AK510" s="17">
        <v>0.16933728951337401</v>
      </c>
      <c r="AL510" s="17"/>
      <c r="AM510" s="17">
        <v>0.20545557040562501</v>
      </c>
      <c r="AN510" s="17">
        <v>0.227600716727441</v>
      </c>
      <c r="AO510" s="17">
        <v>0.20916256804047101</v>
      </c>
      <c r="AP510" s="17">
        <v>0.20246044739111599</v>
      </c>
      <c r="AQ510" s="17">
        <v>0.338288369238117</v>
      </c>
      <c r="AR510" s="17"/>
      <c r="AS510" s="17">
        <v>0.172904043283786</v>
      </c>
      <c r="AT510" s="17">
        <v>0.27718393800190999</v>
      </c>
      <c r="AU510" s="17">
        <v>0.118309011737199</v>
      </c>
      <c r="AV510" s="17">
        <v>0.21441513458296799</v>
      </c>
      <c r="AW510" s="17"/>
      <c r="AX510" s="17">
        <v>0.214813718238787</v>
      </c>
      <c r="AY510" s="17"/>
      <c r="AZ510" s="17">
        <v>0.23202654375315601</v>
      </c>
      <c r="BA510" s="17">
        <v>0.240922798377561</v>
      </c>
      <c r="BB510" s="17">
        <v>0.141237808353644</v>
      </c>
      <c r="BC510" s="17"/>
      <c r="BD510" s="17">
        <v>0.21137589747702301</v>
      </c>
      <c r="BE510" s="17">
        <v>0.228591325137774</v>
      </c>
    </row>
    <row r="511" spans="2:57" x14ac:dyDescent="0.35">
      <c r="B511" t="s">
        <v>104</v>
      </c>
      <c r="C511" s="17">
        <v>0.455007718062445</v>
      </c>
      <c r="D511" s="17">
        <v>0.39706269622720403</v>
      </c>
      <c r="E511" s="17">
        <v>0.49122493995643202</v>
      </c>
      <c r="F511" s="17"/>
      <c r="G511" s="17">
        <v>0.46660115837167299</v>
      </c>
      <c r="H511" s="17">
        <v>0.44020123189222499</v>
      </c>
      <c r="I511" s="17">
        <v>0.44675714935369998</v>
      </c>
      <c r="J511" s="17">
        <v>0.42525768826783999</v>
      </c>
      <c r="K511" s="17">
        <v>0.54441213326772497</v>
      </c>
      <c r="L511" s="17">
        <v>0.40991539996169801</v>
      </c>
      <c r="M511" s="17"/>
      <c r="N511" s="17">
        <v>0.443814905853749</v>
      </c>
      <c r="O511" s="17">
        <v>0.480556687347655</v>
      </c>
      <c r="P511" s="17">
        <v>0.42601062593810102</v>
      </c>
      <c r="Q511" s="17">
        <v>0.49734077662204801</v>
      </c>
      <c r="R511" s="17"/>
      <c r="S511" s="17">
        <v>0.42499999999999999</v>
      </c>
      <c r="T511" s="17">
        <v>0.46666666666666701</v>
      </c>
      <c r="U511" s="17">
        <v>0.47058823529411797</v>
      </c>
      <c r="V511" s="17">
        <v>0.46031746031746001</v>
      </c>
      <c r="W511" s="17">
        <v>0.45762711864406802</v>
      </c>
      <c r="X511" s="17">
        <v>0.455696202531646</v>
      </c>
      <c r="Y511" s="17">
        <v>0.5</v>
      </c>
      <c r="Z511" s="17">
        <v>0.48837209302325602</v>
      </c>
      <c r="AA511" s="17">
        <v>0.41111111111111098</v>
      </c>
      <c r="AB511" s="17"/>
      <c r="AC511" s="17">
        <v>0.457689637103324</v>
      </c>
      <c r="AD511" s="17">
        <v>0.47223837689878101</v>
      </c>
      <c r="AE511" s="17">
        <v>0.395852181257491</v>
      </c>
      <c r="AF511" s="17"/>
      <c r="AG511" s="17">
        <v>0.476106428544672</v>
      </c>
      <c r="AH511" s="17">
        <v>0.43251745876383801</v>
      </c>
      <c r="AI511" s="17">
        <v>0.45599965637850898</v>
      </c>
      <c r="AJ511" s="17">
        <v>0.18883113101711901</v>
      </c>
      <c r="AK511" s="17">
        <v>0.37620610144236299</v>
      </c>
      <c r="AL511" s="17"/>
      <c r="AM511" s="17">
        <v>0.378365984652976</v>
      </c>
      <c r="AN511" s="17">
        <v>0.38517647732989602</v>
      </c>
      <c r="AO511" s="17">
        <v>0.44314552795357198</v>
      </c>
      <c r="AP511" s="17">
        <v>0.51103544335821605</v>
      </c>
      <c r="AQ511" s="17">
        <v>0.44653806057871698</v>
      </c>
      <c r="AR511" s="17"/>
      <c r="AS511" s="17">
        <v>0.47989654082416999</v>
      </c>
      <c r="AT511" s="17">
        <v>0.41943772300588</v>
      </c>
      <c r="AU511" s="17">
        <v>0.46899727932152602</v>
      </c>
      <c r="AV511" s="17">
        <v>0.47499536478068199</v>
      </c>
      <c r="AW511" s="17"/>
      <c r="AX511" s="17">
        <v>0.442778379193558</v>
      </c>
      <c r="AY511" s="17"/>
      <c r="AZ511" s="17">
        <v>0.46585192425542199</v>
      </c>
      <c r="BA511" s="17">
        <v>0.43203286415644399</v>
      </c>
      <c r="BB511" s="17">
        <v>0.47934571998716802</v>
      </c>
      <c r="BC511" s="17"/>
      <c r="BD511" s="17">
        <v>0.45175332944949798</v>
      </c>
      <c r="BE511" s="17">
        <v>0.44521679813794002</v>
      </c>
    </row>
    <row r="512" spans="2:57" x14ac:dyDescent="0.35">
      <c r="B512" t="s">
        <v>106</v>
      </c>
      <c r="C512" s="17">
        <v>0.23703982553233999</v>
      </c>
      <c r="D512" s="17">
        <v>0.205202530142164</v>
      </c>
      <c r="E512" s="17">
        <v>0.25687807101048299</v>
      </c>
      <c r="F512" s="17"/>
      <c r="G512" s="17">
        <v>0.19120648438954799</v>
      </c>
      <c r="H512" s="17">
        <v>0.216077268281364</v>
      </c>
      <c r="I512" s="17">
        <v>0.25925735384267101</v>
      </c>
      <c r="J512" s="17">
        <v>0.272593032198716</v>
      </c>
      <c r="K512" s="17">
        <v>0.218530227610678</v>
      </c>
      <c r="L512" s="17">
        <v>0.25764562959506998</v>
      </c>
      <c r="M512" s="17"/>
      <c r="N512" s="17">
        <v>0.256536466629806</v>
      </c>
      <c r="O512" s="17">
        <v>0.21116184000798299</v>
      </c>
      <c r="P512" s="17">
        <v>0.22512494531871499</v>
      </c>
      <c r="Q512" s="17">
        <v>0.21714297639696101</v>
      </c>
      <c r="R512" s="17"/>
      <c r="S512" s="17">
        <v>0.20833333333333301</v>
      </c>
      <c r="T512" s="17">
        <v>0.25714285714285701</v>
      </c>
      <c r="U512" s="17">
        <v>0.23529411764705899</v>
      </c>
      <c r="V512" s="17">
        <v>0.238095238095238</v>
      </c>
      <c r="W512" s="17">
        <v>0.23728813559322001</v>
      </c>
      <c r="X512" s="17">
        <v>0.227848101265823</v>
      </c>
      <c r="Y512" s="17">
        <v>0.2</v>
      </c>
      <c r="Z512" s="17">
        <v>0.27906976744186002</v>
      </c>
      <c r="AA512" s="17">
        <v>0.266666666666667</v>
      </c>
      <c r="AB512" s="17"/>
      <c r="AC512" s="17">
        <v>0.219807710254533</v>
      </c>
      <c r="AD512" s="17">
        <v>0.24036332995972101</v>
      </c>
      <c r="AE512" s="17">
        <v>0.25598965446497801</v>
      </c>
      <c r="AF512" s="17"/>
      <c r="AG512" s="17">
        <v>0.22798522579185099</v>
      </c>
      <c r="AH512" s="17">
        <v>0.24303702588367099</v>
      </c>
      <c r="AI512" s="17">
        <v>0.27834305961568001</v>
      </c>
      <c r="AJ512" s="17">
        <v>0.21919825984191299</v>
      </c>
      <c r="AK512" s="17">
        <v>0.30563633324170397</v>
      </c>
      <c r="AL512" s="17"/>
      <c r="AM512" s="17">
        <v>0.26603112998935802</v>
      </c>
      <c r="AN512" s="17">
        <v>0.269946833867313</v>
      </c>
      <c r="AO512" s="17">
        <v>0.24536525650916599</v>
      </c>
      <c r="AP512" s="17">
        <v>0.206808234441553</v>
      </c>
      <c r="AQ512" s="17">
        <v>0.13655877997077601</v>
      </c>
      <c r="AR512" s="17"/>
      <c r="AS512" s="17">
        <v>0.20060778551733899</v>
      </c>
      <c r="AT512" s="17">
        <v>0.216558668083492</v>
      </c>
      <c r="AU512" s="17">
        <v>0.30906365044085499</v>
      </c>
      <c r="AV512" s="17">
        <v>0.24612382021598</v>
      </c>
      <c r="AW512" s="17"/>
      <c r="AX512" s="17">
        <v>0.24767482197631199</v>
      </c>
      <c r="AY512" s="17"/>
      <c r="AZ512" s="17">
        <v>0.21346730623863699</v>
      </c>
      <c r="BA512" s="17">
        <v>0.23042711168096</v>
      </c>
      <c r="BB512" s="17">
        <v>0.26110388297326298</v>
      </c>
      <c r="BC512" s="17"/>
      <c r="BD512" s="17">
        <v>0.23047444316472299</v>
      </c>
      <c r="BE512" s="17">
        <v>0.243567666700268</v>
      </c>
    </row>
    <row r="513" spans="2:57" x14ac:dyDescent="0.35">
      <c r="B513" t="s">
        <v>107</v>
      </c>
      <c r="C513" s="17">
        <v>4.8509196174178801E-2</v>
      </c>
      <c r="D513" s="17">
        <v>6.9764490284018696E-2</v>
      </c>
      <c r="E513" s="17">
        <v>3.6236911136679102E-2</v>
      </c>
      <c r="F513" s="17"/>
      <c r="G513" s="17">
        <v>2.5149927628323899E-2</v>
      </c>
      <c r="H513" s="17">
        <v>3.6691901937802501E-2</v>
      </c>
      <c r="I513" s="17">
        <v>4.3448214143540199E-2</v>
      </c>
      <c r="J513" s="17">
        <v>5.8787256653570298E-2</v>
      </c>
      <c r="K513" s="17">
        <v>7.1102412631808401E-2</v>
      </c>
      <c r="L513" s="17">
        <v>8.5571311533186006E-2</v>
      </c>
      <c r="M513" s="17"/>
      <c r="N513" s="17">
        <v>6.2256720123052001E-2</v>
      </c>
      <c r="O513" s="17">
        <v>3.52694432869557E-2</v>
      </c>
      <c r="P513" s="17">
        <v>3.6450210277340502E-2</v>
      </c>
      <c r="Q513" s="17">
        <v>3.1667166299856303E-2</v>
      </c>
      <c r="R513" s="17"/>
      <c r="S513" s="17">
        <v>4.1666666666666699E-2</v>
      </c>
      <c r="T513" s="17">
        <v>5.7142857142857099E-2</v>
      </c>
      <c r="U513" s="17">
        <v>5.8823529411764698E-2</v>
      </c>
      <c r="V513" s="17">
        <v>1.58730158730159E-2</v>
      </c>
      <c r="W513" s="17">
        <v>8.4745762711864403E-2</v>
      </c>
      <c r="X513" s="17">
        <v>5.0632911392405097E-2</v>
      </c>
      <c r="Y513" s="17">
        <v>2.8571428571428598E-2</v>
      </c>
      <c r="Z513" s="17">
        <v>4.6511627906976702E-2</v>
      </c>
      <c r="AA513" s="17">
        <v>5.5555555555555601E-2</v>
      </c>
      <c r="AB513" s="17"/>
      <c r="AC513" s="17">
        <v>4.9142370037761098E-2</v>
      </c>
      <c r="AD513" s="17">
        <v>5.5577747533409598E-2</v>
      </c>
      <c r="AE513" s="17">
        <v>3.7913916412562997E-2</v>
      </c>
      <c r="AF513" s="17"/>
      <c r="AG513" s="17">
        <v>5.6609233902775703E-2</v>
      </c>
      <c r="AH513" s="17">
        <v>5.0700398457505499E-2</v>
      </c>
      <c r="AI513" s="17">
        <v>8.5751571262120199E-2</v>
      </c>
      <c r="AJ513" s="17">
        <v>0</v>
      </c>
      <c r="AK513" s="17">
        <v>1.9491126536585399E-2</v>
      </c>
      <c r="AL513" s="17"/>
      <c r="AM513" s="17">
        <v>5.0811651867650597E-2</v>
      </c>
      <c r="AN513" s="17">
        <v>3.4457768091481399E-2</v>
      </c>
      <c r="AO513" s="17">
        <v>6.0346736687512698E-2</v>
      </c>
      <c r="AP513" s="17">
        <v>4.1177185357584897E-2</v>
      </c>
      <c r="AQ513" s="17">
        <v>3.9307395106195298E-2</v>
      </c>
      <c r="AR513" s="17"/>
      <c r="AS513" s="17">
        <v>5.3870210721597797E-2</v>
      </c>
      <c r="AT513" s="17">
        <v>6.74113858734018E-2</v>
      </c>
      <c r="AU513" s="17">
        <v>1.8797580133180902E-2</v>
      </c>
      <c r="AV513" s="17">
        <v>3.7158710362126202E-2</v>
      </c>
      <c r="AW513" s="17"/>
      <c r="AX513" s="17">
        <v>4.5302996425450603E-2</v>
      </c>
      <c r="AY513" s="17"/>
      <c r="AZ513" s="17">
        <v>2.28666676482112E-2</v>
      </c>
      <c r="BA513" s="17">
        <v>5.0990472393201099E-2</v>
      </c>
      <c r="BB513" s="17">
        <v>7.0348594264169895E-2</v>
      </c>
      <c r="BC513" s="17"/>
      <c r="BD513" s="17">
        <v>4.0100059353500597E-2</v>
      </c>
      <c r="BE513" s="17">
        <v>5.9859725169874999E-2</v>
      </c>
    </row>
    <row r="514" spans="2:57" x14ac:dyDescent="0.35">
      <c r="B514" t="s">
        <v>81</v>
      </c>
      <c r="C514" s="17">
        <v>5.4514746786856E-2</v>
      </c>
      <c r="D514" s="17">
        <v>4.2274661634492602E-2</v>
      </c>
      <c r="E514" s="17">
        <v>5.7267649090171603E-2</v>
      </c>
      <c r="F514" s="17"/>
      <c r="G514" s="17">
        <v>1.43667886259912E-2</v>
      </c>
      <c r="H514" s="17">
        <v>4.1913961784297099E-2</v>
      </c>
      <c r="I514" s="17">
        <v>5.6656523619551299E-2</v>
      </c>
      <c r="J514" s="17">
        <v>4.0653414905954602E-2</v>
      </c>
      <c r="K514" s="17">
        <v>0.10139192790378</v>
      </c>
      <c r="L514" s="17">
        <v>0.105584048537723</v>
      </c>
      <c r="M514" s="17"/>
      <c r="N514" s="17">
        <v>4.23096464412554E-2</v>
      </c>
      <c r="O514" s="17">
        <v>6.5342108312099301E-2</v>
      </c>
      <c r="P514" s="17">
        <v>4.9876941074290797E-2</v>
      </c>
      <c r="Q514" s="17">
        <v>0.101436507958343</v>
      </c>
      <c r="R514" s="17"/>
      <c r="S514" s="17">
        <v>0.05</v>
      </c>
      <c r="T514" s="17">
        <v>4.7619047619047603E-2</v>
      </c>
      <c r="U514" s="17">
        <v>8.8235294117647106E-2</v>
      </c>
      <c r="V514" s="17">
        <v>3.17460317460318E-2</v>
      </c>
      <c r="W514" s="17">
        <v>3.3898305084745797E-2</v>
      </c>
      <c r="X514" s="17">
        <v>6.3291139240506306E-2</v>
      </c>
      <c r="Y514" s="17">
        <v>7.1428571428571397E-2</v>
      </c>
      <c r="Z514" s="17">
        <v>2.32558139534884E-2</v>
      </c>
      <c r="AA514" s="17">
        <v>6.6666666666666693E-2</v>
      </c>
      <c r="AB514" s="17"/>
      <c r="AC514" s="17">
        <v>7.8296507677310098E-2</v>
      </c>
      <c r="AD514" s="17">
        <v>2.48508557055045E-2</v>
      </c>
      <c r="AE514" s="17">
        <v>0.115522228008613</v>
      </c>
      <c r="AF514" s="17"/>
      <c r="AG514" s="17">
        <v>4.8512007245826903E-2</v>
      </c>
      <c r="AH514" s="17">
        <v>4.1229009208935199E-2</v>
      </c>
      <c r="AI514" s="17">
        <v>3.7045881457775202E-2</v>
      </c>
      <c r="AJ514" s="17">
        <v>0.20363788954449299</v>
      </c>
      <c r="AK514" s="17">
        <v>0.129329149265974</v>
      </c>
      <c r="AL514" s="17"/>
      <c r="AM514" s="17">
        <v>9.9335663084390499E-2</v>
      </c>
      <c r="AN514" s="17">
        <v>8.2818203983869507E-2</v>
      </c>
      <c r="AO514" s="17">
        <v>4.1979910809278098E-2</v>
      </c>
      <c r="AP514" s="17">
        <v>3.8518689451530599E-2</v>
      </c>
      <c r="AQ514" s="17">
        <v>3.9307395106195298E-2</v>
      </c>
      <c r="AR514" s="17"/>
      <c r="AS514" s="17">
        <v>9.2721419653106998E-2</v>
      </c>
      <c r="AT514" s="17">
        <v>1.9408285035316299E-2</v>
      </c>
      <c r="AU514" s="17">
        <v>8.4832478367238395E-2</v>
      </c>
      <c r="AV514" s="17">
        <v>2.73069700582435E-2</v>
      </c>
      <c r="AW514" s="17"/>
      <c r="AX514" s="17">
        <v>4.9430084165892001E-2</v>
      </c>
      <c r="AY514" s="17"/>
      <c r="AZ514" s="17">
        <v>6.5787558104574304E-2</v>
      </c>
      <c r="BA514" s="17">
        <v>4.5626753391833599E-2</v>
      </c>
      <c r="BB514" s="17">
        <v>4.79639944217558E-2</v>
      </c>
      <c r="BC514" s="17"/>
      <c r="BD514" s="17">
        <v>6.6296270555255499E-2</v>
      </c>
      <c r="BE514" s="17">
        <v>2.2764484854143601E-2</v>
      </c>
    </row>
    <row r="515" spans="2:57" x14ac:dyDescent="0.35">
      <c r="B515" t="s">
        <v>108</v>
      </c>
      <c r="C515" s="17">
        <v>0.65993623150662495</v>
      </c>
      <c r="D515" s="17">
        <v>0.68275831793932495</v>
      </c>
      <c r="E515" s="17">
        <v>0.64961736876266696</v>
      </c>
      <c r="F515" s="17"/>
      <c r="G515" s="17">
        <v>0.76927679935613702</v>
      </c>
      <c r="H515" s="17">
        <v>0.70531686799653603</v>
      </c>
      <c r="I515" s="17">
        <v>0.64063790839423795</v>
      </c>
      <c r="J515" s="17">
        <v>0.62796629624175904</v>
      </c>
      <c r="K515" s="17">
        <v>0.60897543185373304</v>
      </c>
      <c r="L515" s="17">
        <v>0.55119901033402097</v>
      </c>
      <c r="M515" s="17"/>
      <c r="N515" s="17">
        <v>0.63889716680588604</v>
      </c>
      <c r="O515" s="17">
        <v>0.68822660839296201</v>
      </c>
      <c r="P515" s="17">
        <v>0.68854790332965299</v>
      </c>
      <c r="Q515" s="17">
        <v>0.64975334934483997</v>
      </c>
      <c r="R515" s="17"/>
      <c r="S515" s="17">
        <v>0.7</v>
      </c>
      <c r="T515" s="17">
        <v>0.63809523809523805</v>
      </c>
      <c r="U515" s="17">
        <v>0.61764705882352899</v>
      </c>
      <c r="V515" s="17">
        <v>0.71428571428571397</v>
      </c>
      <c r="W515" s="17">
        <v>0.644067796610169</v>
      </c>
      <c r="X515" s="17">
        <v>0.658227848101266</v>
      </c>
      <c r="Y515" s="17">
        <v>0.7</v>
      </c>
      <c r="Z515" s="17">
        <v>0.65116279069767402</v>
      </c>
      <c r="AA515" s="17">
        <v>0.61111111111111105</v>
      </c>
      <c r="AB515" s="17"/>
      <c r="AC515" s="17">
        <v>0.65275341203039605</v>
      </c>
      <c r="AD515" s="17">
        <v>0.67920806680136503</v>
      </c>
      <c r="AE515" s="17">
        <v>0.59057420111384595</v>
      </c>
      <c r="AF515" s="17"/>
      <c r="AG515" s="17">
        <v>0.66689353305954602</v>
      </c>
      <c r="AH515" s="17">
        <v>0.66503356644988898</v>
      </c>
      <c r="AI515" s="17">
        <v>0.59885948766442498</v>
      </c>
      <c r="AJ515" s="17">
        <v>0.57716385061359399</v>
      </c>
      <c r="AK515" s="17">
        <v>0.54554339095573601</v>
      </c>
      <c r="AL515" s="17"/>
      <c r="AM515" s="17">
        <v>0.583821555058601</v>
      </c>
      <c r="AN515" s="17">
        <v>0.61277719405733599</v>
      </c>
      <c r="AO515" s="17">
        <v>0.65230809599404305</v>
      </c>
      <c r="AP515" s="17">
        <v>0.71349589074933195</v>
      </c>
      <c r="AQ515" s="17">
        <v>0.78482642981683404</v>
      </c>
      <c r="AR515" s="17"/>
      <c r="AS515" s="17">
        <v>0.65280058410795605</v>
      </c>
      <c r="AT515" s="17">
        <v>0.69662166100778999</v>
      </c>
      <c r="AU515" s="17">
        <v>0.58730629105872501</v>
      </c>
      <c r="AV515" s="17">
        <v>0.68941049936364995</v>
      </c>
      <c r="AW515" s="17"/>
      <c r="AX515" s="17">
        <v>0.65759209743234504</v>
      </c>
      <c r="AY515" s="17"/>
      <c r="AZ515" s="17">
        <v>0.697878468008578</v>
      </c>
      <c r="BA515" s="17">
        <v>0.67295566253400496</v>
      </c>
      <c r="BB515" s="17">
        <v>0.62058352834081099</v>
      </c>
      <c r="BC515" s="17"/>
      <c r="BD515" s="17">
        <v>0.66312922692652099</v>
      </c>
      <c r="BE515" s="17">
        <v>0.67380812327571404</v>
      </c>
    </row>
    <row r="516" spans="2:57" x14ac:dyDescent="0.35">
      <c r="B516" t="s">
        <v>109</v>
      </c>
      <c r="C516" s="17">
        <v>0.28554902170651902</v>
      </c>
      <c r="D516" s="17">
        <v>0.27496702042618199</v>
      </c>
      <c r="E516" s="17">
        <v>0.29311498214716197</v>
      </c>
      <c r="F516" s="17"/>
      <c r="G516" s="17">
        <v>0.21635641201787201</v>
      </c>
      <c r="H516" s="17">
        <v>0.25276917021916701</v>
      </c>
      <c r="I516" s="17">
        <v>0.30270556798621101</v>
      </c>
      <c r="J516" s="17">
        <v>0.33138028885228699</v>
      </c>
      <c r="K516" s="17">
        <v>0.28963264024248703</v>
      </c>
      <c r="L516" s="17">
        <v>0.34321694112825601</v>
      </c>
      <c r="M516" s="17"/>
      <c r="N516" s="17">
        <v>0.318793186752858</v>
      </c>
      <c r="O516" s="17">
        <v>0.24643128329493899</v>
      </c>
      <c r="P516" s="17">
        <v>0.26157515559605599</v>
      </c>
      <c r="Q516" s="17">
        <v>0.248810142696817</v>
      </c>
      <c r="R516" s="17"/>
      <c r="S516" s="17">
        <v>0.25</v>
      </c>
      <c r="T516" s="17">
        <v>0.314285714285714</v>
      </c>
      <c r="U516" s="17">
        <v>0.29411764705882398</v>
      </c>
      <c r="V516" s="17">
        <v>0.25396825396825401</v>
      </c>
      <c r="W516" s="17">
        <v>0.322033898305085</v>
      </c>
      <c r="X516" s="17">
        <v>0.278481012658228</v>
      </c>
      <c r="Y516" s="17">
        <v>0.22857142857142901</v>
      </c>
      <c r="Z516" s="17">
        <v>0.32558139534883701</v>
      </c>
      <c r="AA516" s="17">
        <v>0.32222222222222202</v>
      </c>
      <c r="AB516" s="17"/>
      <c r="AC516" s="17">
        <v>0.268950080292294</v>
      </c>
      <c r="AD516" s="17">
        <v>0.29594107749313098</v>
      </c>
      <c r="AE516" s="17">
        <v>0.29390357087754099</v>
      </c>
      <c r="AF516" s="17"/>
      <c r="AG516" s="17">
        <v>0.28459445969462699</v>
      </c>
      <c r="AH516" s="17">
        <v>0.293737424341176</v>
      </c>
      <c r="AI516" s="17">
        <v>0.36409463087779997</v>
      </c>
      <c r="AJ516" s="17">
        <v>0.21919825984191299</v>
      </c>
      <c r="AK516" s="17">
        <v>0.325127459778289</v>
      </c>
      <c r="AL516" s="17"/>
      <c r="AM516" s="17">
        <v>0.31684278185700898</v>
      </c>
      <c r="AN516" s="17">
        <v>0.30440460195879399</v>
      </c>
      <c r="AO516" s="17">
        <v>0.30571199319667902</v>
      </c>
      <c r="AP516" s="17">
        <v>0.24798541979913799</v>
      </c>
      <c r="AQ516" s="17">
        <v>0.175866175076971</v>
      </c>
      <c r="AR516" s="17"/>
      <c r="AS516" s="17">
        <v>0.25447799623893702</v>
      </c>
      <c r="AT516" s="17">
        <v>0.28397005395689301</v>
      </c>
      <c r="AU516" s="17">
        <v>0.32786123057403599</v>
      </c>
      <c r="AV516" s="17">
        <v>0.28328253057810598</v>
      </c>
      <c r="AW516" s="17"/>
      <c r="AX516" s="17">
        <v>0.29297781840176301</v>
      </c>
      <c r="AY516" s="17"/>
      <c r="AZ516" s="17">
        <v>0.23633397388684799</v>
      </c>
      <c r="BA516" s="17">
        <v>0.28141758407416101</v>
      </c>
      <c r="BB516" s="17">
        <v>0.33145247723743299</v>
      </c>
      <c r="BC516" s="17"/>
      <c r="BD516" s="17">
        <v>0.27057450251822401</v>
      </c>
      <c r="BE516" s="17">
        <v>0.303427391870143</v>
      </c>
    </row>
    <row r="517" spans="2:57" x14ac:dyDescent="0.35">
      <c r="B517" t="s">
        <v>110</v>
      </c>
      <c r="C517" s="17">
        <v>0.37438720980010598</v>
      </c>
      <c r="D517" s="17">
        <v>0.40779129751314303</v>
      </c>
      <c r="E517" s="17">
        <v>0.35650238661550498</v>
      </c>
      <c r="F517" s="17"/>
      <c r="G517" s="17">
        <v>0.55292038733826399</v>
      </c>
      <c r="H517" s="17">
        <v>0.45254769777736897</v>
      </c>
      <c r="I517" s="17">
        <v>0.337932340408027</v>
      </c>
      <c r="J517" s="17">
        <v>0.296586007389472</v>
      </c>
      <c r="K517" s="17">
        <v>0.31934279161124601</v>
      </c>
      <c r="L517" s="17">
        <v>0.20798206920576501</v>
      </c>
      <c r="M517" s="17"/>
      <c r="N517" s="17">
        <v>0.32010398005302798</v>
      </c>
      <c r="O517" s="17">
        <v>0.441795325098023</v>
      </c>
      <c r="P517" s="17">
        <v>0.426972747733597</v>
      </c>
      <c r="Q517" s="17">
        <v>0.40094320664802302</v>
      </c>
      <c r="R517" s="17"/>
      <c r="S517" s="17">
        <v>0.45</v>
      </c>
      <c r="T517" s="17">
        <v>0.32380952380952399</v>
      </c>
      <c r="U517" s="17">
        <v>0.32352941176470601</v>
      </c>
      <c r="V517" s="17">
        <v>0.46031746031746001</v>
      </c>
      <c r="W517" s="17">
        <v>0.322033898305085</v>
      </c>
      <c r="X517" s="17">
        <v>0.379746835443038</v>
      </c>
      <c r="Y517" s="17">
        <v>0.47142857142857097</v>
      </c>
      <c r="Z517" s="17">
        <v>0.32558139534883701</v>
      </c>
      <c r="AA517" s="17">
        <v>0.28888888888888897</v>
      </c>
      <c r="AB517" s="17"/>
      <c r="AC517" s="17">
        <v>0.38380333173810199</v>
      </c>
      <c r="AD517" s="17">
        <v>0.383266989308234</v>
      </c>
      <c r="AE517" s="17">
        <v>0.29667063023630502</v>
      </c>
      <c r="AF517" s="17"/>
      <c r="AG517" s="17">
        <v>0.38229907336491997</v>
      </c>
      <c r="AH517" s="17">
        <v>0.37129614210871198</v>
      </c>
      <c r="AI517" s="17">
        <v>0.23476485678662501</v>
      </c>
      <c r="AJ517" s="17">
        <v>0.357965590771681</v>
      </c>
      <c r="AK517" s="17">
        <v>0.22041593117744701</v>
      </c>
      <c r="AL517" s="17"/>
      <c r="AM517" s="17">
        <v>0.26697877320159202</v>
      </c>
      <c r="AN517" s="17">
        <v>0.30837259209854201</v>
      </c>
      <c r="AO517" s="17">
        <v>0.34659610279736502</v>
      </c>
      <c r="AP517" s="17">
        <v>0.46551047095019399</v>
      </c>
      <c r="AQ517" s="17">
        <v>0.60896025473986304</v>
      </c>
      <c r="AR517" s="17"/>
      <c r="AS517" s="17">
        <v>0.39832258786901997</v>
      </c>
      <c r="AT517" s="17">
        <v>0.41265160705089698</v>
      </c>
      <c r="AU517" s="17">
        <v>0.25944506048468902</v>
      </c>
      <c r="AV517" s="17">
        <v>0.40612796878554303</v>
      </c>
      <c r="AW517" s="17"/>
      <c r="AX517" s="17">
        <v>0.36461427903058302</v>
      </c>
      <c r="AY517" s="17"/>
      <c r="AZ517" s="17">
        <v>0.46154449412172999</v>
      </c>
      <c r="BA517" s="17">
        <v>0.39153807845984401</v>
      </c>
      <c r="BB517" s="17">
        <v>0.289131051103379</v>
      </c>
      <c r="BC517" s="17"/>
      <c r="BD517" s="17">
        <v>0.39255472440829697</v>
      </c>
      <c r="BE517" s="17">
        <v>0.37038073140557098</v>
      </c>
    </row>
    <row r="518" spans="2:57"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row>
    <row r="519" spans="2:57" x14ac:dyDescent="0.35">
      <c r="B519" s="6" t="s">
        <v>277</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row>
    <row r="520" spans="2:57" x14ac:dyDescent="0.35">
      <c r="B520" s="24" t="s">
        <v>85</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row>
    <row r="521" spans="2:57" x14ac:dyDescent="0.35">
      <c r="B521" t="s">
        <v>103</v>
      </c>
      <c r="C521" s="17">
        <v>0.19059324186627</v>
      </c>
      <c r="D521" s="17">
        <v>0.25532886086491902</v>
      </c>
      <c r="E521" s="17">
        <v>0.15341797235712201</v>
      </c>
      <c r="F521" s="17"/>
      <c r="G521" s="17">
        <v>0.28538737735389402</v>
      </c>
      <c r="H521" s="17">
        <v>0.25933986032376699</v>
      </c>
      <c r="I521" s="17">
        <v>0.20064700949232001</v>
      </c>
      <c r="J521" s="17">
        <v>0.150114807546913</v>
      </c>
      <c r="K521" s="17">
        <v>6.9421959033192399E-2</v>
      </c>
      <c r="L521" s="17">
        <v>5.7775338844653697E-2</v>
      </c>
      <c r="M521" s="17"/>
      <c r="N521" s="17">
        <v>0.176454164052715</v>
      </c>
      <c r="O521" s="17">
        <v>0.20330353396550599</v>
      </c>
      <c r="P521" s="17">
        <v>0.24916918446122199</v>
      </c>
      <c r="Q521" s="17">
        <v>0.13260253039442299</v>
      </c>
      <c r="R521" s="17"/>
      <c r="S521" s="17">
        <v>0.25833333333333303</v>
      </c>
      <c r="T521" s="17">
        <v>0.17142857142857101</v>
      </c>
      <c r="U521" s="17">
        <v>0.14705882352941199</v>
      </c>
      <c r="V521" s="17">
        <v>0.206349206349206</v>
      </c>
      <c r="W521" s="17">
        <v>0.101694915254237</v>
      </c>
      <c r="X521" s="17">
        <v>0.240506329113924</v>
      </c>
      <c r="Y521" s="17">
        <v>0.2</v>
      </c>
      <c r="Z521" s="17">
        <v>0.186046511627907</v>
      </c>
      <c r="AA521" s="17">
        <v>0.16666666666666699</v>
      </c>
      <c r="AB521" s="17"/>
      <c r="AC521" s="17">
        <v>0.161929138943184</v>
      </c>
      <c r="AD521" s="17">
        <v>0.20544728392483499</v>
      </c>
      <c r="AE521" s="17">
        <v>0.19559970952254399</v>
      </c>
      <c r="AF521" s="17"/>
      <c r="AG521" s="17">
        <v>0.16564494363632901</v>
      </c>
      <c r="AH521" s="17">
        <v>0.20723841916456601</v>
      </c>
      <c r="AI521" s="17">
        <v>0.121380745237226</v>
      </c>
      <c r="AJ521" s="17">
        <v>0.60753097943838796</v>
      </c>
      <c r="AK521" s="17">
        <v>0.16518227634851099</v>
      </c>
      <c r="AL521" s="17"/>
      <c r="AM521" s="17">
        <v>0.181699455385157</v>
      </c>
      <c r="AN521" s="17">
        <v>0.19556086922416199</v>
      </c>
      <c r="AO521" s="17">
        <v>0.189421701163734</v>
      </c>
      <c r="AP521" s="17">
        <v>0.19911328517903601</v>
      </c>
      <c r="AQ521" s="17">
        <v>0.29898097413192098</v>
      </c>
      <c r="AR521" s="17"/>
      <c r="AS521" s="17">
        <v>0.14714621642416101</v>
      </c>
      <c r="AT521" s="17">
        <v>0.27805323584644398</v>
      </c>
      <c r="AU521" s="17">
        <v>8.4844447365416298E-2</v>
      </c>
      <c r="AV521" s="17">
        <v>0.21145999292811099</v>
      </c>
      <c r="AW521" s="17"/>
      <c r="AX521" s="17">
        <v>0.19204817281704101</v>
      </c>
      <c r="AY521" s="17"/>
      <c r="AZ521" s="17">
        <v>0.22684912366517401</v>
      </c>
      <c r="BA521" s="17">
        <v>0.219918071597176</v>
      </c>
      <c r="BB521" s="17">
        <v>0.12482585363083</v>
      </c>
      <c r="BC521" s="17"/>
      <c r="BD521" s="17">
        <v>0.19608791187059299</v>
      </c>
      <c r="BE521" s="17">
        <v>0.22411364690636701</v>
      </c>
    </row>
    <row r="522" spans="2:57" x14ac:dyDescent="0.35">
      <c r="B522" t="s">
        <v>104</v>
      </c>
      <c r="C522" s="17">
        <v>0.48303806238858898</v>
      </c>
      <c r="D522" s="17">
        <v>0.471843451418201</v>
      </c>
      <c r="E522" s="17">
        <v>0.48942180790616102</v>
      </c>
      <c r="F522" s="17"/>
      <c r="G522" s="17">
        <v>0.44140954865628801</v>
      </c>
      <c r="H522" s="17">
        <v>0.474236720148069</v>
      </c>
      <c r="I522" s="17">
        <v>0.47141295888304302</v>
      </c>
      <c r="J522" s="17">
        <v>0.471201593325349</v>
      </c>
      <c r="K522" s="17">
        <v>0.54333749976418</v>
      </c>
      <c r="L522" s="17">
        <v>0.54259827943595196</v>
      </c>
      <c r="M522" s="17"/>
      <c r="N522" s="17">
        <v>0.492702898832452</v>
      </c>
      <c r="O522" s="17">
        <v>0.49230049122478198</v>
      </c>
      <c r="P522" s="17">
        <v>0.368658246582107</v>
      </c>
      <c r="Q522" s="17">
        <v>0.56871846433485196</v>
      </c>
      <c r="R522" s="17"/>
      <c r="S522" s="17">
        <v>0.45833333333333298</v>
      </c>
      <c r="T522" s="17">
        <v>0.46666666666666701</v>
      </c>
      <c r="U522" s="17">
        <v>0.5</v>
      </c>
      <c r="V522" s="17">
        <v>0.41269841269841301</v>
      </c>
      <c r="W522" s="17">
        <v>0.55932203389830504</v>
      </c>
      <c r="X522" s="17">
        <v>0.481012658227848</v>
      </c>
      <c r="Y522" s="17">
        <v>0.55714285714285705</v>
      </c>
      <c r="Z522" s="17">
        <v>0.53488372093023295</v>
      </c>
      <c r="AA522" s="17">
        <v>0.45555555555555599</v>
      </c>
      <c r="AB522" s="17"/>
      <c r="AC522" s="17">
        <v>0.47279537372643698</v>
      </c>
      <c r="AD522" s="17">
        <v>0.48663920749997203</v>
      </c>
      <c r="AE522" s="17">
        <v>0.50679680492261103</v>
      </c>
      <c r="AF522" s="17"/>
      <c r="AG522" s="17">
        <v>0.47257226721471202</v>
      </c>
      <c r="AH522" s="17">
        <v>0.48258655632168501</v>
      </c>
      <c r="AI522" s="17">
        <v>0.554187337329621</v>
      </c>
      <c r="AJ522" s="17">
        <v>0.18883113101711901</v>
      </c>
      <c r="AK522" s="17">
        <v>0.49635232245321997</v>
      </c>
      <c r="AL522" s="17"/>
      <c r="AM522" s="17">
        <v>0.40856577592227</v>
      </c>
      <c r="AN522" s="17">
        <v>0.38105891211295601</v>
      </c>
      <c r="AO522" s="17">
        <v>0.48951146114201599</v>
      </c>
      <c r="AP522" s="17">
        <v>0.53602402982086905</v>
      </c>
      <c r="AQ522" s="17">
        <v>0.44543256297003098</v>
      </c>
      <c r="AR522" s="17"/>
      <c r="AS522" s="17">
        <v>0.51714643215036704</v>
      </c>
      <c r="AT522" s="17">
        <v>0.458158522404708</v>
      </c>
      <c r="AU522" s="17">
        <v>0.49427891770500498</v>
      </c>
      <c r="AV522" s="17">
        <v>0.46604627119795999</v>
      </c>
      <c r="AW522" s="17"/>
      <c r="AX522" s="17">
        <v>0.48648062120707303</v>
      </c>
      <c r="AY522" s="17"/>
      <c r="AZ522" s="17">
        <v>0.47834841106864201</v>
      </c>
      <c r="BA522" s="17">
        <v>0.465485678014118</v>
      </c>
      <c r="BB522" s="17">
        <v>0.50827890517657204</v>
      </c>
      <c r="BC522" s="17"/>
      <c r="BD522" s="17">
        <v>0.479225514715103</v>
      </c>
      <c r="BE522" s="17">
        <v>0.48574267768415103</v>
      </c>
    </row>
    <row r="523" spans="2:57" x14ac:dyDescent="0.35">
      <c r="B523" t="s">
        <v>106</v>
      </c>
      <c r="C523" s="17">
        <v>0.24258886072036601</v>
      </c>
      <c r="D523" s="17">
        <v>0.21959546282207101</v>
      </c>
      <c r="E523" s="17">
        <v>0.25502122270047001</v>
      </c>
      <c r="F523" s="17"/>
      <c r="G523" s="17">
        <v>0.232182856600224</v>
      </c>
      <c r="H523" s="17">
        <v>0.22280438511336201</v>
      </c>
      <c r="I523" s="17">
        <v>0.24565664735939</v>
      </c>
      <c r="J523" s="17">
        <v>0.27317767547445598</v>
      </c>
      <c r="K523" s="17">
        <v>0.25022120231098899</v>
      </c>
      <c r="L523" s="17">
        <v>0.23099528561626101</v>
      </c>
      <c r="M523" s="17"/>
      <c r="N523" s="17">
        <v>0.26760412259992999</v>
      </c>
      <c r="O523" s="17">
        <v>0.21524248807930699</v>
      </c>
      <c r="P523" s="17">
        <v>0.24824244670072701</v>
      </c>
      <c r="Q523" s="17">
        <v>0.189852528461565</v>
      </c>
      <c r="R523" s="17"/>
      <c r="S523" s="17">
        <v>0.21666666666666701</v>
      </c>
      <c r="T523" s="17">
        <v>0.24761904761904799</v>
      </c>
      <c r="U523" s="17">
        <v>0.26470588235294101</v>
      </c>
      <c r="V523" s="17">
        <v>0.25396825396825401</v>
      </c>
      <c r="W523" s="17">
        <v>0.27118644067796599</v>
      </c>
      <c r="X523" s="17">
        <v>0.227848101265823</v>
      </c>
      <c r="Y523" s="17">
        <v>0.185714285714286</v>
      </c>
      <c r="Z523" s="17">
        <v>0.209302325581395</v>
      </c>
      <c r="AA523" s="17">
        <v>0.28888888888888897</v>
      </c>
      <c r="AB523" s="17"/>
      <c r="AC523" s="17">
        <v>0.24408879902255801</v>
      </c>
      <c r="AD523" s="17">
        <v>0.23111972234838199</v>
      </c>
      <c r="AE523" s="17">
        <v>0.26975555728074202</v>
      </c>
      <c r="AF523" s="17"/>
      <c r="AG523" s="17">
        <v>0.23767914785932001</v>
      </c>
      <c r="AH523" s="17">
        <v>0.249756969880713</v>
      </c>
      <c r="AI523" s="17">
        <v>0.32443191743315197</v>
      </c>
      <c r="AJ523" s="17">
        <v>0</v>
      </c>
      <c r="AK523" s="17">
        <v>0.22972878180967701</v>
      </c>
      <c r="AL523" s="17"/>
      <c r="AM523" s="17">
        <v>0.25527030947899898</v>
      </c>
      <c r="AN523" s="17">
        <v>0.28199358153649901</v>
      </c>
      <c r="AO523" s="17">
        <v>0.25605281895100401</v>
      </c>
      <c r="AP523" s="17">
        <v>0.21937067981695399</v>
      </c>
      <c r="AQ523" s="17">
        <v>0.171356330527629</v>
      </c>
      <c r="AR523" s="17"/>
      <c r="AS523" s="17">
        <v>0.215651887778572</v>
      </c>
      <c r="AT523" s="17">
        <v>0.22542284501559501</v>
      </c>
      <c r="AU523" s="17">
        <v>0.32762229632204098</v>
      </c>
      <c r="AV523" s="17">
        <v>0.20914161587886201</v>
      </c>
      <c r="AW523" s="17"/>
      <c r="AX523" s="17">
        <v>0.23978757584359101</v>
      </c>
      <c r="AY523" s="17"/>
      <c r="AZ523" s="17">
        <v>0.22393617134162799</v>
      </c>
      <c r="BA523" s="17">
        <v>0.22805460378696499</v>
      </c>
      <c r="BB523" s="17">
        <v>0.28214696771279701</v>
      </c>
      <c r="BC523" s="17"/>
      <c r="BD523" s="17">
        <v>0.24906695697394499</v>
      </c>
      <c r="BE523" s="17">
        <v>0.22303691229424999</v>
      </c>
    </row>
    <row r="524" spans="2:57" x14ac:dyDescent="0.35">
      <c r="B524" t="s">
        <v>107</v>
      </c>
      <c r="C524" s="17">
        <v>3.8015146004219701E-2</v>
      </c>
      <c r="D524" s="17">
        <v>3.0147973660009101E-2</v>
      </c>
      <c r="E524" s="17">
        <v>4.28206217471543E-2</v>
      </c>
      <c r="F524" s="17"/>
      <c r="G524" s="17">
        <v>2.6653428763602001E-2</v>
      </c>
      <c r="H524" s="17">
        <v>3.23992463890359E-2</v>
      </c>
      <c r="I524" s="17">
        <v>4.2615884227998398E-2</v>
      </c>
      <c r="J524" s="17">
        <v>4.3774524175258303E-2</v>
      </c>
      <c r="K524" s="17">
        <v>2.35054756807185E-2</v>
      </c>
      <c r="L524" s="17">
        <v>8.5571311533186006E-2</v>
      </c>
      <c r="M524" s="17"/>
      <c r="N524" s="17">
        <v>2.8038385082804401E-2</v>
      </c>
      <c r="O524" s="17">
        <v>2.9323212318951099E-2</v>
      </c>
      <c r="P524" s="17">
        <v>8.1636824196764199E-2</v>
      </c>
      <c r="Q524" s="17">
        <v>5.0280312635978701E-2</v>
      </c>
      <c r="R524" s="17"/>
      <c r="S524" s="17">
        <v>4.1666666666666699E-2</v>
      </c>
      <c r="T524" s="17">
        <v>5.7142857142857099E-2</v>
      </c>
      <c r="U524" s="17">
        <v>2.9411764705882401E-2</v>
      </c>
      <c r="V524" s="17">
        <v>6.3492063492063502E-2</v>
      </c>
      <c r="W524" s="17">
        <v>1.6949152542372899E-2</v>
      </c>
      <c r="X524" s="17">
        <v>1.26582278481013E-2</v>
      </c>
      <c r="Y524" s="17">
        <v>2.8571428571428598E-2</v>
      </c>
      <c r="Z524" s="17">
        <v>4.6511627906976702E-2</v>
      </c>
      <c r="AA524" s="17">
        <v>3.3333333333333298E-2</v>
      </c>
      <c r="AB524" s="17"/>
      <c r="AC524" s="17">
        <v>4.1728565021030797E-2</v>
      </c>
      <c r="AD524" s="17">
        <v>4.7985397978284203E-2</v>
      </c>
      <c r="AE524" s="17">
        <v>0</v>
      </c>
      <c r="AF524" s="17"/>
      <c r="AG524" s="17">
        <v>5.6673126648764602E-2</v>
      </c>
      <c r="AH524" s="17">
        <v>3.9664902295213099E-2</v>
      </c>
      <c r="AI524" s="17">
        <v>0</v>
      </c>
      <c r="AJ524" s="17">
        <v>0</v>
      </c>
      <c r="AK524" s="17">
        <v>1.9491126536585399E-2</v>
      </c>
      <c r="AL524" s="17"/>
      <c r="AM524" s="17">
        <v>7.1744121083110901E-2</v>
      </c>
      <c r="AN524" s="17">
        <v>4.1857264904751799E-2</v>
      </c>
      <c r="AO524" s="17">
        <v>3.24517026596002E-2</v>
      </c>
      <c r="AP524" s="17">
        <v>2.2700419420044401E-2</v>
      </c>
      <c r="AQ524" s="17">
        <v>4.2115066185209202E-2</v>
      </c>
      <c r="AR524" s="17"/>
      <c r="AS524" s="17">
        <v>4.1326592737884901E-2</v>
      </c>
      <c r="AT524" s="17">
        <v>2.2590086999842902E-2</v>
      </c>
      <c r="AU524" s="17">
        <v>2.56979179816378E-2</v>
      </c>
      <c r="AV524" s="17">
        <v>8.5595774373644906E-2</v>
      </c>
      <c r="AW524" s="17"/>
      <c r="AX524" s="17">
        <v>3.6650328821296103E-2</v>
      </c>
      <c r="AY524" s="17"/>
      <c r="AZ524" s="17">
        <v>3.2247786103767398E-2</v>
      </c>
      <c r="BA524" s="17">
        <v>4.3949022325910997E-2</v>
      </c>
      <c r="BB524" s="17">
        <v>3.4155574820996903E-2</v>
      </c>
      <c r="BC524" s="17"/>
      <c r="BD524" s="17">
        <v>2.4807557179267699E-2</v>
      </c>
      <c r="BE524" s="17">
        <v>4.71394271530634E-2</v>
      </c>
    </row>
    <row r="525" spans="2:57" x14ac:dyDescent="0.35">
      <c r="B525" t="s">
        <v>81</v>
      </c>
      <c r="C525" s="17">
        <v>4.5764689020555797E-2</v>
      </c>
      <c r="D525" s="17">
        <v>2.30842512348001E-2</v>
      </c>
      <c r="E525" s="17">
        <v>5.9318375289092902E-2</v>
      </c>
      <c r="F525" s="17"/>
      <c r="G525" s="17">
        <v>1.43667886259912E-2</v>
      </c>
      <c r="H525" s="17">
        <v>1.12197880257663E-2</v>
      </c>
      <c r="I525" s="17">
        <v>3.9667500037249399E-2</v>
      </c>
      <c r="J525" s="17">
        <v>6.1731399478023197E-2</v>
      </c>
      <c r="K525" s="17">
        <v>0.113513863210921</v>
      </c>
      <c r="L525" s="17">
        <v>8.3059784569947906E-2</v>
      </c>
      <c r="M525" s="17"/>
      <c r="N525" s="17">
        <v>3.5200429432099299E-2</v>
      </c>
      <c r="O525" s="17">
        <v>5.9830274411454103E-2</v>
      </c>
      <c r="P525" s="17">
        <v>5.2293298059179601E-2</v>
      </c>
      <c r="Q525" s="17">
        <v>5.8546164173181502E-2</v>
      </c>
      <c r="R525" s="17"/>
      <c r="S525" s="17">
        <v>2.5000000000000001E-2</v>
      </c>
      <c r="T525" s="17">
        <v>5.7142857142857099E-2</v>
      </c>
      <c r="U525" s="17">
        <v>5.8823529411764698E-2</v>
      </c>
      <c r="V525" s="17">
        <v>6.3492063492063502E-2</v>
      </c>
      <c r="W525" s="17">
        <v>5.0847457627118599E-2</v>
      </c>
      <c r="X525" s="17">
        <v>3.7974683544303799E-2</v>
      </c>
      <c r="Y525" s="17">
        <v>2.8571428571428598E-2</v>
      </c>
      <c r="Z525" s="17">
        <v>2.32558139534884E-2</v>
      </c>
      <c r="AA525" s="17">
        <v>5.5555555555555601E-2</v>
      </c>
      <c r="AB525" s="17"/>
      <c r="AC525" s="17">
        <v>7.9458123286790597E-2</v>
      </c>
      <c r="AD525" s="17">
        <v>2.8808388248527699E-2</v>
      </c>
      <c r="AE525" s="17">
        <v>2.7847928274103598E-2</v>
      </c>
      <c r="AF525" s="17"/>
      <c r="AG525" s="17">
        <v>6.7430514640874101E-2</v>
      </c>
      <c r="AH525" s="17">
        <v>2.0753152337823402E-2</v>
      </c>
      <c r="AI525" s="17">
        <v>0</v>
      </c>
      <c r="AJ525" s="17">
        <v>0.20363788954449299</v>
      </c>
      <c r="AK525" s="17">
        <v>8.92454928520061E-2</v>
      </c>
      <c r="AL525" s="17"/>
      <c r="AM525" s="17">
        <v>8.2720338130463394E-2</v>
      </c>
      <c r="AN525" s="17">
        <v>9.9529372221631607E-2</v>
      </c>
      <c r="AO525" s="17">
        <v>3.2562316083646001E-2</v>
      </c>
      <c r="AP525" s="17">
        <v>2.2791585763096801E-2</v>
      </c>
      <c r="AQ525" s="17">
        <v>4.2115066185209202E-2</v>
      </c>
      <c r="AR525" s="17"/>
      <c r="AS525" s="17">
        <v>7.8728870909015897E-2</v>
      </c>
      <c r="AT525" s="17">
        <v>1.57753097334094E-2</v>
      </c>
      <c r="AU525" s="17">
        <v>6.7556420625900004E-2</v>
      </c>
      <c r="AV525" s="17">
        <v>2.7756345621421801E-2</v>
      </c>
      <c r="AW525" s="17"/>
      <c r="AX525" s="17">
        <v>4.5033301310999203E-2</v>
      </c>
      <c r="AY525" s="17"/>
      <c r="AZ525" s="17">
        <v>3.8618507820789301E-2</v>
      </c>
      <c r="BA525" s="17">
        <v>4.25926242758305E-2</v>
      </c>
      <c r="BB525" s="17">
        <v>5.05926986588041E-2</v>
      </c>
      <c r="BC525" s="17"/>
      <c r="BD525" s="17">
        <v>5.0812059261091898E-2</v>
      </c>
      <c r="BE525" s="17">
        <v>1.99673359621695E-2</v>
      </c>
    </row>
    <row r="526" spans="2:57" x14ac:dyDescent="0.35">
      <c r="B526" t="s">
        <v>108</v>
      </c>
      <c r="C526" s="17">
        <v>0.67363130425485895</v>
      </c>
      <c r="D526" s="17">
        <v>0.72717231228311996</v>
      </c>
      <c r="E526" s="17">
        <v>0.64283978026328303</v>
      </c>
      <c r="F526" s="17"/>
      <c r="G526" s="17">
        <v>0.72679692601018298</v>
      </c>
      <c r="H526" s="17">
        <v>0.73357658047183605</v>
      </c>
      <c r="I526" s="17">
        <v>0.67205996837536297</v>
      </c>
      <c r="J526" s="17">
        <v>0.62131640087226303</v>
      </c>
      <c r="K526" s="17">
        <v>0.61275945879737204</v>
      </c>
      <c r="L526" s="17">
        <v>0.60037361828060598</v>
      </c>
      <c r="M526" s="17"/>
      <c r="N526" s="17">
        <v>0.66915706288516597</v>
      </c>
      <c r="O526" s="17">
        <v>0.69560402519028697</v>
      </c>
      <c r="P526" s="17">
        <v>0.61782743104332905</v>
      </c>
      <c r="Q526" s="17">
        <v>0.701320994729275</v>
      </c>
      <c r="R526" s="17"/>
      <c r="S526" s="17">
        <v>0.71666666666666701</v>
      </c>
      <c r="T526" s="17">
        <v>0.63809523809523805</v>
      </c>
      <c r="U526" s="17">
        <v>0.64705882352941202</v>
      </c>
      <c r="V526" s="17">
        <v>0.61904761904761896</v>
      </c>
      <c r="W526" s="17">
        <v>0.66101694915254205</v>
      </c>
      <c r="X526" s="17">
        <v>0.721518987341772</v>
      </c>
      <c r="Y526" s="17">
        <v>0.75714285714285701</v>
      </c>
      <c r="Z526" s="17">
        <v>0.72093023255813904</v>
      </c>
      <c r="AA526" s="17">
        <v>0.62222222222222201</v>
      </c>
      <c r="AB526" s="17"/>
      <c r="AC526" s="17">
        <v>0.63472451266962104</v>
      </c>
      <c r="AD526" s="17">
        <v>0.69208649142480605</v>
      </c>
      <c r="AE526" s="17">
        <v>0.70239651444515505</v>
      </c>
      <c r="AF526" s="17"/>
      <c r="AG526" s="17">
        <v>0.63821721085104099</v>
      </c>
      <c r="AH526" s="17">
        <v>0.68982497548625099</v>
      </c>
      <c r="AI526" s="17">
        <v>0.67556808256684797</v>
      </c>
      <c r="AJ526" s="17">
        <v>0.79636211045550698</v>
      </c>
      <c r="AK526" s="17">
        <v>0.66153459880173204</v>
      </c>
      <c r="AL526" s="17"/>
      <c r="AM526" s="17">
        <v>0.59026523130742703</v>
      </c>
      <c r="AN526" s="17">
        <v>0.576619781337118</v>
      </c>
      <c r="AO526" s="17">
        <v>0.67893316230574996</v>
      </c>
      <c r="AP526" s="17">
        <v>0.73513731499990498</v>
      </c>
      <c r="AQ526" s="17">
        <v>0.74441353710195302</v>
      </c>
      <c r="AR526" s="17"/>
      <c r="AS526" s="17">
        <v>0.66429264857452697</v>
      </c>
      <c r="AT526" s="17">
        <v>0.73621175825115304</v>
      </c>
      <c r="AU526" s="17">
        <v>0.57912336507042095</v>
      </c>
      <c r="AV526" s="17">
        <v>0.67750626412607096</v>
      </c>
      <c r="AW526" s="17"/>
      <c r="AX526" s="17">
        <v>0.67852879402411403</v>
      </c>
      <c r="AY526" s="17"/>
      <c r="AZ526" s="17">
        <v>0.70519753473381597</v>
      </c>
      <c r="BA526" s="17">
        <v>0.68540374961129402</v>
      </c>
      <c r="BB526" s="17">
        <v>0.63310475880740202</v>
      </c>
      <c r="BC526" s="17"/>
      <c r="BD526" s="17">
        <v>0.67531342658569604</v>
      </c>
      <c r="BE526" s="17">
        <v>0.70985632459051695</v>
      </c>
    </row>
    <row r="527" spans="2:57" x14ac:dyDescent="0.35">
      <c r="B527" t="s">
        <v>109</v>
      </c>
      <c r="C527" s="17">
        <v>0.28060400672458502</v>
      </c>
      <c r="D527" s="17">
        <v>0.24974343648208</v>
      </c>
      <c r="E527" s="17">
        <v>0.29784184444762402</v>
      </c>
      <c r="F527" s="17"/>
      <c r="G527" s="17">
        <v>0.25883628536382602</v>
      </c>
      <c r="H527" s="17">
        <v>0.255203631502398</v>
      </c>
      <c r="I527" s="17">
        <v>0.28827253158738803</v>
      </c>
      <c r="J527" s="17">
        <v>0.31695219964971399</v>
      </c>
      <c r="K527" s="17">
        <v>0.27372667799170702</v>
      </c>
      <c r="L527" s="17">
        <v>0.31656659714944702</v>
      </c>
      <c r="M527" s="17"/>
      <c r="N527" s="17">
        <v>0.29564250768273398</v>
      </c>
      <c r="O527" s="17">
        <v>0.24456570039825801</v>
      </c>
      <c r="P527" s="17">
        <v>0.32987927089749203</v>
      </c>
      <c r="Q527" s="17">
        <v>0.24013284109754399</v>
      </c>
      <c r="R527" s="17"/>
      <c r="S527" s="17">
        <v>0.25833333333333303</v>
      </c>
      <c r="T527" s="17">
        <v>0.30476190476190501</v>
      </c>
      <c r="U527" s="17">
        <v>0.29411764705882398</v>
      </c>
      <c r="V527" s="17">
        <v>0.317460317460317</v>
      </c>
      <c r="W527" s="17">
        <v>0.28813559322033899</v>
      </c>
      <c r="X527" s="17">
        <v>0.240506329113924</v>
      </c>
      <c r="Y527" s="17">
        <v>0.214285714285714</v>
      </c>
      <c r="Z527" s="17">
        <v>0.25581395348837199</v>
      </c>
      <c r="AA527" s="17">
        <v>0.32222222222222202</v>
      </c>
      <c r="AB527" s="17"/>
      <c r="AC527" s="17">
        <v>0.28581736404358798</v>
      </c>
      <c r="AD527" s="17">
        <v>0.27910512032666601</v>
      </c>
      <c r="AE527" s="17">
        <v>0.26975555728074202</v>
      </c>
      <c r="AF527" s="17"/>
      <c r="AG527" s="17">
        <v>0.29435227450808499</v>
      </c>
      <c r="AH527" s="17">
        <v>0.28942187217592602</v>
      </c>
      <c r="AI527" s="17">
        <v>0.32443191743315197</v>
      </c>
      <c r="AJ527" s="17">
        <v>0</v>
      </c>
      <c r="AK527" s="17">
        <v>0.24921990834626201</v>
      </c>
      <c r="AL527" s="17"/>
      <c r="AM527" s="17">
        <v>0.32701443056210999</v>
      </c>
      <c r="AN527" s="17">
        <v>0.32385084644125101</v>
      </c>
      <c r="AO527" s="17">
        <v>0.28850452161060403</v>
      </c>
      <c r="AP527" s="17">
        <v>0.24207109923699799</v>
      </c>
      <c r="AQ527" s="17">
        <v>0.21347139671283799</v>
      </c>
      <c r="AR527" s="17"/>
      <c r="AS527" s="17">
        <v>0.256978480516457</v>
      </c>
      <c r="AT527" s="17">
        <v>0.248012932015438</v>
      </c>
      <c r="AU527" s="17">
        <v>0.35332021430367899</v>
      </c>
      <c r="AV527" s="17">
        <v>0.294737390252507</v>
      </c>
      <c r="AW527" s="17"/>
      <c r="AX527" s="17">
        <v>0.27643790466488699</v>
      </c>
      <c r="AY527" s="17"/>
      <c r="AZ527" s="17">
        <v>0.25618395744539502</v>
      </c>
      <c r="BA527" s="17">
        <v>0.27200362611287598</v>
      </c>
      <c r="BB527" s="17">
        <v>0.31630254253379297</v>
      </c>
      <c r="BC527" s="17"/>
      <c r="BD527" s="17">
        <v>0.27387451415321201</v>
      </c>
      <c r="BE527" s="17">
        <v>0.27017633944731301</v>
      </c>
    </row>
    <row r="528" spans="2:57" x14ac:dyDescent="0.35">
      <c r="B528" t="s">
        <v>110</v>
      </c>
      <c r="C528" s="17">
        <v>0.39302729753027399</v>
      </c>
      <c r="D528" s="17">
        <v>0.47742887580103899</v>
      </c>
      <c r="E528" s="17">
        <v>0.34499793581565902</v>
      </c>
      <c r="F528" s="17"/>
      <c r="G528" s="17">
        <v>0.46796064064635601</v>
      </c>
      <c r="H528" s="17">
        <v>0.47837294896943799</v>
      </c>
      <c r="I528" s="17">
        <v>0.383787436787975</v>
      </c>
      <c r="J528" s="17">
        <v>0.30436420122254898</v>
      </c>
      <c r="K528" s="17">
        <v>0.33903278080566501</v>
      </c>
      <c r="L528" s="17">
        <v>0.28380702113115902</v>
      </c>
      <c r="M528" s="17"/>
      <c r="N528" s="17">
        <v>0.37351455520243199</v>
      </c>
      <c r="O528" s="17">
        <v>0.45103832479202899</v>
      </c>
      <c r="P528" s="17">
        <v>0.28794816014583702</v>
      </c>
      <c r="Q528" s="17">
        <v>0.46118815363173099</v>
      </c>
      <c r="R528" s="17"/>
      <c r="S528" s="17">
        <v>0.45833333333333298</v>
      </c>
      <c r="T528" s="17">
        <v>0.33333333333333298</v>
      </c>
      <c r="U528" s="17">
        <v>0.35294117647058798</v>
      </c>
      <c r="V528" s="17">
        <v>0.30158730158730201</v>
      </c>
      <c r="W528" s="17">
        <v>0.37288135593220301</v>
      </c>
      <c r="X528" s="17">
        <v>0.481012658227848</v>
      </c>
      <c r="Y528" s="17">
        <v>0.54285714285714304</v>
      </c>
      <c r="Z528" s="17">
        <v>0.46511627906976699</v>
      </c>
      <c r="AA528" s="17">
        <v>0.3</v>
      </c>
      <c r="AB528" s="17"/>
      <c r="AC528" s="17">
        <v>0.348907148626033</v>
      </c>
      <c r="AD528" s="17">
        <v>0.41298137109813998</v>
      </c>
      <c r="AE528" s="17">
        <v>0.43264095716441298</v>
      </c>
      <c r="AF528" s="17"/>
      <c r="AG528" s="17">
        <v>0.34386493634295701</v>
      </c>
      <c r="AH528" s="17">
        <v>0.40040310331032503</v>
      </c>
      <c r="AI528" s="17">
        <v>0.351136165133695</v>
      </c>
      <c r="AJ528" s="17">
        <v>0.79636211045550698</v>
      </c>
      <c r="AK528" s="17">
        <v>0.41231469045546998</v>
      </c>
      <c r="AL528" s="17"/>
      <c r="AM528" s="17">
        <v>0.26325080074531698</v>
      </c>
      <c r="AN528" s="17">
        <v>0.25276893489586699</v>
      </c>
      <c r="AO528" s="17">
        <v>0.39042864069514599</v>
      </c>
      <c r="AP528" s="17">
        <v>0.49306621576290599</v>
      </c>
      <c r="AQ528" s="17">
        <v>0.53094214038911403</v>
      </c>
      <c r="AR528" s="17"/>
      <c r="AS528" s="17">
        <v>0.40731416805807102</v>
      </c>
      <c r="AT528" s="17">
        <v>0.48819882623571498</v>
      </c>
      <c r="AU528" s="17">
        <v>0.22580315076674201</v>
      </c>
      <c r="AV528" s="17">
        <v>0.38276887387356401</v>
      </c>
      <c r="AW528" s="17"/>
      <c r="AX528" s="17">
        <v>0.40209088935922699</v>
      </c>
      <c r="AY528" s="17"/>
      <c r="AZ528" s="17">
        <v>0.44901357728842101</v>
      </c>
      <c r="BA528" s="17">
        <v>0.41340012349841798</v>
      </c>
      <c r="BB528" s="17">
        <v>0.31680221627360899</v>
      </c>
      <c r="BC528" s="17"/>
      <c r="BD528" s="17">
        <v>0.40143891243248297</v>
      </c>
      <c r="BE528" s="17">
        <v>0.439679985143204</v>
      </c>
    </row>
    <row r="529" spans="2:57"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row>
    <row r="530" spans="2:57" x14ac:dyDescent="0.35">
      <c r="B530" s="6" t="s">
        <v>278</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row>
    <row r="531" spans="2:57" x14ac:dyDescent="0.35">
      <c r="B531" s="24" t="s">
        <v>85</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row>
    <row r="532" spans="2:57" x14ac:dyDescent="0.35">
      <c r="B532" t="s">
        <v>103</v>
      </c>
      <c r="C532" s="17">
        <v>0.21334952417768099</v>
      </c>
      <c r="D532" s="17">
        <v>0.30399822824925898</v>
      </c>
      <c r="E532" s="17">
        <v>0.16104160659319799</v>
      </c>
      <c r="F532" s="17"/>
      <c r="G532" s="17">
        <v>0.28109071771383998</v>
      </c>
      <c r="H532" s="17">
        <v>0.28762819304689802</v>
      </c>
      <c r="I532" s="17">
        <v>0.20771849970581399</v>
      </c>
      <c r="J532" s="17">
        <v>0.159889844933116</v>
      </c>
      <c r="K532" s="17">
        <v>0.165803327796093</v>
      </c>
      <c r="L532" s="17">
        <v>2.72968926301097E-2</v>
      </c>
      <c r="M532" s="17"/>
      <c r="N532" s="17">
        <v>0.200377849056808</v>
      </c>
      <c r="O532" s="17">
        <v>0.23921810048807299</v>
      </c>
      <c r="P532" s="17">
        <v>0.231243422765992</v>
      </c>
      <c r="Q532" s="17">
        <v>0.17766232869870399</v>
      </c>
      <c r="R532" s="17"/>
      <c r="S532" s="17">
        <v>0.3</v>
      </c>
      <c r="T532" s="17">
        <v>0.25714285714285701</v>
      </c>
      <c r="U532" s="17">
        <v>0.17647058823529399</v>
      </c>
      <c r="V532" s="17">
        <v>0.158730158730159</v>
      </c>
      <c r="W532" s="17">
        <v>0.25423728813559299</v>
      </c>
      <c r="X532" s="17">
        <v>0.126582278481013</v>
      </c>
      <c r="Y532" s="17">
        <v>0.24285714285714299</v>
      </c>
      <c r="Z532" s="17">
        <v>0.13953488372093001</v>
      </c>
      <c r="AA532" s="17">
        <v>0.17777777777777801</v>
      </c>
      <c r="AB532" s="17"/>
      <c r="AC532" s="17">
        <v>0.18848528272981599</v>
      </c>
      <c r="AD532" s="17">
        <v>0.22946932570130801</v>
      </c>
      <c r="AE532" s="17">
        <v>0.210360841764341</v>
      </c>
      <c r="AF532" s="17"/>
      <c r="AG532" s="17">
        <v>0.18275105934438601</v>
      </c>
      <c r="AH532" s="17">
        <v>0.24217417751871601</v>
      </c>
      <c r="AI532" s="17">
        <v>7.9880473855676107E-2</v>
      </c>
      <c r="AJ532" s="17">
        <v>0.60753097943838796</v>
      </c>
      <c r="AK532" s="17">
        <v>0.18620175471193401</v>
      </c>
      <c r="AL532" s="17"/>
      <c r="AM532" s="17">
        <v>0.237007653162118</v>
      </c>
      <c r="AN532" s="17">
        <v>0.22352602897506399</v>
      </c>
      <c r="AO532" s="17">
        <v>0.200631167960652</v>
      </c>
      <c r="AP532" s="17">
        <v>0.22707097238794999</v>
      </c>
      <c r="AQ532" s="17">
        <v>0.34330215475035802</v>
      </c>
      <c r="AR532" s="17"/>
      <c r="AS532" s="17">
        <v>0.150676731249758</v>
      </c>
      <c r="AT532" s="17">
        <v>0.31199801627062701</v>
      </c>
      <c r="AU532" s="17">
        <v>0.116374289427939</v>
      </c>
      <c r="AV532" s="17">
        <v>0.22906211032684201</v>
      </c>
      <c r="AW532" s="17"/>
      <c r="AX532" s="17">
        <v>0.204972325346964</v>
      </c>
      <c r="AY532" s="17"/>
      <c r="AZ532" s="17">
        <v>0.21583666240617999</v>
      </c>
      <c r="BA532" s="17">
        <v>0.23337790795493299</v>
      </c>
      <c r="BB532" s="17">
        <v>0.195886953025463</v>
      </c>
      <c r="BC532" s="17"/>
      <c r="BD532" s="17">
        <v>0.18165840753806101</v>
      </c>
      <c r="BE532" s="17">
        <v>0.28762612003980498</v>
      </c>
    </row>
    <row r="533" spans="2:57" x14ac:dyDescent="0.35">
      <c r="B533" t="s">
        <v>104</v>
      </c>
      <c r="C533" s="17">
        <v>0.50511565820138205</v>
      </c>
      <c r="D533" s="17">
        <v>0.48689093729176097</v>
      </c>
      <c r="E533" s="17">
        <v>0.51820872745889601</v>
      </c>
      <c r="F533" s="17"/>
      <c r="G533" s="17">
        <v>0.55731488824541597</v>
      </c>
      <c r="H533" s="17">
        <v>0.45753642728050897</v>
      </c>
      <c r="I533" s="17">
        <v>0.54483131921234496</v>
      </c>
      <c r="J533" s="17">
        <v>0.46425056012559801</v>
      </c>
      <c r="K533" s="17">
        <v>0.46275974720410201</v>
      </c>
      <c r="L533" s="17">
        <v>0.700899573610551</v>
      </c>
      <c r="M533" s="17"/>
      <c r="N533" s="17">
        <v>0.55442551310200505</v>
      </c>
      <c r="O533" s="17">
        <v>0.46875015903418799</v>
      </c>
      <c r="P533" s="17">
        <v>0.48152505959966702</v>
      </c>
      <c r="Q533" s="17">
        <v>0.36618182131780702</v>
      </c>
      <c r="R533" s="17"/>
      <c r="S533" s="17">
        <v>0.43333333333333302</v>
      </c>
      <c r="T533" s="17">
        <v>0.45714285714285702</v>
      </c>
      <c r="U533" s="17">
        <v>0.5</v>
      </c>
      <c r="V533" s="17">
        <v>0.57142857142857095</v>
      </c>
      <c r="W533" s="17">
        <v>0.45762711864406802</v>
      </c>
      <c r="X533" s="17">
        <v>0.569620253164557</v>
      </c>
      <c r="Y533" s="17">
        <v>0.5</v>
      </c>
      <c r="Z533" s="17">
        <v>0.69767441860465096</v>
      </c>
      <c r="AA533" s="17">
        <v>0.51111111111111096</v>
      </c>
      <c r="AB533" s="17"/>
      <c r="AC533" s="17">
        <v>0.50530797074661205</v>
      </c>
      <c r="AD533" s="17">
        <v>0.527293140481772</v>
      </c>
      <c r="AE533" s="17">
        <v>0.40300765421075802</v>
      </c>
      <c r="AF533" s="17"/>
      <c r="AG533" s="17">
        <v>0.55962910286487</v>
      </c>
      <c r="AH533" s="17">
        <v>0.469216524836787</v>
      </c>
      <c r="AI533" s="17">
        <v>0.66808880963379902</v>
      </c>
      <c r="AJ533" s="17">
        <v>0</v>
      </c>
      <c r="AK533" s="17">
        <v>0.367733922483785</v>
      </c>
      <c r="AL533" s="17"/>
      <c r="AM533" s="17">
        <v>0.37042265541264702</v>
      </c>
      <c r="AN533" s="17">
        <v>0.42468574452330698</v>
      </c>
      <c r="AO533" s="17">
        <v>0.53563997475796399</v>
      </c>
      <c r="AP533" s="17">
        <v>0.577040145966213</v>
      </c>
      <c r="AQ533" s="17">
        <v>0.13800783226845501</v>
      </c>
      <c r="AR533" s="17"/>
      <c r="AS533" s="17">
        <v>0.58899639644755097</v>
      </c>
      <c r="AT533" s="17">
        <v>0.48007469005287501</v>
      </c>
      <c r="AU533" s="17">
        <v>0.452959614023562</v>
      </c>
      <c r="AV533" s="17">
        <v>0.49183267701285899</v>
      </c>
      <c r="AW533" s="17"/>
      <c r="AX533" s="17">
        <v>0.52583528583157402</v>
      </c>
      <c r="AY533" s="17"/>
      <c r="AZ533" s="17">
        <v>0.49903011073876502</v>
      </c>
      <c r="BA533" s="17">
        <v>0.51275029729201305</v>
      </c>
      <c r="BB533" s="17">
        <v>0.505975685306286</v>
      </c>
      <c r="BC533" s="17"/>
      <c r="BD533" s="17">
        <v>0.53489316128369802</v>
      </c>
      <c r="BE533" s="17">
        <v>0.48354810792540898</v>
      </c>
    </row>
    <row r="534" spans="2:57" x14ac:dyDescent="0.35">
      <c r="B534" t="s">
        <v>106</v>
      </c>
      <c r="C534" s="17">
        <v>0.21460522858216699</v>
      </c>
      <c r="D534" s="17">
        <v>0.159136777820754</v>
      </c>
      <c r="E534" s="17">
        <v>0.24353372787914901</v>
      </c>
      <c r="F534" s="17"/>
      <c r="G534" s="17">
        <v>0.16159439404074499</v>
      </c>
      <c r="H534" s="17">
        <v>0.205691987158795</v>
      </c>
      <c r="I534" s="17">
        <v>0.18341966958154801</v>
      </c>
      <c r="J534" s="17">
        <v>0.27547800203707901</v>
      </c>
      <c r="K534" s="17">
        <v>0.28373564645802002</v>
      </c>
      <c r="L534" s="17">
        <v>0.135194406437492</v>
      </c>
      <c r="M534" s="17"/>
      <c r="N534" s="17">
        <v>0.19384496537013199</v>
      </c>
      <c r="O534" s="17">
        <v>0.21938525043667001</v>
      </c>
      <c r="P534" s="17">
        <v>0.22748917424933199</v>
      </c>
      <c r="Q534" s="17">
        <v>0.30686145248758201</v>
      </c>
      <c r="R534" s="17"/>
      <c r="S534" s="17">
        <v>0.16666666666666699</v>
      </c>
      <c r="T534" s="17">
        <v>0.238095238095238</v>
      </c>
      <c r="U534" s="17">
        <v>0.29411764705882398</v>
      </c>
      <c r="V534" s="17">
        <v>0.19047619047618999</v>
      </c>
      <c r="W534" s="17">
        <v>0.23728813559322001</v>
      </c>
      <c r="X534" s="17">
        <v>0.189873417721519</v>
      </c>
      <c r="Y534" s="17">
        <v>0.185714285714286</v>
      </c>
      <c r="Z534" s="17">
        <v>0.13953488372093001</v>
      </c>
      <c r="AA534" s="17">
        <v>0.25555555555555598</v>
      </c>
      <c r="AB534" s="17"/>
      <c r="AC534" s="17">
        <v>0.22053402382132001</v>
      </c>
      <c r="AD534" s="17">
        <v>0.185060091057686</v>
      </c>
      <c r="AE534" s="17">
        <v>0.31022840193602602</v>
      </c>
      <c r="AF534" s="17"/>
      <c r="AG534" s="17">
        <v>0.17943026934121301</v>
      </c>
      <c r="AH534" s="17">
        <v>0.23076263399456801</v>
      </c>
      <c r="AI534" s="17">
        <v>0.232404476608984</v>
      </c>
      <c r="AJ534" s="17">
        <v>0.18883113101711901</v>
      </c>
      <c r="AK534" s="17">
        <v>0.340889143271286</v>
      </c>
      <c r="AL534" s="17"/>
      <c r="AM534" s="17">
        <v>0.31033219179770599</v>
      </c>
      <c r="AN534" s="17">
        <v>0.25212505145797098</v>
      </c>
      <c r="AO534" s="17">
        <v>0.19459826320055801</v>
      </c>
      <c r="AP534" s="17">
        <v>0.150018346935991</v>
      </c>
      <c r="AQ534" s="17">
        <v>0.47938261787499198</v>
      </c>
      <c r="AR534" s="17"/>
      <c r="AS534" s="17">
        <v>0.18043485720038099</v>
      </c>
      <c r="AT534" s="17">
        <v>0.166071420903635</v>
      </c>
      <c r="AU534" s="17">
        <v>0.31497918212641302</v>
      </c>
      <c r="AV534" s="17">
        <v>0.24507310486345499</v>
      </c>
      <c r="AW534" s="17"/>
      <c r="AX534" s="17">
        <v>0.206533176098988</v>
      </c>
      <c r="AY534" s="17"/>
      <c r="AZ534" s="17">
        <v>0.22074005464808599</v>
      </c>
      <c r="BA534" s="17">
        <v>0.205124780769217</v>
      </c>
      <c r="BB534" s="17">
        <v>0.22508907905505501</v>
      </c>
      <c r="BC534" s="17"/>
      <c r="BD534" s="17">
        <v>0.22133492155572099</v>
      </c>
      <c r="BE534" s="17">
        <v>0.18075165194790599</v>
      </c>
    </row>
    <row r="535" spans="2:57" x14ac:dyDescent="0.35">
      <c r="B535" t="s">
        <v>107</v>
      </c>
      <c r="C535" s="17">
        <v>3.34659500335273E-2</v>
      </c>
      <c r="D535" s="17">
        <v>3.4629582761515898E-2</v>
      </c>
      <c r="E535" s="17">
        <v>3.29389636385495E-2</v>
      </c>
      <c r="F535" s="17"/>
      <c r="G535" s="17">
        <v>0</v>
      </c>
      <c r="H535" s="17">
        <v>2.3444488436387401E-2</v>
      </c>
      <c r="I535" s="17">
        <v>3.0391067563754801E-2</v>
      </c>
      <c r="J535" s="17">
        <v>4.8774287170604697E-2</v>
      </c>
      <c r="K535" s="17">
        <v>6.5727107021633993E-2</v>
      </c>
      <c r="L535" s="17">
        <v>2.90619548603273E-2</v>
      </c>
      <c r="M535" s="17"/>
      <c r="N535" s="17">
        <v>2.7996563438527799E-2</v>
      </c>
      <c r="O535" s="17">
        <v>3.82324048787872E-2</v>
      </c>
      <c r="P535" s="17">
        <v>2.79464183700587E-2</v>
      </c>
      <c r="Q535" s="17">
        <v>6.0461153926460703E-2</v>
      </c>
      <c r="R535" s="17"/>
      <c r="S535" s="17">
        <v>6.6666666666666693E-2</v>
      </c>
      <c r="T535" s="17">
        <v>1.9047619047619001E-2</v>
      </c>
      <c r="U535" s="17">
        <v>0</v>
      </c>
      <c r="V535" s="17">
        <v>3.17460317460318E-2</v>
      </c>
      <c r="W535" s="17">
        <v>1.6949152542372899E-2</v>
      </c>
      <c r="X535" s="17">
        <v>5.0632911392405097E-2</v>
      </c>
      <c r="Y535" s="17">
        <v>5.7142857142857099E-2</v>
      </c>
      <c r="Z535" s="17">
        <v>2.32558139534884E-2</v>
      </c>
      <c r="AA535" s="17">
        <v>2.2222222222222199E-2</v>
      </c>
      <c r="AB535" s="17"/>
      <c r="AC535" s="17">
        <v>3.0760218177108702E-2</v>
      </c>
      <c r="AD535" s="17">
        <v>3.7776907163908198E-2</v>
      </c>
      <c r="AE535" s="17">
        <v>2.59189402748074E-2</v>
      </c>
      <c r="AF535" s="17"/>
      <c r="AG535" s="17">
        <v>2.9874693299034399E-2</v>
      </c>
      <c r="AH535" s="17">
        <v>4.3314520099086498E-2</v>
      </c>
      <c r="AI535" s="17">
        <v>1.9626239901541599E-2</v>
      </c>
      <c r="AJ535" s="17">
        <v>0</v>
      </c>
      <c r="AK535" s="17">
        <v>4.2116744442727803E-2</v>
      </c>
      <c r="AL535" s="17"/>
      <c r="AM535" s="17">
        <v>1.55076366236653E-2</v>
      </c>
      <c r="AN535" s="17">
        <v>2.4326360580918398E-2</v>
      </c>
      <c r="AO535" s="17">
        <v>4.1029911030050201E-2</v>
      </c>
      <c r="AP535" s="17">
        <v>3.0315479377292499E-2</v>
      </c>
      <c r="AQ535" s="17">
        <v>3.9307395106195298E-2</v>
      </c>
      <c r="AR535" s="17"/>
      <c r="AS535" s="17">
        <v>3.9889877913409998E-2</v>
      </c>
      <c r="AT535" s="17">
        <v>2.52582611684594E-2</v>
      </c>
      <c r="AU535" s="17">
        <v>5.0842552953063801E-2</v>
      </c>
      <c r="AV535" s="17">
        <v>1.69213143100258E-2</v>
      </c>
      <c r="AW535" s="17"/>
      <c r="AX535" s="17">
        <v>2.7552187428541999E-2</v>
      </c>
      <c r="AY535" s="17"/>
      <c r="AZ535" s="17">
        <v>2.65475581727426E-2</v>
      </c>
      <c r="BA535" s="17">
        <v>2.56048815539556E-2</v>
      </c>
      <c r="BB535" s="17">
        <v>4.7857785458483397E-2</v>
      </c>
      <c r="BC535" s="17"/>
      <c r="BD535" s="17">
        <v>3.1484760703053699E-2</v>
      </c>
      <c r="BE535" s="17">
        <v>2.5628955469916299E-2</v>
      </c>
    </row>
    <row r="536" spans="2:57" x14ac:dyDescent="0.35">
      <c r="B536" t="s">
        <v>81</v>
      </c>
      <c r="C536" s="17">
        <v>3.3463639005241998E-2</v>
      </c>
      <c r="D536" s="17">
        <v>1.53444738767091E-2</v>
      </c>
      <c r="E536" s="17">
        <v>4.4276974430207103E-2</v>
      </c>
      <c r="F536" s="17"/>
      <c r="G536" s="17">
        <v>0</v>
      </c>
      <c r="H536" s="17">
        <v>2.5698904077411999E-2</v>
      </c>
      <c r="I536" s="17">
        <v>3.3639443936538997E-2</v>
      </c>
      <c r="J536" s="17">
        <v>5.1607305733602699E-2</v>
      </c>
      <c r="K536" s="17">
        <v>2.1974171520151398E-2</v>
      </c>
      <c r="L536" s="17">
        <v>0.10754717246152</v>
      </c>
      <c r="M536" s="17"/>
      <c r="N536" s="17">
        <v>2.3355109032528101E-2</v>
      </c>
      <c r="O536" s="17">
        <v>3.4414085162281297E-2</v>
      </c>
      <c r="P536" s="17">
        <v>3.1795925014950502E-2</v>
      </c>
      <c r="Q536" s="17">
        <v>8.8833243569446205E-2</v>
      </c>
      <c r="R536" s="17"/>
      <c r="S536" s="17">
        <v>3.3333333333333298E-2</v>
      </c>
      <c r="T536" s="17">
        <v>2.8571428571428598E-2</v>
      </c>
      <c r="U536" s="17">
        <v>2.9411764705882401E-2</v>
      </c>
      <c r="V536" s="17">
        <v>4.7619047619047603E-2</v>
      </c>
      <c r="W536" s="17">
        <v>3.3898305084745797E-2</v>
      </c>
      <c r="X536" s="17">
        <v>6.3291139240506306E-2</v>
      </c>
      <c r="Y536" s="17">
        <v>1.4285714285714299E-2</v>
      </c>
      <c r="Z536" s="17">
        <v>0</v>
      </c>
      <c r="AA536" s="17">
        <v>3.3333333333333298E-2</v>
      </c>
      <c r="AB536" s="17"/>
      <c r="AC536" s="17">
        <v>5.4912504525143402E-2</v>
      </c>
      <c r="AD536" s="17">
        <v>2.0400535595325401E-2</v>
      </c>
      <c r="AE536" s="17">
        <v>5.0484161814068201E-2</v>
      </c>
      <c r="AF536" s="17"/>
      <c r="AG536" s="17">
        <v>4.8314875150496303E-2</v>
      </c>
      <c r="AH536" s="17">
        <v>1.45321435508429E-2</v>
      </c>
      <c r="AI536" s="17">
        <v>0</v>
      </c>
      <c r="AJ536" s="17">
        <v>0.20363788954449299</v>
      </c>
      <c r="AK536" s="17">
        <v>6.3058435090267206E-2</v>
      </c>
      <c r="AL536" s="17"/>
      <c r="AM536" s="17">
        <v>6.6729863003863493E-2</v>
      </c>
      <c r="AN536" s="17">
        <v>7.5336814462739293E-2</v>
      </c>
      <c r="AO536" s="17">
        <v>2.8100683050775802E-2</v>
      </c>
      <c r="AP536" s="17">
        <v>1.5555055332553599E-2</v>
      </c>
      <c r="AQ536" s="17">
        <v>0</v>
      </c>
      <c r="AR536" s="17"/>
      <c r="AS536" s="17">
        <v>4.00021371889012E-2</v>
      </c>
      <c r="AT536" s="17">
        <v>1.6597611604404101E-2</v>
      </c>
      <c r="AU536" s="17">
        <v>6.4844361469022505E-2</v>
      </c>
      <c r="AV536" s="17">
        <v>1.71107934868177E-2</v>
      </c>
      <c r="AW536" s="17"/>
      <c r="AX536" s="17">
        <v>3.5107025293931803E-2</v>
      </c>
      <c r="AY536" s="17"/>
      <c r="AZ536" s="17">
        <v>3.7845614034226302E-2</v>
      </c>
      <c r="BA536" s="17">
        <v>2.3142132429881598E-2</v>
      </c>
      <c r="BB536" s="17">
        <v>2.51904971547116E-2</v>
      </c>
      <c r="BC536" s="17"/>
      <c r="BD536" s="17">
        <v>3.0628748919466001E-2</v>
      </c>
      <c r="BE536" s="17">
        <v>2.2445164616963401E-2</v>
      </c>
    </row>
    <row r="537" spans="2:57" x14ac:dyDescent="0.35">
      <c r="B537" t="s">
        <v>108</v>
      </c>
      <c r="C537" s="17">
        <v>0.71846518237906298</v>
      </c>
      <c r="D537" s="17">
        <v>0.79088916554102096</v>
      </c>
      <c r="E537" s="17">
        <v>0.67925033405209501</v>
      </c>
      <c r="F537" s="17"/>
      <c r="G537" s="17">
        <v>0.83840560595925495</v>
      </c>
      <c r="H537" s="17">
        <v>0.74516462032740605</v>
      </c>
      <c r="I537" s="17">
        <v>0.75254981891815798</v>
      </c>
      <c r="J537" s="17">
        <v>0.62414040505871304</v>
      </c>
      <c r="K537" s="17">
        <v>0.62856307500019504</v>
      </c>
      <c r="L537" s="17">
        <v>0.72819646624066103</v>
      </c>
      <c r="M537" s="17"/>
      <c r="N537" s="17">
        <v>0.75480336215881205</v>
      </c>
      <c r="O537" s="17">
        <v>0.70796825952226095</v>
      </c>
      <c r="P537" s="17">
        <v>0.71276848236565904</v>
      </c>
      <c r="Q537" s="17">
        <v>0.54384415001651099</v>
      </c>
      <c r="R537" s="17"/>
      <c r="S537" s="17">
        <v>0.73333333333333295</v>
      </c>
      <c r="T537" s="17">
        <v>0.71428571428571397</v>
      </c>
      <c r="U537" s="17">
        <v>0.67647058823529405</v>
      </c>
      <c r="V537" s="17">
        <v>0.73015873015873001</v>
      </c>
      <c r="W537" s="17">
        <v>0.71186440677966101</v>
      </c>
      <c r="X537" s="17">
        <v>0.69620253164557</v>
      </c>
      <c r="Y537" s="17">
        <v>0.74285714285714299</v>
      </c>
      <c r="Z537" s="17">
        <v>0.837209302325581</v>
      </c>
      <c r="AA537" s="17">
        <v>0.68888888888888899</v>
      </c>
      <c r="AB537" s="17"/>
      <c r="AC537" s="17">
        <v>0.69379325347642795</v>
      </c>
      <c r="AD537" s="17">
        <v>0.75676246618307996</v>
      </c>
      <c r="AE537" s="17">
        <v>0.61336849597509902</v>
      </c>
      <c r="AF537" s="17"/>
      <c r="AG537" s="17">
        <v>0.74238016220925596</v>
      </c>
      <c r="AH537" s="17">
        <v>0.71139070235550195</v>
      </c>
      <c r="AI537" s="17">
        <v>0.747969283489475</v>
      </c>
      <c r="AJ537" s="17">
        <v>0.60753097943838796</v>
      </c>
      <c r="AK537" s="17">
        <v>0.55393567719571901</v>
      </c>
      <c r="AL537" s="17"/>
      <c r="AM537" s="17">
        <v>0.60743030857476499</v>
      </c>
      <c r="AN537" s="17">
        <v>0.648211773498371</v>
      </c>
      <c r="AO537" s="17">
        <v>0.73627114271861605</v>
      </c>
      <c r="AP537" s="17">
        <v>0.80411111835416205</v>
      </c>
      <c r="AQ537" s="17">
        <v>0.481309987018813</v>
      </c>
      <c r="AR537" s="17"/>
      <c r="AS537" s="17">
        <v>0.73967312769730797</v>
      </c>
      <c r="AT537" s="17">
        <v>0.79207270632350202</v>
      </c>
      <c r="AU537" s="17">
        <v>0.56933390345150103</v>
      </c>
      <c r="AV537" s="17">
        <v>0.72089478733970103</v>
      </c>
      <c r="AW537" s="17"/>
      <c r="AX537" s="17">
        <v>0.73080761117853799</v>
      </c>
      <c r="AY537" s="17"/>
      <c r="AZ537" s="17">
        <v>0.71486677314494496</v>
      </c>
      <c r="BA537" s="17">
        <v>0.74612820524694601</v>
      </c>
      <c r="BB537" s="17">
        <v>0.70186263833175</v>
      </c>
      <c r="BC537" s="17"/>
      <c r="BD537" s="17">
        <v>0.71655156882175897</v>
      </c>
      <c r="BE537" s="17">
        <v>0.77117422796521395</v>
      </c>
    </row>
    <row r="538" spans="2:57" x14ac:dyDescent="0.35">
      <c r="B538" t="s">
        <v>109</v>
      </c>
      <c r="C538" s="17">
        <v>0.248071178615695</v>
      </c>
      <c r="D538" s="17">
        <v>0.19376636058227001</v>
      </c>
      <c r="E538" s="17">
        <v>0.27647269151769799</v>
      </c>
      <c r="F538" s="17"/>
      <c r="G538" s="17">
        <v>0.16159439404074499</v>
      </c>
      <c r="H538" s="17">
        <v>0.22913647559518199</v>
      </c>
      <c r="I538" s="17">
        <v>0.21381073714530299</v>
      </c>
      <c r="J538" s="17">
        <v>0.32425228920768401</v>
      </c>
      <c r="K538" s="17">
        <v>0.349462753479654</v>
      </c>
      <c r="L538" s="17">
        <v>0.16425636129781901</v>
      </c>
      <c r="M538" s="17"/>
      <c r="N538" s="17">
        <v>0.22184152880866001</v>
      </c>
      <c r="O538" s="17">
        <v>0.25761765531545699</v>
      </c>
      <c r="P538" s="17">
        <v>0.25543559261939103</v>
      </c>
      <c r="Q538" s="17">
        <v>0.36732260641404302</v>
      </c>
      <c r="R538" s="17"/>
      <c r="S538" s="17">
        <v>0.233333333333333</v>
      </c>
      <c r="T538" s="17">
        <v>0.25714285714285701</v>
      </c>
      <c r="U538" s="17">
        <v>0.29411764705882398</v>
      </c>
      <c r="V538" s="17">
        <v>0.22222222222222199</v>
      </c>
      <c r="W538" s="17">
        <v>0.25423728813559299</v>
      </c>
      <c r="X538" s="17">
        <v>0.240506329113924</v>
      </c>
      <c r="Y538" s="17">
        <v>0.24285714285714299</v>
      </c>
      <c r="Z538" s="17">
        <v>0.162790697674419</v>
      </c>
      <c r="AA538" s="17">
        <v>0.27777777777777801</v>
      </c>
      <c r="AB538" s="17"/>
      <c r="AC538" s="17">
        <v>0.25129424199842798</v>
      </c>
      <c r="AD538" s="17">
        <v>0.222836998221595</v>
      </c>
      <c r="AE538" s="17">
        <v>0.33614734221083298</v>
      </c>
      <c r="AF538" s="17"/>
      <c r="AG538" s="17">
        <v>0.20930496264024701</v>
      </c>
      <c r="AH538" s="17">
        <v>0.27407715409365502</v>
      </c>
      <c r="AI538" s="17">
        <v>0.252030716510525</v>
      </c>
      <c r="AJ538" s="17">
        <v>0.18883113101711901</v>
      </c>
      <c r="AK538" s="17">
        <v>0.383005887714014</v>
      </c>
      <c r="AL538" s="17"/>
      <c r="AM538" s="17">
        <v>0.32583982842137099</v>
      </c>
      <c r="AN538" s="17">
        <v>0.27645141203889001</v>
      </c>
      <c r="AO538" s="17">
        <v>0.235628174230608</v>
      </c>
      <c r="AP538" s="17">
        <v>0.18033382631328401</v>
      </c>
      <c r="AQ538" s="17">
        <v>0.518690012981187</v>
      </c>
      <c r="AR538" s="17"/>
      <c r="AS538" s="17">
        <v>0.220324735113791</v>
      </c>
      <c r="AT538" s="17">
        <v>0.191329682072094</v>
      </c>
      <c r="AU538" s="17">
        <v>0.36582173507947702</v>
      </c>
      <c r="AV538" s="17">
        <v>0.26199441917348099</v>
      </c>
      <c r="AW538" s="17"/>
      <c r="AX538" s="17">
        <v>0.23408536352753001</v>
      </c>
      <c r="AY538" s="17"/>
      <c r="AZ538" s="17">
        <v>0.24728761282082801</v>
      </c>
      <c r="BA538" s="17">
        <v>0.23072966232317299</v>
      </c>
      <c r="BB538" s="17">
        <v>0.272946864513539</v>
      </c>
      <c r="BC538" s="17"/>
      <c r="BD538" s="17">
        <v>0.25281968225877499</v>
      </c>
      <c r="BE538" s="17">
        <v>0.20638060741782299</v>
      </c>
    </row>
    <row r="539" spans="2:57" x14ac:dyDescent="0.35">
      <c r="B539" t="s">
        <v>110</v>
      </c>
      <c r="C539" s="17">
        <v>0.47039400376336898</v>
      </c>
      <c r="D539" s="17">
        <v>0.59712280495875003</v>
      </c>
      <c r="E539" s="17">
        <v>0.40277764253439702</v>
      </c>
      <c r="F539" s="17"/>
      <c r="G539" s="17">
        <v>0.67681121191851101</v>
      </c>
      <c r="H539" s="17">
        <v>0.51602814473222403</v>
      </c>
      <c r="I539" s="17">
        <v>0.53873908177285501</v>
      </c>
      <c r="J539" s="17">
        <v>0.29988811585102898</v>
      </c>
      <c r="K539" s="17">
        <v>0.27910032152054098</v>
      </c>
      <c r="L539" s="17">
        <v>0.56394010494284197</v>
      </c>
      <c r="M539" s="17"/>
      <c r="N539" s="17">
        <v>0.53296183335015301</v>
      </c>
      <c r="O539" s="17">
        <v>0.45035060420680401</v>
      </c>
      <c r="P539" s="17">
        <v>0.45733288974626801</v>
      </c>
      <c r="Q539" s="17">
        <v>0.176521543602468</v>
      </c>
      <c r="R539" s="17"/>
      <c r="S539" s="17">
        <v>0.5</v>
      </c>
      <c r="T539" s="17">
        <v>0.45714285714285702</v>
      </c>
      <c r="U539" s="17">
        <v>0.38235294117647101</v>
      </c>
      <c r="V539" s="17">
        <v>0.50793650793650802</v>
      </c>
      <c r="W539" s="17">
        <v>0.45762711864406802</v>
      </c>
      <c r="X539" s="17">
        <v>0.455696202531646</v>
      </c>
      <c r="Y539" s="17">
        <v>0.5</v>
      </c>
      <c r="Z539" s="17">
        <v>0.67441860465116299</v>
      </c>
      <c r="AA539" s="17">
        <v>0.41111111111111098</v>
      </c>
      <c r="AB539" s="17"/>
      <c r="AC539" s="17">
        <v>0.44249901147800003</v>
      </c>
      <c r="AD539" s="17">
        <v>0.53392546796148499</v>
      </c>
      <c r="AE539" s="17">
        <v>0.27722115376426498</v>
      </c>
      <c r="AF539" s="17"/>
      <c r="AG539" s="17">
        <v>0.53307519956900895</v>
      </c>
      <c r="AH539" s="17">
        <v>0.43731354826184698</v>
      </c>
      <c r="AI539" s="17">
        <v>0.49593856697895</v>
      </c>
      <c r="AJ539" s="17">
        <v>0.41869984842126901</v>
      </c>
      <c r="AK539" s="17">
        <v>0.17092978948170501</v>
      </c>
      <c r="AL539" s="17"/>
      <c r="AM539" s="17">
        <v>0.281590480153394</v>
      </c>
      <c r="AN539" s="17">
        <v>0.37176036145948099</v>
      </c>
      <c r="AO539" s="17">
        <v>0.50064296848800804</v>
      </c>
      <c r="AP539" s="17">
        <v>0.62377729204087895</v>
      </c>
      <c r="AQ539" s="17">
        <v>-3.7380025962373699E-2</v>
      </c>
      <c r="AR539" s="17"/>
      <c r="AS539" s="17">
        <v>0.51934839258351795</v>
      </c>
      <c r="AT539" s="17">
        <v>0.60074302425140802</v>
      </c>
      <c r="AU539" s="17">
        <v>0.20351216837202399</v>
      </c>
      <c r="AV539" s="17">
        <v>0.45890036816621999</v>
      </c>
      <c r="AW539" s="17"/>
      <c r="AX539" s="17">
        <v>0.49672224765100798</v>
      </c>
      <c r="AY539" s="17"/>
      <c r="AZ539" s="17">
        <v>0.467579160324117</v>
      </c>
      <c r="BA539" s="17">
        <v>0.51539854292377296</v>
      </c>
      <c r="BB539" s="17">
        <v>0.428915773818211</v>
      </c>
      <c r="BC539" s="17"/>
      <c r="BD539" s="17">
        <v>0.46373188656298397</v>
      </c>
      <c r="BE539" s="17">
        <v>0.56479362054739102</v>
      </c>
    </row>
    <row r="540" spans="2:57" x14ac:dyDescent="0.35">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row>
    <row r="541" spans="2:57" x14ac:dyDescent="0.35">
      <c r="B541" s="6" t="s">
        <v>284</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row>
    <row r="542" spans="2:57" x14ac:dyDescent="0.35">
      <c r="B542" s="24" t="s">
        <v>85</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row>
    <row r="543" spans="2:57" x14ac:dyDescent="0.35">
      <c r="B543" t="s">
        <v>279</v>
      </c>
      <c r="C543" s="17">
        <v>0.12198786231871001</v>
      </c>
      <c r="D543" s="17">
        <v>0.12928039449492201</v>
      </c>
      <c r="E543" s="17">
        <v>0.118272652527846</v>
      </c>
      <c r="F543" s="17"/>
      <c r="G543" s="17">
        <v>0.161427452193453</v>
      </c>
      <c r="H543" s="17">
        <v>0.16796254217027201</v>
      </c>
      <c r="I543" s="17">
        <v>0.16750776316167301</v>
      </c>
      <c r="J543" s="17">
        <v>6.7903637988170798E-2</v>
      </c>
      <c r="K543" s="17">
        <v>3.1744332541231601E-2</v>
      </c>
      <c r="L543" s="17">
        <v>0</v>
      </c>
      <c r="M543" s="17"/>
      <c r="N543" s="17">
        <v>9.0242290828873695E-2</v>
      </c>
      <c r="O543" s="17">
        <v>0.12710490010331399</v>
      </c>
      <c r="P543" s="17">
        <v>0.16618524608972299</v>
      </c>
      <c r="Q543" s="17">
        <v>0.185985034086422</v>
      </c>
      <c r="R543" s="17"/>
      <c r="S543" s="17">
        <v>0.19166666666666701</v>
      </c>
      <c r="T543" s="17">
        <v>9.5238095238095205E-2</v>
      </c>
      <c r="U543" s="17">
        <v>8.8235294117647106E-2</v>
      </c>
      <c r="V543" s="17">
        <v>0.11111111111111099</v>
      </c>
      <c r="W543" s="17">
        <v>0.101694915254237</v>
      </c>
      <c r="X543" s="17">
        <v>0.151898734177215</v>
      </c>
      <c r="Y543" s="17">
        <v>0.14285714285714299</v>
      </c>
      <c r="Z543" s="17">
        <v>6.9767441860465101E-2</v>
      </c>
      <c r="AA543" s="17">
        <v>0.1</v>
      </c>
      <c r="AB543" s="17"/>
      <c r="AC543" s="17">
        <v>0.107109559321157</v>
      </c>
      <c r="AD543" s="17">
        <v>0.13472070649124299</v>
      </c>
      <c r="AE543" s="17">
        <v>0.12641783861731601</v>
      </c>
      <c r="AF543" s="17"/>
      <c r="AG543" s="17">
        <v>0.143712179738511</v>
      </c>
      <c r="AH543" s="17">
        <v>0.113797772974176</v>
      </c>
      <c r="AI543" s="17">
        <v>3.83542974512113E-2</v>
      </c>
      <c r="AJ543" s="17">
        <v>0.20363788954449299</v>
      </c>
      <c r="AK543" s="17">
        <v>6.9133832490990602E-2</v>
      </c>
      <c r="AL543" s="17"/>
      <c r="AM543" s="17">
        <v>0.104055789234133</v>
      </c>
      <c r="AN543" s="17">
        <v>9.0277976340369798E-2</v>
      </c>
      <c r="AO543" s="17">
        <v>0.122330231548225</v>
      </c>
      <c r="AP543" s="17">
        <v>0.150771233060573</v>
      </c>
      <c r="AQ543" s="17">
        <v>0.12879291180399899</v>
      </c>
      <c r="AR543" s="17"/>
      <c r="AS543" s="17">
        <v>0.12518503996806399</v>
      </c>
      <c r="AT543" s="17">
        <v>0.15743220630379301</v>
      </c>
      <c r="AU543" s="17">
        <v>4.22121809033199E-2</v>
      </c>
      <c r="AV543" s="17">
        <v>0.14655037845327401</v>
      </c>
      <c r="AW543" s="17"/>
      <c r="AX543" s="17">
        <v>0.11431889688517199</v>
      </c>
      <c r="AY543" s="17"/>
      <c r="AZ543" s="17">
        <v>0.134293155275164</v>
      </c>
      <c r="BA543" s="17">
        <v>0.17700659729589799</v>
      </c>
      <c r="BB543" s="17">
        <v>4.8036473473671501E-2</v>
      </c>
      <c r="BC543" s="17"/>
      <c r="BD543" s="17">
        <v>0.13420926712367701</v>
      </c>
      <c r="BE543" s="17">
        <v>0.132889831058914</v>
      </c>
    </row>
    <row r="544" spans="2:57" x14ac:dyDescent="0.35">
      <c r="B544" t="s">
        <v>280</v>
      </c>
      <c r="C544" s="17">
        <v>0.32682556080977199</v>
      </c>
      <c r="D544" s="17">
        <v>0.41158244737253902</v>
      </c>
      <c r="E544" s="17">
        <v>0.27851620936468702</v>
      </c>
      <c r="F544" s="17"/>
      <c r="G544" s="17">
        <v>0.39005425686898998</v>
      </c>
      <c r="H544" s="17">
        <v>0.30704000721090302</v>
      </c>
      <c r="I544" s="17">
        <v>0.32609283588906302</v>
      </c>
      <c r="J544" s="17">
        <v>0.35832576614692602</v>
      </c>
      <c r="K544" s="17">
        <v>0.31098123146175599</v>
      </c>
      <c r="L544" s="17">
        <v>0.254174760379967</v>
      </c>
      <c r="M544" s="17"/>
      <c r="N544" s="17">
        <v>0.346053568758521</v>
      </c>
      <c r="O544" s="17">
        <v>0.33934752689154002</v>
      </c>
      <c r="P544" s="17">
        <v>0.26192239791497501</v>
      </c>
      <c r="Q544" s="17">
        <v>0.28985845312749697</v>
      </c>
      <c r="R544" s="17"/>
      <c r="S544" s="17">
        <v>0.391666666666667</v>
      </c>
      <c r="T544" s="17">
        <v>0.33333333333333298</v>
      </c>
      <c r="U544" s="17">
        <v>0.17647058823529399</v>
      </c>
      <c r="V544" s="17">
        <v>0.26984126984126999</v>
      </c>
      <c r="W544" s="17">
        <v>0.23728813559322001</v>
      </c>
      <c r="X544" s="17">
        <v>0.417721518987342</v>
      </c>
      <c r="Y544" s="17">
        <v>0.35714285714285698</v>
      </c>
      <c r="Z544" s="17">
        <v>0.39534883720930197</v>
      </c>
      <c r="AA544" s="17">
        <v>0.344444444444444</v>
      </c>
      <c r="AB544" s="17"/>
      <c r="AC544" s="17">
        <v>0.32663806543570501</v>
      </c>
      <c r="AD544" s="17">
        <v>0.32515111817798298</v>
      </c>
      <c r="AE544" s="17">
        <v>0.33545973904357201</v>
      </c>
      <c r="AF544" s="17"/>
      <c r="AG544" s="17">
        <v>0.32747876386392499</v>
      </c>
      <c r="AH544" s="17">
        <v>0.343770659772414</v>
      </c>
      <c r="AI544" s="17">
        <v>0.40048779069263102</v>
      </c>
      <c r="AJ544" s="17">
        <v>0.18469483005198201</v>
      </c>
      <c r="AK544" s="17">
        <v>0.27337387807924102</v>
      </c>
      <c r="AL544" s="17"/>
      <c r="AM544" s="17">
        <v>0.293976384296805</v>
      </c>
      <c r="AN544" s="17">
        <v>0.269505011125033</v>
      </c>
      <c r="AO544" s="17">
        <v>0.35421979991450703</v>
      </c>
      <c r="AP544" s="17">
        <v>0.344305964361038</v>
      </c>
      <c r="AQ544" s="17">
        <v>0.24356387135457699</v>
      </c>
      <c r="AR544" s="17"/>
      <c r="AS544" s="17">
        <v>0.29353917635007498</v>
      </c>
      <c r="AT544" s="17">
        <v>0.34506970618740301</v>
      </c>
      <c r="AU544" s="17">
        <v>0.236163587078663</v>
      </c>
      <c r="AV544" s="17">
        <v>0.46998942649394798</v>
      </c>
      <c r="AW544" s="17"/>
      <c r="AX544" s="17">
        <v>0.32584349616075298</v>
      </c>
      <c r="AY544" s="17"/>
      <c r="AZ544" s="17">
        <v>0.31428717200225598</v>
      </c>
      <c r="BA544" s="17">
        <v>0.341174576471658</v>
      </c>
      <c r="BB544" s="17">
        <v>0.32388064642671299</v>
      </c>
      <c r="BC544" s="17"/>
      <c r="BD544" s="17">
        <v>0.300107717406423</v>
      </c>
      <c r="BE544" s="17">
        <v>0.389009082202951</v>
      </c>
    </row>
    <row r="545" spans="2:57" x14ac:dyDescent="0.35">
      <c r="B545" t="s">
        <v>281</v>
      </c>
      <c r="C545" s="17">
        <v>0.217239450458662</v>
      </c>
      <c r="D545" s="17">
        <v>0.21230559443724401</v>
      </c>
      <c r="E545" s="17">
        <v>0.22116251766073999</v>
      </c>
      <c r="F545" s="17"/>
      <c r="G545" s="17">
        <v>0.12701242916248101</v>
      </c>
      <c r="H545" s="17">
        <v>0.21891637221827101</v>
      </c>
      <c r="I545" s="17">
        <v>0.21023114329071199</v>
      </c>
      <c r="J545" s="17">
        <v>0.170767930319079</v>
      </c>
      <c r="K545" s="17">
        <v>0.29669559264041601</v>
      </c>
      <c r="L545" s="17">
        <v>0.35230234553518702</v>
      </c>
      <c r="M545" s="17"/>
      <c r="N545" s="17">
        <v>0.19730359277843501</v>
      </c>
      <c r="O545" s="17">
        <v>0.192395452405516</v>
      </c>
      <c r="P545" s="17">
        <v>0.28564567436534899</v>
      </c>
      <c r="Q545" s="17">
        <v>0.28475786799785202</v>
      </c>
      <c r="R545" s="17"/>
      <c r="S545" s="17">
        <v>0.133333333333333</v>
      </c>
      <c r="T545" s="17">
        <v>0.21904761904761899</v>
      </c>
      <c r="U545" s="17">
        <v>0.23529411764705899</v>
      </c>
      <c r="V545" s="17">
        <v>0.33333333333333298</v>
      </c>
      <c r="W545" s="17">
        <v>0.27118644067796599</v>
      </c>
      <c r="X545" s="17">
        <v>0.189873417721519</v>
      </c>
      <c r="Y545" s="17">
        <v>0.25714285714285701</v>
      </c>
      <c r="Z545" s="17">
        <v>0.13953488372093001</v>
      </c>
      <c r="AA545" s="17">
        <v>0.18888888888888899</v>
      </c>
      <c r="AB545" s="17"/>
      <c r="AC545" s="17">
        <v>0.19990796904879299</v>
      </c>
      <c r="AD545" s="17">
        <v>0.22322577798802901</v>
      </c>
      <c r="AE545" s="17">
        <v>0.291545886607817</v>
      </c>
      <c r="AF545" s="17"/>
      <c r="AG545" s="17">
        <v>0.22103277334403701</v>
      </c>
      <c r="AH545" s="17">
        <v>0.19179078666066601</v>
      </c>
      <c r="AI545" s="17">
        <v>0.22510489053118299</v>
      </c>
      <c r="AJ545" s="17">
        <v>0.61166728040352503</v>
      </c>
      <c r="AK545" s="17">
        <v>0.26190102150002997</v>
      </c>
      <c r="AL545" s="17"/>
      <c r="AM545" s="17">
        <v>0.32469838764631997</v>
      </c>
      <c r="AN545" s="17">
        <v>0.32766192173538999</v>
      </c>
      <c r="AO545" s="17">
        <v>0.186815518266194</v>
      </c>
      <c r="AP545" s="17">
        <v>0.131961855688389</v>
      </c>
      <c r="AQ545" s="17">
        <v>0.36389174266312702</v>
      </c>
      <c r="AR545" s="17"/>
      <c r="AS545" s="17">
        <v>0.20399041674270599</v>
      </c>
      <c r="AT545" s="17">
        <v>0.15587584896043599</v>
      </c>
      <c r="AU545" s="17">
        <v>0.39042114993003901</v>
      </c>
      <c r="AV545" s="17">
        <v>0.138555130373822</v>
      </c>
      <c r="AW545" s="17"/>
      <c r="AX545" s="17">
        <v>0.20960397112792101</v>
      </c>
      <c r="AY545" s="17"/>
      <c r="AZ545" s="17">
        <v>0.19679863260355099</v>
      </c>
      <c r="BA545" s="17">
        <v>0.208867002030341</v>
      </c>
      <c r="BB545" s="17">
        <v>0.24513684194451499</v>
      </c>
      <c r="BC545" s="17"/>
      <c r="BD545" s="17">
        <v>0.20372865069657201</v>
      </c>
      <c r="BE545" s="17">
        <v>0.196529753071888</v>
      </c>
    </row>
    <row r="546" spans="2:57" x14ac:dyDescent="0.35">
      <c r="B546" t="s">
        <v>282</v>
      </c>
      <c r="C546" s="17">
        <v>0.21819575820845499</v>
      </c>
      <c r="D546" s="17">
        <v>0.15725815006400701</v>
      </c>
      <c r="E546" s="17">
        <v>0.25258840869894</v>
      </c>
      <c r="F546" s="17"/>
      <c r="G546" s="17">
        <v>0.231305067828393</v>
      </c>
      <c r="H546" s="17">
        <v>0.18766562302567</v>
      </c>
      <c r="I546" s="17">
        <v>0.18639413527885701</v>
      </c>
      <c r="J546" s="17">
        <v>0.28467692477038098</v>
      </c>
      <c r="K546" s="17">
        <v>0.221891146893299</v>
      </c>
      <c r="L546" s="17">
        <v>0.28291579162064601</v>
      </c>
      <c r="M546" s="17"/>
      <c r="N546" s="17">
        <v>0.25601738521582601</v>
      </c>
      <c r="O546" s="17">
        <v>0.21577551696688399</v>
      </c>
      <c r="P546" s="17">
        <v>0.16489068626289899</v>
      </c>
      <c r="Q546" s="17">
        <v>0.12051957277101601</v>
      </c>
      <c r="R546" s="17"/>
      <c r="S546" s="17">
        <v>0.21666666666666701</v>
      </c>
      <c r="T546" s="17">
        <v>0.238095238095238</v>
      </c>
      <c r="U546" s="17">
        <v>0.26470588235294101</v>
      </c>
      <c r="V546" s="17">
        <v>0.22222222222222199</v>
      </c>
      <c r="W546" s="17">
        <v>0.22033898305084701</v>
      </c>
      <c r="X546" s="17">
        <v>0.126582278481013</v>
      </c>
      <c r="Y546" s="17">
        <v>0.17142857142857101</v>
      </c>
      <c r="Z546" s="17">
        <v>0.209302325581395</v>
      </c>
      <c r="AA546" s="17">
        <v>0.266666666666667</v>
      </c>
      <c r="AB546" s="17"/>
      <c r="AC546" s="17">
        <v>0.26930826772704303</v>
      </c>
      <c r="AD546" s="17">
        <v>0.19522086977071301</v>
      </c>
      <c r="AE546" s="17">
        <v>0.12463926381085901</v>
      </c>
      <c r="AF546" s="17"/>
      <c r="AG546" s="17">
        <v>0.225543137043868</v>
      </c>
      <c r="AH546" s="17">
        <v>0.21651388663153001</v>
      </c>
      <c r="AI546" s="17">
        <v>0.19062184839528801</v>
      </c>
      <c r="AJ546" s="17">
        <v>0</v>
      </c>
      <c r="AK546" s="17">
        <v>0.18074469049058001</v>
      </c>
      <c r="AL546" s="17"/>
      <c r="AM546" s="17">
        <v>0.15952910809707799</v>
      </c>
      <c r="AN546" s="17">
        <v>0.21247659079922501</v>
      </c>
      <c r="AO546" s="17">
        <v>0.23265560429496099</v>
      </c>
      <c r="AP546" s="17">
        <v>0.23729746097646701</v>
      </c>
      <c r="AQ546" s="17">
        <v>0.17779354422079199</v>
      </c>
      <c r="AR546" s="17"/>
      <c r="AS546" s="17">
        <v>0.268954834960693</v>
      </c>
      <c r="AT546" s="17">
        <v>0.22849278575158</v>
      </c>
      <c r="AU546" s="17">
        <v>0.17768495450305599</v>
      </c>
      <c r="AV546" s="17">
        <v>0.16352470342299799</v>
      </c>
      <c r="AW546" s="17"/>
      <c r="AX546" s="17">
        <v>0.230935823675639</v>
      </c>
      <c r="AY546" s="17"/>
      <c r="AZ546" s="17">
        <v>0.22630234017708201</v>
      </c>
      <c r="BA546" s="17">
        <v>0.17595404347415899</v>
      </c>
      <c r="BB546" s="17">
        <v>0.26331638990412398</v>
      </c>
      <c r="BC546" s="17"/>
      <c r="BD546" s="17">
        <v>0.25438889671210502</v>
      </c>
      <c r="BE546" s="17">
        <v>0.181145779110894</v>
      </c>
    </row>
    <row r="547" spans="2:57" x14ac:dyDescent="0.35">
      <c r="B547" t="s">
        <v>283</v>
      </c>
      <c r="C547" s="17">
        <v>0.105738612696485</v>
      </c>
      <c r="D547" s="17">
        <v>8.1578446169887797E-2</v>
      </c>
      <c r="E547" s="17">
        <v>0.11821370373628901</v>
      </c>
      <c r="F547" s="17"/>
      <c r="G547" s="17">
        <v>9.0200793946683705E-2</v>
      </c>
      <c r="H547" s="17">
        <v>0.118415455374884</v>
      </c>
      <c r="I547" s="17">
        <v>8.7398335222516693E-2</v>
      </c>
      <c r="J547" s="17">
        <v>0.101614509979261</v>
      </c>
      <c r="K547" s="17">
        <v>0.12916562744454299</v>
      </c>
      <c r="L547" s="17">
        <v>0.110607102464199</v>
      </c>
      <c r="M547" s="17"/>
      <c r="N547" s="17">
        <v>0.107741377473588</v>
      </c>
      <c r="O547" s="17">
        <v>0.108154419837628</v>
      </c>
      <c r="P547" s="17">
        <v>0.100358686394917</v>
      </c>
      <c r="Q547" s="17">
        <v>0.104360817875037</v>
      </c>
      <c r="R547" s="17"/>
      <c r="S547" s="17">
        <v>5.83333333333333E-2</v>
      </c>
      <c r="T547" s="17">
        <v>0.104761904761905</v>
      </c>
      <c r="U547" s="17">
        <v>0.20588235294117599</v>
      </c>
      <c r="V547" s="17">
        <v>6.3492063492063502E-2</v>
      </c>
      <c r="W547" s="17">
        <v>0.169491525423729</v>
      </c>
      <c r="X547" s="17">
        <v>0.10126582278481</v>
      </c>
      <c r="Y547" s="17">
        <v>4.2857142857142899E-2</v>
      </c>
      <c r="Z547" s="17">
        <v>0.186046511627907</v>
      </c>
      <c r="AA547" s="17">
        <v>0.1</v>
      </c>
      <c r="AB547" s="17"/>
      <c r="AC547" s="17">
        <v>8.3178808491737297E-2</v>
      </c>
      <c r="AD547" s="17">
        <v>0.11617419207509599</v>
      </c>
      <c r="AE547" s="17">
        <v>9.6796781117426206E-2</v>
      </c>
      <c r="AF547" s="17"/>
      <c r="AG547" s="17">
        <v>7.8122732107022294E-2</v>
      </c>
      <c r="AH547" s="17">
        <v>0.12761930464347501</v>
      </c>
      <c r="AI547" s="17">
        <v>0.14543117292968699</v>
      </c>
      <c r="AJ547" s="17">
        <v>0</v>
      </c>
      <c r="AK547" s="17">
        <v>0.15042641534528001</v>
      </c>
      <c r="AL547" s="17"/>
      <c r="AM547" s="17">
        <v>6.6865402926131801E-2</v>
      </c>
      <c r="AN547" s="17">
        <v>0.100078499999982</v>
      </c>
      <c r="AO547" s="17">
        <v>9.25332362355403E-2</v>
      </c>
      <c r="AP547" s="17">
        <v>0.13033025484496899</v>
      </c>
      <c r="AQ547" s="17">
        <v>8.5957929957503995E-2</v>
      </c>
      <c r="AR547" s="17"/>
      <c r="AS547" s="17">
        <v>9.7054761764139699E-2</v>
      </c>
      <c r="AT547" s="17">
        <v>0.105103452832275</v>
      </c>
      <c r="AU547" s="17">
        <v>0.13468621890036001</v>
      </c>
      <c r="AV547" s="17">
        <v>8.1380361255957698E-2</v>
      </c>
      <c r="AW547" s="17"/>
      <c r="AX547" s="17">
        <v>0.11009526085548101</v>
      </c>
      <c r="AY547" s="17"/>
      <c r="AZ547" s="17">
        <v>0.10979660726875499</v>
      </c>
      <c r="BA547" s="17">
        <v>8.9679846339441899E-2</v>
      </c>
      <c r="BB547" s="17">
        <v>0.114411156513044</v>
      </c>
      <c r="BC547" s="17"/>
      <c r="BD547" s="17">
        <v>0.101169281725927</v>
      </c>
      <c r="BE547" s="17">
        <v>9.7000654508043599E-2</v>
      </c>
    </row>
    <row r="548" spans="2:57" x14ac:dyDescent="0.35">
      <c r="B548" t="s">
        <v>81</v>
      </c>
      <c r="C548" s="17">
        <v>1.00127555079156E-2</v>
      </c>
      <c r="D548" s="17">
        <v>7.9949674613992994E-3</v>
      </c>
      <c r="E548" s="17">
        <v>1.1246508011497699E-2</v>
      </c>
      <c r="F548" s="17"/>
      <c r="G548" s="17">
        <v>0</v>
      </c>
      <c r="H548" s="17">
        <v>0</v>
      </c>
      <c r="I548" s="17">
        <v>2.2375787157178102E-2</v>
      </c>
      <c r="J548" s="17">
        <v>1.6711230796181899E-2</v>
      </c>
      <c r="K548" s="17">
        <v>9.5220690187548095E-3</v>
      </c>
      <c r="L548" s="17">
        <v>0</v>
      </c>
      <c r="M548" s="17"/>
      <c r="N548" s="17">
        <v>2.6417849447553498E-3</v>
      </c>
      <c r="O548" s="17">
        <v>1.7222183795118501E-2</v>
      </c>
      <c r="P548" s="17">
        <v>2.0997308972137099E-2</v>
      </c>
      <c r="Q548" s="17">
        <v>1.45182541421755E-2</v>
      </c>
      <c r="R548" s="17"/>
      <c r="S548" s="17">
        <v>8.3333333333333297E-3</v>
      </c>
      <c r="T548" s="17">
        <v>9.5238095238095195E-3</v>
      </c>
      <c r="U548" s="17">
        <v>2.9411764705882401E-2</v>
      </c>
      <c r="V548" s="17">
        <v>0</v>
      </c>
      <c r="W548" s="17">
        <v>0</v>
      </c>
      <c r="X548" s="17">
        <v>1.26582278481013E-2</v>
      </c>
      <c r="Y548" s="17">
        <v>2.8571428571428598E-2</v>
      </c>
      <c r="Z548" s="17">
        <v>0</v>
      </c>
      <c r="AA548" s="17">
        <v>0</v>
      </c>
      <c r="AB548" s="17"/>
      <c r="AC548" s="17">
        <v>1.3857329975565101E-2</v>
      </c>
      <c r="AD548" s="17">
        <v>5.5073354969343898E-3</v>
      </c>
      <c r="AE548" s="17">
        <v>2.5140490803010201E-2</v>
      </c>
      <c r="AF548" s="17"/>
      <c r="AG548" s="17">
        <v>4.1104139026379403E-3</v>
      </c>
      <c r="AH548" s="17">
        <v>6.5075893177387097E-3</v>
      </c>
      <c r="AI548" s="17">
        <v>0</v>
      </c>
      <c r="AJ548" s="17">
        <v>0</v>
      </c>
      <c r="AK548" s="17">
        <v>6.4420162093877603E-2</v>
      </c>
      <c r="AL548" s="17"/>
      <c r="AM548" s="17">
        <v>5.0874927799531802E-2</v>
      </c>
      <c r="AN548" s="17">
        <v>0</v>
      </c>
      <c r="AO548" s="17">
        <v>1.14456097405731E-2</v>
      </c>
      <c r="AP548" s="17">
        <v>5.3332310685646504E-3</v>
      </c>
      <c r="AQ548" s="17">
        <v>0</v>
      </c>
      <c r="AR548" s="17"/>
      <c r="AS548" s="17">
        <v>1.12757702143211E-2</v>
      </c>
      <c r="AT548" s="17">
        <v>8.0259999645130795E-3</v>
      </c>
      <c r="AU548" s="17">
        <v>1.8831908684561301E-2</v>
      </c>
      <c r="AV548" s="17">
        <v>0</v>
      </c>
      <c r="AW548" s="17"/>
      <c r="AX548" s="17">
        <v>9.2025512950344793E-3</v>
      </c>
      <c r="AY548" s="17"/>
      <c r="AZ548" s="17">
        <v>1.85220926731916E-2</v>
      </c>
      <c r="BA548" s="17">
        <v>7.3179343885013603E-3</v>
      </c>
      <c r="BB548" s="17">
        <v>5.2184917379325801E-3</v>
      </c>
      <c r="BC548" s="17"/>
      <c r="BD548" s="17">
        <v>6.39618633529619E-3</v>
      </c>
      <c r="BE548" s="17">
        <v>3.42490004730896E-3</v>
      </c>
    </row>
    <row r="549" spans="2:57" x14ac:dyDescent="0.35">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row>
    <row r="550" spans="2:57" x14ac:dyDescent="0.35">
      <c r="B550" s="6" t="s">
        <v>297</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row>
    <row r="551" spans="2:57" x14ac:dyDescent="0.35">
      <c r="B551" s="24" t="s">
        <v>85</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row>
    <row r="552" spans="2:57" x14ac:dyDescent="0.35">
      <c r="B552" t="s">
        <v>107</v>
      </c>
      <c r="C552" s="17">
        <v>4.53995523091444E-2</v>
      </c>
      <c r="D552" s="17">
        <v>5.6541875505938997E-2</v>
      </c>
      <c r="E552" s="17">
        <v>3.9060146812890599E-2</v>
      </c>
      <c r="F552" s="17"/>
      <c r="G552" s="17">
        <v>8.0590101455804794E-2</v>
      </c>
      <c r="H552" s="17">
        <v>5.2522102134255698E-2</v>
      </c>
      <c r="I552" s="17">
        <v>2.68794876583596E-2</v>
      </c>
      <c r="J552" s="17">
        <v>7.5249262556910501E-2</v>
      </c>
      <c r="K552" s="17">
        <v>2.1492670070903701E-2</v>
      </c>
      <c r="L552" s="17">
        <v>0</v>
      </c>
      <c r="M552" s="17"/>
      <c r="N552" s="17">
        <v>4.7635457305986201E-2</v>
      </c>
      <c r="O552" s="17">
        <v>4.3990918508230697E-2</v>
      </c>
      <c r="P552" s="17">
        <v>5.1600981723570298E-2</v>
      </c>
      <c r="Q552" s="17">
        <v>3.1186799901757899E-2</v>
      </c>
      <c r="R552" s="17"/>
      <c r="S552" s="17">
        <v>3.3333333333333298E-2</v>
      </c>
      <c r="T552" s="17">
        <v>6.6666666666666693E-2</v>
      </c>
      <c r="U552" s="17">
        <v>5.8823529411764698E-2</v>
      </c>
      <c r="V552" s="17">
        <v>1.58730158730159E-2</v>
      </c>
      <c r="W552" s="17">
        <v>3.3898305084745797E-2</v>
      </c>
      <c r="X552" s="17">
        <v>6.3291139240506306E-2</v>
      </c>
      <c r="Y552" s="17">
        <v>2.8571428571428598E-2</v>
      </c>
      <c r="Z552" s="17">
        <v>6.9767441860465101E-2</v>
      </c>
      <c r="AA552" s="17">
        <v>4.4444444444444398E-2</v>
      </c>
      <c r="AB552" s="17"/>
      <c r="AC552" s="17">
        <v>4.5117648855906897E-2</v>
      </c>
      <c r="AD552" s="17">
        <v>3.4318394435990197E-2</v>
      </c>
      <c r="AE552" s="17">
        <v>7.23931188806822E-2</v>
      </c>
      <c r="AF552" s="17"/>
      <c r="AG552" s="17">
        <v>5.2788422217866102E-2</v>
      </c>
      <c r="AH552" s="17">
        <v>3.3543568696323002E-2</v>
      </c>
      <c r="AI552" s="17">
        <v>1.9626239901541599E-2</v>
      </c>
      <c r="AJ552" s="17">
        <v>0</v>
      </c>
      <c r="AK552" s="17">
        <v>0.145699105373778</v>
      </c>
      <c r="AL552" s="17"/>
      <c r="AM552" s="17">
        <v>6.5980309090382896E-2</v>
      </c>
      <c r="AN552" s="17">
        <v>5.1108309606493298E-2</v>
      </c>
      <c r="AO552" s="17">
        <v>3.9729682217418703E-2</v>
      </c>
      <c r="AP552" s="17">
        <v>4.8464621071206401E-2</v>
      </c>
      <c r="AQ552" s="17">
        <v>4.3338922809394803E-2</v>
      </c>
      <c r="AR552" s="17"/>
      <c r="AS552" s="17">
        <v>5.2479697834878103E-2</v>
      </c>
      <c r="AT552" s="17">
        <v>4.7398488938593199E-2</v>
      </c>
      <c r="AU552" s="17">
        <v>4.5435001420577499E-2</v>
      </c>
      <c r="AV552" s="17">
        <v>2.84346261528363E-2</v>
      </c>
      <c r="AW552" s="17"/>
      <c r="AX552" s="17">
        <v>4.54796860304717E-2</v>
      </c>
      <c r="AY552" s="17"/>
      <c r="AZ552" s="17">
        <v>6.8983384720902693E-2</v>
      </c>
      <c r="BA552" s="17">
        <v>3.7754200250524998E-2</v>
      </c>
      <c r="BB552" s="17">
        <v>2.85988475074576E-2</v>
      </c>
      <c r="BC552" s="17"/>
      <c r="BD552" s="17">
        <v>4.9268245127979997E-2</v>
      </c>
      <c r="BE552" s="17">
        <v>4.3806442537305701E-2</v>
      </c>
    </row>
    <row r="553" spans="2:57" x14ac:dyDescent="0.35">
      <c r="B553" t="s">
        <v>106</v>
      </c>
      <c r="C553" s="17">
        <v>8.7177619872646397E-2</v>
      </c>
      <c r="D553" s="17">
        <v>0.102626236617887</v>
      </c>
      <c r="E553" s="17">
        <v>7.6271268741483295E-2</v>
      </c>
      <c r="F553" s="17"/>
      <c r="G553" s="17">
        <v>0.109445271237863</v>
      </c>
      <c r="H553" s="17">
        <v>0.139644112148025</v>
      </c>
      <c r="I553" s="17">
        <v>5.7223831419191101E-2</v>
      </c>
      <c r="J553" s="17">
        <v>0.102707147304975</v>
      </c>
      <c r="K553" s="17">
        <v>3.02261994965408E-2</v>
      </c>
      <c r="L553" s="17">
        <v>2.10267373666451E-2</v>
      </c>
      <c r="M553" s="17"/>
      <c r="N553" s="17">
        <v>7.1504675685591101E-2</v>
      </c>
      <c r="O553" s="17">
        <v>7.70968329715436E-2</v>
      </c>
      <c r="P553" s="17">
        <v>8.84665690475573E-2</v>
      </c>
      <c r="Q553" s="17">
        <v>0.187679895211597</v>
      </c>
      <c r="R553" s="17"/>
      <c r="S553" s="17">
        <v>5.83333333333333E-2</v>
      </c>
      <c r="T553" s="17">
        <v>7.6190476190476197E-2</v>
      </c>
      <c r="U553" s="17">
        <v>2.9411764705882401E-2</v>
      </c>
      <c r="V553" s="17">
        <v>0.11111111111111099</v>
      </c>
      <c r="W553" s="17">
        <v>8.4745762711864403E-2</v>
      </c>
      <c r="X553" s="17">
        <v>6.3291139240506306E-2</v>
      </c>
      <c r="Y553" s="17">
        <v>0.1</v>
      </c>
      <c r="Z553" s="17">
        <v>0.162790697674419</v>
      </c>
      <c r="AA553" s="17">
        <v>0.14444444444444399</v>
      </c>
      <c r="AB553" s="17"/>
      <c r="AC553" s="17">
        <v>8.5419482022873999E-2</v>
      </c>
      <c r="AD553" s="17">
        <v>7.4620092916859102E-2</v>
      </c>
      <c r="AE553" s="17">
        <v>9.9771817958522094E-2</v>
      </c>
      <c r="AF553" s="17"/>
      <c r="AG553" s="17">
        <v>7.9850992196255105E-2</v>
      </c>
      <c r="AH553" s="17">
        <v>0.109453720939493</v>
      </c>
      <c r="AI553" s="17">
        <v>9.9341150736196496E-2</v>
      </c>
      <c r="AJ553" s="17">
        <v>0</v>
      </c>
      <c r="AK553" s="17">
        <v>6.3058435090267206E-2</v>
      </c>
      <c r="AL553" s="17"/>
      <c r="AM553" s="17">
        <v>6.9058848723901098E-2</v>
      </c>
      <c r="AN553" s="17">
        <v>0.103498227604153</v>
      </c>
      <c r="AO553" s="17">
        <v>7.6497196496143602E-2</v>
      </c>
      <c r="AP553" s="17">
        <v>0.103925495177284</v>
      </c>
      <c r="AQ553" s="17">
        <v>4.3817239655537098E-2</v>
      </c>
      <c r="AR553" s="17"/>
      <c r="AS553" s="17">
        <v>0.101552896600018</v>
      </c>
      <c r="AT553" s="17">
        <v>6.8979101883679006E-2</v>
      </c>
      <c r="AU553" s="17">
        <v>8.8304926709672396E-2</v>
      </c>
      <c r="AV553" s="17">
        <v>0.103075942320974</v>
      </c>
      <c r="AW553" s="17"/>
      <c r="AX553" s="17">
        <v>8.86844685196546E-2</v>
      </c>
      <c r="AY553" s="17"/>
      <c r="AZ553" s="17">
        <v>0.13309013132470399</v>
      </c>
      <c r="BA553" s="17">
        <v>7.68834041796886E-2</v>
      </c>
      <c r="BB553" s="17">
        <v>5.8158799998193199E-2</v>
      </c>
      <c r="BC553" s="17"/>
      <c r="BD553" s="17">
        <v>8.7152171081136195E-2</v>
      </c>
      <c r="BE553" s="17">
        <v>8.7356103297660997E-2</v>
      </c>
    </row>
    <row r="554" spans="2:57" x14ac:dyDescent="0.35">
      <c r="B554" t="s">
        <v>105</v>
      </c>
      <c r="C554" s="17">
        <v>0.20638599191530299</v>
      </c>
      <c r="D554" s="17">
        <v>0.22393067920826401</v>
      </c>
      <c r="E554" s="17">
        <v>0.19703825699518099</v>
      </c>
      <c r="F554" s="17"/>
      <c r="G554" s="17">
        <v>0.26904367066077101</v>
      </c>
      <c r="H554" s="17">
        <v>0.21000823776531899</v>
      </c>
      <c r="I554" s="17">
        <v>0.23234227183730599</v>
      </c>
      <c r="J554" s="17">
        <v>0.140130673859412</v>
      </c>
      <c r="K554" s="17">
        <v>0.18548626397485601</v>
      </c>
      <c r="L554" s="17">
        <v>0.21082067346928601</v>
      </c>
      <c r="M554" s="17"/>
      <c r="N554" s="17">
        <v>0.20762358949177201</v>
      </c>
      <c r="O554" s="17">
        <v>0.21269480955332301</v>
      </c>
      <c r="P554" s="17">
        <v>0.24750436004769799</v>
      </c>
      <c r="Q554" s="17">
        <v>0.136747810877308</v>
      </c>
      <c r="R554" s="17"/>
      <c r="S554" s="17">
        <v>0.25833333333333303</v>
      </c>
      <c r="T554" s="17">
        <v>0.20952380952381</v>
      </c>
      <c r="U554" s="17">
        <v>0.26470588235294101</v>
      </c>
      <c r="V554" s="17">
        <v>0.158730158730159</v>
      </c>
      <c r="W554" s="17">
        <v>0.20338983050847501</v>
      </c>
      <c r="X554" s="17">
        <v>0.227848101265823</v>
      </c>
      <c r="Y554" s="17">
        <v>0.2</v>
      </c>
      <c r="Z554" s="17">
        <v>0.209302325581395</v>
      </c>
      <c r="AA554" s="17">
        <v>0.122222222222222</v>
      </c>
      <c r="AB554" s="17"/>
      <c r="AC554" s="17">
        <v>0.17751353557708499</v>
      </c>
      <c r="AD554" s="17">
        <v>0.20385488280455699</v>
      </c>
      <c r="AE554" s="17">
        <v>0.30191409905935201</v>
      </c>
      <c r="AF554" s="17"/>
      <c r="AG554" s="17">
        <v>0.19284789585697401</v>
      </c>
      <c r="AH554" s="17">
        <v>0.20763206323658601</v>
      </c>
      <c r="AI554" s="17">
        <v>0.238997416507232</v>
      </c>
      <c r="AJ554" s="17">
        <v>0.20363788954449299</v>
      </c>
      <c r="AK554" s="17">
        <v>0.229611605822404</v>
      </c>
      <c r="AL554" s="17"/>
      <c r="AM554" s="17">
        <v>0.23935790086613701</v>
      </c>
      <c r="AN554" s="17">
        <v>0.24909772754818901</v>
      </c>
      <c r="AO554" s="17">
        <v>0.18539303711951999</v>
      </c>
      <c r="AP554" s="17">
        <v>0.20591162405836999</v>
      </c>
      <c r="AQ554" s="17">
        <v>0.16738039124890799</v>
      </c>
      <c r="AR554" s="17"/>
      <c r="AS554" s="17">
        <v>0.18744773126780501</v>
      </c>
      <c r="AT554" s="17">
        <v>0.208674205645551</v>
      </c>
      <c r="AU554" s="17">
        <v>0.18225348013388301</v>
      </c>
      <c r="AV554" s="17">
        <v>0.26792476843797502</v>
      </c>
      <c r="AW554" s="17"/>
      <c r="AX554" s="17">
        <v>0.21044915010946399</v>
      </c>
      <c r="AY554" s="17"/>
      <c r="AZ554" s="17">
        <v>0.20790222970689801</v>
      </c>
      <c r="BA554" s="17">
        <v>0.24614318776122601</v>
      </c>
      <c r="BB554" s="17">
        <v>0.15535328210852301</v>
      </c>
      <c r="BC554" s="17"/>
      <c r="BD554" s="17">
        <v>0.20359006959110101</v>
      </c>
      <c r="BE554" s="17">
        <v>0.225345276965006</v>
      </c>
    </row>
    <row r="555" spans="2:57" x14ac:dyDescent="0.35">
      <c r="B555" t="s">
        <v>104</v>
      </c>
      <c r="C555" s="17">
        <v>0.43153841682826399</v>
      </c>
      <c r="D555" s="17">
        <v>0.360700352568875</v>
      </c>
      <c r="E555" s="17">
        <v>0.47275670046906898</v>
      </c>
      <c r="F555" s="17"/>
      <c r="G555" s="17">
        <v>0.32939760830065101</v>
      </c>
      <c r="H555" s="17">
        <v>0.37253722472676498</v>
      </c>
      <c r="I555" s="17">
        <v>0.43300645939090399</v>
      </c>
      <c r="J555" s="17">
        <v>0.39467615710214698</v>
      </c>
      <c r="K555" s="17">
        <v>0.59670711185391401</v>
      </c>
      <c r="L555" s="17">
        <v>0.60401210704307595</v>
      </c>
      <c r="M555" s="17"/>
      <c r="N555" s="17">
        <v>0.44400238872099901</v>
      </c>
      <c r="O555" s="17">
        <v>0.445636498353433</v>
      </c>
      <c r="P555" s="17">
        <v>0.42109079233194102</v>
      </c>
      <c r="Q555" s="17">
        <v>0.35729384902509798</v>
      </c>
      <c r="R555" s="17"/>
      <c r="S555" s="17">
        <v>0.40833333333333299</v>
      </c>
      <c r="T555" s="17">
        <v>0.49523809523809498</v>
      </c>
      <c r="U555" s="17">
        <v>0.441176470588235</v>
      </c>
      <c r="V555" s="17">
        <v>0.42857142857142899</v>
      </c>
      <c r="W555" s="17">
        <v>0.38983050847457601</v>
      </c>
      <c r="X555" s="17">
        <v>0.430379746835443</v>
      </c>
      <c r="Y555" s="17">
        <v>0.41428571428571398</v>
      </c>
      <c r="Z555" s="17">
        <v>0.32558139534883701</v>
      </c>
      <c r="AA555" s="17">
        <v>0.45555555555555599</v>
      </c>
      <c r="AB555" s="17"/>
      <c r="AC555" s="17">
        <v>0.46330927313188802</v>
      </c>
      <c r="AD555" s="17">
        <v>0.44240440459401797</v>
      </c>
      <c r="AE555" s="17">
        <v>0.34159330047988901</v>
      </c>
      <c r="AF555" s="17"/>
      <c r="AG555" s="17">
        <v>0.46184249852120501</v>
      </c>
      <c r="AH555" s="17">
        <v>0.40912182550322501</v>
      </c>
      <c r="AI555" s="17">
        <v>0.412488711831905</v>
      </c>
      <c r="AJ555" s="17">
        <v>0.18883113101711901</v>
      </c>
      <c r="AK555" s="17">
        <v>0.38521234430968798</v>
      </c>
      <c r="AL555" s="17"/>
      <c r="AM555" s="17">
        <v>0.39994694685983301</v>
      </c>
      <c r="AN555" s="17">
        <v>0.38068994374375598</v>
      </c>
      <c r="AO555" s="17">
        <v>0.44750237300954798</v>
      </c>
      <c r="AP555" s="17">
        <v>0.46629804161459298</v>
      </c>
      <c r="AQ555" s="17">
        <v>0.31077837000189801</v>
      </c>
      <c r="AR555" s="17"/>
      <c r="AS555" s="17">
        <v>0.41340851688146402</v>
      </c>
      <c r="AT555" s="17">
        <v>0.40232068205076299</v>
      </c>
      <c r="AU555" s="17">
        <v>0.51247365504210196</v>
      </c>
      <c r="AV555" s="17">
        <v>0.41669456395688098</v>
      </c>
      <c r="AW555" s="17"/>
      <c r="AX555" s="17">
        <v>0.41955945734864702</v>
      </c>
      <c r="AY555" s="17"/>
      <c r="AZ555" s="17">
        <v>0.37621463888558698</v>
      </c>
      <c r="BA555" s="17">
        <v>0.39703854618345102</v>
      </c>
      <c r="BB555" s="17">
        <v>0.51727007299032701</v>
      </c>
      <c r="BC555" s="17"/>
      <c r="BD555" s="17">
        <v>0.410734491262913</v>
      </c>
      <c r="BE555" s="17">
        <v>0.42201393800562598</v>
      </c>
    </row>
    <row r="556" spans="2:57" x14ac:dyDescent="0.35">
      <c r="B556" t="s">
        <v>103</v>
      </c>
      <c r="C556" s="17">
        <v>0.21607219388371099</v>
      </c>
      <c r="D556" s="17">
        <v>0.24491842026542901</v>
      </c>
      <c r="E556" s="17">
        <v>0.20012349737830701</v>
      </c>
      <c r="F556" s="17"/>
      <c r="G556" s="17">
        <v>0.19849300517249899</v>
      </c>
      <c r="H556" s="17">
        <v>0.21417503333520199</v>
      </c>
      <c r="I556" s="17">
        <v>0.22837474168004801</v>
      </c>
      <c r="J556" s="17">
        <v>0.26795026333305599</v>
      </c>
      <c r="K556" s="17">
        <v>0.166087754603786</v>
      </c>
      <c r="L556" s="17">
        <v>0.164140482120993</v>
      </c>
      <c r="M556" s="17"/>
      <c r="N556" s="17">
        <v>0.22664997152111499</v>
      </c>
      <c r="O556" s="17">
        <v>0.21430776742671501</v>
      </c>
      <c r="P556" s="17">
        <v>0.14907604641007499</v>
      </c>
      <c r="Q556" s="17">
        <v>0.24048432655858901</v>
      </c>
      <c r="R556" s="17"/>
      <c r="S556" s="17">
        <v>0.21666666666666701</v>
      </c>
      <c r="T556" s="17">
        <v>0.14285714285714299</v>
      </c>
      <c r="U556" s="17">
        <v>0.17647058823529399</v>
      </c>
      <c r="V556" s="17">
        <v>0.25396825396825401</v>
      </c>
      <c r="W556" s="17">
        <v>0.28813559322033899</v>
      </c>
      <c r="X556" s="17">
        <v>0.215189873417722</v>
      </c>
      <c r="Y556" s="17">
        <v>0.25714285714285701</v>
      </c>
      <c r="Z556" s="17">
        <v>0.232558139534884</v>
      </c>
      <c r="AA556" s="17">
        <v>0.22222222222222199</v>
      </c>
      <c r="AB556" s="17"/>
      <c r="AC556" s="17">
        <v>0.213473596715096</v>
      </c>
      <c r="AD556" s="17">
        <v>0.22811416844128199</v>
      </c>
      <c r="AE556" s="17">
        <v>0.184327663621555</v>
      </c>
      <c r="AF556" s="17"/>
      <c r="AG556" s="17">
        <v>0.203274586603584</v>
      </c>
      <c r="AH556" s="17">
        <v>0.230501822239537</v>
      </c>
      <c r="AI556" s="17">
        <v>0.229546481023125</v>
      </c>
      <c r="AJ556" s="17">
        <v>0.60753097943838796</v>
      </c>
      <c r="AK556" s="17">
        <v>0.13242425236414099</v>
      </c>
      <c r="AL556" s="17"/>
      <c r="AM556" s="17">
        <v>0.207251326818472</v>
      </c>
      <c r="AN556" s="17">
        <v>0.197319836478344</v>
      </c>
      <c r="AO556" s="17">
        <v>0.23943210141679699</v>
      </c>
      <c r="AP556" s="17">
        <v>0.17042253574788599</v>
      </c>
      <c r="AQ556" s="17">
        <v>0.39537768117806699</v>
      </c>
      <c r="AR556" s="17"/>
      <c r="AS556" s="17">
        <v>0.215382499755537</v>
      </c>
      <c r="AT556" s="17">
        <v>0.26104990788193</v>
      </c>
      <c r="AU556" s="17">
        <v>0.17153293669376499</v>
      </c>
      <c r="AV556" s="17">
        <v>0.17540944197632</v>
      </c>
      <c r="AW556" s="17"/>
      <c r="AX556" s="17">
        <v>0.22276185769415599</v>
      </c>
      <c r="AY556" s="17"/>
      <c r="AZ556" s="17">
        <v>0.19416426738231199</v>
      </c>
      <c r="BA556" s="17">
        <v>0.234832180137406</v>
      </c>
      <c r="BB556" s="17">
        <v>0.22512458674151301</v>
      </c>
      <c r="BC556" s="17"/>
      <c r="BD556" s="17">
        <v>0.24283213713583199</v>
      </c>
      <c r="BE556" s="17">
        <v>0.20842345043382601</v>
      </c>
    </row>
    <row r="557" spans="2:57" x14ac:dyDescent="0.35">
      <c r="B557" t="s">
        <v>81</v>
      </c>
      <c r="C557" s="17">
        <v>1.3426225190931101E-2</v>
      </c>
      <c r="D557" s="17">
        <v>1.1282435833604901E-2</v>
      </c>
      <c r="E557" s="17">
        <v>1.47501296030687E-2</v>
      </c>
      <c r="F557" s="17"/>
      <c r="G557" s="17">
        <v>1.3030343172410599E-2</v>
      </c>
      <c r="H557" s="17">
        <v>1.1113289890432801E-2</v>
      </c>
      <c r="I557" s="17">
        <v>2.2173208014191301E-2</v>
      </c>
      <c r="J557" s="17">
        <v>1.9286495843499701E-2</v>
      </c>
      <c r="K557" s="17">
        <v>0</v>
      </c>
      <c r="L557" s="17">
        <v>0</v>
      </c>
      <c r="M557" s="17"/>
      <c r="N557" s="17">
        <v>2.5839172745369E-3</v>
      </c>
      <c r="O557" s="17">
        <v>6.2731731867548103E-3</v>
      </c>
      <c r="P557" s="17">
        <v>4.2261250439158501E-2</v>
      </c>
      <c r="Q557" s="17">
        <v>4.66073184256506E-2</v>
      </c>
      <c r="R557" s="17"/>
      <c r="S557" s="17">
        <v>2.5000000000000001E-2</v>
      </c>
      <c r="T557" s="17">
        <v>9.5238095238095195E-3</v>
      </c>
      <c r="U557" s="17">
        <v>2.9411764705882401E-2</v>
      </c>
      <c r="V557" s="17">
        <v>3.17460317460318E-2</v>
      </c>
      <c r="W557" s="17">
        <v>0</v>
      </c>
      <c r="X557" s="17">
        <v>0</v>
      </c>
      <c r="Y557" s="17">
        <v>0</v>
      </c>
      <c r="Z557" s="17">
        <v>0</v>
      </c>
      <c r="AA557" s="17">
        <v>1.1111111111111099E-2</v>
      </c>
      <c r="AB557" s="17"/>
      <c r="AC557" s="17">
        <v>1.51664636971498E-2</v>
      </c>
      <c r="AD557" s="17">
        <v>1.66880568072936E-2</v>
      </c>
      <c r="AE557" s="17">
        <v>0</v>
      </c>
      <c r="AF557" s="17"/>
      <c r="AG557" s="17">
        <v>9.39560460411599E-3</v>
      </c>
      <c r="AH557" s="17">
        <v>9.7469993848358707E-3</v>
      </c>
      <c r="AI557" s="17">
        <v>0</v>
      </c>
      <c r="AJ557" s="17">
        <v>0</v>
      </c>
      <c r="AK557" s="17">
        <v>4.3994257039721298E-2</v>
      </c>
      <c r="AL557" s="17"/>
      <c r="AM557" s="17">
        <v>1.84046676412731E-2</v>
      </c>
      <c r="AN557" s="17">
        <v>1.8285955019064999E-2</v>
      </c>
      <c r="AO557" s="17">
        <v>1.14456097405731E-2</v>
      </c>
      <c r="AP557" s="17">
        <v>4.97768233066034E-3</v>
      </c>
      <c r="AQ557" s="17">
        <v>3.9307395106195298E-2</v>
      </c>
      <c r="AR557" s="17"/>
      <c r="AS557" s="17">
        <v>2.9728657660297499E-2</v>
      </c>
      <c r="AT557" s="17">
        <v>1.1577613599483399E-2</v>
      </c>
      <c r="AU557" s="17">
        <v>0</v>
      </c>
      <c r="AV557" s="17">
        <v>8.4606571550128896E-3</v>
      </c>
      <c r="AW557" s="17"/>
      <c r="AX557" s="17">
        <v>1.3065380297606099E-2</v>
      </c>
      <c r="AY557" s="17"/>
      <c r="AZ557" s="17">
        <v>1.9645347979595901E-2</v>
      </c>
      <c r="BA557" s="17">
        <v>7.3484814877037598E-3</v>
      </c>
      <c r="BB557" s="17">
        <v>1.5494410653985E-2</v>
      </c>
      <c r="BC557" s="17"/>
      <c r="BD557" s="17">
        <v>6.4228858010372796E-3</v>
      </c>
      <c r="BE557" s="17">
        <v>1.30547887605758E-2</v>
      </c>
    </row>
    <row r="558" spans="2:57" x14ac:dyDescent="0.35">
      <c r="B558" t="s">
        <v>109</v>
      </c>
      <c r="C558" s="17">
        <v>0.13257717218179099</v>
      </c>
      <c r="D558" s="17">
        <v>0.15916811212382601</v>
      </c>
      <c r="E558" s="17">
        <v>0.115331415554374</v>
      </c>
      <c r="F558" s="17"/>
      <c r="G558" s="17">
        <v>0.19003537269366799</v>
      </c>
      <c r="H558" s="17">
        <v>0.19216621428228101</v>
      </c>
      <c r="I558" s="17">
        <v>8.4103319077550698E-2</v>
      </c>
      <c r="J558" s="17">
        <v>0.17795640986188499</v>
      </c>
      <c r="K558" s="17">
        <v>5.1718869567444502E-2</v>
      </c>
      <c r="L558" s="17">
        <v>2.10267373666451E-2</v>
      </c>
      <c r="M558" s="17"/>
      <c r="N558" s="17">
        <v>0.119140132991577</v>
      </c>
      <c r="O558" s="17">
        <v>0.12108775147977401</v>
      </c>
      <c r="P558" s="17">
        <v>0.14006755077112801</v>
      </c>
      <c r="Q558" s="17">
        <v>0.21886669511335399</v>
      </c>
      <c r="R558" s="17"/>
      <c r="S558" s="17">
        <v>9.1666666666666702E-2</v>
      </c>
      <c r="T558" s="17">
        <v>0.14285714285714299</v>
      </c>
      <c r="U558" s="17">
        <v>8.8235294117647106E-2</v>
      </c>
      <c r="V558" s="17">
        <v>0.126984126984127</v>
      </c>
      <c r="W558" s="17">
        <v>0.11864406779661001</v>
      </c>
      <c r="X558" s="17">
        <v>0.126582278481013</v>
      </c>
      <c r="Y558" s="17">
        <v>0.128571428571429</v>
      </c>
      <c r="Z558" s="17">
        <v>0.232558139534884</v>
      </c>
      <c r="AA558" s="17">
        <v>0.18888888888888899</v>
      </c>
      <c r="AB558" s="17"/>
      <c r="AC558" s="17">
        <v>0.13053713087878099</v>
      </c>
      <c r="AD558" s="17">
        <v>0.108938487352849</v>
      </c>
      <c r="AE558" s="17">
        <v>0.172164936839204</v>
      </c>
      <c r="AF558" s="17"/>
      <c r="AG558" s="17">
        <v>0.132639414414121</v>
      </c>
      <c r="AH558" s="17">
        <v>0.14299728963581601</v>
      </c>
      <c r="AI558" s="17">
        <v>0.11896739063773799</v>
      </c>
      <c r="AJ558" s="17">
        <v>0</v>
      </c>
      <c r="AK558" s="17">
        <v>0.20875754046404499</v>
      </c>
      <c r="AL558" s="17"/>
      <c r="AM558" s="17">
        <v>0.13503915781428399</v>
      </c>
      <c r="AN558" s="17">
        <v>0.15460653721064699</v>
      </c>
      <c r="AO558" s="17">
        <v>0.11622687871356201</v>
      </c>
      <c r="AP558" s="17">
        <v>0.152390116248491</v>
      </c>
      <c r="AQ558" s="17">
        <v>8.7156162464931894E-2</v>
      </c>
      <c r="AR558" s="17"/>
      <c r="AS558" s="17">
        <v>0.154032594434896</v>
      </c>
      <c r="AT558" s="17">
        <v>0.116377590822272</v>
      </c>
      <c r="AU558" s="17">
        <v>0.13373992813025001</v>
      </c>
      <c r="AV558" s="17">
        <v>0.13151056847381001</v>
      </c>
      <c r="AW558" s="17"/>
      <c r="AX558" s="17">
        <v>0.13416415455012601</v>
      </c>
      <c r="AY558" s="17"/>
      <c r="AZ558" s="17">
        <v>0.202073516045606</v>
      </c>
      <c r="BA558" s="17">
        <v>0.11463760443021399</v>
      </c>
      <c r="BB558" s="17">
        <v>8.6757647505650806E-2</v>
      </c>
      <c r="BC558" s="17"/>
      <c r="BD558" s="17">
        <v>0.13642041620911599</v>
      </c>
      <c r="BE558" s="17">
        <v>0.131162545834967</v>
      </c>
    </row>
    <row r="559" spans="2:57" x14ac:dyDescent="0.35">
      <c r="B559" t="s">
        <v>108</v>
      </c>
      <c r="C559" s="17">
        <v>0.64761061071197501</v>
      </c>
      <c r="D559" s="17">
        <v>0.60561877283430499</v>
      </c>
      <c r="E559" s="17">
        <v>0.67288019784737696</v>
      </c>
      <c r="F559" s="17"/>
      <c r="G559" s="17">
        <v>0.52789061347315003</v>
      </c>
      <c r="H559" s="17">
        <v>0.58671225806196703</v>
      </c>
      <c r="I559" s="17">
        <v>0.661381201070952</v>
      </c>
      <c r="J559" s="17">
        <v>0.66262642043520303</v>
      </c>
      <c r="K559" s="17">
        <v>0.7627948664577</v>
      </c>
      <c r="L559" s="17">
        <v>0.76815258916406903</v>
      </c>
      <c r="M559" s="17"/>
      <c r="N559" s="17">
        <v>0.67065236024211405</v>
      </c>
      <c r="O559" s="17">
        <v>0.65994426578014798</v>
      </c>
      <c r="P559" s="17">
        <v>0.57016683874201601</v>
      </c>
      <c r="Q559" s="17">
        <v>0.59777817558368695</v>
      </c>
      <c r="R559" s="17"/>
      <c r="S559" s="17">
        <v>0.625</v>
      </c>
      <c r="T559" s="17">
        <v>0.63809523809523805</v>
      </c>
      <c r="U559" s="17">
        <v>0.61764705882352899</v>
      </c>
      <c r="V559" s="17">
        <v>0.682539682539683</v>
      </c>
      <c r="W559" s="17">
        <v>0.677966101694915</v>
      </c>
      <c r="X559" s="17">
        <v>0.645569620253164</v>
      </c>
      <c r="Y559" s="17">
        <v>0.67142857142857104</v>
      </c>
      <c r="Z559" s="17">
        <v>0.55813953488372103</v>
      </c>
      <c r="AA559" s="17">
        <v>0.67777777777777803</v>
      </c>
      <c r="AB559" s="17"/>
      <c r="AC559" s="17">
        <v>0.67678286984698399</v>
      </c>
      <c r="AD559" s="17">
        <v>0.67051857303530005</v>
      </c>
      <c r="AE559" s="17">
        <v>0.52592096410144396</v>
      </c>
      <c r="AF559" s="17"/>
      <c r="AG559" s="17">
        <v>0.66511708512478795</v>
      </c>
      <c r="AH559" s="17">
        <v>0.63962364774276204</v>
      </c>
      <c r="AI559" s="17">
        <v>0.64203519285502997</v>
      </c>
      <c r="AJ559" s="17">
        <v>0.79636211045550698</v>
      </c>
      <c r="AK559" s="17">
        <v>0.51763659667383</v>
      </c>
      <c r="AL559" s="17"/>
      <c r="AM559" s="17">
        <v>0.60719827367830503</v>
      </c>
      <c r="AN559" s="17">
        <v>0.57800978022210003</v>
      </c>
      <c r="AO559" s="17">
        <v>0.68693447442634503</v>
      </c>
      <c r="AP559" s="17">
        <v>0.636720577362479</v>
      </c>
      <c r="AQ559" s="17">
        <v>0.70615605117996405</v>
      </c>
      <c r="AR559" s="17"/>
      <c r="AS559" s="17">
        <v>0.62879101663700099</v>
      </c>
      <c r="AT559" s="17">
        <v>0.66337058993269304</v>
      </c>
      <c r="AU559" s="17">
        <v>0.68400659173586698</v>
      </c>
      <c r="AV559" s="17">
        <v>0.59210400593320101</v>
      </c>
      <c r="AW559" s="17"/>
      <c r="AX559" s="17">
        <v>0.64232131504280299</v>
      </c>
      <c r="AY559" s="17"/>
      <c r="AZ559" s="17">
        <v>0.5703789062679</v>
      </c>
      <c r="BA559" s="17">
        <v>0.63187072632085595</v>
      </c>
      <c r="BB559" s="17">
        <v>0.74239465973184104</v>
      </c>
      <c r="BC559" s="17"/>
      <c r="BD559" s="17">
        <v>0.65356662839874502</v>
      </c>
      <c r="BE559" s="17">
        <v>0.63043738843945196</v>
      </c>
    </row>
    <row r="560" spans="2:57" x14ac:dyDescent="0.35">
      <c r="B560" t="s">
        <v>110</v>
      </c>
      <c r="C560" s="17">
        <v>0.51503343853018402</v>
      </c>
      <c r="D560" s="17">
        <v>0.44645066071047801</v>
      </c>
      <c r="E560" s="17">
        <v>0.55754878229300298</v>
      </c>
      <c r="F560" s="17"/>
      <c r="G560" s="17">
        <v>0.33785524077948198</v>
      </c>
      <c r="H560" s="17">
        <v>0.394546043779686</v>
      </c>
      <c r="I560" s="17">
        <v>0.57727788199340202</v>
      </c>
      <c r="J560" s="17">
        <v>0.48467001057331799</v>
      </c>
      <c r="K560" s="17">
        <v>0.71107599689025502</v>
      </c>
      <c r="L560" s="17">
        <v>0.74712585179742397</v>
      </c>
      <c r="M560" s="17"/>
      <c r="N560" s="17">
        <v>0.55151222725053695</v>
      </c>
      <c r="O560" s="17">
        <v>0.53885651430037396</v>
      </c>
      <c r="P560" s="17">
        <v>0.43009928797088898</v>
      </c>
      <c r="Q560" s="17">
        <v>0.37891148047033202</v>
      </c>
      <c r="R560" s="17"/>
      <c r="S560" s="17">
        <v>0.53333333333333299</v>
      </c>
      <c r="T560" s="17">
        <v>0.49523809523809498</v>
      </c>
      <c r="U560" s="17">
        <v>0.52941176470588203</v>
      </c>
      <c r="V560" s="17">
        <v>0.55555555555555602</v>
      </c>
      <c r="W560" s="17">
        <v>0.55932203389830504</v>
      </c>
      <c r="X560" s="17">
        <v>0.518987341772152</v>
      </c>
      <c r="Y560" s="17">
        <v>0.54285714285714304</v>
      </c>
      <c r="Z560" s="17">
        <v>0.32558139534883701</v>
      </c>
      <c r="AA560" s="17">
        <v>0.48888888888888898</v>
      </c>
      <c r="AB560" s="17"/>
      <c r="AC560" s="17">
        <v>0.54624573896820305</v>
      </c>
      <c r="AD560" s="17">
        <v>0.56158008568245099</v>
      </c>
      <c r="AE560" s="17">
        <v>0.35375602726223898</v>
      </c>
      <c r="AF560" s="17"/>
      <c r="AG560" s="17">
        <v>0.53247767071066698</v>
      </c>
      <c r="AH560" s="17">
        <v>0.496626358106946</v>
      </c>
      <c r="AI560" s="17">
        <v>0.52306780221729199</v>
      </c>
      <c r="AJ560" s="17">
        <v>0.79636211045550698</v>
      </c>
      <c r="AK560" s="17">
        <v>0.30887905620978501</v>
      </c>
      <c r="AL560" s="17"/>
      <c r="AM560" s="17">
        <v>0.47215911586402098</v>
      </c>
      <c r="AN560" s="17">
        <v>0.42340324301145299</v>
      </c>
      <c r="AO560" s="17">
        <v>0.57070759571278296</v>
      </c>
      <c r="AP560" s="17">
        <v>0.48433046111398798</v>
      </c>
      <c r="AQ560" s="17">
        <v>0.61899988871503298</v>
      </c>
      <c r="AR560" s="17"/>
      <c r="AS560" s="17">
        <v>0.47475842220210501</v>
      </c>
      <c r="AT560" s="17">
        <v>0.54699299911042099</v>
      </c>
      <c r="AU560" s="17">
        <v>0.55026666360561705</v>
      </c>
      <c r="AV560" s="17">
        <v>0.46059343745939102</v>
      </c>
      <c r="AW560" s="17"/>
      <c r="AX560" s="17">
        <v>0.50815716049267701</v>
      </c>
      <c r="AY560" s="17"/>
      <c r="AZ560" s="17">
        <v>0.36830539022229303</v>
      </c>
      <c r="BA560" s="17">
        <v>0.51723312189064297</v>
      </c>
      <c r="BB560" s="17">
        <v>0.65563701222618997</v>
      </c>
      <c r="BC560" s="17"/>
      <c r="BD560" s="17">
        <v>0.51714621218962897</v>
      </c>
      <c r="BE560" s="17">
        <v>0.49927484260448501</v>
      </c>
    </row>
    <row r="561" spans="2:57" x14ac:dyDescent="0.35">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row>
    <row r="562" spans="2:57" x14ac:dyDescent="0.35">
      <c r="B562" s="6" t="s">
        <v>298</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row>
    <row r="563" spans="2:57" x14ac:dyDescent="0.35">
      <c r="B563" s="24" t="s">
        <v>85</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row>
    <row r="564" spans="2:57" x14ac:dyDescent="0.35">
      <c r="B564" t="s">
        <v>107</v>
      </c>
      <c r="C564" s="17">
        <v>8.1737799826894303E-2</v>
      </c>
      <c r="D564" s="17">
        <v>7.5638760161481897E-2</v>
      </c>
      <c r="E564" s="17">
        <v>8.5709004905937303E-2</v>
      </c>
      <c r="F564" s="17"/>
      <c r="G564" s="17">
        <v>8.0289177822774199E-2</v>
      </c>
      <c r="H564" s="17">
        <v>9.7866401978531803E-2</v>
      </c>
      <c r="I564" s="17">
        <v>7.4881536403367699E-2</v>
      </c>
      <c r="J564" s="17">
        <v>0.10916333867636401</v>
      </c>
      <c r="K564" s="17">
        <v>5.1166952602616E-2</v>
      </c>
      <c r="L564" s="17">
        <v>2.72968926301097E-2</v>
      </c>
      <c r="M564" s="17"/>
      <c r="N564" s="17">
        <v>8.3698677143621295E-2</v>
      </c>
      <c r="O564" s="17">
        <v>4.46239536964688E-2</v>
      </c>
      <c r="P564" s="17">
        <v>0.103123914378227</v>
      </c>
      <c r="Q564" s="17">
        <v>0.12876210296631699</v>
      </c>
      <c r="R564" s="17"/>
      <c r="S564" s="17">
        <v>5.83333333333333E-2</v>
      </c>
      <c r="T564" s="17">
        <v>0.104761904761905</v>
      </c>
      <c r="U564" s="17">
        <v>8.8235294117647106E-2</v>
      </c>
      <c r="V564" s="17">
        <v>6.3492063492063502E-2</v>
      </c>
      <c r="W564" s="17">
        <v>0.11864406779661001</v>
      </c>
      <c r="X564" s="17">
        <v>7.5949367088607597E-2</v>
      </c>
      <c r="Y564" s="17">
        <v>7.1428571428571397E-2</v>
      </c>
      <c r="Z564" s="17">
        <v>0.116279069767442</v>
      </c>
      <c r="AA564" s="17">
        <v>6.6666666666666693E-2</v>
      </c>
      <c r="AB564" s="17"/>
      <c r="AC564" s="17">
        <v>9.83742855462508E-2</v>
      </c>
      <c r="AD564" s="17">
        <v>6.5799945247435807E-2</v>
      </c>
      <c r="AE564" s="17">
        <v>9.7466394666939807E-2</v>
      </c>
      <c r="AF564" s="17"/>
      <c r="AG564" s="17">
        <v>6.6627912053218399E-2</v>
      </c>
      <c r="AH564" s="17">
        <v>9.0426866802632802E-2</v>
      </c>
      <c r="AI564" s="17">
        <v>7.8197555967875504E-2</v>
      </c>
      <c r="AJ564" s="17">
        <v>0.21919825984191299</v>
      </c>
      <c r="AK564" s="17">
        <v>0.10482601876283799</v>
      </c>
      <c r="AL564" s="17"/>
      <c r="AM564" s="17">
        <v>8.3828026460725194E-2</v>
      </c>
      <c r="AN564" s="17">
        <v>9.38667490390208E-2</v>
      </c>
      <c r="AO564" s="17">
        <v>6.9689504893439502E-2</v>
      </c>
      <c r="AP564" s="17">
        <v>7.5259235610538197E-2</v>
      </c>
      <c r="AQ564" s="17">
        <v>4.2115066185209202E-2</v>
      </c>
      <c r="AR564" s="17"/>
      <c r="AS564" s="17">
        <v>7.8769016651287202E-2</v>
      </c>
      <c r="AT564" s="17">
        <v>7.0161543024294004E-2</v>
      </c>
      <c r="AU564" s="17">
        <v>0.102862518710573</v>
      </c>
      <c r="AV564" s="17">
        <v>8.4009696626109007E-2</v>
      </c>
      <c r="AW564" s="17"/>
      <c r="AX564" s="17">
        <v>8.0404649358063907E-2</v>
      </c>
      <c r="AY564" s="17"/>
      <c r="AZ564" s="17">
        <v>9.2163140184545606E-2</v>
      </c>
      <c r="BA564" s="17">
        <v>8.1154407219629895E-2</v>
      </c>
      <c r="BB564" s="17">
        <v>6.2834129126675506E-2</v>
      </c>
      <c r="BC564" s="17"/>
      <c r="BD564" s="17">
        <v>7.6834205620041798E-2</v>
      </c>
      <c r="BE564" s="17">
        <v>8.5716971060140604E-2</v>
      </c>
    </row>
    <row r="565" spans="2:57" x14ac:dyDescent="0.35">
      <c r="B565" t="s">
        <v>106</v>
      </c>
      <c r="C565" s="17">
        <v>0.211693359748136</v>
      </c>
      <c r="D565" s="17">
        <v>0.21432304235243799</v>
      </c>
      <c r="E565" s="17">
        <v>0.20891136236111099</v>
      </c>
      <c r="F565" s="17"/>
      <c r="G565" s="17">
        <v>0.20124509208079799</v>
      </c>
      <c r="H565" s="17">
        <v>0.240650196218261</v>
      </c>
      <c r="I565" s="17">
        <v>0.192948337669236</v>
      </c>
      <c r="J565" s="17">
        <v>0.18810129653264099</v>
      </c>
      <c r="K565" s="17">
        <v>0.24086749058277901</v>
      </c>
      <c r="L565" s="17">
        <v>0.17240860523816701</v>
      </c>
      <c r="M565" s="17"/>
      <c r="N565" s="17">
        <v>0.203334383940067</v>
      </c>
      <c r="O565" s="17">
        <v>0.20552107220026899</v>
      </c>
      <c r="P565" s="17">
        <v>0.24461763305577799</v>
      </c>
      <c r="Q565" s="17">
        <v>0.22309289374316099</v>
      </c>
      <c r="R565" s="17"/>
      <c r="S565" s="17">
        <v>0.2</v>
      </c>
      <c r="T565" s="17">
        <v>0.19047619047618999</v>
      </c>
      <c r="U565" s="17">
        <v>0.26470588235294101</v>
      </c>
      <c r="V565" s="17">
        <v>0.206349206349206</v>
      </c>
      <c r="W565" s="17">
        <v>0.25423728813559299</v>
      </c>
      <c r="X565" s="17">
        <v>0.240506329113924</v>
      </c>
      <c r="Y565" s="17">
        <v>0.185714285714286</v>
      </c>
      <c r="Z565" s="17">
        <v>0.25581395348837199</v>
      </c>
      <c r="AA565" s="17">
        <v>0.16666666666666699</v>
      </c>
      <c r="AB565" s="17"/>
      <c r="AC565" s="17">
        <v>0.22466062011076299</v>
      </c>
      <c r="AD565" s="17">
        <v>0.21508024945704099</v>
      </c>
      <c r="AE565" s="17">
        <v>0.124278022281523</v>
      </c>
      <c r="AF565" s="17"/>
      <c r="AG565" s="17">
        <v>0.21339274032900299</v>
      </c>
      <c r="AH565" s="17">
        <v>0.233252236139455</v>
      </c>
      <c r="AI565" s="17">
        <v>0.17887419209644001</v>
      </c>
      <c r="AJ565" s="17">
        <v>0.18469483005198201</v>
      </c>
      <c r="AK565" s="17">
        <v>0.21007760764695099</v>
      </c>
      <c r="AL565" s="17"/>
      <c r="AM565" s="17">
        <v>0.165821727286382</v>
      </c>
      <c r="AN565" s="17">
        <v>0.23367611646886199</v>
      </c>
      <c r="AO565" s="17">
        <v>0.19447837926866701</v>
      </c>
      <c r="AP565" s="17">
        <v>0.26313584659365202</v>
      </c>
      <c r="AQ565" s="17">
        <v>0.16908256471923599</v>
      </c>
      <c r="AR565" s="17"/>
      <c r="AS565" s="17">
        <v>0.18409094814463001</v>
      </c>
      <c r="AT565" s="17">
        <v>0.24156589252428801</v>
      </c>
      <c r="AU565" s="17">
        <v>0.20784870096926999</v>
      </c>
      <c r="AV565" s="17">
        <v>0.19534838255201001</v>
      </c>
      <c r="AW565" s="17"/>
      <c r="AX565" s="17">
        <v>0.21165787697660901</v>
      </c>
      <c r="AY565" s="17"/>
      <c r="AZ565" s="17">
        <v>0.23001522500073901</v>
      </c>
      <c r="BA565" s="17">
        <v>0.21391274741781</v>
      </c>
      <c r="BB565" s="17">
        <v>0.19422538813764101</v>
      </c>
      <c r="BC565" s="17"/>
      <c r="BD565" s="17">
        <v>0.219877021533159</v>
      </c>
      <c r="BE565" s="17">
        <v>0.19927403627922</v>
      </c>
    </row>
    <row r="566" spans="2:57" x14ac:dyDescent="0.35">
      <c r="B566" t="s">
        <v>105</v>
      </c>
      <c r="C566" s="17">
        <v>0.23485895491632799</v>
      </c>
      <c r="D566" s="17">
        <v>0.18716899879441801</v>
      </c>
      <c r="E566" s="17">
        <v>0.26400999400832598</v>
      </c>
      <c r="F566" s="17"/>
      <c r="G566" s="17">
        <v>0.25303706669918202</v>
      </c>
      <c r="H566" s="17">
        <v>0.16484149173992599</v>
      </c>
      <c r="I566" s="17">
        <v>0.25758774731617801</v>
      </c>
      <c r="J566" s="17">
        <v>0.234533760673338</v>
      </c>
      <c r="K566" s="17">
        <v>0.28193197687761101</v>
      </c>
      <c r="L566" s="17">
        <v>0.32782070204854502</v>
      </c>
      <c r="M566" s="17"/>
      <c r="N566" s="17">
        <v>0.23552889538140601</v>
      </c>
      <c r="O566" s="17">
        <v>0.25025669190303201</v>
      </c>
      <c r="P566" s="17">
        <v>0.17015989664945999</v>
      </c>
      <c r="Q566" s="17">
        <v>0.27470047949498699</v>
      </c>
      <c r="R566" s="17"/>
      <c r="S566" s="17">
        <v>0.3</v>
      </c>
      <c r="T566" s="17">
        <v>0.17142857142857101</v>
      </c>
      <c r="U566" s="17">
        <v>0.26470588235294101</v>
      </c>
      <c r="V566" s="17">
        <v>0.28571428571428598</v>
      </c>
      <c r="W566" s="17">
        <v>0.22033898305084701</v>
      </c>
      <c r="X566" s="17">
        <v>0.240506329113924</v>
      </c>
      <c r="Y566" s="17">
        <v>0.25714285714285701</v>
      </c>
      <c r="Z566" s="17">
        <v>0.209302325581395</v>
      </c>
      <c r="AA566" s="17">
        <v>0.16666666666666699</v>
      </c>
      <c r="AB566" s="17"/>
      <c r="AC566" s="17">
        <v>0.227408681622918</v>
      </c>
      <c r="AD566" s="17">
        <v>0.234508877993307</v>
      </c>
      <c r="AE566" s="17">
        <v>0.30200354743648899</v>
      </c>
      <c r="AF566" s="17"/>
      <c r="AG566" s="17">
        <v>0.232200797826666</v>
      </c>
      <c r="AH566" s="17">
        <v>0.211778733606794</v>
      </c>
      <c r="AI566" s="17">
        <v>0.249891216421291</v>
      </c>
      <c r="AJ566" s="17">
        <v>0</v>
      </c>
      <c r="AK566" s="17">
        <v>0.266587731381979</v>
      </c>
      <c r="AL566" s="17"/>
      <c r="AM566" s="17">
        <v>0.31415750949779903</v>
      </c>
      <c r="AN566" s="17">
        <v>0.24953348516603299</v>
      </c>
      <c r="AO566" s="17">
        <v>0.228126276668464</v>
      </c>
      <c r="AP566" s="17">
        <v>0.18839649235018999</v>
      </c>
      <c r="AQ566" s="17">
        <v>0.30677246641545602</v>
      </c>
      <c r="AR566" s="17"/>
      <c r="AS566" s="17">
        <v>0.23536858393774299</v>
      </c>
      <c r="AT566" s="17">
        <v>0.187612095572569</v>
      </c>
      <c r="AU566" s="17">
        <v>0.27293388789811701</v>
      </c>
      <c r="AV566" s="17">
        <v>0.290245619374707</v>
      </c>
      <c r="AW566" s="17"/>
      <c r="AX566" s="17">
        <v>0.23633716351796299</v>
      </c>
      <c r="AY566" s="17"/>
      <c r="AZ566" s="17">
        <v>0.229676699095019</v>
      </c>
      <c r="BA566" s="17">
        <v>0.219874797064289</v>
      </c>
      <c r="BB566" s="17">
        <v>0.246921624559648</v>
      </c>
      <c r="BC566" s="17"/>
      <c r="BD566" s="17">
        <v>0.22707420864563899</v>
      </c>
      <c r="BE566" s="17">
        <v>0.23664289926551499</v>
      </c>
    </row>
    <row r="567" spans="2:57" x14ac:dyDescent="0.35">
      <c r="B567" t="s">
        <v>104</v>
      </c>
      <c r="C567" s="17">
        <v>0.31512436605614502</v>
      </c>
      <c r="D567" s="17">
        <v>0.33213636873843</v>
      </c>
      <c r="E567" s="17">
        <v>0.30413011592442801</v>
      </c>
      <c r="F567" s="17"/>
      <c r="G567" s="17">
        <v>0.34108390531049898</v>
      </c>
      <c r="H567" s="17">
        <v>0.30451531582399599</v>
      </c>
      <c r="I567" s="17">
        <v>0.29769207300795097</v>
      </c>
      <c r="J567" s="17">
        <v>0.32154244210091398</v>
      </c>
      <c r="K567" s="17">
        <v>0.32461638489038003</v>
      </c>
      <c r="L567" s="17">
        <v>0.36035206065290298</v>
      </c>
      <c r="M567" s="17"/>
      <c r="N567" s="17">
        <v>0.34153157016596503</v>
      </c>
      <c r="O567" s="17">
        <v>0.32800716567701299</v>
      </c>
      <c r="P567" s="17">
        <v>0.29638793907852001</v>
      </c>
      <c r="Q567" s="17">
        <v>0.19329247022635401</v>
      </c>
      <c r="R567" s="17"/>
      <c r="S567" s="17">
        <v>0.25</v>
      </c>
      <c r="T567" s="17">
        <v>0.35238095238095202</v>
      </c>
      <c r="U567" s="17">
        <v>0.23529411764705899</v>
      </c>
      <c r="V567" s="17">
        <v>0.26984126984126999</v>
      </c>
      <c r="W567" s="17">
        <v>0.322033898305085</v>
      </c>
      <c r="X567" s="17">
        <v>0.278481012658228</v>
      </c>
      <c r="Y567" s="17">
        <v>0.35714285714285698</v>
      </c>
      <c r="Z567" s="17">
        <v>0.27906976744186002</v>
      </c>
      <c r="AA567" s="17">
        <v>0.45555555555555599</v>
      </c>
      <c r="AB567" s="17"/>
      <c r="AC567" s="17">
        <v>0.32040742665483801</v>
      </c>
      <c r="AD567" s="17">
        <v>0.324749658551858</v>
      </c>
      <c r="AE567" s="17">
        <v>0.29636955276189703</v>
      </c>
      <c r="AF567" s="17"/>
      <c r="AG567" s="17">
        <v>0.316289745764956</v>
      </c>
      <c r="AH567" s="17">
        <v>0.310235184882376</v>
      </c>
      <c r="AI567" s="17">
        <v>0.41277223304006799</v>
      </c>
      <c r="AJ567" s="17">
        <v>0.18883113101711901</v>
      </c>
      <c r="AK567" s="17">
        <v>0.27144780983084299</v>
      </c>
      <c r="AL567" s="17"/>
      <c r="AM567" s="17">
        <v>0.281210824562107</v>
      </c>
      <c r="AN567" s="17">
        <v>0.26352421388587</v>
      </c>
      <c r="AO567" s="17">
        <v>0.32981843292847601</v>
      </c>
      <c r="AP567" s="17">
        <v>0.33452052736224103</v>
      </c>
      <c r="AQ567" s="17">
        <v>0.35726851857929998</v>
      </c>
      <c r="AR567" s="17"/>
      <c r="AS567" s="17">
        <v>0.34997550981886499</v>
      </c>
      <c r="AT567" s="17">
        <v>0.329797860208212</v>
      </c>
      <c r="AU567" s="17">
        <v>0.29216822051955499</v>
      </c>
      <c r="AV567" s="17">
        <v>0.25301944222162098</v>
      </c>
      <c r="AW567" s="17"/>
      <c r="AX567" s="17">
        <v>0.32992789657052402</v>
      </c>
      <c r="AY567" s="17"/>
      <c r="AZ567" s="17">
        <v>0.298018795606729</v>
      </c>
      <c r="BA567" s="17">
        <v>0.30022636994568103</v>
      </c>
      <c r="BB567" s="17">
        <v>0.357908848186068</v>
      </c>
      <c r="BC567" s="17"/>
      <c r="BD567" s="17">
        <v>0.33034495639056199</v>
      </c>
      <c r="BE567" s="17">
        <v>0.29379106179512798</v>
      </c>
    </row>
    <row r="568" spans="2:57" x14ac:dyDescent="0.35">
      <c r="B568" t="s">
        <v>103</v>
      </c>
      <c r="C568" s="17">
        <v>0.13958487304008599</v>
      </c>
      <c r="D568" s="17">
        <v>0.174224162348429</v>
      </c>
      <c r="E568" s="17">
        <v>0.119869605441879</v>
      </c>
      <c r="F568" s="17"/>
      <c r="G568" s="17">
        <v>0.10888017498102801</v>
      </c>
      <c r="H568" s="17">
        <v>0.18576867760917901</v>
      </c>
      <c r="I568" s="17">
        <v>0.16528804559584201</v>
      </c>
      <c r="J568" s="17">
        <v>0.11011559115507601</v>
      </c>
      <c r="K568" s="17">
        <v>9.0363821867292193E-2</v>
      </c>
      <c r="L568" s="17">
        <v>5.81239097206546E-2</v>
      </c>
      <c r="M568" s="17"/>
      <c r="N568" s="17">
        <v>0.124075350317031</v>
      </c>
      <c r="O568" s="17">
        <v>0.15338148880055399</v>
      </c>
      <c r="P568" s="17">
        <v>0.15254820028678401</v>
      </c>
      <c r="Q568" s="17">
        <v>0.16203525780202199</v>
      </c>
      <c r="R568" s="17"/>
      <c r="S568" s="17">
        <v>0.19166666666666701</v>
      </c>
      <c r="T568" s="17">
        <v>0.14285714285714299</v>
      </c>
      <c r="U568" s="17">
        <v>0.11764705882352899</v>
      </c>
      <c r="V568" s="17">
        <v>0.14285714285714299</v>
      </c>
      <c r="W568" s="17">
        <v>8.4745762711864403E-2</v>
      </c>
      <c r="X568" s="17">
        <v>0.164556962025316</v>
      </c>
      <c r="Y568" s="17">
        <v>0.114285714285714</v>
      </c>
      <c r="Z568" s="17">
        <v>0.13953488372093001</v>
      </c>
      <c r="AA568" s="17">
        <v>0.122222222222222</v>
      </c>
      <c r="AB568" s="17"/>
      <c r="AC568" s="17">
        <v>0.104806430764378</v>
      </c>
      <c r="AD568" s="17">
        <v>0.147818008296007</v>
      </c>
      <c r="AE568" s="17">
        <v>0.16595851871610001</v>
      </c>
      <c r="AF568" s="17"/>
      <c r="AG568" s="17">
        <v>0.15690941757149299</v>
      </c>
      <c r="AH568" s="17">
        <v>0.15094098409404899</v>
      </c>
      <c r="AI568" s="17">
        <v>8.0264802474325797E-2</v>
      </c>
      <c r="AJ568" s="17">
        <v>0.20363788954449299</v>
      </c>
      <c r="AK568" s="17">
        <v>8.0440957431524407E-2</v>
      </c>
      <c r="AL568" s="17"/>
      <c r="AM568" s="17">
        <v>0.13657724455171399</v>
      </c>
      <c r="AN568" s="17">
        <v>0.132450989717673</v>
      </c>
      <c r="AO568" s="17">
        <v>0.16198016346751101</v>
      </c>
      <c r="AP568" s="17">
        <v>0.12729210520183001</v>
      </c>
      <c r="AQ568" s="17">
        <v>0.124761384100799</v>
      </c>
      <c r="AR568" s="17"/>
      <c r="AS568" s="17">
        <v>0.11046934870959001</v>
      </c>
      <c r="AT568" s="17">
        <v>0.166550945674967</v>
      </c>
      <c r="AU568" s="17">
        <v>0.111160170965087</v>
      </c>
      <c r="AV568" s="17">
        <v>0.167335639744878</v>
      </c>
      <c r="AW568" s="17"/>
      <c r="AX568" s="17">
        <v>0.124411755348955</v>
      </c>
      <c r="AY568" s="17"/>
      <c r="AZ568" s="17">
        <v>0.129690640124728</v>
      </c>
      <c r="BA568" s="17">
        <v>0.18068375500413</v>
      </c>
      <c r="BB568" s="17">
        <v>0.10738694520568801</v>
      </c>
      <c r="BC568" s="17"/>
      <c r="BD568" s="17">
        <v>0.13188248716373999</v>
      </c>
      <c r="BE568" s="17">
        <v>0.17386693361257599</v>
      </c>
    </row>
    <row r="569" spans="2:57" x14ac:dyDescent="0.35">
      <c r="B569" t="s">
        <v>81</v>
      </c>
      <c r="C569" s="17">
        <v>1.70006464124111E-2</v>
      </c>
      <c r="D569" s="17">
        <v>1.65086676048034E-2</v>
      </c>
      <c r="E569" s="17">
        <v>1.7369917358319002E-2</v>
      </c>
      <c r="F569" s="17"/>
      <c r="G569" s="17">
        <v>1.54645831057181E-2</v>
      </c>
      <c r="H569" s="17">
        <v>6.3579166301065198E-3</v>
      </c>
      <c r="I569" s="17">
        <v>1.16022600074257E-2</v>
      </c>
      <c r="J569" s="17">
        <v>3.6543570861667499E-2</v>
      </c>
      <c r="K569" s="17">
        <v>1.1053373179321899E-2</v>
      </c>
      <c r="L569" s="17">
        <v>5.3997829709620498E-2</v>
      </c>
      <c r="M569" s="17"/>
      <c r="N569" s="17">
        <v>1.18311230519089E-2</v>
      </c>
      <c r="O569" s="17">
        <v>1.82096277226633E-2</v>
      </c>
      <c r="P569" s="17">
        <v>3.31624165512324E-2</v>
      </c>
      <c r="Q569" s="17">
        <v>1.8116795767159199E-2</v>
      </c>
      <c r="R569" s="17"/>
      <c r="S569" s="17">
        <v>0</v>
      </c>
      <c r="T569" s="17">
        <v>3.8095238095238099E-2</v>
      </c>
      <c r="U569" s="17">
        <v>2.9411764705882401E-2</v>
      </c>
      <c r="V569" s="17">
        <v>3.17460317460318E-2</v>
      </c>
      <c r="W569" s="17">
        <v>0</v>
      </c>
      <c r="X569" s="17">
        <v>0</v>
      </c>
      <c r="Y569" s="17">
        <v>1.4285714285714299E-2</v>
      </c>
      <c r="Z569" s="17">
        <v>0</v>
      </c>
      <c r="AA569" s="17">
        <v>2.2222222222222199E-2</v>
      </c>
      <c r="AB569" s="17"/>
      <c r="AC569" s="17">
        <v>2.43425553008524E-2</v>
      </c>
      <c r="AD569" s="17">
        <v>1.2043260454351499E-2</v>
      </c>
      <c r="AE569" s="17">
        <v>1.3923964137051799E-2</v>
      </c>
      <c r="AF569" s="17"/>
      <c r="AG569" s="17">
        <v>1.45793864546627E-2</v>
      </c>
      <c r="AH569" s="17">
        <v>3.3659944746924301E-3</v>
      </c>
      <c r="AI569" s="17">
        <v>0</v>
      </c>
      <c r="AJ569" s="17">
        <v>0.20363788954449299</v>
      </c>
      <c r="AK569" s="17">
        <v>6.6619874945863702E-2</v>
      </c>
      <c r="AL569" s="17"/>
      <c r="AM569" s="17">
        <v>1.84046676412731E-2</v>
      </c>
      <c r="AN569" s="17">
        <v>2.6948445722541101E-2</v>
      </c>
      <c r="AO569" s="17">
        <v>1.59072427734432E-2</v>
      </c>
      <c r="AP569" s="17">
        <v>1.13957928815484E-2</v>
      </c>
      <c r="AQ569" s="17">
        <v>0</v>
      </c>
      <c r="AR569" s="17"/>
      <c r="AS569" s="17">
        <v>4.1326592737884901E-2</v>
      </c>
      <c r="AT569" s="17">
        <v>4.3116629956696699E-3</v>
      </c>
      <c r="AU569" s="17">
        <v>1.30265009373976E-2</v>
      </c>
      <c r="AV569" s="17">
        <v>1.00412194806746E-2</v>
      </c>
      <c r="AW569" s="17"/>
      <c r="AX569" s="17">
        <v>1.72606582278855E-2</v>
      </c>
      <c r="AY569" s="17"/>
      <c r="AZ569" s="17">
        <v>2.0435499988239E-2</v>
      </c>
      <c r="BA569" s="17">
        <v>4.1479233484599601E-3</v>
      </c>
      <c r="BB569" s="17">
        <v>3.0723064784279001E-2</v>
      </c>
      <c r="BC569" s="17"/>
      <c r="BD569" s="17">
        <v>1.3987120646858199E-2</v>
      </c>
      <c r="BE569" s="17">
        <v>1.07080979874197E-2</v>
      </c>
    </row>
    <row r="570" spans="2:57" x14ac:dyDescent="0.35">
      <c r="B570" t="s">
        <v>109</v>
      </c>
      <c r="C570" s="17">
        <v>0.29343115957503002</v>
      </c>
      <c r="D570" s="17">
        <v>0.28996180251392001</v>
      </c>
      <c r="E570" s="17">
        <v>0.29462036726704799</v>
      </c>
      <c r="F570" s="17"/>
      <c r="G570" s="17">
        <v>0.281534269903573</v>
      </c>
      <c r="H570" s="17">
        <v>0.33851659819679297</v>
      </c>
      <c r="I570" s="17">
        <v>0.267829874072603</v>
      </c>
      <c r="J570" s="17">
        <v>0.29726463520900398</v>
      </c>
      <c r="K570" s="17">
        <v>0.29203444318539501</v>
      </c>
      <c r="L570" s="17">
        <v>0.19970549786827699</v>
      </c>
      <c r="M570" s="17"/>
      <c r="N570" s="17">
        <v>0.28703306108368798</v>
      </c>
      <c r="O570" s="17">
        <v>0.25014502589673798</v>
      </c>
      <c r="P570" s="17">
        <v>0.34774154743400398</v>
      </c>
      <c r="Q570" s="17">
        <v>0.35185499670947801</v>
      </c>
      <c r="R570" s="17"/>
      <c r="S570" s="17">
        <v>0.25833333333333303</v>
      </c>
      <c r="T570" s="17">
        <v>0.29523809523809502</v>
      </c>
      <c r="U570" s="17">
        <v>0.35294117647058798</v>
      </c>
      <c r="V570" s="17">
        <v>0.26984126984126999</v>
      </c>
      <c r="W570" s="17">
        <v>0.37288135593220301</v>
      </c>
      <c r="X570" s="17">
        <v>0.316455696202532</v>
      </c>
      <c r="Y570" s="17">
        <v>0.25714285714285701</v>
      </c>
      <c r="Z570" s="17">
        <v>0.372093023255814</v>
      </c>
      <c r="AA570" s="17">
        <v>0.233333333333333</v>
      </c>
      <c r="AB570" s="17"/>
      <c r="AC570" s="17">
        <v>0.32303490565701398</v>
      </c>
      <c r="AD570" s="17">
        <v>0.280880194704477</v>
      </c>
      <c r="AE570" s="17">
        <v>0.221744416948463</v>
      </c>
      <c r="AF570" s="17"/>
      <c r="AG570" s="17">
        <v>0.28002065238222101</v>
      </c>
      <c r="AH570" s="17">
        <v>0.32367910294208802</v>
      </c>
      <c r="AI570" s="17">
        <v>0.25707174806431599</v>
      </c>
      <c r="AJ570" s="17">
        <v>0.403893089893895</v>
      </c>
      <c r="AK570" s="17">
        <v>0.31490362640979003</v>
      </c>
      <c r="AL570" s="17"/>
      <c r="AM570" s="17">
        <v>0.24964975374710699</v>
      </c>
      <c r="AN570" s="17">
        <v>0.32754286550788297</v>
      </c>
      <c r="AO570" s="17">
        <v>0.26416788416210601</v>
      </c>
      <c r="AP570" s="17">
        <v>0.33839508220419001</v>
      </c>
      <c r="AQ570" s="17">
        <v>0.21119763090444599</v>
      </c>
      <c r="AR570" s="17"/>
      <c r="AS570" s="17">
        <v>0.262859964795917</v>
      </c>
      <c r="AT570" s="17">
        <v>0.31172743554858201</v>
      </c>
      <c r="AU570" s="17">
        <v>0.310711219679843</v>
      </c>
      <c r="AV570" s="17">
        <v>0.279358079178119</v>
      </c>
      <c r="AW570" s="17"/>
      <c r="AX570" s="17">
        <v>0.292062526334673</v>
      </c>
      <c r="AY570" s="17"/>
      <c r="AZ570" s="17">
        <v>0.32217836518528498</v>
      </c>
      <c r="BA570" s="17">
        <v>0.29506715463743999</v>
      </c>
      <c r="BB570" s="17">
        <v>0.25705951726431697</v>
      </c>
      <c r="BC570" s="17"/>
      <c r="BD570" s="17">
        <v>0.29671122715320097</v>
      </c>
      <c r="BE570" s="17">
        <v>0.284991007339361</v>
      </c>
    </row>
    <row r="571" spans="2:57" x14ac:dyDescent="0.35">
      <c r="B571" t="s">
        <v>108</v>
      </c>
      <c r="C571" s="17">
        <v>0.45470923909623101</v>
      </c>
      <c r="D571" s="17">
        <v>0.50636053108685897</v>
      </c>
      <c r="E571" s="17">
        <v>0.42399972136630598</v>
      </c>
      <c r="F571" s="17"/>
      <c r="G571" s="17">
        <v>0.44996408029152701</v>
      </c>
      <c r="H571" s="17">
        <v>0.49028399343317502</v>
      </c>
      <c r="I571" s="17">
        <v>0.46298011860379301</v>
      </c>
      <c r="J571" s="17">
        <v>0.43165803325599</v>
      </c>
      <c r="K571" s="17">
        <v>0.414980206757673</v>
      </c>
      <c r="L571" s="17">
        <v>0.41847597037355799</v>
      </c>
      <c r="M571" s="17"/>
      <c r="N571" s="17">
        <v>0.46560692048299701</v>
      </c>
      <c r="O571" s="17">
        <v>0.48138865447756701</v>
      </c>
      <c r="P571" s="17">
        <v>0.44893613936530302</v>
      </c>
      <c r="Q571" s="17">
        <v>0.35532772802837598</v>
      </c>
      <c r="R571" s="17"/>
      <c r="S571" s="17">
        <v>0.44166666666666698</v>
      </c>
      <c r="T571" s="17">
        <v>0.49523809523809498</v>
      </c>
      <c r="U571" s="17">
        <v>0.35294117647058798</v>
      </c>
      <c r="V571" s="17">
        <v>0.41269841269841301</v>
      </c>
      <c r="W571" s="17">
        <v>0.40677966101694901</v>
      </c>
      <c r="X571" s="17">
        <v>0.443037974683544</v>
      </c>
      <c r="Y571" s="17">
        <v>0.47142857142857097</v>
      </c>
      <c r="Z571" s="17">
        <v>0.418604651162791</v>
      </c>
      <c r="AA571" s="17">
        <v>0.57777777777777795</v>
      </c>
      <c r="AB571" s="17"/>
      <c r="AC571" s="17">
        <v>0.42521385741921602</v>
      </c>
      <c r="AD571" s="17">
        <v>0.472567666847865</v>
      </c>
      <c r="AE571" s="17">
        <v>0.46232807147799698</v>
      </c>
      <c r="AF571" s="17"/>
      <c r="AG571" s="17">
        <v>0.47319916333644901</v>
      </c>
      <c r="AH571" s="17">
        <v>0.46117616897642499</v>
      </c>
      <c r="AI571" s="17">
        <v>0.49303703551439299</v>
      </c>
      <c r="AJ571" s="17">
        <v>0.39246902056161198</v>
      </c>
      <c r="AK571" s="17">
        <v>0.35188876726236801</v>
      </c>
      <c r="AL571" s="17"/>
      <c r="AM571" s="17">
        <v>0.41778806911382099</v>
      </c>
      <c r="AN571" s="17">
        <v>0.39597520360354299</v>
      </c>
      <c r="AO571" s="17">
        <v>0.491798596395986</v>
      </c>
      <c r="AP571" s="17">
        <v>0.46181263256407101</v>
      </c>
      <c r="AQ571" s="17">
        <v>0.48202990268009899</v>
      </c>
      <c r="AR571" s="17"/>
      <c r="AS571" s="17">
        <v>0.46044485852845501</v>
      </c>
      <c r="AT571" s="17">
        <v>0.49634880588317898</v>
      </c>
      <c r="AU571" s="17">
        <v>0.403328391484642</v>
      </c>
      <c r="AV571" s="17">
        <v>0.42035508196649901</v>
      </c>
      <c r="AW571" s="17"/>
      <c r="AX571" s="17">
        <v>0.454339651919479</v>
      </c>
      <c r="AY571" s="17"/>
      <c r="AZ571" s="17">
        <v>0.42770943573145698</v>
      </c>
      <c r="BA571" s="17">
        <v>0.480910124949811</v>
      </c>
      <c r="BB571" s="17">
        <v>0.46529579339175597</v>
      </c>
      <c r="BC571" s="17"/>
      <c r="BD571" s="17">
        <v>0.46222744355430201</v>
      </c>
      <c r="BE571" s="17">
        <v>0.46765799540770397</v>
      </c>
    </row>
    <row r="572" spans="2:57" x14ac:dyDescent="0.35">
      <c r="B572" t="s">
        <v>110</v>
      </c>
      <c r="C572" s="17">
        <v>0.16127807952120099</v>
      </c>
      <c r="D572" s="17">
        <v>0.21639872857294001</v>
      </c>
      <c r="E572" s="17">
        <v>0.12937935409925799</v>
      </c>
      <c r="F572" s="17"/>
      <c r="G572" s="17">
        <v>0.16842981038795499</v>
      </c>
      <c r="H572" s="17">
        <v>0.151767395236382</v>
      </c>
      <c r="I572" s="17">
        <v>0.19515024453119001</v>
      </c>
      <c r="J572" s="17">
        <v>0.134393398046985</v>
      </c>
      <c r="K572" s="17">
        <v>0.122945763572278</v>
      </c>
      <c r="L572" s="17">
        <v>0.21877047250528101</v>
      </c>
      <c r="M572" s="17"/>
      <c r="N572" s="17">
        <v>0.178573859399308</v>
      </c>
      <c r="O572" s="17">
        <v>0.231243628580829</v>
      </c>
      <c r="P572" s="17">
        <v>0.101194591931299</v>
      </c>
      <c r="Q572" s="17">
        <v>3.47273131889808E-3</v>
      </c>
      <c r="R572" s="17"/>
      <c r="S572" s="17">
        <v>0.18333333333333299</v>
      </c>
      <c r="T572" s="17">
        <v>0.2</v>
      </c>
      <c r="U572" s="17">
        <v>-5.5511151231257802E-17</v>
      </c>
      <c r="V572" s="17">
        <v>0.14285714285714299</v>
      </c>
      <c r="W572" s="17">
        <v>3.38983050847457E-2</v>
      </c>
      <c r="X572" s="17">
        <v>0.126582278481013</v>
      </c>
      <c r="Y572" s="17">
        <v>0.214285714285714</v>
      </c>
      <c r="Z572" s="17">
        <v>4.6511627906976702E-2</v>
      </c>
      <c r="AA572" s="17">
        <v>0.344444444444444</v>
      </c>
      <c r="AB572" s="17"/>
      <c r="AC572" s="17">
        <v>0.102178951762201</v>
      </c>
      <c r="AD572" s="17">
        <v>0.19168747214338799</v>
      </c>
      <c r="AE572" s="17">
        <v>0.24058365452953401</v>
      </c>
      <c r="AF572" s="17"/>
      <c r="AG572" s="17">
        <v>0.193178510954228</v>
      </c>
      <c r="AH572" s="17">
        <v>0.13749706603433701</v>
      </c>
      <c r="AI572" s="17">
        <v>0.235965287450077</v>
      </c>
      <c r="AJ572" s="17">
        <v>-1.14240693322828E-2</v>
      </c>
      <c r="AK572" s="17">
        <v>3.6985140852578001E-2</v>
      </c>
      <c r="AL572" s="17"/>
      <c r="AM572" s="17">
        <v>0.168138315366713</v>
      </c>
      <c r="AN572" s="17">
        <v>6.8432338095659906E-2</v>
      </c>
      <c r="AO572" s="17">
        <v>0.22763071223388001</v>
      </c>
      <c r="AP572" s="17">
        <v>0.123417550359881</v>
      </c>
      <c r="AQ572" s="17">
        <v>0.270832271775653</v>
      </c>
      <c r="AR572" s="17"/>
      <c r="AS572" s="17">
        <v>0.19758489373253901</v>
      </c>
      <c r="AT572" s="17">
        <v>0.184621370334597</v>
      </c>
      <c r="AU572" s="17">
        <v>9.2617171804798906E-2</v>
      </c>
      <c r="AV572" s="17">
        <v>0.14099700278838001</v>
      </c>
      <c r="AW572" s="17"/>
      <c r="AX572" s="17">
        <v>0.162277125584806</v>
      </c>
      <c r="AY572" s="17"/>
      <c r="AZ572" s="17">
        <v>0.105531070546172</v>
      </c>
      <c r="BA572" s="17">
        <v>0.18584297031237201</v>
      </c>
      <c r="BB572" s="17">
        <v>0.20823627612744</v>
      </c>
      <c r="BC572" s="17"/>
      <c r="BD572" s="17">
        <v>0.16551621640110201</v>
      </c>
      <c r="BE572" s="17">
        <v>0.182666988068343</v>
      </c>
    </row>
    <row r="573" spans="2:57" x14ac:dyDescent="0.35">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row>
    <row r="574" spans="2:57" x14ac:dyDescent="0.35">
      <c r="B574" s="6" t="s">
        <v>299</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row>
    <row r="575" spans="2:57" x14ac:dyDescent="0.35">
      <c r="B575" s="24" t="s">
        <v>85</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row>
    <row r="576" spans="2:57" x14ac:dyDescent="0.35">
      <c r="B576" t="s">
        <v>107</v>
      </c>
      <c r="C576" s="17">
        <v>3.8481018222365299E-2</v>
      </c>
      <c r="D576" s="17">
        <v>4.2253731755709199E-2</v>
      </c>
      <c r="E576" s="17">
        <v>3.64431955662727E-2</v>
      </c>
      <c r="F576" s="17"/>
      <c r="G576" s="17">
        <v>4.22143005351443E-2</v>
      </c>
      <c r="H576" s="17">
        <v>5.1912438895752297E-2</v>
      </c>
      <c r="I576" s="17">
        <v>3.7347647093630899E-2</v>
      </c>
      <c r="J576" s="17">
        <v>3.3795372116901701E-2</v>
      </c>
      <c r="K576" s="17">
        <v>3.1952911195928101E-2</v>
      </c>
      <c r="L576" s="17">
        <v>0</v>
      </c>
      <c r="M576" s="17"/>
      <c r="N576" s="17">
        <v>5.4119991018001599E-2</v>
      </c>
      <c r="O576" s="17">
        <v>2.2363666509642E-2</v>
      </c>
      <c r="P576" s="17">
        <v>1.9334652860841298E-2</v>
      </c>
      <c r="Q576" s="17">
        <v>2.8958876968158302E-2</v>
      </c>
      <c r="R576" s="17"/>
      <c r="S576" s="17">
        <v>2.5000000000000001E-2</v>
      </c>
      <c r="T576" s="17">
        <v>9.5238095238095195E-3</v>
      </c>
      <c r="U576" s="17">
        <v>5.8823529411764698E-2</v>
      </c>
      <c r="V576" s="17">
        <v>3.17460317460318E-2</v>
      </c>
      <c r="W576" s="17">
        <v>5.0847457627118599E-2</v>
      </c>
      <c r="X576" s="17">
        <v>7.5949367088607597E-2</v>
      </c>
      <c r="Y576" s="17">
        <v>4.2857142857142899E-2</v>
      </c>
      <c r="Z576" s="17">
        <v>2.32558139534884E-2</v>
      </c>
      <c r="AA576" s="17">
        <v>4.4444444444444398E-2</v>
      </c>
      <c r="AB576" s="17"/>
      <c r="AC576" s="17">
        <v>4.6417884202820503E-2</v>
      </c>
      <c r="AD576" s="17">
        <v>3.30252722352396E-2</v>
      </c>
      <c r="AE576" s="17">
        <v>6.0652692038784602E-2</v>
      </c>
      <c r="AF576" s="17"/>
      <c r="AG576" s="17">
        <v>5.3589826124464897E-2</v>
      </c>
      <c r="AH576" s="17">
        <v>1.9743298774683001E-2</v>
      </c>
      <c r="AI576" s="17">
        <v>2.0196575078167599E-2</v>
      </c>
      <c r="AJ576" s="17">
        <v>0.20363788954449299</v>
      </c>
      <c r="AK576" s="17">
        <v>1.9064178050545898E-2</v>
      </c>
      <c r="AL576" s="17"/>
      <c r="AM576" s="17">
        <v>3.31418052346234E-2</v>
      </c>
      <c r="AN576" s="17">
        <v>4.0888818984262401E-2</v>
      </c>
      <c r="AO576" s="17">
        <v>3.3773199850036698E-2</v>
      </c>
      <c r="AP576" s="17">
        <v>4.9491872251302298E-2</v>
      </c>
      <c r="AQ576" s="17">
        <v>4.2115066185209202E-2</v>
      </c>
      <c r="AR576" s="17"/>
      <c r="AS576" s="17">
        <v>6.3864288641586497E-2</v>
      </c>
      <c r="AT576" s="17">
        <v>2.6970887237504401E-2</v>
      </c>
      <c r="AU576" s="17">
        <v>1.9953788346835401E-2</v>
      </c>
      <c r="AV576" s="17">
        <v>4.7494348315228002E-2</v>
      </c>
      <c r="AW576" s="17"/>
      <c r="AX576" s="17">
        <v>4.09914682672348E-2</v>
      </c>
      <c r="AY576" s="17"/>
      <c r="AZ576" s="17">
        <v>5.1512827898580103E-2</v>
      </c>
      <c r="BA576" s="17">
        <v>3.8030490292684897E-2</v>
      </c>
      <c r="BB576" s="17">
        <v>2.8042667207730899E-2</v>
      </c>
      <c r="BC576" s="17"/>
      <c r="BD576" s="17">
        <v>5.9908565918692702E-2</v>
      </c>
      <c r="BE576" s="17">
        <v>1.8747626773966401E-2</v>
      </c>
    </row>
    <row r="577" spans="2:57" x14ac:dyDescent="0.35">
      <c r="B577" t="s">
        <v>106</v>
      </c>
      <c r="C577" s="17">
        <v>0.111524355249582</v>
      </c>
      <c r="D577" s="17">
        <v>0.122559774522614</v>
      </c>
      <c r="E577" s="17">
        <v>0.10555873214950801</v>
      </c>
      <c r="F577" s="17"/>
      <c r="G577" s="17">
        <v>0.10971484289893201</v>
      </c>
      <c r="H577" s="17">
        <v>0.111562780840223</v>
      </c>
      <c r="I577" s="17">
        <v>0.12793135676686401</v>
      </c>
      <c r="J577" s="17">
        <v>0.12943681496697601</v>
      </c>
      <c r="K577" s="17">
        <v>9.04832255899084E-2</v>
      </c>
      <c r="L577" s="17">
        <v>3.27395479136404E-2</v>
      </c>
      <c r="M577" s="17"/>
      <c r="N577" s="17">
        <v>9.2418126227699599E-2</v>
      </c>
      <c r="O577" s="17">
        <v>0.118961663820302</v>
      </c>
      <c r="P577" s="17">
        <v>0.19797950858442401</v>
      </c>
      <c r="Q577" s="17">
        <v>7.1606700095572795E-2</v>
      </c>
      <c r="R577" s="17"/>
      <c r="S577" s="17">
        <v>0.108333333333333</v>
      </c>
      <c r="T577" s="17">
        <v>0.104761904761905</v>
      </c>
      <c r="U577" s="17">
        <v>5.8823529411764698E-2</v>
      </c>
      <c r="V577" s="17">
        <v>0.126984126984127</v>
      </c>
      <c r="W577" s="17">
        <v>0.13559322033898299</v>
      </c>
      <c r="X577" s="17">
        <v>8.8607594936708806E-2</v>
      </c>
      <c r="Y577" s="17">
        <v>8.5714285714285701E-2</v>
      </c>
      <c r="Z577" s="17">
        <v>0.162790697674419</v>
      </c>
      <c r="AA577" s="17">
        <v>0.155555555555556</v>
      </c>
      <c r="AB577" s="17"/>
      <c r="AC577" s="17">
        <v>0.10961325765218299</v>
      </c>
      <c r="AD577" s="17">
        <v>8.9451561301790106E-2</v>
      </c>
      <c r="AE577" s="17">
        <v>0.21077400205353</v>
      </c>
      <c r="AF577" s="17"/>
      <c r="AG577" s="17">
        <v>0.14944745631140599</v>
      </c>
      <c r="AH577" s="17">
        <v>8.9818713710668102E-2</v>
      </c>
      <c r="AI577" s="17">
        <v>7.4662956308945094E-2</v>
      </c>
      <c r="AJ577" s="17">
        <v>0.37352596106910102</v>
      </c>
      <c r="AK577" s="17">
        <v>0.122829074928526</v>
      </c>
      <c r="AL577" s="17"/>
      <c r="AM577" s="17">
        <v>0.108045911153062</v>
      </c>
      <c r="AN577" s="17">
        <v>0.152313928736034</v>
      </c>
      <c r="AO577" s="17">
        <v>9.3938582893841799E-2</v>
      </c>
      <c r="AP577" s="17">
        <v>0.119385204778808</v>
      </c>
      <c r="AQ577" s="17">
        <v>8.1422461291404499E-2</v>
      </c>
      <c r="AR577" s="17"/>
      <c r="AS577" s="17">
        <v>0.10056419700196099</v>
      </c>
      <c r="AT577" s="17">
        <v>0.122823820561755</v>
      </c>
      <c r="AU577" s="17">
        <v>9.8708187689582699E-2</v>
      </c>
      <c r="AV577" s="17">
        <v>0.122284098041643</v>
      </c>
      <c r="AW577" s="17"/>
      <c r="AX577" s="17">
        <v>0.106461657312603</v>
      </c>
      <c r="AY577" s="17"/>
      <c r="AZ577" s="17">
        <v>0.13157857560699401</v>
      </c>
      <c r="BA577" s="17">
        <v>0.10613648803839699</v>
      </c>
      <c r="BB577" s="17">
        <v>0.10482335831027299</v>
      </c>
      <c r="BC577" s="17"/>
      <c r="BD577" s="17">
        <v>0.104835715905423</v>
      </c>
      <c r="BE577" s="17">
        <v>0.13028735411664899</v>
      </c>
    </row>
    <row r="578" spans="2:57" x14ac:dyDescent="0.35">
      <c r="B578" t="s">
        <v>105</v>
      </c>
      <c r="C578" s="17">
        <v>0.17535834877134501</v>
      </c>
      <c r="D578" s="17">
        <v>0.18049122296515799</v>
      </c>
      <c r="E578" s="17">
        <v>0.17316418934432901</v>
      </c>
      <c r="F578" s="17"/>
      <c r="G578" s="17">
        <v>0.140795580216971</v>
      </c>
      <c r="H578" s="17">
        <v>0.17654425206989299</v>
      </c>
      <c r="I578" s="17">
        <v>0.14429193694609099</v>
      </c>
      <c r="J578" s="17">
        <v>0.18623849823782199</v>
      </c>
      <c r="K578" s="17">
        <v>0.22649782877937399</v>
      </c>
      <c r="L578" s="17">
        <v>0.21619229827176301</v>
      </c>
      <c r="M578" s="17"/>
      <c r="N578" s="17">
        <v>0.17284448206377001</v>
      </c>
      <c r="O578" s="17">
        <v>0.174786016038739</v>
      </c>
      <c r="P578" s="17">
        <v>0.13267121186870501</v>
      </c>
      <c r="Q578" s="17">
        <v>0.265696509963116</v>
      </c>
      <c r="R578" s="17"/>
      <c r="S578" s="17">
        <v>0.20833333333333301</v>
      </c>
      <c r="T578" s="17">
        <v>0.180952380952381</v>
      </c>
      <c r="U578" s="17">
        <v>0.17647058823529399</v>
      </c>
      <c r="V578" s="17">
        <v>0.17460317460317501</v>
      </c>
      <c r="W578" s="17">
        <v>0.11864406779661001</v>
      </c>
      <c r="X578" s="17">
        <v>0.151898734177215</v>
      </c>
      <c r="Y578" s="17">
        <v>0.22857142857142901</v>
      </c>
      <c r="Z578" s="17">
        <v>0.116279069767442</v>
      </c>
      <c r="AA578" s="17">
        <v>0.16666666666666699</v>
      </c>
      <c r="AB578" s="17"/>
      <c r="AC578" s="17">
        <v>0.19104584519850501</v>
      </c>
      <c r="AD578" s="17">
        <v>0.17227409869581001</v>
      </c>
      <c r="AE578" s="17">
        <v>0.14555699546973599</v>
      </c>
      <c r="AF578" s="17"/>
      <c r="AG578" s="17">
        <v>0.176101534654725</v>
      </c>
      <c r="AH578" s="17">
        <v>0.175522510881542</v>
      </c>
      <c r="AI578" s="17">
        <v>0.18488494750099099</v>
      </c>
      <c r="AJ578" s="17">
        <v>0.20363788954449299</v>
      </c>
      <c r="AK578" s="17">
        <v>0.177199090854433</v>
      </c>
      <c r="AL578" s="17"/>
      <c r="AM578" s="17">
        <v>0.182459845134753</v>
      </c>
      <c r="AN578" s="17">
        <v>0.18652947563375999</v>
      </c>
      <c r="AO578" s="17">
        <v>0.17461776335461299</v>
      </c>
      <c r="AP578" s="17">
        <v>0.15487673018998799</v>
      </c>
      <c r="AQ578" s="17">
        <v>0.22969946339948599</v>
      </c>
      <c r="AR578" s="17"/>
      <c r="AS578" s="17">
        <v>0.13421743713311499</v>
      </c>
      <c r="AT578" s="17">
        <v>0.13634287793793001</v>
      </c>
      <c r="AU578" s="17">
        <v>0.225366526516381</v>
      </c>
      <c r="AV578" s="17">
        <v>0.26684572563377101</v>
      </c>
      <c r="AW578" s="17"/>
      <c r="AX578" s="17">
        <v>0.177774696550246</v>
      </c>
      <c r="AY578" s="17"/>
      <c r="AZ578" s="17">
        <v>0.195339049716755</v>
      </c>
      <c r="BA578" s="17">
        <v>0.14039675137581201</v>
      </c>
      <c r="BB578" s="17">
        <v>0.18246428494602501</v>
      </c>
      <c r="BC578" s="17"/>
      <c r="BD578" s="17">
        <v>0.165255223232677</v>
      </c>
      <c r="BE578" s="17">
        <v>0.16987035648659801</v>
      </c>
    </row>
    <row r="579" spans="2:57" x14ac:dyDescent="0.35">
      <c r="B579" t="s">
        <v>104</v>
      </c>
      <c r="C579" s="17">
        <v>0.37080546018677202</v>
      </c>
      <c r="D579" s="17">
        <v>0.364315208716818</v>
      </c>
      <c r="E579" s="17">
        <v>0.37413508000118501</v>
      </c>
      <c r="F579" s="17"/>
      <c r="G579" s="17">
        <v>0.371478765209452</v>
      </c>
      <c r="H579" s="17">
        <v>0.31753289840726701</v>
      </c>
      <c r="I579" s="17">
        <v>0.40825386110338602</v>
      </c>
      <c r="J579" s="17">
        <v>0.34113098631846001</v>
      </c>
      <c r="K579" s="17">
        <v>0.39777389331039098</v>
      </c>
      <c r="L579" s="17">
        <v>0.48565065449554801</v>
      </c>
      <c r="M579" s="17"/>
      <c r="N579" s="17">
        <v>0.36782681783808702</v>
      </c>
      <c r="O579" s="17">
        <v>0.40480890794678498</v>
      </c>
      <c r="P579" s="17">
        <v>0.36204076528254098</v>
      </c>
      <c r="Q579" s="17">
        <v>0.30595839475427999</v>
      </c>
      <c r="R579" s="17"/>
      <c r="S579" s="17">
        <v>0.32500000000000001</v>
      </c>
      <c r="T579" s="17">
        <v>0.35238095238095202</v>
      </c>
      <c r="U579" s="17">
        <v>0.41176470588235298</v>
      </c>
      <c r="V579" s="17">
        <v>0.41269841269841301</v>
      </c>
      <c r="W579" s="17">
        <v>0.355932203389831</v>
      </c>
      <c r="X579" s="17">
        <v>0.443037974683544</v>
      </c>
      <c r="Y579" s="17">
        <v>0.34285714285714303</v>
      </c>
      <c r="Z579" s="17">
        <v>0.39534883720930197</v>
      </c>
      <c r="AA579" s="17">
        <v>0.344444444444444</v>
      </c>
      <c r="AB579" s="17"/>
      <c r="AC579" s="17">
        <v>0.36277868095606403</v>
      </c>
      <c r="AD579" s="17">
        <v>0.37803917293031303</v>
      </c>
      <c r="AE579" s="17">
        <v>0.38058789067732501</v>
      </c>
      <c r="AF579" s="17"/>
      <c r="AG579" s="17">
        <v>0.39733744845212099</v>
      </c>
      <c r="AH579" s="17">
        <v>0.35161437025430498</v>
      </c>
      <c r="AI579" s="17">
        <v>0.34982228765429901</v>
      </c>
      <c r="AJ579" s="17">
        <v>0</v>
      </c>
      <c r="AK579" s="17">
        <v>0.449134736936598</v>
      </c>
      <c r="AL579" s="17"/>
      <c r="AM579" s="17">
        <v>0.46851477337736003</v>
      </c>
      <c r="AN579" s="17">
        <v>0.375517065916953</v>
      </c>
      <c r="AO579" s="17">
        <v>0.37969816517788502</v>
      </c>
      <c r="AP579" s="17">
        <v>0.34080286636833201</v>
      </c>
      <c r="AQ579" s="17">
        <v>0.25681031952223299</v>
      </c>
      <c r="AR579" s="17"/>
      <c r="AS579" s="17">
        <v>0.34180394738382502</v>
      </c>
      <c r="AT579" s="17">
        <v>0.37347241400963099</v>
      </c>
      <c r="AU579" s="17">
        <v>0.43035815437384201</v>
      </c>
      <c r="AV579" s="17">
        <v>0.33072383220483498</v>
      </c>
      <c r="AW579" s="17"/>
      <c r="AX579" s="17">
        <v>0.36146768291770398</v>
      </c>
      <c r="AY579" s="17"/>
      <c r="AZ579" s="17">
        <v>0.30025678131211703</v>
      </c>
      <c r="BA579" s="17">
        <v>0.41641475569119202</v>
      </c>
      <c r="BB579" s="17">
        <v>0.39230633776009699</v>
      </c>
      <c r="BC579" s="17"/>
      <c r="BD579" s="17">
        <v>0.33111112466412701</v>
      </c>
      <c r="BE579" s="17">
        <v>0.39802245293037902</v>
      </c>
    </row>
    <row r="580" spans="2:57" x14ac:dyDescent="0.35">
      <c r="B580" t="s">
        <v>103</v>
      </c>
      <c r="C580" s="17">
        <v>0.28248229340751002</v>
      </c>
      <c r="D580" s="17">
        <v>0.27522510616342699</v>
      </c>
      <c r="E580" s="17">
        <v>0.28560742455082899</v>
      </c>
      <c r="F580" s="17"/>
      <c r="G580" s="17">
        <v>0.30839937934109801</v>
      </c>
      <c r="H580" s="17">
        <v>0.30634628997681002</v>
      </c>
      <c r="I580" s="17">
        <v>0.27057293808260402</v>
      </c>
      <c r="J580" s="17">
        <v>0.29268709756365802</v>
      </c>
      <c r="K580" s="17">
        <v>0.23333466177284501</v>
      </c>
      <c r="L580" s="17">
        <v>0.26541749931904901</v>
      </c>
      <c r="M580" s="17"/>
      <c r="N580" s="17">
        <v>0.310022100058295</v>
      </c>
      <c r="O580" s="17">
        <v>0.256571832630203</v>
      </c>
      <c r="P580" s="17">
        <v>0.229444231794658</v>
      </c>
      <c r="Q580" s="17">
        <v>0.27749920558289398</v>
      </c>
      <c r="R580" s="17"/>
      <c r="S580" s="17">
        <v>0.3</v>
      </c>
      <c r="T580" s="17">
        <v>0.32380952380952399</v>
      </c>
      <c r="U580" s="17">
        <v>0.26470588235294101</v>
      </c>
      <c r="V580" s="17">
        <v>0.238095238095238</v>
      </c>
      <c r="W580" s="17">
        <v>0.338983050847458</v>
      </c>
      <c r="X580" s="17">
        <v>0.227848101265823</v>
      </c>
      <c r="Y580" s="17">
        <v>0.27142857142857102</v>
      </c>
      <c r="Z580" s="17">
        <v>0.27906976744186002</v>
      </c>
      <c r="AA580" s="17">
        <v>0.27777777777777801</v>
      </c>
      <c r="AB580" s="17"/>
      <c r="AC580" s="17">
        <v>0.267187123796573</v>
      </c>
      <c r="AD580" s="17">
        <v>0.30526894138967098</v>
      </c>
      <c r="AE580" s="17">
        <v>0.19069619071921901</v>
      </c>
      <c r="AF580" s="17"/>
      <c r="AG580" s="17">
        <v>0.21001203034399599</v>
      </c>
      <c r="AH580" s="17">
        <v>0.344238271032618</v>
      </c>
      <c r="AI580" s="17">
        <v>0.37043323345759699</v>
      </c>
      <c r="AJ580" s="17">
        <v>0.21919825984191299</v>
      </c>
      <c r="AK580" s="17">
        <v>0.187778662190176</v>
      </c>
      <c r="AL580" s="17"/>
      <c r="AM580" s="17">
        <v>0.15393016636079301</v>
      </c>
      <c r="AN580" s="17">
        <v>0.21170694666676099</v>
      </c>
      <c r="AO580" s="17">
        <v>0.300017605990126</v>
      </c>
      <c r="AP580" s="17">
        <v>0.32455806505111401</v>
      </c>
      <c r="AQ580" s="17">
        <v>0.38995268960166701</v>
      </c>
      <c r="AR580" s="17"/>
      <c r="AS580" s="17">
        <v>0.32071282258582001</v>
      </c>
      <c r="AT580" s="17">
        <v>0.31745948622956199</v>
      </c>
      <c r="AU580" s="17">
        <v>0.21320140325853401</v>
      </c>
      <c r="AV580" s="17">
        <v>0.232651995804523</v>
      </c>
      <c r="AW580" s="17"/>
      <c r="AX580" s="17">
        <v>0.29196598719476002</v>
      </c>
      <c r="AY580" s="17"/>
      <c r="AZ580" s="17">
        <v>0.289047721139706</v>
      </c>
      <c r="BA580" s="17">
        <v>0.27649598641791701</v>
      </c>
      <c r="BB580" s="17">
        <v>0.28243372166341901</v>
      </c>
      <c r="BC580" s="17"/>
      <c r="BD580" s="17">
        <v>0.31292331552395097</v>
      </c>
      <c r="BE580" s="17">
        <v>0.27001742093183101</v>
      </c>
    </row>
    <row r="581" spans="2:57" x14ac:dyDescent="0.35">
      <c r="B581" t="s">
        <v>81</v>
      </c>
      <c r="C581" s="17">
        <v>2.1348524162425699E-2</v>
      </c>
      <c r="D581" s="17">
        <v>1.51549558762741E-2</v>
      </c>
      <c r="E581" s="17">
        <v>2.5091378387875701E-2</v>
      </c>
      <c r="F581" s="17"/>
      <c r="G581" s="17">
        <v>2.7397131798401801E-2</v>
      </c>
      <c r="H581" s="17">
        <v>3.6101339810054402E-2</v>
      </c>
      <c r="I581" s="17">
        <v>1.16022600074257E-2</v>
      </c>
      <c r="J581" s="17">
        <v>1.6711230796181899E-2</v>
      </c>
      <c r="K581" s="17">
        <v>1.9957479351553498E-2</v>
      </c>
      <c r="L581" s="17">
        <v>0</v>
      </c>
      <c r="M581" s="17"/>
      <c r="N581" s="17">
        <v>2.7684827941466699E-3</v>
      </c>
      <c r="O581" s="17">
        <v>2.2507913054328602E-2</v>
      </c>
      <c r="P581" s="17">
        <v>5.8529629608830597E-2</v>
      </c>
      <c r="Q581" s="17">
        <v>5.0280312635978701E-2</v>
      </c>
      <c r="R581" s="17"/>
      <c r="S581" s="17">
        <v>3.3333333333333298E-2</v>
      </c>
      <c r="T581" s="17">
        <v>2.8571428571428598E-2</v>
      </c>
      <c r="U581" s="17">
        <v>2.9411764705882401E-2</v>
      </c>
      <c r="V581" s="17">
        <v>1.58730158730159E-2</v>
      </c>
      <c r="W581" s="17">
        <v>0</v>
      </c>
      <c r="X581" s="17">
        <v>1.26582278481013E-2</v>
      </c>
      <c r="Y581" s="17">
        <v>2.8571428571428598E-2</v>
      </c>
      <c r="Z581" s="17">
        <v>2.32558139534884E-2</v>
      </c>
      <c r="AA581" s="17">
        <v>1.1111111111111099E-2</v>
      </c>
      <c r="AB581" s="17"/>
      <c r="AC581" s="17">
        <v>2.2957208193855001E-2</v>
      </c>
      <c r="AD581" s="17">
        <v>2.1940953447176701E-2</v>
      </c>
      <c r="AE581" s="17">
        <v>1.17322290414048E-2</v>
      </c>
      <c r="AF581" s="17"/>
      <c r="AG581" s="17">
        <v>1.3511704113285899E-2</v>
      </c>
      <c r="AH581" s="17">
        <v>1.9062835346182999E-2</v>
      </c>
      <c r="AI581" s="17">
        <v>0</v>
      </c>
      <c r="AJ581" s="17">
        <v>0</v>
      </c>
      <c r="AK581" s="17">
        <v>4.3994257039721298E-2</v>
      </c>
      <c r="AL581" s="17"/>
      <c r="AM581" s="17">
        <v>5.3907498739407998E-2</v>
      </c>
      <c r="AN581" s="17">
        <v>3.3043764062229398E-2</v>
      </c>
      <c r="AO581" s="17">
        <v>1.7954682733497099E-2</v>
      </c>
      <c r="AP581" s="17">
        <v>1.0885261360454999E-2</v>
      </c>
      <c r="AQ581" s="17">
        <v>0</v>
      </c>
      <c r="AR581" s="17"/>
      <c r="AS581" s="17">
        <v>3.8837307253693401E-2</v>
      </c>
      <c r="AT581" s="17">
        <v>2.29305140236181E-2</v>
      </c>
      <c r="AU581" s="17">
        <v>1.24119398148245E-2</v>
      </c>
      <c r="AV581" s="17">
        <v>0</v>
      </c>
      <c r="AW581" s="17"/>
      <c r="AX581" s="17">
        <v>2.1338507757452101E-2</v>
      </c>
      <c r="AY581" s="17"/>
      <c r="AZ581" s="17">
        <v>3.2265044325847501E-2</v>
      </c>
      <c r="BA581" s="17">
        <v>2.25255281839979E-2</v>
      </c>
      <c r="BB581" s="17">
        <v>9.9296301124550401E-3</v>
      </c>
      <c r="BC581" s="17"/>
      <c r="BD581" s="17">
        <v>2.5966054755128799E-2</v>
      </c>
      <c r="BE581" s="17">
        <v>1.30547887605758E-2</v>
      </c>
    </row>
    <row r="582" spans="2:57" x14ac:dyDescent="0.35">
      <c r="B582" t="s">
        <v>109</v>
      </c>
      <c r="C582" s="17">
        <v>0.15000537347194801</v>
      </c>
      <c r="D582" s="17">
        <v>0.164813506278323</v>
      </c>
      <c r="E582" s="17">
        <v>0.14200192771577999</v>
      </c>
      <c r="F582" s="17"/>
      <c r="G582" s="17">
        <v>0.15192914343407701</v>
      </c>
      <c r="H582" s="17">
        <v>0.16347521973597601</v>
      </c>
      <c r="I582" s="17">
        <v>0.16527900386049499</v>
      </c>
      <c r="J582" s="17">
        <v>0.16323218708387699</v>
      </c>
      <c r="K582" s="17">
        <v>0.12243613678583699</v>
      </c>
      <c r="L582" s="17">
        <v>3.27395479136404E-2</v>
      </c>
      <c r="M582" s="17"/>
      <c r="N582" s="17">
        <v>0.14653811724570101</v>
      </c>
      <c r="O582" s="17">
        <v>0.14132533032994399</v>
      </c>
      <c r="P582" s="17">
        <v>0.217314161445265</v>
      </c>
      <c r="Q582" s="17">
        <v>0.100565577063731</v>
      </c>
      <c r="R582" s="17"/>
      <c r="S582" s="17">
        <v>0.133333333333333</v>
      </c>
      <c r="T582" s="17">
        <v>0.114285714285714</v>
      </c>
      <c r="U582" s="17">
        <v>0.11764705882352899</v>
      </c>
      <c r="V582" s="17">
        <v>0.158730158730159</v>
      </c>
      <c r="W582" s="17">
        <v>0.186440677966102</v>
      </c>
      <c r="X582" s="17">
        <v>0.164556962025316</v>
      </c>
      <c r="Y582" s="17">
        <v>0.128571428571429</v>
      </c>
      <c r="Z582" s="17">
        <v>0.186046511627907</v>
      </c>
      <c r="AA582" s="17">
        <v>0.2</v>
      </c>
      <c r="AB582" s="17"/>
      <c r="AC582" s="17">
        <v>0.156031141855004</v>
      </c>
      <c r="AD582" s="17">
        <v>0.12247683353703</v>
      </c>
      <c r="AE582" s="17">
        <v>0.27142669409231501</v>
      </c>
      <c r="AF582" s="17"/>
      <c r="AG582" s="17">
        <v>0.20303728243587099</v>
      </c>
      <c r="AH582" s="17">
        <v>0.109562012485351</v>
      </c>
      <c r="AI582" s="17">
        <v>9.48595313871127E-2</v>
      </c>
      <c r="AJ582" s="17">
        <v>0.57716385061359399</v>
      </c>
      <c r="AK582" s="17">
        <v>0.14189325297907199</v>
      </c>
      <c r="AL582" s="17"/>
      <c r="AM582" s="17">
        <v>0.14118771638768601</v>
      </c>
      <c r="AN582" s="17">
        <v>0.193202747720296</v>
      </c>
      <c r="AO582" s="17">
        <v>0.12771178274387801</v>
      </c>
      <c r="AP582" s="17">
        <v>0.16887707703011001</v>
      </c>
      <c r="AQ582" s="17">
        <v>0.12353752747661401</v>
      </c>
      <c r="AR582" s="17"/>
      <c r="AS582" s="17">
        <v>0.16442848564354701</v>
      </c>
      <c r="AT582" s="17">
        <v>0.14979470779925999</v>
      </c>
      <c r="AU582" s="17">
        <v>0.118661976036418</v>
      </c>
      <c r="AV582" s="17">
        <v>0.169778446356872</v>
      </c>
      <c r="AW582" s="17"/>
      <c r="AX582" s="17">
        <v>0.147453125579838</v>
      </c>
      <c r="AY582" s="17"/>
      <c r="AZ582" s="17">
        <v>0.18309140350557401</v>
      </c>
      <c r="BA582" s="17">
        <v>0.144166978331082</v>
      </c>
      <c r="BB582" s="17">
        <v>0.132866025518004</v>
      </c>
      <c r="BC582" s="17"/>
      <c r="BD582" s="17">
        <v>0.16474428182411599</v>
      </c>
      <c r="BE582" s="17">
        <v>0.14903498089061601</v>
      </c>
    </row>
    <row r="583" spans="2:57" x14ac:dyDescent="0.35">
      <c r="B583" t="s">
        <v>108</v>
      </c>
      <c r="C583" s="17">
        <v>0.65328775359428204</v>
      </c>
      <c r="D583" s="17">
        <v>0.63954031488024499</v>
      </c>
      <c r="E583" s="17">
        <v>0.659742504552015</v>
      </c>
      <c r="F583" s="17"/>
      <c r="G583" s="17">
        <v>0.67987814455054996</v>
      </c>
      <c r="H583" s="17">
        <v>0.62387918838407697</v>
      </c>
      <c r="I583" s="17">
        <v>0.67882679918598898</v>
      </c>
      <c r="J583" s="17">
        <v>0.63381808388211802</v>
      </c>
      <c r="K583" s="17">
        <v>0.63110855508323604</v>
      </c>
      <c r="L583" s="17">
        <v>0.75106815381459702</v>
      </c>
      <c r="M583" s="17"/>
      <c r="N583" s="17">
        <v>0.67784891789638202</v>
      </c>
      <c r="O583" s="17">
        <v>0.66138074057698804</v>
      </c>
      <c r="P583" s="17">
        <v>0.59148499707719904</v>
      </c>
      <c r="Q583" s="17">
        <v>0.58345760033717398</v>
      </c>
      <c r="R583" s="17"/>
      <c r="S583" s="17">
        <v>0.625</v>
      </c>
      <c r="T583" s="17">
        <v>0.67619047619047601</v>
      </c>
      <c r="U583" s="17">
        <v>0.67647058823529405</v>
      </c>
      <c r="V583" s="17">
        <v>0.65079365079365104</v>
      </c>
      <c r="W583" s="17">
        <v>0.69491525423728795</v>
      </c>
      <c r="X583" s="17">
        <v>0.670886075949367</v>
      </c>
      <c r="Y583" s="17">
        <v>0.61428571428571399</v>
      </c>
      <c r="Z583" s="17">
        <v>0.67441860465116299</v>
      </c>
      <c r="AA583" s="17">
        <v>0.62222222222222201</v>
      </c>
      <c r="AB583" s="17"/>
      <c r="AC583" s="17">
        <v>0.62996580475263697</v>
      </c>
      <c r="AD583" s="17">
        <v>0.68330811431998395</v>
      </c>
      <c r="AE583" s="17">
        <v>0.57128408139654396</v>
      </c>
      <c r="AF583" s="17"/>
      <c r="AG583" s="17">
        <v>0.607349478796117</v>
      </c>
      <c r="AH583" s="17">
        <v>0.69585264128692303</v>
      </c>
      <c r="AI583" s="17">
        <v>0.72025552111189595</v>
      </c>
      <c r="AJ583" s="17">
        <v>0.21919825984191299</v>
      </c>
      <c r="AK583" s="17">
        <v>0.63691339912677403</v>
      </c>
      <c r="AL583" s="17"/>
      <c r="AM583" s="17">
        <v>0.62244493973815396</v>
      </c>
      <c r="AN583" s="17">
        <v>0.58722401258371404</v>
      </c>
      <c r="AO583" s="17">
        <v>0.67971577116801096</v>
      </c>
      <c r="AP583" s="17">
        <v>0.66536093141944597</v>
      </c>
      <c r="AQ583" s="17">
        <v>0.64676300912389995</v>
      </c>
      <c r="AR583" s="17"/>
      <c r="AS583" s="17">
        <v>0.66251676996964504</v>
      </c>
      <c r="AT583" s="17">
        <v>0.69093190023919204</v>
      </c>
      <c r="AU583" s="17">
        <v>0.64355955763237604</v>
      </c>
      <c r="AV583" s="17">
        <v>0.56337582800935804</v>
      </c>
      <c r="AW583" s="17"/>
      <c r="AX583" s="17">
        <v>0.653433670112464</v>
      </c>
      <c r="AY583" s="17"/>
      <c r="AZ583" s="17">
        <v>0.58930450245182298</v>
      </c>
      <c r="BA583" s="17">
        <v>0.69291074210910897</v>
      </c>
      <c r="BB583" s="17">
        <v>0.674740059423516</v>
      </c>
      <c r="BC583" s="17"/>
      <c r="BD583" s="17">
        <v>0.64403444018807798</v>
      </c>
      <c r="BE583" s="17">
        <v>0.66803987386220998</v>
      </c>
    </row>
    <row r="584" spans="2:57" x14ac:dyDescent="0.35">
      <c r="B584" t="s">
        <v>110</v>
      </c>
      <c r="C584" s="17">
        <v>0.50328238012233395</v>
      </c>
      <c r="D584" s="17">
        <v>0.47472680860192201</v>
      </c>
      <c r="E584" s="17">
        <v>0.51774057683623398</v>
      </c>
      <c r="F584" s="17"/>
      <c r="G584" s="17">
        <v>0.52794900111647403</v>
      </c>
      <c r="H584" s="17">
        <v>0.46040396864810201</v>
      </c>
      <c r="I584" s="17">
        <v>0.51354779532549499</v>
      </c>
      <c r="J584" s="17">
        <v>0.47058589679824098</v>
      </c>
      <c r="K584" s="17">
        <v>0.50867241829739895</v>
      </c>
      <c r="L584" s="17">
        <v>0.71832860590095704</v>
      </c>
      <c r="M584" s="17"/>
      <c r="N584" s="17">
        <v>0.53131080065068104</v>
      </c>
      <c r="O584" s="17">
        <v>0.52005541024704405</v>
      </c>
      <c r="P584" s="17">
        <v>0.37417083563193398</v>
      </c>
      <c r="Q584" s="17">
        <v>0.48289202327344299</v>
      </c>
      <c r="R584" s="17"/>
      <c r="S584" s="17">
        <v>0.49166666666666697</v>
      </c>
      <c r="T584" s="17">
        <v>0.56190476190476202</v>
      </c>
      <c r="U584" s="17">
        <v>0.55882352941176505</v>
      </c>
      <c r="V584" s="17">
        <v>0.49206349206349198</v>
      </c>
      <c r="W584" s="17">
        <v>0.50847457627118597</v>
      </c>
      <c r="X584" s="17">
        <v>0.506329113924051</v>
      </c>
      <c r="Y584" s="17">
        <v>0.48571428571428599</v>
      </c>
      <c r="Z584" s="17">
        <v>0.48837209302325602</v>
      </c>
      <c r="AA584" s="17">
        <v>0.422222222222222</v>
      </c>
      <c r="AB584" s="17"/>
      <c r="AC584" s="17">
        <v>0.47393466289763297</v>
      </c>
      <c r="AD584" s="17">
        <v>0.56083128078295397</v>
      </c>
      <c r="AE584" s="17">
        <v>0.29985738730423001</v>
      </c>
      <c r="AF584" s="17"/>
      <c r="AG584" s="17">
        <v>0.40431219636024601</v>
      </c>
      <c r="AH584" s="17">
        <v>0.58629062880157201</v>
      </c>
      <c r="AI584" s="17">
        <v>0.62539598972478305</v>
      </c>
      <c r="AJ584" s="17">
        <v>-0.357965590771681</v>
      </c>
      <c r="AK584" s="17">
        <v>0.49502014614770201</v>
      </c>
      <c r="AL584" s="17"/>
      <c r="AM584" s="17">
        <v>0.481257223350468</v>
      </c>
      <c r="AN584" s="17">
        <v>0.39402126486341699</v>
      </c>
      <c r="AO584" s="17">
        <v>0.55200398842413301</v>
      </c>
      <c r="AP584" s="17">
        <v>0.49648385438933601</v>
      </c>
      <c r="AQ584" s="17">
        <v>0.52322548164728599</v>
      </c>
      <c r="AR584" s="17"/>
      <c r="AS584" s="17">
        <v>0.49808828432609698</v>
      </c>
      <c r="AT584" s="17">
        <v>0.54113719243993197</v>
      </c>
      <c r="AU584" s="17">
        <v>0.52489758159595801</v>
      </c>
      <c r="AV584" s="17">
        <v>0.39359738165248598</v>
      </c>
      <c r="AW584" s="17"/>
      <c r="AX584" s="17">
        <v>0.50598054453262598</v>
      </c>
      <c r="AY584" s="17"/>
      <c r="AZ584" s="17">
        <v>0.40621309894624902</v>
      </c>
      <c r="BA584" s="17">
        <v>0.54874376377802703</v>
      </c>
      <c r="BB584" s="17">
        <v>0.54187403390551103</v>
      </c>
      <c r="BC584" s="17"/>
      <c r="BD584" s="17">
        <v>0.47929015836396299</v>
      </c>
      <c r="BE584" s="17">
        <v>0.51900489297159402</v>
      </c>
    </row>
    <row r="585" spans="2:57"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row>
    <row r="586" spans="2:57" x14ac:dyDescent="0.35">
      <c r="B586" s="6" t="s">
        <v>300</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row>
    <row r="587" spans="2:57" x14ac:dyDescent="0.35">
      <c r="B587" s="24" t="s">
        <v>85</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row>
    <row r="588" spans="2:57" x14ac:dyDescent="0.35">
      <c r="B588" t="s">
        <v>107</v>
      </c>
      <c r="C588" s="17">
        <v>4.3202144713565697E-2</v>
      </c>
      <c r="D588" s="17">
        <v>6.4775926315142798E-2</v>
      </c>
      <c r="E588" s="17">
        <v>3.0717602041081801E-2</v>
      </c>
      <c r="F588" s="17"/>
      <c r="G588" s="17">
        <v>4.5110471675470297E-2</v>
      </c>
      <c r="H588" s="17">
        <v>4.3831179479803799E-2</v>
      </c>
      <c r="I588" s="17">
        <v>4.4223796201902803E-2</v>
      </c>
      <c r="J588" s="17">
        <v>5.6517625311944E-2</v>
      </c>
      <c r="K588" s="17">
        <v>2.8534712874496999E-2</v>
      </c>
      <c r="L588" s="17">
        <v>2.72968926301097E-2</v>
      </c>
      <c r="M588" s="17"/>
      <c r="N588" s="17">
        <v>4.9994075306414698E-2</v>
      </c>
      <c r="O588" s="17">
        <v>1.67040785212106E-2</v>
      </c>
      <c r="P588" s="17">
        <v>9.3026052408202407E-3</v>
      </c>
      <c r="Q588" s="17">
        <v>0.117348583756386</v>
      </c>
      <c r="R588" s="17"/>
      <c r="S588" s="17">
        <v>1.6666666666666701E-2</v>
      </c>
      <c r="T588" s="17">
        <v>9.5238095238095195E-3</v>
      </c>
      <c r="U588" s="17">
        <v>2.9411764705882401E-2</v>
      </c>
      <c r="V588" s="17">
        <v>3.17460317460318E-2</v>
      </c>
      <c r="W588" s="17">
        <v>5.0847457627118599E-2</v>
      </c>
      <c r="X588" s="17">
        <v>0.10126582278481</v>
      </c>
      <c r="Y588" s="17">
        <v>0</v>
      </c>
      <c r="Z588" s="17">
        <v>9.3023255813953501E-2</v>
      </c>
      <c r="AA588" s="17">
        <v>0.1</v>
      </c>
      <c r="AB588" s="17"/>
      <c r="AC588" s="17">
        <v>6.5130998478176605E-2</v>
      </c>
      <c r="AD588" s="17">
        <v>3.33122987316768E-2</v>
      </c>
      <c r="AE588" s="17">
        <v>4.89286607978726E-2</v>
      </c>
      <c r="AF588" s="17"/>
      <c r="AG588" s="17">
        <v>5.64313153859047E-2</v>
      </c>
      <c r="AH588" s="17">
        <v>3.95105245048036E-2</v>
      </c>
      <c r="AI588" s="17">
        <v>2.0196575078167599E-2</v>
      </c>
      <c r="AJ588" s="17">
        <v>0</v>
      </c>
      <c r="AK588" s="17">
        <v>4.0510604900007803E-2</v>
      </c>
      <c r="AL588" s="17"/>
      <c r="AM588" s="17">
        <v>3.1709870408663202E-2</v>
      </c>
      <c r="AN588" s="17">
        <v>6.3711334060799901E-2</v>
      </c>
      <c r="AO588" s="17">
        <v>2.4920059104782899E-2</v>
      </c>
      <c r="AP588" s="17">
        <v>6.4718645553205403E-2</v>
      </c>
      <c r="AQ588" s="17">
        <v>0</v>
      </c>
      <c r="AR588" s="17"/>
      <c r="AS588" s="17">
        <v>3.4603854883896702E-2</v>
      </c>
      <c r="AT588" s="17">
        <v>5.43405831630588E-2</v>
      </c>
      <c r="AU588" s="17">
        <v>3.31055743697957E-2</v>
      </c>
      <c r="AV588" s="17">
        <v>4.64071261226787E-2</v>
      </c>
      <c r="AW588" s="17"/>
      <c r="AX588" s="17">
        <v>4.4445689726738798E-2</v>
      </c>
      <c r="AY588" s="17"/>
      <c r="AZ588" s="17">
        <v>4.2600758190207401E-2</v>
      </c>
      <c r="BA588" s="17">
        <v>3.9842839079507197E-2</v>
      </c>
      <c r="BB588" s="17">
        <v>4.6511039411885301E-2</v>
      </c>
      <c r="BC588" s="17"/>
      <c r="BD588" s="17">
        <v>4.28845232647539E-2</v>
      </c>
      <c r="BE588" s="17">
        <v>4.5577902433414502E-2</v>
      </c>
    </row>
    <row r="589" spans="2:57" x14ac:dyDescent="0.35">
      <c r="B589" t="s">
        <v>106</v>
      </c>
      <c r="C589" s="17">
        <v>9.2339348247954506E-2</v>
      </c>
      <c r="D589" s="17">
        <v>8.7826266186695798E-2</v>
      </c>
      <c r="E589" s="17">
        <v>9.54276891631652E-2</v>
      </c>
      <c r="F589" s="17"/>
      <c r="G589" s="17">
        <v>5.49135890837305E-2</v>
      </c>
      <c r="H589" s="17">
        <v>0.110665663388714</v>
      </c>
      <c r="I589" s="17">
        <v>9.7592649314032207E-2</v>
      </c>
      <c r="J589" s="17">
        <v>0.11375455263498099</v>
      </c>
      <c r="K589" s="17">
        <v>7.4488680420863707E-2</v>
      </c>
      <c r="L589" s="17">
        <v>2.10267373666451E-2</v>
      </c>
      <c r="M589" s="17"/>
      <c r="N589" s="17">
        <v>8.4270225219764405E-2</v>
      </c>
      <c r="O589" s="17">
        <v>0.10875312358989001</v>
      </c>
      <c r="P589" s="17">
        <v>0.10694388894298899</v>
      </c>
      <c r="Q589" s="17">
        <v>5.9090535235076701E-2</v>
      </c>
      <c r="R589" s="17"/>
      <c r="S589" s="17">
        <v>0.133333333333333</v>
      </c>
      <c r="T589" s="17">
        <v>7.6190476190476197E-2</v>
      </c>
      <c r="U589" s="17">
        <v>2.9411764705882401E-2</v>
      </c>
      <c r="V589" s="17">
        <v>0.126984126984127</v>
      </c>
      <c r="W589" s="17">
        <v>0.101694915254237</v>
      </c>
      <c r="X589" s="17">
        <v>3.7974683544303799E-2</v>
      </c>
      <c r="Y589" s="17">
        <v>0.128571428571429</v>
      </c>
      <c r="Z589" s="17">
        <v>4.6511627906976702E-2</v>
      </c>
      <c r="AA589" s="17">
        <v>0.11111111111111099</v>
      </c>
      <c r="AB589" s="17"/>
      <c r="AC589" s="17">
        <v>9.8634366352537695E-2</v>
      </c>
      <c r="AD589" s="17">
        <v>7.8494332949513607E-2</v>
      </c>
      <c r="AE589" s="17">
        <v>0.132492535291762</v>
      </c>
      <c r="AF589" s="17"/>
      <c r="AG589" s="17">
        <v>9.4941033901489294E-2</v>
      </c>
      <c r="AH589" s="17">
        <v>9.9713827215572204E-2</v>
      </c>
      <c r="AI589" s="17">
        <v>5.3673143372957699E-2</v>
      </c>
      <c r="AJ589" s="17">
        <v>0.38833271959647497</v>
      </c>
      <c r="AK589" s="17">
        <v>0.13411265181711901</v>
      </c>
      <c r="AL589" s="17"/>
      <c r="AM589" s="17">
        <v>1.6615324953927101E-2</v>
      </c>
      <c r="AN589" s="17">
        <v>9.3995189095651896E-2</v>
      </c>
      <c r="AO589" s="17">
        <v>0.10296755147488899</v>
      </c>
      <c r="AP589" s="17">
        <v>8.9611786213501896E-2</v>
      </c>
      <c r="AQ589" s="17">
        <v>8.1422461291404499E-2</v>
      </c>
      <c r="AR589" s="17"/>
      <c r="AS589" s="17">
        <v>9.9348004358324998E-2</v>
      </c>
      <c r="AT589" s="17">
        <v>9.4185616962647697E-2</v>
      </c>
      <c r="AU589" s="17">
        <v>6.8675799813443905E-2</v>
      </c>
      <c r="AV589" s="17">
        <v>0.109316712103063</v>
      </c>
      <c r="AW589" s="17"/>
      <c r="AX589" s="17">
        <v>9.2284721073567305E-2</v>
      </c>
      <c r="AY589" s="17"/>
      <c r="AZ589" s="17">
        <v>0.120253026532569</v>
      </c>
      <c r="BA589" s="17">
        <v>8.2417674957154005E-2</v>
      </c>
      <c r="BB589" s="17">
        <v>7.75071105256155E-2</v>
      </c>
      <c r="BC589" s="17"/>
      <c r="BD589" s="17">
        <v>0.10632285358334501</v>
      </c>
      <c r="BE589" s="17">
        <v>7.7949711008208897E-2</v>
      </c>
    </row>
    <row r="590" spans="2:57" x14ac:dyDescent="0.35">
      <c r="B590" t="s">
        <v>105</v>
      </c>
      <c r="C590" s="17">
        <v>0.16471867203287899</v>
      </c>
      <c r="D590" s="17">
        <v>0.18166836724885299</v>
      </c>
      <c r="E590" s="17">
        <v>0.155524940486407</v>
      </c>
      <c r="F590" s="17"/>
      <c r="G590" s="17">
        <v>0.20845951103230201</v>
      </c>
      <c r="H590" s="17">
        <v>0.22467335277108499</v>
      </c>
      <c r="I590" s="17">
        <v>0.141019768755135</v>
      </c>
      <c r="J590" s="17">
        <v>0.13677205728342801</v>
      </c>
      <c r="K590" s="17">
        <v>0.12353945300128399</v>
      </c>
      <c r="L590" s="17">
        <v>8.7035355398560305E-2</v>
      </c>
      <c r="M590" s="17"/>
      <c r="N590" s="17">
        <v>0.13699283292769299</v>
      </c>
      <c r="O590" s="17">
        <v>0.17648986051379101</v>
      </c>
      <c r="P590" s="17">
        <v>0.19765695105353601</v>
      </c>
      <c r="Q590" s="17">
        <v>0.242268128253426</v>
      </c>
      <c r="R590" s="17"/>
      <c r="S590" s="17">
        <v>0.22500000000000001</v>
      </c>
      <c r="T590" s="17">
        <v>0.14285714285714299</v>
      </c>
      <c r="U590" s="17">
        <v>0.17647058823529399</v>
      </c>
      <c r="V590" s="17">
        <v>9.5238095238095205E-2</v>
      </c>
      <c r="W590" s="17">
        <v>0.13559322033898299</v>
      </c>
      <c r="X590" s="17">
        <v>0.240506329113924</v>
      </c>
      <c r="Y590" s="17">
        <v>0.17142857142857101</v>
      </c>
      <c r="Z590" s="17">
        <v>0.162790697674419</v>
      </c>
      <c r="AA590" s="17">
        <v>0.122222222222222</v>
      </c>
      <c r="AB590" s="17"/>
      <c r="AC590" s="17">
        <v>0.157702699517761</v>
      </c>
      <c r="AD590" s="17">
        <v>0.169800034251091</v>
      </c>
      <c r="AE590" s="17">
        <v>0.20606417022431001</v>
      </c>
      <c r="AF590" s="17"/>
      <c r="AG590" s="17">
        <v>0.17819038921191399</v>
      </c>
      <c r="AH590" s="17">
        <v>0.140513558027548</v>
      </c>
      <c r="AI590" s="17">
        <v>0.20297557161796101</v>
      </c>
      <c r="AJ590" s="17">
        <v>0.18883113101711901</v>
      </c>
      <c r="AK590" s="17">
        <v>0.19417625984589101</v>
      </c>
      <c r="AL590" s="17"/>
      <c r="AM590" s="17">
        <v>0.25256772988155002</v>
      </c>
      <c r="AN590" s="17">
        <v>0.200066844949675</v>
      </c>
      <c r="AO590" s="17">
        <v>0.17252825940237501</v>
      </c>
      <c r="AP590" s="17">
        <v>0.12777087422035299</v>
      </c>
      <c r="AQ590" s="17">
        <v>4.2115066185209202E-2</v>
      </c>
      <c r="AR590" s="17"/>
      <c r="AS590" s="17">
        <v>0.117085633752297</v>
      </c>
      <c r="AT590" s="17">
        <v>0.178845404560911</v>
      </c>
      <c r="AU590" s="17">
        <v>0.16789630699218799</v>
      </c>
      <c r="AV590" s="17">
        <v>0.209811932344274</v>
      </c>
      <c r="AW590" s="17"/>
      <c r="AX590" s="17">
        <v>0.16247747071055901</v>
      </c>
      <c r="AY590" s="17"/>
      <c r="AZ590" s="17">
        <v>0.177494907340667</v>
      </c>
      <c r="BA590" s="17">
        <v>0.19914351477512399</v>
      </c>
      <c r="BB590" s="17">
        <v>0.110837396611094</v>
      </c>
      <c r="BC590" s="17"/>
      <c r="BD590" s="17">
        <v>0.126613481261904</v>
      </c>
      <c r="BE590" s="17">
        <v>0.20989400430202901</v>
      </c>
    </row>
    <row r="591" spans="2:57" x14ac:dyDescent="0.35">
      <c r="B591" t="s">
        <v>104</v>
      </c>
      <c r="C591" s="17">
        <v>0.36086316517393002</v>
      </c>
      <c r="D591" s="17">
        <v>0.32299457983199498</v>
      </c>
      <c r="E591" s="17">
        <v>0.384830653276446</v>
      </c>
      <c r="F591" s="17"/>
      <c r="G591" s="17">
        <v>0.349568835422713</v>
      </c>
      <c r="H591" s="17">
        <v>0.319006241333046</v>
      </c>
      <c r="I591" s="17">
        <v>0.416750490179777</v>
      </c>
      <c r="J591" s="17">
        <v>0.29354720341575202</v>
      </c>
      <c r="K591" s="17">
        <v>0.415357579053523</v>
      </c>
      <c r="L591" s="17">
        <v>0.39785287126886199</v>
      </c>
      <c r="M591" s="17"/>
      <c r="N591" s="17">
        <v>0.35836702798981701</v>
      </c>
      <c r="O591" s="17">
        <v>0.35654969271405001</v>
      </c>
      <c r="P591" s="17">
        <v>0.399910021444075</v>
      </c>
      <c r="Q591" s="17">
        <v>0.32630558935092602</v>
      </c>
      <c r="R591" s="17"/>
      <c r="S591" s="17">
        <v>0.31666666666666698</v>
      </c>
      <c r="T591" s="17">
        <v>0.33333333333333298</v>
      </c>
      <c r="U591" s="17">
        <v>0.35294117647058798</v>
      </c>
      <c r="V591" s="17">
        <v>0.41269841269841301</v>
      </c>
      <c r="W591" s="17">
        <v>0.37288135593220301</v>
      </c>
      <c r="X591" s="17">
        <v>0.316455696202532</v>
      </c>
      <c r="Y591" s="17">
        <v>0.42857142857142899</v>
      </c>
      <c r="Z591" s="17">
        <v>0.418604651162791</v>
      </c>
      <c r="AA591" s="17">
        <v>0.36666666666666697</v>
      </c>
      <c r="AB591" s="17"/>
      <c r="AC591" s="17">
        <v>0.35124486758659401</v>
      </c>
      <c r="AD591" s="17">
        <v>0.38504359924046799</v>
      </c>
      <c r="AE591" s="17">
        <v>0.27911905843669299</v>
      </c>
      <c r="AF591" s="17"/>
      <c r="AG591" s="17">
        <v>0.37812339767681902</v>
      </c>
      <c r="AH591" s="17">
        <v>0.36752728742697799</v>
      </c>
      <c r="AI591" s="17">
        <v>0.35133831811868499</v>
      </c>
      <c r="AJ591" s="17">
        <v>0</v>
      </c>
      <c r="AK591" s="17">
        <v>0.33477403896555902</v>
      </c>
      <c r="AL591" s="17"/>
      <c r="AM591" s="17">
        <v>0.36035967527539797</v>
      </c>
      <c r="AN591" s="17">
        <v>0.381093775327975</v>
      </c>
      <c r="AO591" s="17">
        <v>0.341056227459411</v>
      </c>
      <c r="AP591" s="17">
        <v>0.357922421490312</v>
      </c>
      <c r="AQ591" s="17">
        <v>0.52323470262239402</v>
      </c>
      <c r="AR591" s="17"/>
      <c r="AS591" s="17">
        <v>0.387941570160315</v>
      </c>
      <c r="AT591" s="17">
        <v>0.34067057480672402</v>
      </c>
      <c r="AU591" s="17">
        <v>0.39477797937774201</v>
      </c>
      <c r="AV591" s="17">
        <v>0.31311331646161</v>
      </c>
      <c r="AW591" s="17"/>
      <c r="AX591" s="17">
        <v>0.35963325201397101</v>
      </c>
      <c r="AY591" s="17"/>
      <c r="AZ591" s="17">
        <v>0.31486362260106299</v>
      </c>
      <c r="BA591" s="17">
        <v>0.37880752842135901</v>
      </c>
      <c r="BB591" s="17">
        <v>0.38507701402304001</v>
      </c>
      <c r="BC591" s="17"/>
      <c r="BD591" s="17">
        <v>0.389015967238172</v>
      </c>
      <c r="BE591" s="17">
        <v>0.32027825870315801</v>
      </c>
    </row>
    <row r="592" spans="2:57" x14ac:dyDescent="0.35">
      <c r="B592" t="s">
        <v>103</v>
      </c>
      <c r="C592" s="17">
        <v>0.32837127109097802</v>
      </c>
      <c r="D592" s="17">
        <v>0.32245241255092499</v>
      </c>
      <c r="E592" s="17">
        <v>0.32869426412807401</v>
      </c>
      <c r="F592" s="17"/>
      <c r="G592" s="17">
        <v>0.32758080415979202</v>
      </c>
      <c r="H592" s="17">
        <v>0.290710273136919</v>
      </c>
      <c r="I592" s="17">
        <v>0.28881103554172799</v>
      </c>
      <c r="J592" s="17">
        <v>0.39033914966551497</v>
      </c>
      <c r="K592" s="17">
        <v>0.35807957464983198</v>
      </c>
      <c r="L592" s="17">
        <v>0.43978922848101298</v>
      </c>
      <c r="M592" s="17"/>
      <c r="N592" s="17">
        <v>0.367526904125411</v>
      </c>
      <c r="O592" s="17">
        <v>0.329944342215095</v>
      </c>
      <c r="P592" s="17">
        <v>0.25515717672642102</v>
      </c>
      <c r="Q592" s="17">
        <v>0.23687036763702701</v>
      </c>
      <c r="R592" s="17"/>
      <c r="S592" s="17">
        <v>0.3</v>
      </c>
      <c r="T592" s="17">
        <v>0.42857142857142899</v>
      </c>
      <c r="U592" s="17">
        <v>0.38235294117647101</v>
      </c>
      <c r="V592" s="17">
        <v>0.317460317460317</v>
      </c>
      <c r="W592" s="17">
        <v>0.338983050847458</v>
      </c>
      <c r="X592" s="17">
        <v>0.30379746835443</v>
      </c>
      <c r="Y592" s="17">
        <v>0.27142857142857102</v>
      </c>
      <c r="Z592" s="17">
        <v>0.27906976744186002</v>
      </c>
      <c r="AA592" s="17">
        <v>0.27777777777777801</v>
      </c>
      <c r="AB592" s="17"/>
      <c r="AC592" s="17">
        <v>0.31309613570106398</v>
      </c>
      <c r="AD592" s="17">
        <v>0.33036082913042197</v>
      </c>
      <c r="AE592" s="17">
        <v>0.30477409341209</v>
      </c>
      <c r="AF592" s="17"/>
      <c r="AG592" s="17">
        <v>0.29231386382387298</v>
      </c>
      <c r="AH592" s="17">
        <v>0.34959320798205201</v>
      </c>
      <c r="AI592" s="17">
        <v>0.37181639181222897</v>
      </c>
      <c r="AJ592" s="17">
        <v>0.21919825984191299</v>
      </c>
      <c r="AK592" s="17">
        <v>0.25243218743170198</v>
      </c>
      <c r="AL592" s="17"/>
      <c r="AM592" s="17">
        <v>0.32034273183918899</v>
      </c>
      <c r="AN592" s="17">
        <v>0.25286848350172603</v>
      </c>
      <c r="AO592" s="17">
        <v>0.33864068031827799</v>
      </c>
      <c r="AP592" s="17">
        <v>0.35997627252262798</v>
      </c>
      <c r="AQ592" s="17">
        <v>0.35322776990099197</v>
      </c>
      <c r="AR592" s="17"/>
      <c r="AS592" s="17">
        <v>0.33782506668999102</v>
      </c>
      <c r="AT592" s="17">
        <v>0.32764615751098902</v>
      </c>
      <c r="AU592" s="17">
        <v>0.33554433944682999</v>
      </c>
      <c r="AV592" s="17">
        <v>0.30356183895014099</v>
      </c>
      <c r="AW592" s="17"/>
      <c r="AX592" s="17">
        <v>0.33012628080373302</v>
      </c>
      <c r="AY592" s="17"/>
      <c r="AZ592" s="17">
        <v>0.32047889118723899</v>
      </c>
      <c r="BA592" s="17">
        <v>0.29978844276685601</v>
      </c>
      <c r="BB592" s="17">
        <v>0.370000904440069</v>
      </c>
      <c r="BC592" s="17"/>
      <c r="BD592" s="17">
        <v>0.324342738119416</v>
      </c>
      <c r="BE592" s="17">
        <v>0.33998942809564903</v>
      </c>
    </row>
    <row r="593" spans="2:57" x14ac:dyDescent="0.35">
      <c r="B593" t="s">
        <v>81</v>
      </c>
      <c r="C593" s="17">
        <v>1.05053987406929E-2</v>
      </c>
      <c r="D593" s="17">
        <v>2.0282447866388501E-2</v>
      </c>
      <c r="E593" s="17">
        <v>4.8048509048258898E-3</v>
      </c>
      <c r="F593" s="17"/>
      <c r="G593" s="17">
        <v>1.43667886259912E-2</v>
      </c>
      <c r="H593" s="17">
        <v>1.1113289890432801E-2</v>
      </c>
      <c r="I593" s="17">
        <v>1.16022600074257E-2</v>
      </c>
      <c r="J593" s="17">
        <v>9.0694116883801301E-3</v>
      </c>
      <c r="K593" s="17">
        <v>0</v>
      </c>
      <c r="L593" s="17">
        <v>2.6998914854810301E-2</v>
      </c>
      <c r="M593" s="17"/>
      <c r="N593" s="17">
        <v>2.8489344308996502E-3</v>
      </c>
      <c r="O593" s="17">
        <v>1.15589024459649E-2</v>
      </c>
      <c r="P593" s="17">
        <v>3.1029356592158198E-2</v>
      </c>
      <c r="Q593" s="17">
        <v>1.8116795767159199E-2</v>
      </c>
      <c r="R593" s="17"/>
      <c r="S593" s="17">
        <v>8.3333333333333297E-3</v>
      </c>
      <c r="T593" s="17">
        <v>9.5238095238095195E-3</v>
      </c>
      <c r="U593" s="17">
        <v>2.9411764705882401E-2</v>
      </c>
      <c r="V593" s="17">
        <v>1.58730158730159E-2</v>
      </c>
      <c r="W593" s="17">
        <v>0</v>
      </c>
      <c r="X593" s="17">
        <v>0</v>
      </c>
      <c r="Y593" s="17">
        <v>0</v>
      </c>
      <c r="Z593" s="17">
        <v>0</v>
      </c>
      <c r="AA593" s="17">
        <v>2.2222222222222199E-2</v>
      </c>
      <c r="AB593" s="17"/>
      <c r="AC593" s="17">
        <v>1.41909323638658E-2</v>
      </c>
      <c r="AD593" s="17">
        <v>2.9889056968287098E-3</v>
      </c>
      <c r="AE593" s="17">
        <v>2.8621481837273199E-2</v>
      </c>
      <c r="AF593" s="17"/>
      <c r="AG593" s="17">
        <v>0</v>
      </c>
      <c r="AH593" s="17">
        <v>3.1415948430462701E-3</v>
      </c>
      <c r="AI593" s="17">
        <v>0</v>
      </c>
      <c r="AJ593" s="17">
        <v>0.20363788954449299</v>
      </c>
      <c r="AK593" s="17">
        <v>4.3994257039721298E-2</v>
      </c>
      <c r="AL593" s="17"/>
      <c r="AM593" s="17">
        <v>1.84046676412731E-2</v>
      </c>
      <c r="AN593" s="17">
        <v>8.2643730641720394E-3</v>
      </c>
      <c r="AO593" s="17">
        <v>1.9887222240264901E-2</v>
      </c>
      <c r="AP593" s="17">
        <v>0</v>
      </c>
      <c r="AQ593" s="17">
        <v>0</v>
      </c>
      <c r="AR593" s="17"/>
      <c r="AS593" s="17">
        <v>2.3195870155174901E-2</v>
      </c>
      <c r="AT593" s="17">
        <v>4.3116629956696699E-3</v>
      </c>
      <c r="AU593" s="17">
        <v>0</v>
      </c>
      <c r="AV593" s="17">
        <v>1.7789074018232199E-2</v>
      </c>
      <c r="AW593" s="17"/>
      <c r="AX593" s="17">
        <v>1.1032585671431901E-2</v>
      </c>
      <c r="AY593" s="17"/>
      <c r="AZ593" s="17">
        <v>2.4308794148254001E-2</v>
      </c>
      <c r="BA593" s="17">
        <v>0</v>
      </c>
      <c r="BB593" s="17">
        <v>1.00665349882959E-2</v>
      </c>
      <c r="BC593" s="17"/>
      <c r="BD593" s="17">
        <v>1.0820436532409499E-2</v>
      </c>
      <c r="BE593" s="17">
        <v>6.3106954575415097E-3</v>
      </c>
    </row>
    <row r="594" spans="2:57" x14ac:dyDescent="0.35">
      <c r="B594" t="s">
        <v>109</v>
      </c>
      <c r="C594" s="17">
        <v>0.13554149296151999</v>
      </c>
      <c r="D594" s="17">
        <v>0.15260219250183901</v>
      </c>
      <c r="E594" s="17">
        <v>0.126145291204247</v>
      </c>
      <c r="F594" s="17"/>
      <c r="G594" s="17">
        <v>0.10002406075920101</v>
      </c>
      <c r="H594" s="17">
        <v>0.154496842868518</v>
      </c>
      <c r="I594" s="17">
        <v>0.141816445515935</v>
      </c>
      <c r="J594" s="17">
        <v>0.17027217794692501</v>
      </c>
      <c r="K594" s="17">
        <v>0.103023393295361</v>
      </c>
      <c r="L594" s="17">
        <v>4.8323629996754797E-2</v>
      </c>
      <c r="M594" s="17"/>
      <c r="N594" s="17">
        <v>0.13426430052617899</v>
      </c>
      <c r="O594" s="17">
        <v>0.12545720211110001</v>
      </c>
      <c r="P594" s="17">
        <v>0.116246494183809</v>
      </c>
      <c r="Q594" s="17">
        <v>0.176439118991462</v>
      </c>
      <c r="R594" s="17"/>
      <c r="S594" s="17">
        <v>0.15</v>
      </c>
      <c r="T594" s="17">
        <v>8.5714285714285701E-2</v>
      </c>
      <c r="U594" s="17">
        <v>5.8823529411764698E-2</v>
      </c>
      <c r="V594" s="17">
        <v>0.158730158730159</v>
      </c>
      <c r="W594" s="17">
        <v>0.152542372881356</v>
      </c>
      <c r="X594" s="17">
        <v>0.139240506329114</v>
      </c>
      <c r="Y594" s="17">
        <v>0.128571428571429</v>
      </c>
      <c r="Z594" s="17">
        <v>0.13953488372093001</v>
      </c>
      <c r="AA594" s="17">
        <v>0.211111111111111</v>
      </c>
      <c r="AB594" s="17"/>
      <c r="AC594" s="17">
        <v>0.16376536483071399</v>
      </c>
      <c r="AD594" s="17">
        <v>0.11180663168119</v>
      </c>
      <c r="AE594" s="17">
        <v>0.181421196089634</v>
      </c>
      <c r="AF594" s="17"/>
      <c r="AG594" s="17">
        <v>0.15137234928739399</v>
      </c>
      <c r="AH594" s="17">
        <v>0.13922435172037601</v>
      </c>
      <c r="AI594" s="17">
        <v>7.3869718451125305E-2</v>
      </c>
      <c r="AJ594" s="17">
        <v>0.38833271959647497</v>
      </c>
      <c r="AK594" s="17">
        <v>0.174623256717126</v>
      </c>
      <c r="AL594" s="17"/>
      <c r="AM594" s="17">
        <v>4.8325195362590299E-2</v>
      </c>
      <c r="AN594" s="17">
        <v>0.15770652315645201</v>
      </c>
      <c r="AO594" s="17">
        <v>0.12788761057967199</v>
      </c>
      <c r="AP594" s="17">
        <v>0.15433043176670699</v>
      </c>
      <c r="AQ594" s="17">
        <v>8.1422461291404499E-2</v>
      </c>
      <c r="AR594" s="17"/>
      <c r="AS594" s="17">
        <v>0.133951859242222</v>
      </c>
      <c r="AT594" s="17">
        <v>0.148526200125706</v>
      </c>
      <c r="AU594" s="17">
        <v>0.10178137418324</v>
      </c>
      <c r="AV594" s="17">
        <v>0.15572383822574201</v>
      </c>
      <c r="AW594" s="17"/>
      <c r="AX594" s="17">
        <v>0.13673041080030601</v>
      </c>
      <c r="AY594" s="17"/>
      <c r="AZ594" s="17">
        <v>0.16285378472277601</v>
      </c>
      <c r="BA594" s="17">
        <v>0.12226051403666099</v>
      </c>
      <c r="BB594" s="17">
        <v>0.124018149937501</v>
      </c>
      <c r="BC594" s="17"/>
      <c r="BD594" s="17">
        <v>0.14920737684809901</v>
      </c>
      <c r="BE594" s="17">
        <v>0.123527613441623</v>
      </c>
    </row>
    <row r="595" spans="2:57" x14ac:dyDescent="0.35">
      <c r="B595" t="s">
        <v>108</v>
      </c>
      <c r="C595" s="17">
        <v>0.68923443626490799</v>
      </c>
      <c r="D595" s="17">
        <v>0.64544699238292003</v>
      </c>
      <c r="E595" s="17">
        <v>0.71352491740451995</v>
      </c>
      <c r="F595" s="17"/>
      <c r="G595" s="17">
        <v>0.67714963958250596</v>
      </c>
      <c r="H595" s="17">
        <v>0.609716514469965</v>
      </c>
      <c r="I595" s="17">
        <v>0.70556152572150499</v>
      </c>
      <c r="J595" s="17">
        <v>0.683886353081267</v>
      </c>
      <c r="K595" s="17">
        <v>0.77343715370335497</v>
      </c>
      <c r="L595" s="17">
        <v>0.83764209974987502</v>
      </c>
      <c r="M595" s="17"/>
      <c r="N595" s="17">
        <v>0.72589393211522801</v>
      </c>
      <c r="O595" s="17">
        <v>0.68649403492914396</v>
      </c>
      <c r="P595" s="17">
        <v>0.65506719817049597</v>
      </c>
      <c r="Q595" s="17">
        <v>0.56317595698795297</v>
      </c>
      <c r="R595" s="17"/>
      <c r="S595" s="17">
        <v>0.61666666666666703</v>
      </c>
      <c r="T595" s="17">
        <v>0.76190476190476197</v>
      </c>
      <c r="U595" s="17">
        <v>0.73529411764705899</v>
      </c>
      <c r="V595" s="17">
        <v>0.73015873015873001</v>
      </c>
      <c r="W595" s="17">
        <v>0.71186440677966101</v>
      </c>
      <c r="X595" s="17">
        <v>0.620253164556962</v>
      </c>
      <c r="Y595" s="17">
        <v>0.7</v>
      </c>
      <c r="Z595" s="17">
        <v>0.69767441860465096</v>
      </c>
      <c r="AA595" s="17">
        <v>0.64444444444444404</v>
      </c>
      <c r="AB595" s="17"/>
      <c r="AC595" s="17">
        <v>0.66434100328765899</v>
      </c>
      <c r="AD595" s="17">
        <v>0.71540442837089002</v>
      </c>
      <c r="AE595" s="17">
        <v>0.58389315184878299</v>
      </c>
      <c r="AF595" s="17"/>
      <c r="AG595" s="17">
        <v>0.67043726150069205</v>
      </c>
      <c r="AH595" s="17">
        <v>0.71712049540903</v>
      </c>
      <c r="AI595" s="17">
        <v>0.72315470993091302</v>
      </c>
      <c r="AJ595" s="17">
        <v>0.21919825984191299</v>
      </c>
      <c r="AK595" s="17">
        <v>0.58720622639726106</v>
      </c>
      <c r="AL595" s="17"/>
      <c r="AM595" s="17">
        <v>0.68070240711458696</v>
      </c>
      <c r="AN595" s="17">
        <v>0.63396225882970103</v>
      </c>
      <c r="AO595" s="17">
        <v>0.67969690777768899</v>
      </c>
      <c r="AP595" s="17">
        <v>0.71789869401294004</v>
      </c>
      <c r="AQ595" s="17">
        <v>0.87646247252338605</v>
      </c>
      <c r="AR595" s="17"/>
      <c r="AS595" s="17">
        <v>0.72576663685030596</v>
      </c>
      <c r="AT595" s="17">
        <v>0.66831673231771305</v>
      </c>
      <c r="AU595" s="17">
        <v>0.73032231882457199</v>
      </c>
      <c r="AV595" s="17">
        <v>0.616675155411751</v>
      </c>
      <c r="AW595" s="17"/>
      <c r="AX595" s="17">
        <v>0.68975953281770297</v>
      </c>
      <c r="AY595" s="17"/>
      <c r="AZ595" s="17">
        <v>0.63534251378830298</v>
      </c>
      <c r="BA595" s="17">
        <v>0.67859597118821502</v>
      </c>
      <c r="BB595" s="17">
        <v>0.75507791846310901</v>
      </c>
      <c r="BC595" s="17"/>
      <c r="BD595" s="17">
        <v>0.71335870535758805</v>
      </c>
      <c r="BE595" s="17">
        <v>0.66026768679880599</v>
      </c>
    </row>
    <row r="596" spans="2:57" x14ac:dyDescent="0.35">
      <c r="B596" t="s">
        <v>110</v>
      </c>
      <c r="C596" s="17">
        <v>0.55369294330338803</v>
      </c>
      <c r="D596" s="17">
        <v>0.49284479988108099</v>
      </c>
      <c r="E596" s="17">
        <v>0.58737962620027295</v>
      </c>
      <c r="F596" s="17"/>
      <c r="G596" s="17">
        <v>0.57712557882330495</v>
      </c>
      <c r="H596" s="17">
        <v>0.455219671601447</v>
      </c>
      <c r="I596" s="17">
        <v>0.56374508020557001</v>
      </c>
      <c r="J596" s="17">
        <v>0.51361417513434104</v>
      </c>
      <c r="K596" s="17">
        <v>0.67041376040799405</v>
      </c>
      <c r="L596" s="17">
        <v>0.78931846975312003</v>
      </c>
      <c r="M596" s="17"/>
      <c r="N596" s="17">
        <v>0.59162963158904902</v>
      </c>
      <c r="O596" s="17">
        <v>0.56103683281804395</v>
      </c>
      <c r="P596" s="17">
        <v>0.53882070398668702</v>
      </c>
      <c r="Q596" s="17">
        <v>0.38673683799649</v>
      </c>
      <c r="R596" s="17"/>
      <c r="S596" s="17">
        <v>0.46666666666666701</v>
      </c>
      <c r="T596" s="17">
        <v>0.67619047619047601</v>
      </c>
      <c r="U596" s="17">
        <v>0.67647058823529405</v>
      </c>
      <c r="V596" s="17">
        <v>0.57142857142857195</v>
      </c>
      <c r="W596" s="17">
        <v>0.55932203389830504</v>
      </c>
      <c r="X596" s="17">
        <v>0.481012658227848</v>
      </c>
      <c r="Y596" s="17">
        <v>0.57142857142857095</v>
      </c>
      <c r="Z596" s="17">
        <v>0.55813953488372103</v>
      </c>
      <c r="AA596" s="17">
        <v>0.43333333333333302</v>
      </c>
      <c r="AB596" s="17"/>
      <c r="AC596" s="17">
        <v>0.50057563845694397</v>
      </c>
      <c r="AD596" s="17">
        <v>0.60359779668969904</v>
      </c>
      <c r="AE596" s="17">
        <v>0.40247195575914901</v>
      </c>
      <c r="AF596" s="17"/>
      <c r="AG596" s="17">
        <v>0.51906491221329798</v>
      </c>
      <c r="AH596" s="17">
        <v>0.57789614368865405</v>
      </c>
      <c r="AI596" s="17">
        <v>0.64928499147978802</v>
      </c>
      <c r="AJ596" s="17">
        <v>-0.16913445975456201</v>
      </c>
      <c r="AK596" s="17">
        <v>0.41258296968013403</v>
      </c>
      <c r="AL596" s="17"/>
      <c r="AM596" s="17">
        <v>0.63237721175199602</v>
      </c>
      <c r="AN596" s="17">
        <v>0.47625573567324903</v>
      </c>
      <c r="AO596" s="17">
        <v>0.55180929719801697</v>
      </c>
      <c r="AP596" s="17">
        <v>0.56356826224623302</v>
      </c>
      <c r="AQ596" s="17">
        <v>0.79504001123198198</v>
      </c>
      <c r="AR596" s="17"/>
      <c r="AS596" s="17">
        <v>0.59181477760808499</v>
      </c>
      <c r="AT596" s="17">
        <v>0.51979053219200699</v>
      </c>
      <c r="AU596" s="17">
        <v>0.62854094464133303</v>
      </c>
      <c r="AV596" s="17">
        <v>0.46095131718600901</v>
      </c>
      <c r="AW596" s="17"/>
      <c r="AX596" s="17">
        <v>0.55302912201739696</v>
      </c>
      <c r="AY596" s="17"/>
      <c r="AZ596" s="17">
        <v>0.47248872906552702</v>
      </c>
      <c r="BA596" s="17">
        <v>0.55633545715155397</v>
      </c>
      <c r="BB596" s="17">
        <v>0.63105976852560897</v>
      </c>
      <c r="BC596" s="17"/>
      <c r="BD596" s="17">
        <v>0.56415132850948901</v>
      </c>
      <c r="BE596" s="17">
        <v>0.53674007335718299</v>
      </c>
    </row>
    <row r="597" spans="2:57" x14ac:dyDescent="0.35">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row>
    <row r="598" spans="2:57" x14ac:dyDescent="0.35">
      <c r="B598" s="6" t="s">
        <v>301</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row>
    <row r="599" spans="2:57" x14ac:dyDescent="0.35">
      <c r="B599" s="24" t="s">
        <v>85</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row>
    <row r="600" spans="2:57" x14ac:dyDescent="0.35">
      <c r="B600" t="s">
        <v>107</v>
      </c>
      <c r="C600" s="17">
        <v>5.0060347113872999E-2</v>
      </c>
      <c r="D600" s="17">
        <v>5.8215813037231501E-2</v>
      </c>
      <c r="E600" s="17">
        <v>4.5499445397862298E-2</v>
      </c>
      <c r="F600" s="17"/>
      <c r="G600" s="17">
        <v>4.2288952566871103E-2</v>
      </c>
      <c r="H600" s="17">
        <v>6.1486358973733002E-2</v>
      </c>
      <c r="I600" s="17">
        <v>6.6179521814508299E-2</v>
      </c>
      <c r="J600" s="17">
        <v>5.1509333693759103E-2</v>
      </c>
      <c r="K600" s="17">
        <v>2.0650772636864601E-2</v>
      </c>
      <c r="L600" s="17">
        <v>0</v>
      </c>
      <c r="M600" s="17"/>
      <c r="N600" s="17">
        <v>6.4614393867360495E-2</v>
      </c>
      <c r="O600" s="17">
        <v>2.18980212167274E-2</v>
      </c>
      <c r="P600" s="17">
        <v>6.1312606274185298E-2</v>
      </c>
      <c r="Q600" s="17">
        <v>1.45182541421755E-2</v>
      </c>
      <c r="R600" s="17"/>
      <c r="S600" s="17">
        <v>4.1666666666666699E-2</v>
      </c>
      <c r="T600" s="17">
        <v>1.9047619047619001E-2</v>
      </c>
      <c r="U600" s="17">
        <v>2.9411764705882401E-2</v>
      </c>
      <c r="V600" s="17">
        <v>4.7619047619047603E-2</v>
      </c>
      <c r="W600" s="17">
        <v>6.7796610169491497E-2</v>
      </c>
      <c r="X600" s="17">
        <v>2.53164556962025E-2</v>
      </c>
      <c r="Y600" s="17">
        <v>7.1428571428571397E-2</v>
      </c>
      <c r="Z600" s="17">
        <v>4.6511627906976702E-2</v>
      </c>
      <c r="AA600" s="17">
        <v>0.11111111111111099</v>
      </c>
      <c r="AB600" s="17"/>
      <c r="AC600" s="17">
        <v>5.0815856012525799E-2</v>
      </c>
      <c r="AD600" s="17">
        <v>5.2145012042495401E-2</v>
      </c>
      <c r="AE600" s="17">
        <v>3.8806603752338902E-2</v>
      </c>
      <c r="AF600" s="17"/>
      <c r="AG600" s="17">
        <v>4.7363960590014097E-2</v>
      </c>
      <c r="AH600" s="17">
        <v>3.9955953107203797E-2</v>
      </c>
      <c r="AI600" s="17">
        <v>7.9144575658028904E-2</v>
      </c>
      <c r="AJ600" s="17">
        <v>0.42283614938640601</v>
      </c>
      <c r="AK600" s="17">
        <v>4.6508214584848197E-2</v>
      </c>
      <c r="AL600" s="17"/>
      <c r="AM600" s="17">
        <v>2.0733653361310798E-2</v>
      </c>
      <c r="AN600" s="17">
        <v>4.8982197828846899E-2</v>
      </c>
      <c r="AO600" s="17">
        <v>4.0004834546900299E-2</v>
      </c>
      <c r="AP600" s="17">
        <v>8.1752079746466699E-2</v>
      </c>
      <c r="AQ600" s="17">
        <v>4.3338922809394803E-2</v>
      </c>
      <c r="AR600" s="17"/>
      <c r="AS600" s="17">
        <v>4.87123876635134E-2</v>
      </c>
      <c r="AT600" s="17">
        <v>6.3892377433238501E-2</v>
      </c>
      <c r="AU600" s="17">
        <v>1.9018471882485299E-2</v>
      </c>
      <c r="AV600" s="17">
        <v>6.4012774189300806E-2</v>
      </c>
      <c r="AW600" s="17"/>
      <c r="AX600" s="17">
        <v>4.8587514746834003E-2</v>
      </c>
      <c r="AY600" s="17"/>
      <c r="AZ600" s="17">
        <v>7.4154071654879902E-2</v>
      </c>
      <c r="BA600" s="17">
        <v>2.70909825727495E-2</v>
      </c>
      <c r="BB600" s="17">
        <v>5.7218162814018599E-2</v>
      </c>
      <c r="BC600" s="17"/>
      <c r="BD600" s="17">
        <v>5.4286603151005197E-2</v>
      </c>
      <c r="BE600" s="17">
        <v>5.2957748647439698E-2</v>
      </c>
    </row>
    <row r="601" spans="2:57" x14ac:dyDescent="0.35">
      <c r="B601" t="s">
        <v>106</v>
      </c>
      <c r="C601" s="17">
        <v>0.16573385060235399</v>
      </c>
      <c r="D601" s="17">
        <v>0.165883451607438</v>
      </c>
      <c r="E601" s="17">
        <v>0.16642513162994499</v>
      </c>
      <c r="F601" s="17"/>
      <c r="G601" s="17">
        <v>0.126593732643796</v>
      </c>
      <c r="H601" s="17">
        <v>0.197363460188655</v>
      </c>
      <c r="I601" s="17">
        <v>0.150105872150535</v>
      </c>
      <c r="J601" s="17">
        <v>0.14731199265511999</v>
      </c>
      <c r="K601" s="17">
        <v>0.165960733426811</v>
      </c>
      <c r="L601" s="17">
        <v>0.21096543824677799</v>
      </c>
      <c r="M601" s="17"/>
      <c r="N601" s="17">
        <v>0.14857330041810299</v>
      </c>
      <c r="O601" s="17">
        <v>0.18440780778218699</v>
      </c>
      <c r="P601" s="17">
        <v>0.158388958444974</v>
      </c>
      <c r="Q601" s="17">
        <v>0.20475423640651499</v>
      </c>
      <c r="R601" s="17"/>
      <c r="S601" s="17">
        <v>0.19166666666666701</v>
      </c>
      <c r="T601" s="17">
        <v>0.14285714285714299</v>
      </c>
      <c r="U601" s="17">
        <v>8.8235294117647106E-2</v>
      </c>
      <c r="V601" s="17">
        <v>0.17460317460317501</v>
      </c>
      <c r="W601" s="17">
        <v>0.186440677966102</v>
      </c>
      <c r="X601" s="17">
        <v>0.227848101265823</v>
      </c>
      <c r="Y601" s="17">
        <v>0.17142857142857101</v>
      </c>
      <c r="Z601" s="17">
        <v>0.116279069767442</v>
      </c>
      <c r="AA601" s="17">
        <v>0.16666666666666699</v>
      </c>
      <c r="AB601" s="17"/>
      <c r="AC601" s="17">
        <v>0.18572689035548101</v>
      </c>
      <c r="AD601" s="17">
        <v>0.15475982466042201</v>
      </c>
      <c r="AE601" s="17">
        <v>0.16624404884487801</v>
      </c>
      <c r="AF601" s="17"/>
      <c r="AG601" s="17">
        <v>0.19321443670438501</v>
      </c>
      <c r="AH601" s="17">
        <v>0.16034980235288299</v>
      </c>
      <c r="AI601" s="17">
        <v>0.122189271305291</v>
      </c>
      <c r="AJ601" s="17">
        <v>0.18883113101711901</v>
      </c>
      <c r="AK601" s="17">
        <v>6.3136222806150194E-2</v>
      </c>
      <c r="AL601" s="17"/>
      <c r="AM601" s="17">
        <v>0.15521473968245</v>
      </c>
      <c r="AN601" s="17">
        <v>0.18621646632036901</v>
      </c>
      <c r="AO601" s="17">
        <v>0.17740494093589801</v>
      </c>
      <c r="AP601" s="17">
        <v>0.14666518631214001</v>
      </c>
      <c r="AQ601" s="17">
        <v>0.12756905517981301</v>
      </c>
      <c r="AR601" s="17"/>
      <c r="AS601" s="17">
        <v>0.18593682120593399</v>
      </c>
      <c r="AT601" s="17">
        <v>0.18777461695820799</v>
      </c>
      <c r="AU601" s="17">
        <v>0.122672546241895</v>
      </c>
      <c r="AV601" s="17">
        <v>0.140224202088608</v>
      </c>
      <c r="AW601" s="17"/>
      <c r="AX601" s="17">
        <v>0.16662928223207699</v>
      </c>
      <c r="AY601" s="17"/>
      <c r="AZ601" s="17">
        <v>0.18671531065161601</v>
      </c>
      <c r="BA601" s="17">
        <v>0.15936738166182801</v>
      </c>
      <c r="BB601" s="17">
        <v>0.15803374747068299</v>
      </c>
      <c r="BC601" s="17"/>
      <c r="BD601" s="17">
        <v>0.17741886507731999</v>
      </c>
      <c r="BE601" s="17">
        <v>0.16623775113537001</v>
      </c>
    </row>
    <row r="602" spans="2:57" x14ac:dyDescent="0.35">
      <c r="B602" t="s">
        <v>105</v>
      </c>
      <c r="C602" s="17">
        <v>0.31663482667864301</v>
      </c>
      <c r="D602" s="17">
        <v>0.30731543174701798</v>
      </c>
      <c r="E602" s="17">
        <v>0.323604402545975</v>
      </c>
      <c r="F602" s="17"/>
      <c r="G602" s="17">
        <v>0.31557284053053097</v>
      </c>
      <c r="H602" s="17">
        <v>0.23312636344204801</v>
      </c>
      <c r="I602" s="17">
        <v>0.32433542642645002</v>
      </c>
      <c r="J602" s="17">
        <v>0.37045570790482901</v>
      </c>
      <c r="K602" s="17">
        <v>0.35291169830583002</v>
      </c>
      <c r="L602" s="17">
        <v>0.44330034925679901</v>
      </c>
      <c r="M602" s="17"/>
      <c r="N602" s="17">
        <v>0.36297064341559399</v>
      </c>
      <c r="O602" s="17">
        <v>0.26694208476447101</v>
      </c>
      <c r="P602" s="17">
        <v>0.26815221965227798</v>
      </c>
      <c r="Q602" s="17">
        <v>0.29511572909573702</v>
      </c>
      <c r="R602" s="17"/>
      <c r="S602" s="17">
        <v>0.34166666666666701</v>
      </c>
      <c r="T602" s="17">
        <v>0.33333333333333298</v>
      </c>
      <c r="U602" s="17">
        <v>0.20588235294117599</v>
      </c>
      <c r="V602" s="17">
        <v>0.30158730158730201</v>
      </c>
      <c r="W602" s="17">
        <v>0.338983050847458</v>
      </c>
      <c r="X602" s="17">
        <v>0.329113924050633</v>
      </c>
      <c r="Y602" s="17">
        <v>0.32857142857142901</v>
      </c>
      <c r="Z602" s="17">
        <v>0.372093023255814</v>
      </c>
      <c r="AA602" s="17">
        <v>0.31111111111111101</v>
      </c>
      <c r="AB602" s="17"/>
      <c r="AC602" s="17">
        <v>0.32490036389518101</v>
      </c>
      <c r="AD602" s="17">
        <v>0.32028709729538501</v>
      </c>
      <c r="AE602" s="17">
        <v>0.33632199522247103</v>
      </c>
      <c r="AF602" s="17"/>
      <c r="AG602" s="17">
        <v>0.32821764711333901</v>
      </c>
      <c r="AH602" s="17">
        <v>0.34131686012665402</v>
      </c>
      <c r="AI602" s="17">
        <v>0.25986178717733199</v>
      </c>
      <c r="AJ602" s="17">
        <v>0.38833271959647497</v>
      </c>
      <c r="AK602" s="17">
        <v>0.34347967671413299</v>
      </c>
      <c r="AL602" s="17"/>
      <c r="AM602" s="17">
        <v>0.471513390358546</v>
      </c>
      <c r="AN602" s="17">
        <v>0.286349440243654</v>
      </c>
      <c r="AO602" s="17">
        <v>0.31178904083054598</v>
      </c>
      <c r="AP602" s="17">
        <v>0.28494492779737701</v>
      </c>
      <c r="AQ602" s="17">
        <v>0.43468507628426201</v>
      </c>
      <c r="AR602" s="17"/>
      <c r="AS602" s="17">
        <v>0.30606462467571999</v>
      </c>
      <c r="AT602" s="17">
        <v>0.236431757447432</v>
      </c>
      <c r="AU602" s="17">
        <v>0.39427915695464999</v>
      </c>
      <c r="AV602" s="17">
        <v>0.41208494812767799</v>
      </c>
      <c r="AW602" s="17"/>
      <c r="AX602" s="17">
        <v>0.30366239021198599</v>
      </c>
      <c r="AY602" s="17"/>
      <c r="AZ602" s="17">
        <v>0.25180591092260302</v>
      </c>
      <c r="BA602" s="17">
        <v>0.298220777346826</v>
      </c>
      <c r="BB602" s="17">
        <v>0.39700363866838201</v>
      </c>
      <c r="BC602" s="17"/>
      <c r="BD602" s="17">
        <v>0.306917844769032</v>
      </c>
      <c r="BE602" s="17">
        <v>0.30709022866335201</v>
      </c>
    </row>
    <row r="603" spans="2:57" x14ac:dyDescent="0.35">
      <c r="B603" t="s">
        <v>104</v>
      </c>
      <c r="C603" s="17">
        <v>0.29692361506762299</v>
      </c>
      <c r="D603" s="17">
        <v>0.30179531948226102</v>
      </c>
      <c r="E603" s="17">
        <v>0.29322381405606202</v>
      </c>
      <c r="F603" s="17"/>
      <c r="G603" s="17">
        <v>0.31260262784906201</v>
      </c>
      <c r="H603" s="17">
        <v>0.25730315769658602</v>
      </c>
      <c r="I603" s="17">
        <v>0.31002276408774598</v>
      </c>
      <c r="J603" s="17">
        <v>0.27784511966483999</v>
      </c>
      <c r="K603" s="17">
        <v>0.37475099416783902</v>
      </c>
      <c r="L603" s="17">
        <v>0.26418906489255101</v>
      </c>
      <c r="M603" s="17"/>
      <c r="N603" s="17">
        <v>0.260511372907481</v>
      </c>
      <c r="O603" s="17">
        <v>0.37683475605738498</v>
      </c>
      <c r="P603" s="17">
        <v>0.287357273759069</v>
      </c>
      <c r="Q603" s="17">
        <v>0.31777805425426298</v>
      </c>
      <c r="R603" s="17"/>
      <c r="S603" s="17">
        <v>0.22500000000000001</v>
      </c>
      <c r="T603" s="17">
        <v>0.314285714285714</v>
      </c>
      <c r="U603" s="17">
        <v>0.5</v>
      </c>
      <c r="V603" s="17">
        <v>0.25396825396825401</v>
      </c>
      <c r="W603" s="17">
        <v>0.305084745762712</v>
      </c>
      <c r="X603" s="17">
        <v>0.215189873417722</v>
      </c>
      <c r="Y603" s="17">
        <v>0.314285714285714</v>
      </c>
      <c r="Z603" s="17">
        <v>0.34883720930232598</v>
      </c>
      <c r="AA603" s="17">
        <v>0.266666666666667</v>
      </c>
      <c r="AB603" s="17"/>
      <c r="AC603" s="17">
        <v>0.30233182849024098</v>
      </c>
      <c r="AD603" s="17">
        <v>0.292895470661589</v>
      </c>
      <c r="AE603" s="17">
        <v>0.298001255991721</v>
      </c>
      <c r="AF603" s="17"/>
      <c r="AG603" s="17">
        <v>0.29874174005285797</v>
      </c>
      <c r="AH603" s="17">
        <v>0.28539509808831498</v>
      </c>
      <c r="AI603" s="17">
        <v>0.36921782074314902</v>
      </c>
      <c r="AJ603" s="17">
        <v>0</v>
      </c>
      <c r="AK603" s="17">
        <v>0.26836276729724001</v>
      </c>
      <c r="AL603" s="17"/>
      <c r="AM603" s="17">
        <v>0.214105577579846</v>
      </c>
      <c r="AN603" s="17">
        <v>0.33338210917998501</v>
      </c>
      <c r="AO603" s="17">
        <v>0.30240127753714202</v>
      </c>
      <c r="AP603" s="17">
        <v>0.27742771749220801</v>
      </c>
      <c r="AQ603" s="17">
        <v>0.35509955062033499</v>
      </c>
      <c r="AR603" s="17"/>
      <c r="AS603" s="17">
        <v>0.27742922556601202</v>
      </c>
      <c r="AT603" s="17">
        <v>0.29798557615175503</v>
      </c>
      <c r="AU603" s="17">
        <v>0.33898042205130402</v>
      </c>
      <c r="AV603" s="17">
        <v>0.26882186370846101</v>
      </c>
      <c r="AW603" s="17"/>
      <c r="AX603" s="17">
        <v>0.30688532676825098</v>
      </c>
      <c r="AY603" s="17"/>
      <c r="AZ603" s="17">
        <v>0.28034401526583802</v>
      </c>
      <c r="BA603" s="17">
        <v>0.325466804311768</v>
      </c>
      <c r="BB603" s="17">
        <v>0.28303353636893003</v>
      </c>
      <c r="BC603" s="17"/>
      <c r="BD603" s="17">
        <v>0.28310867976554599</v>
      </c>
      <c r="BE603" s="17">
        <v>0.29953502385189601</v>
      </c>
    </row>
    <row r="604" spans="2:57" x14ac:dyDescent="0.35">
      <c r="B604" t="s">
        <v>103</v>
      </c>
      <c r="C604" s="17">
        <v>0.14462257443895399</v>
      </c>
      <c r="D604" s="17">
        <v>0.14096168147501001</v>
      </c>
      <c r="E604" s="17">
        <v>0.147455567643799</v>
      </c>
      <c r="F604" s="17"/>
      <c r="G604" s="17">
        <v>0.175544714611339</v>
      </c>
      <c r="H604" s="17">
        <v>0.19941930186321399</v>
      </c>
      <c r="I604" s="17">
        <v>0.137754155513335</v>
      </c>
      <c r="J604" s="17">
        <v>0.12594953113015001</v>
      </c>
      <c r="K604" s="17">
        <v>7.4672428283334494E-2</v>
      </c>
      <c r="L604" s="17">
        <v>8.1545147603872006E-2</v>
      </c>
      <c r="M604" s="17"/>
      <c r="N604" s="17">
        <v>0.15202920065227901</v>
      </c>
      <c r="O604" s="17">
        <v>0.108123012312223</v>
      </c>
      <c r="P604" s="17">
        <v>0.18539019376860999</v>
      </c>
      <c r="Q604" s="17">
        <v>0.13477677820835601</v>
      </c>
      <c r="R604" s="17"/>
      <c r="S604" s="17">
        <v>0.16666666666666699</v>
      </c>
      <c r="T604" s="17">
        <v>0.15238095238095201</v>
      </c>
      <c r="U604" s="17">
        <v>0.14705882352941199</v>
      </c>
      <c r="V604" s="17">
        <v>0.19047619047618999</v>
      </c>
      <c r="W604" s="17">
        <v>0.101694915254237</v>
      </c>
      <c r="X604" s="17">
        <v>0.177215189873418</v>
      </c>
      <c r="Y604" s="17">
        <v>0.1</v>
      </c>
      <c r="Z604" s="17">
        <v>9.3023255813953501E-2</v>
      </c>
      <c r="AA604" s="17">
        <v>0.122222222222222</v>
      </c>
      <c r="AB604" s="17"/>
      <c r="AC604" s="17">
        <v>0.111958719331131</v>
      </c>
      <c r="AD604" s="17">
        <v>0.15253139212512801</v>
      </c>
      <c r="AE604" s="17">
        <v>0.123022797978961</v>
      </c>
      <c r="AF604" s="17"/>
      <c r="AG604" s="17">
        <v>0.12769077997242301</v>
      </c>
      <c r="AH604" s="17">
        <v>0.14361301843239599</v>
      </c>
      <c r="AI604" s="17">
        <v>0.14938997003803201</v>
      </c>
      <c r="AJ604" s="17">
        <v>0</v>
      </c>
      <c r="AK604" s="17">
        <v>0.188010646973059</v>
      </c>
      <c r="AL604" s="17"/>
      <c r="AM604" s="17">
        <v>0.12002797137657401</v>
      </c>
      <c r="AN604" s="17">
        <v>0.12502662251735899</v>
      </c>
      <c r="AO604" s="17">
        <v>0.134220071602803</v>
      </c>
      <c r="AP604" s="17">
        <v>0.18907292757479499</v>
      </c>
      <c r="AQ604" s="17">
        <v>3.9307395106195298E-2</v>
      </c>
      <c r="AR604" s="17"/>
      <c r="AS604" s="17">
        <v>0.153665476334895</v>
      </c>
      <c r="AT604" s="17">
        <v>0.18366706015147499</v>
      </c>
      <c r="AU604" s="17">
        <v>9.6208927331770999E-2</v>
      </c>
      <c r="AV604" s="17">
        <v>0.10639555473093899</v>
      </c>
      <c r="AW604" s="17"/>
      <c r="AX604" s="17">
        <v>0.14646565449786</v>
      </c>
      <c r="AY604" s="17"/>
      <c r="AZ604" s="17">
        <v>0.160110302078003</v>
      </c>
      <c r="BA604" s="17">
        <v>0.17197037726691899</v>
      </c>
      <c r="BB604" s="17">
        <v>9.4273931202121103E-2</v>
      </c>
      <c r="BC604" s="17"/>
      <c r="BD604" s="17">
        <v>0.16297564818409699</v>
      </c>
      <c r="BE604" s="17">
        <v>0.148540065403338</v>
      </c>
    </row>
    <row r="605" spans="2:57" x14ac:dyDescent="0.35">
      <c r="B605" t="s">
        <v>81</v>
      </c>
      <c r="C605" s="17">
        <v>2.60247860985536E-2</v>
      </c>
      <c r="D605" s="17">
        <v>2.5828302651041399E-2</v>
      </c>
      <c r="E605" s="17">
        <v>2.3791638726356101E-2</v>
      </c>
      <c r="F605" s="17"/>
      <c r="G605" s="17">
        <v>2.7397131798401801E-2</v>
      </c>
      <c r="H605" s="17">
        <v>5.1301357835764103E-2</v>
      </c>
      <c r="I605" s="17">
        <v>1.16022600074257E-2</v>
      </c>
      <c r="J605" s="17">
        <v>2.6928314951301501E-2</v>
      </c>
      <c r="K605" s="17">
        <v>1.1053373179321899E-2</v>
      </c>
      <c r="L605" s="17">
        <v>0</v>
      </c>
      <c r="M605" s="17"/>
      <c r="N605" s="17">
        <v>1.13010887391833E-2</v>
      </c>
      <c r="O605" s="17">
        <v>4.17943178670062E-2</v>
      </c>
      <c r="P605" s="17">
        <v>3.93987481008835E-2</v>
      </c>
      <c r="Q605" s="17">
        <v>3.3056947892953402E-2</v>
      </c>
      <c r="R605" s="17"/>
      <c r="S605" s="17">
        <v>3.3333333333333298E-2</v>
      </c>
      <c r="T605" s="17">
        <v>3.8095238095238099E-2</v>
      </c>
      <c r="U605" s="17">
        <v>2.9411764705882401E-2</v>
      </c>
      <c r="V605" s="17">
        <v>3.17460317460318E-2</v>
      </c>
      <c r="W605" s="17">
        <v>0</v>
      </c>
      <c r="X605" s="17">
        <v>2.53164556962025E-2</v>
      </c>
      <c r="Y605" s="17">
        <v>1.4285714285714299E-2</v>
      </c>
      <c r="Z605" s="17">
        <v>2.32558139534884E-2</v>
      </c>
      <c r="AA605" s="17">
        <v>2.2222222222222199E-2</v>
      </c>
      <c r="AB605" s="17"/>
      <c r="AC605" s="17">
        <v>2.4266341915439599E-2</v>
      </c>
      <c r="AD605" s="17">
        <v>2.7381203214980498E-2</v>
      </c>
      <c r="AE605" s="17">
        <v>3.7603298209630702E-2</v>
      </c>
      <c r="AF605" s="17"/>
      <c r="AG605" s="17">
        <v>4.7714355669805303E-3</v>
      </c>
      <c r="AH605" s="17">
        <v>2.9369267892549001E-2</v>
      </c>
      <c r="AI605" s="17">
        <v>2.0196575078167599E-2</v>
      </c>
      <c r="AJ605" s="17">
        <v>0</v>
      </c>
      <c r="AK605" s="17">
        <v>9.0502471624569494E-2</v>
      </c>
      <c r="AL605" s="17"/>
      <c r="AM605" s="17">
        <v>1.84046676412731E-2</v>
      </c>
      <c r="AN605" s="17">
        <v>2.0043163909785999E-2</v>
      </c>
      <c r="AO605" s="17">
        <v>3.4179834546709802E-2</v>
      </c>
      <c r="AP605" s="17">
        <v>2.0137161077013299E-2</v>
      </c>
      <c r="AQ605" s="17">
        <v>0</v>
      </c>
      <c r="AR605" s="17"/>
      <c r="AS605" s="17">
        <v>2.8191464553924801E-2</v>
      </c>
      <c r="AT605" s="17">
        <v>3.0248611857891902E-2</v>
      </c>
      <c r="AU605" s="17">
        <v>2.8840475537894601E-2</v>
      </c>
      <c r="AV605" s="17">
        <v>8.4606571550128896E-3</v>
      </c>
      <c r="AW605" s="17"/>
      <c r="AX605" s="17">
        <v>2.7769831542993E-2</v>
      </c>
      <c r="AY605" s="17"/>
      <c r="AZ605" s="17">
        <v>4.68703894270611E-2</v>
      </c>
      <c r="BA605" s="17">
        <v>1.7883676839909501E-2</v>
      </c>
      <c r="BB605" s="17">
        <v>1.04369834758652E-2</v>
      </c>
      <c r="BC605" s="17"/>
      <c r="BD605" s="17">
        <v>1.5292359052999201E-2</v>
      </c>
      <c r="BE605" s="17">
        <v>2.5639182298604599E-2</v>
      </c>
    </row>
    <row r="606" spans="2:57" x14ac:dyDescent="0.35">
      <c r="B606" t="s">
        <v>109</v>
      </c>
      <c r="C606" s="17">
        <v>0.21579419771622699</v>
      </c>
      <c r="D606" s="17">
        <v>0.22409926464466901</v>
      </c>
      <c r="E606" s="17">
        <v>0.21192457702780701</v>
      </c>
      <c r="F606" s="17"/>
      <c r="G606" s="17">
        <v>0.16888268521066699</v>
      </c>
      <c r="H606" s="17">
        <v>0.25884981916238797</v>
      </c>
      <c r="I606" s="17">
        <v>0.21628539396504301</v>
      </c>
      <c r="J606" s="17">
        <v>0.198821326348879</v>
      </c>
      <c r="K606" s="17">
        <v>0.18661150606367499</v>
      </c>
      <c r="L606" s="17">
        <v>0.21096543824677799</v>
      </c>
      <c r="M606" s="17"/>
      <c r="N606" s="17">
        <v>0.213187694285463</v>
      </c>
      <c r="O606" s="17">
        <v>0.206305828998915</v>
      </c>
      <c r="P606" s="17">
        <v>0.219701564719159</v>
      </c>
      <c r="Q606" s="17">
        <v>0.219272490548691</v>
      </c>
      <c r="R606" s="17"/>
      <c r="S606" s="17">
        <v>0.233333333333333</v>
      </c>
      <c r="T606" s="17">
        <v>0.161904761904762</v>
      </c>
      <c r="U606" s="17">
        <v>0.11764705882352899</v>
      </c>
      <c r="V606" s="17">
        <v>0.22222222222222199</v>
      </c>
      <c r="W606" s="17">
        <v>0.25423728813559299</v>
      </c>
      <c r="X606" s="17">
        <v>0.253164556962025</v>
      </c>
      <c r="Y606" s="17">
        <v>0.24285714285714299</v>
      </c>
      <c r="Z606" s="17">
        <v>0.162790697674419</v>
      </c>
      <c r="AA606" s="17">
        <v>0.27777777777777801</v>
      </c>
      <c r="AB606" s="17"/>
      <c r="AC606" s="17">
        <v>0.23654274636800701</v>
      </c>
      <c r="AD606" s="17">
        <v>0.20690483670291801</v>
      </c>
      <c r="AE606" s="17">
        <v>0.205050652597217</v>
      </c>
      <c r="AF606" s="17"/>
      <c r="AG606" s="17">
        <v>0.240578397294399</v>
      </c>
      <c r="AH606" s="17">
        <v>0.200305755460086</v>
      </c>
      <c r="AI606" s="17">
        <v>0.20133384696331999</v>
      </c>
      <c r="AJ606" s="17">
        <v>0.61166728040352503</v>
      </c>
      <c r="AK606" s="17">
        <v>0.109644437390998</v>
      </c>
      <c r="AL606" s="17"/>
      <c r="AM606" s="17">
        <v>0.175948393043761</v>
      </c>
      <c r="AN606" s="17">
        <v>0.235198664149216</v>
      </c>
      <c r="AO606" s="17">
        <v>0.217409775482798</v>
      </c>
      <c r="AP606" s="17">
        <v>0.22841726605860699</v>
      </c>
      <c r="AQ606" s="17">
        <v>0.17090797798920801</v>
      </c>
      <c r="AR606" s="17"/>
      <c r="AS606" s="17">
        <v>0.23464920886944801</v>
      </c>
      <c r="AT606" s="17">
        <v>0.25166699439144602</v>
      </c>
      <c r="AU606" s="17">
        <v>0.14169101812438001</v>
      </c>
      <c r="AV606" s="17">
        <v>0.20423697627790899</v>
      </c>
      <c r="AW606" s="17"/>
      <c r="AX606" s="17">
        <v>0.215216796978911</v>
      </c>
      <c r="AY606" s="17"/>
      <c r="AZ606" s="17">
        <v>0.26086938230649598</v>
      </c>
      <c r="BA606" s="17">
        <v>0.18645836423457701</v>
      </c>
      <c r="BB606" s="17">
        <v>0.215251910284701</v>
      </c>
      <c r="BC606" s="17"/>
      <c r="BD606" s="17">
        <v>0.231705468228325</v>
      </c>
      <c r="BE606" s="17">
        <v>0.219195499782809</v>
      </c>
    </row>
    <row r="607" spans="2:57" x14ac:dyDescent="0.35">
      <c r="B607" t="s">
        <v>108</v>
      </c>
      <c r="C607" s="17">
        <v>0.44154618950657698</v>
      </c>
      <c r="D607" s="17">
        <v>0.442757000957271</v>
      </c>
      <c r="E607" s="17">
        <v>0.44067938169986198</v>
      </c>
      <c r="F607" s="17"/>
      <c r="G607" s="17">
        <v>0.48814734246040098</v>
      </c>
      <c r="H607" s="17">
        <v>0.45672245955979901</v>
      </c>
      <c r="I607" s="17">
        <v>0.44777691960108101</v>
      </c>
      <c r="J607" s="17">
        <v>0.40379465079499</v>
      </c>
      <c r="K607" s="17">
        <v>0.449423422451173</v>
      </c>
      <c r="L607" s="17">
        <v>0.345734212496423</v>
      </c>
      <c r="M607" s="17"/>
      <c r="N607" s="17">
        <v>0.41254057355975998</v>
      </c>
      <c r="O607" s="17">
        <v>0.48495776836960802</v>
      </c>
      <c r="P607" s="17">
        <v>0.47274746752767899</v>
      </c>
      <c r="Q607" s="17">
        <v>0.45255483246261902</v>
      </c>
      <c r="R607" s="17"/>
      <c r="S607" s="17">
        <v>0.391666666666667</v>
      </c>
      <c r="T607" s="17">
        <v>0.46666666666666701</v>
      </c>
      <c r="U607" s="17">
        <v>0.64705882352941202</v>
      </c>
      <c r="V607" s="17">
        <v>0.44444444444444497</v>
      </c>
      <c r="W607" s="17">
        <v>0.40677966101694901</v>
      </c>
      <c r="X607" s="17">
        <v>0.392405063291139</v>
      </c>
      <c r="Y607" s="17">
        <v>0.41428571428571398</v>
      </c>
      <c r="Z607" s="17">
        <v>0.44186046511627902</v>
      </c>
      <c r="AA607" s="17">
        <v>0.38888888888888901</v>
      </c>
      <c r="AB607" s="17"/>
      <c r="AC607" s="17">
        <v>0.41429054782137198</v>
      </c>
      <c r="AD607" s="17">
        <v>0.445426862786717</v>
      </c>
      <c r="AE607" s="17">
        <v>0.42102405397068199</v>
      </c>
      <c r="AF607" s="17"/>
      <c r="AG607" s="17">
        <v>0.42643252002528098</v>
      </c>
      <c r="AH607" s="17">
        <v>0.42900811652071003</v>
      </c>
      <c r="AI607" s="17">
        <v>0.51860779078118102</v>
      </c>
      <c r="AJ607" s="17">
        <v>0</v>
      </c>
      <c r="AK607" s="17">
        <v>0.45637341427029898</v>
      </c>
      <c r="AL607" s="17"/>
      <c r="AM607" s="17">
        <v>0.33413354895642</v>
      </c>
      <c r="AN607" s="17">
        <v>0.45840873169734397</v>
      </c>
      <c r="AO607" s="17">
        <v>0.43662134913994499</v>
      </c>
      <c r="AP607" s="17">
        <v>0.46650064506700301</v>
      </c>
      <c r="AQ607" s="17">
        <v>0.39440694572653001</v>
      </c>
      <c r="AR607" s="17"/>
      <c r="AS607" s="17">
        <v>0.43109470190090698</v>
      </c>
      <c r="AT607" s="17">
        <v>0.48165263630323002</v>
      </c>
      <c r="AU607" s="17">
        <v>0.43518934938307502</v>
      </c>
      <c r="AV607" s="17">
        <v>0.37521741843939999</v>
      </c>
      <c r="AW607" s="17"/>
      <c r="AX607" s="17">
        <v>0.45335098126611101</v>
      </c>
      <c r="AY607" s="17"/>
      <c r="AZ607" s="17">
        <v>0.44045431734384</v>
      </c>
      <c r="BA607" s="17">
        <v>0.49743718157868699</v>
      </c>
      <c r="BB607" s="17">
        <v>0.37730746757105099</v>
      </c>
      <c r="BC607" s="17"/>
      <c r="BD607" s="17">
        <v>0.44608432794964298</v>
      </c>
      <c r="BE607" s="17">
        <v>0.44807508925523398</v>
      </c>
    </row>
    <row r="608" spans="2:57" x14ac:dyDescent="0.35">
      <c r="B608" t="s">
        <v>110</v>
      </c>
      <c r="C608" s="17">
        <v>0.22575199179034999</v>
      </c>
      <c r="D608" s="17">
        <v>0.21865773631260199</v>
      </c>
      <c r="E608" s="17">
        <v>0.228754804672055</v>
      </c>
      <c r="F608" s="17"/>
      <c r="G608" s="17">
        <v>0.31926465724973402</v>
      </c>
      <c r="H608" s="17">
        <v>0.19787264039741101</v>
      </c>
      <c r="I608" s="17">
        <v>0.231491525636038</v>
      </c>
      <c r="J608" s="17">
        <v>0.20497332444611099</v>
      </c>
      <c r="K608" s="17">
        <v>0.26281191638749801</v>
      </c>
      <c r="L608" s="17">
        <v>0.13476877424964601</v>
      </c>
      <c r="M608" s="17"/>
      <c r="N608" s="17">
        <v>0.19935287927429601</v>
      </c>
      <c r="O608" s="17">
        <v>0.27865193937069299</v>
      </c>
      <c r="P608" s="17">
        <v>0.25304590280851902</v>
      </c>
      <c r="Q608" s="17">
        <v>0.23328234191392799</v>
      </c>
      <c r="R608" s="17"/>
      <c r="S608" s="17">
        <v>0.15833333333333299</v>
      </c>
      <c r="T608" s="17">
        <v>0.30476190476190501</v>
      </c>
      <c r="U608" s="17">
        <v>0.52941176470588203</v>
      </c>
      <c r="V608" s="17">
        <v>0.22222222222222199</v>
      </c>
      <c r="W608" s="17">
        <v>0.152542372881356</v>
      </c>
      <c r="X608" s="17">
        <v>0.139240506329114</v>
      </c>
      <c r="Y608" s="17">
        <v>0.17142857142857101</v>
      </c>
      <c r="Z608" s="17">
        <v>0.27906976744186002</v>
      </c>
      <c r="AA608" s="17">
        <v>0.11111111111111099</v>
      </c>
      <c r="AB608" s="17"/>
      <c r="AC608" s="17">
        <v>0.177747801453365</v>
      </c>
      <c r="AD608" s="17">
        <v>0.23852202608379899</v>
      </c>
      <c r="AE608" s="17">
        <v>0.21597340137346499</v>
      </c>
      <c r="AF608" s="17"/>
      <c r="AG608" s="17">
        <v>0.185854122730882</v>
      </c>
      <c r="AH608" s="17">
        <v>0.228702361060624</v>
      </c>
      <c r="AI608" s="17">
        <v>0.317273943817861</v>
      </c>
      <c r="AJ608" s="17">
        <v>-0.61166728040352503</v>
      </c>
      <c r="AK608" s="17">
        <v>0.34672897687930099</v>
      </c>
      <c r="AL608" s="17"/>
      <c r="AM608" s="17">
        <v>0.158185155912659</v>
      </c>
      <c r="AN608" s="17">
        <v>0.223210067548128</v>
      </c>
      <c r="AO608" s="17">
        <v>0.219211573657147</v>
      </c>
      <c r="AP608" s="17">
        <v>0.23808337900839599</v>
      </c>
      <c r="AQ608" s="17">
        <v>0.223498967737322</v>
      </c>
      <c r="AR608" s="17"/>
      <c r="AS608" s="17">
        <v>0.196445493031459</v>
      </c>
      <c r="AT608" s="17">
        <v>0.229985641911783</v>
      </c>
      <c r="AU608" s="17">
        <v>0.29349833125869501</v>
      </c>
      <c r="AV608" s="17">
        <v>0.170980442161492</v>
      </c>
      <c r="AW608" s="17"/>
      <c r="AX608" s="17">
        <v>0.23813418428720001</v>
      </c>
      <c r="AY608" s="17"/>
      <c r="AZ608" s="17">
        <v>0.17958493503734399</v>
      </c>
      <c r="BA608" s="17">
        <v>0.31097881734410898</v>
      </c>
      <c r="BB608" s="17">
        <v>0.16205555728634999</v>
      </c>
      <c r="BC608" s="17"/>
      <c r="BD608" s="17">
        <v>0.21437885972131801</v>
      </c>
      <c r="BE608" s="17">
        <v>0.22887958947242401</v>
      </c>
    </row>
    <row r="609" spans="2:57"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row>
    <row r="610" spans="2:57" x14ac:dyDescent="0.35">
      <c r="B610" s="6" t="s">
        <v>302</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row>
    <row r="611" spans="2:57" x14ac:dyDescent="0.35">
      <c r="B611" s="24" t="s">
        <v>85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row>
    <row r="612" spans="2:57" x14ac:dyDescent="0.35">
      <c r="B612" t="s">
        <v>107</v>
      </c>
      <c r="C612" s="17">
        <v>4.4449393301512201E-2</v>
      </c>
      <c r="D612" s="17">
        <v>5.3992757520554102E-2</v>
      </c>
      <c r="E612" s="17">
        <v>3.9045877926893499E-2</v>
      </c>
      <c r="F612" s="17"/>
      <c r="G612" s="17">
        <v>3.8472089586484702E-2</v>
      </c>
      <c r="H612" s="17">
        <v>7.4052713340253207E-2</v>
      </c>
      <c r="I612" s="17">
        <v>3.3188244936250298E-2</v>
      </c>
      <c r="J612" s="17">
        <v>1.54547792472291E-2</v>
      </c>
      <c r="K612" s="17">
        <v>5.35781561053243E-2</v>
      </c>
      <c r="L612" s="17">
        <v>2.6998914854810301E-2</v>
      </c>
      <c r="M612" s="17"/>
      <c r="N612" s="17">
        <v>4.7921560818370602E-2</v>
      </c>
      <c r="O612" s="17">
        <v>2.5681646991081501E-2</v>
      </c>
      <c r="P612" s="17">
        <v>3.0096142860063201E-2</v>
      </c>
      <c r="Q612" s="17">
        <v>8.7164814536684301E-2</v>
      </c>
      <c r="R612" s="17"/>
      <c r="S612" s="17">
        <v>6.6666666666666693E-2</v>
      </c>
      <c r="T612" s="17">
        <v>3.8095238095238099E-2</v>
      </c>
      <c r="U612" s="17">
        <v>8.8235294117647106E-2</v>
      </c>
      <c r="V612" s="17">
        <v>0</v>
      </c>
      <c r="W612" s="17">
        <v>1.6949152542372899E-2</v>
      </c>
      <c r="X612" s="17">
        <v>5.0632911392405097E-2</v>
      </c>
      <c r="Y612" s="17">
        <v>2.8571428571428598E-2</v>
      </c>
      <c r="Z612" s="17">
        <v>6.9767441860465101E-2</v>
      </c>
      <c r="AA612" s="17">
        <v>4.4444444444444398E-2</v>
      </c>
      <c r="AB612" s="17"/>
      <c r="AC612" s="17">
        <v>3.6678789719367097E-2</v>
      </c>
      <c r="AD612" s="17">
        <v>4.7897942396984097E-2</v>
      </c>
      <c r="AE612" s="17">
        <v>6.231893294173E-2</v>
      </c>
      <c r="AF612" s="17"/>
      <c r="AG612" s="17">
        <v>2.7074008386955201E-2</v>
      </c>
      <c r="AH612" s="17">
        <v>5.27771866250255E-2</v>
      </c>
      <c r="AI612" s="17">
        <v>3.5355319464852202E-2</v>
      </c>
      <c r="AJ612" s="17">
        <v>0.21919825984191299</v>
      </c>
      <c r="AK612" s="17">
        <v>0.102054009104213</v>
      </c>
      <c r="AL612" s="17"/>
      <c r="AM612" s="17">
        <v>2.91709738078367E-2</v>
      </c>
      <c r="AN612" s="17">
        <v>4.1352449652819E-2</v>
      </c>
      <c r="AO612" s="17">
        <v>4.3930031828466699E-2</v>
      </c>
      <c r="AP612" s="17">
        <v>4.6960376410842102E-2</v>
      </c>
      <c r="AQ612" s="17">
        <v>9.3301069702617395E-2</v>
      </c>
      <c r="AR612" s="17"/>
      <c r="AS612" s="17">
        <v>5.1769229104508999E-2</v>
      </c>
      <c r="AT612" s="17">
        <v>3.83997489147423E-2</v>
      </c>
      <c r="AU612" s="17">
        <v>4.3689425191330102E-2</v>
      </c>
      <c r="AV612" s="17">
        <v>4.6936502788523897E-2</v>
      </c>
      <c r="AW612" s="17"/>
      <c r="AX612" s="17">
        <v>5.1119144533276303E-2</v>
      </c>
      <c r="AY612" s="17"/>
      <c r="AZ612" s="17">
        <v>5.5904117518734898E-2</v>
      </c>
      <c r="BA612" s="17">
        <v>3.4553225671276097E-2</v>
      </c>
      <c r="BB612" s="17">
        <v>4.3531367114804799E-2</v>
      </c>
      <c r="BC612" s="17"/>
      <c r="BD612" s="17">
        <v>4.8566703530832998E-2</v>
      </c>
      <c r="BE612" s="17">
        <v>4.6476399428909403E-2</v>
      </c>
    </row>
    <row r="613" spans="2:57" x14ac:dyDescent="0.35">
      <c r="B613" t="s">
        <v>106</v>
      </c>
      <c r="C613" s="17">
        <v>0.21246860049175501</v>
      </c>
      <c r="D613" s="17">
        <v>0.23363931966972901</v>
      </c>
      <c r="E613" s="17">
        <v>0.20101697354786499</v>
      </c>
      <c r="F613" s="17"/>
      <c r="G613" s="17">
        <v>0.104958698300846</v>
      </c>
      <c r="H613" s="17">
        <v>0.18404983494101601</v>
      </c>
      <c r="I613" s="17">
        <v>0.233089909883789</v>
      </c>
      <c r="J613" s="17">
        <v>0.22807483767057601</v>
      </c>
      <c r="K613" s="17">
        <v>0.25099046477339798</v>
      </c>
      <c r="L613" s="17">
        <v>0.30911879591157498</v>
      </c>
      <c r="M613" s="17"/>
      <c r="N613" s="17">
        <v>0.21200166798558001</v>
      </c>
      <c r="O613" s="17">
        <v>0.22511848364376</v>
      </c>
      <c r="P613" s="17">
        <v>0.21100903731041201</v>
      </c>
      <c r="Q613" s="17">
        <v>0.18548868351745901</v>
      </c>
      <c r="R613" s="17"/>
      <c r="S613" s="17">
        <v>0.15</v>
      </c>
      <c r="T613" s="17">
        <v>0.180952380952381</v>
      </c>
      <c r="U613" s="17">
        <v>0.23529411764705899</v>
      </c>
      <c r="V613" s="17">
        <v>0.206349206349206</v>
      </c>
      <c r="W613" s="17">
        <v>0.152542372881356</v>
      </c>
      <c r="X613" s="17">
        <v>0.177215189873418</v>
      </c>
      <c r="Y613" s="17">
        <v>0.314285714285714</v>
      </c>
      <c r="Z613" s="17">
        <v>0.13953488372093001</v>
      </c>
      <c r="AA613" s="17">
        <v>0.33333333333333298</v>
      </c>
      <c r="AB613" s="17"/>
      <c r="AC613" s="17">
        <v>0.18657700725707299</v>
      </c>
      <c r="AD613" s="17">
        <v>0.23329461923768799</v>
      </c>
      <c r="AE613" s="17">
        <v>0.25231717900438899</v>
      </c>
      <c r="AF613" s="17"/>
      <c r="AG613" s="17">
        <v>0.235328089949427</v>
      </c>
      <c r="AH613" s="17">
        <v>0.17523163470314501</v>
      </c>
      <c r="AI613" s="17">
        <v>0.26996553620237501</v>
      </c>
      <c r="AJ613" s="17">
        <v>0.18883113101711901</v>
      </c>
      <c r="AK613" s="17">
        <v>0.21347689487369501</v>
      </c>
      <c r="AL613" s="17"/>
      <c r="AM613" s="17">
        <v>0.204380907964757</v>
      </c>
      <c r="AN613" s="17">
        <v>0.22927907317833099</v>
      </c>
      <c r="AO613" s="17">
        <v>0.20510283827551601</v>
      </c>
      <c r="AP613" s="17">
        <v>0.21186771475608701</v>
      </c>
      <c r="AQ613" s="17">
        <v>8.5453988994604005E-2</v>
      </c>
      <c r="AR613" s="17"/>
      <c r="AS613" s="17">
        <v>0.19895211624218001</v>
      </c>
      <c r="AT613" s="17">
        <v>0.22194382010153299</v>
      </c>
      <c r="AU613" s="17">
        <v>0.227021557153128</v>
      </c>
      <c r="AV613" s="17">
        <v>0.193257976273562</v>
      </c>
      <c r="AW613" s="17"/>
      <c r="AX613" s="17">
        <v>0.22697583075983699</v>
      </c>
      <c r="AY613" s="17"/>
      <c r="AZ613" s="17">
        <v>0.228783989968705</v>
      </c>
      <c r="BA613" s="17">
        <v>0.18811131071661699</v>
      </c>
      <c r="BB613" s="17">
        <v>0.22469494337373699</v>
      </c>
      <c r="BC613" s="17"/>
      <c r="BD613" s="17">
        <v>0.227135883736232</v>
      </c>
      <c r="BE613" s="17">
        <v>0.207358051389501</v>
      </c>
    </row>
    <row r="614" spans="2:57" x14ac:dyDescent="0.35">
      <c r="B614" t="s">
        <v>105</v>
      </c>
      <c r="C614" s="17">
        <v>0.24652688908884099</v>
      </c>
      <c r="D614" s="17">
        <v>0.187687161524767</v>
      </c>
      <c r="E614" s="17">
        <v>0.28005921543528001</v>
      </c>
      <c r="F614" s="17"/>
      <c r="G614" s="17">
        <v>0.22141282129543099</v>
      </c>
      <c r="H614" s="17">
        <v>0.213029375388541</v>
      </c>
      <c r="I614" s="17">
        <v>0.21763353140272201</v>
      </c>
      <c r="J614" s="17">
        <v>0.25525683505220398</v>
      </c>
      <c r="K614" s="17">
        <v>0.32713037079165402</v>
      </c>
      <c r="L614" s="17">
        <v>0.367041817273422</v>
      </c>
      <c r="M614" s="17"/>
      <c r="N614" s="17">
        <v>0.240985179325473</v>
      </c>
      <c r="O614" s="17">
        <v>0.235939183295374</v>
      </c>
      <c r="P614" s="17">
        <v>0.19085359915861699</v>
      </c>
      <c r="Q614" s="17">
        <v>0.38455873647754202</v>
      </c>
      <c r="R614" s="17"/>
      <c r="S614" s="17">
        <v>0.29166666666666702</v>
      </c>
      <c r="T614" s="17">
        <v>0.22857142857142901</v>
      </c>
      <c r="U614" s="17">
        <v>0.23529411764705899</v>
      </c>
      <c r="V614" s="17">
        <v>0.238095238095238</v>
      </c>
      <c r="W614" s="17">
        <v>0.169491525423729</v>
      </c>
      <c r="X614" s="17">
        <v>0.240506329113924</v>
      </c>
      <c r="Y614" s="17">
        <v>0.27142857142857102</v>
      </c>
      <c r="Z614" s="17">
        <v>0.27906976744186002</v>
      </c>
      <c r="AA614" s="17">
        <v>0.25555555555555598</v>
      </c>
      <c r="AB614" s="17"/>
      <c r="AC614" s="17">
        <v>0.22059449870515199</v>
      </c>
      <c r="AD614" s="17">
        <v>0.26935462082200601</v>
      </c>
      <c r="AE614" s="17">
        <v>0.23793082917914299</v>
      </c>
      <c r="AF614" s="17"/>
      <c r="AG614" s="17">
        <v>0.28447495379804599</v>
      </c>
      <c r="AH614" s="17">
        <v>0.25512443351053499</v>
      </c>
      <c r="AI614" s="17">
        <v>0.25334895922824602</v>
      </c>
      <c r="AJ614" s="17">
        <v>0</v>
      </c>
      <c r="AK614" s="17">
        <v>0.160299709578858</v>
      </c>
      <c r="AL614" s="17"/>
      <c r="AM614" s="17">
        <v>0.30249891153796699</v>
      </c>
      <c r="AN614" s="17">
        <v>0.245834761632339</v>
      </c>
      <c r="AO614" s="17">
        <v>0.23986774556153301</v>
      </c>
      <c r="AP614" s="17">
        <v>0.23825803567791501</v>
      </c>
      <c r="AQ614" s="17">
        <v>0.31395521988666197</v>
      </c>
      <c r="AR614" s="17"/>
      <c r="AS614" s="17">
        <v>0.243021435450957</v>
      </c>
      <c r="AT614" s="17">
        <v>0.190218685754908</v>
      </c>
      <c r="AU614" s="17">
        <v>0.30725544281161599</v>
      </c>
      <c r="AV614" s="17">
        <v>0.29798150887107999</v>
      </c>
      <c r="AW614" s="17"/>
      <c r="AX614" s="17">
        <v>0.22575309517414899</v>
      </c>
      <c r="AY614" s="17"/>
      <c r="AZ614" s="17">
        <v>0.168768755751975</v>
      </c>
      <c r="BA614" s="17">
        <v>0.26325995397017399</v>
      </c>
      <c r="BB614" s="17">
        <v>0.29521675932815999</v>
      </c>
      <c r="BC614" s="17"/>
      <c r="BD614" s="17">
        <v>0.24203372792213099</v>
      </c>
      <c r="BE614" s="17">
        <v>0.22764640537527001</v>
      </c>
    </row>
    <row r="615" spans="2:57" x14ac:dyDescent="0.35">
      <c r="B615" t="s">
        <v>104</v>
      </c>
      <c r="C615" s="17">
        <v>0.33489900986111198</v>
      </c>
      <c r="D615" s="17">
        <v>0.35172684712184799</v>
      </c>
      <c r="E615" s="17">
        <v>0.32657711292880198</v>
      </c>
      <c r="F615" s="17"/>
      <c r="G615" s="17">
        <v>0.35696939648973203</v>
      </c>
      <c r="H615" s="17">
        <v>0.36853106524143697</v>
      </c>
      <c r="I615" s="17">
        <v>0.34104086008531598</v>
      </c>
      <c r="J615" s="17">
        <v>0.31374705338263198</v>
      </c>
      <c r="K615" s="17">
        <v>0.302669147615797</v>
      </c>
      <c r="L615" s="17">
        <v>0.24284264225057201</v>
      </c>
      <c r="M615" s="17"/>
      <c r="N615" s="17">
        <v>0.32641001835540601</v>
      </c>
      <c r="O615" s="17">
        <v>0.37588724886284097</v>
      </c>
      <c r="P615" s="17">
        <v>0.39119233730606401</v>
      </c>
      <c r="Q615" s="17">
        <v>0.18815610316950701</v>
      </c>
      <c r="R615" s="17"/>
      <c r="S615" s="17">
        <v>0.358333333333333</v>
      </c>
      <c r="T615" s="17">
        <v>0.371428571428571</v>
      </c>
      <c r="U615" s="17">
        <v>0.29411764705882398</v>
      </c>
      <c r="V615" s="17">
        <v>0.34920634920634902</v>
      </c>
      <c r="W615" s="17">
        <v>0.44067796610169502</v>
      </c>
      <c r="X615" s="17">
        <v>0.341772151898734</v>
      </c>
      <c r="Y615" s="17">
        <v>0.28571428571428598</v>
      </c>
      <c r="Z615" s="17">
        <v>0.418604651162791</v>
      </c>
      <c r="AA615" s="17">
        <v>0.211111111111111</v>
      </c>
      <c r="AB615" s="17"/>
      <c r="AC615" s="17">
        <v>0.39759022501257602</v>
      </c>
      <c r="AD615" s="17">
        <v>0.30559727637823503</v>
      </c>
      <c r="AE615" s="17">
        <v>0.28544695011457299</v>
      </c>
      <c r="AF615" s="17"/>
      <c r="AG615" s="17">
        <v>0.34312079950008401</v>
      </c>
      <c r="AH615" s="17">
        <v>0.35203914684813697</v>
      </c>
      <c r="AI615" s="17">
        <v>0.23281471025054801</v>
      </c>
      <c r="AJ615" s="17">
        <v>0</v>
      </c>
      <c r="AK615" s="17">
        <v>0.30841946319604402</v>
      </c>
      <c r="AL615" s="17"/>
      <c r="AM615" s="17">
        <v>0.35298155780911</v>
      </c>
      <c r="AN615" s="17">
        <v>0.32367327303397397</v>
      </c>
      <c r="AO615" s="17">
        <v>0.34786561061983301</v>
      </c>
      <c r="AP615" s="17">
        <v>0.31266823162980201</v>
      </c>
      <c r="AQ615" s="17">
        <v>0.299403702553585</v>
      </c>
      <c r="AR615" s="17"/>
      <c r="AS615" s="17">
        <v>0.30896935351628102</v>
      </c>
      <c r="AT615" s="17">
        <v>0.35338706682606402</v>
      </c>
      <c r="AU615" s="17">
        <v>0.33469969878408401</v>
      </c>
      <c r="AV615" s="17">
        <v>0.33702308562254901</v>
      </c>
      <c r="AW615" s="17"/>
      <c r="AX615" s="17">
        <v>0.33805419768099998</v>
      </c>
      <c r="AY615" s="17"/>
      <c r="AZ615" s="17">
        <v>0.338173842736122</v>
      </c>
      <c r="BA615" s="17">
        <v>0.36920973706155102</v>
      </c>
      <c r="BB615" s="17">
        <v>0.30146145277807102</v>
      </c>
      <c r="BC615" s="17"/>
      <c r="BD615" s="17">
        <v>0.312041475368458</v>
      </c>
      <c r="BE615" s="17">
        <v>0.34839356812546601</v>
      </c>
    </row>
    <row r="616" spans="2:57" x14ac:dyDescent="0.35">
      <c r="B616" t="s">
        <v>103</v>
      </c>
      <c r="C616" s="17">
        <v>0.14117989493376401</v>
      </c>
      <c r="D616" s="17">
        <v>0.157515132714934</v>
      </c>
      <c r="E616" s="17">
        <v>0.132236852868927</v>
      </c>
      <c r="F616" s="17"/>
      <c r="G616" s="17">
        <v>0.25247279871862999</v>
      </c>
      <c r="H616" s="17">
        <v>0.137829743675839</v>
      </c>
      <c r="I616" s="17">
        <v>0.15747831710924901</v>
      </c>
      <c r="J616" s="17">
        <v>0.179824675539557</v>
      </c>
      <c r="K616" s="17">
        <v>4.4599747858728701E-2</v>
      </c>
      <c r="L616" s="17">
        <v>0</v>
      </c>
      <c r="M616" s="17"/>
      <c r="N616" s="17">
        <v>0.15856467748963299</v>
      </c>
      <c r="O616" s="17">
        <v>0.12028836087919299</v>
      </c>
      <c r="P616" s="17">
        <v>0.155851574392708</v>
      </c>
      <c r="Q616" s="17">
        <v>9.1474231129081499E-2</v>
      </c>
      <c r="R616" s="17"/>
      <c r="S616" s="17">
        <v>0.125</v>
      </c>
      <c r="T616" s="17">
        <v>0.14285714285714299</v>
      </c>
      <c r="U616" s="17">
        <v>0.11764705882352899</v>
      </c>
      <c r="V616" s="17">
        <v>0.19047619047618999</v>
      </c>
      <c r="W616" s="17">
        <v>0.20338983050847501</v>
      </c>
      <c r="X616" s="17">
        <v>0.177215189873418</v>
      </c>
      <c r="Y616" s="17">
        <v>8.5714285714285701E-2</v>
      </c>
      <c r="Z616" s="17">
        <v>6.9767441860465101E-2</v>
      </c>
      <c r="AA616" s="17">
        <v>0.133333333333333</v>
      </c>
      <c r="AB616" s="17"/>
      <c r="AC616" s="17">
        <v>0.13561925029657401</v>
      </c>
      <c r="AD616" s="17">
        <v>0.131812280710735</v>
      </c>
      <c r="AE616" s="17">
        <v>0.112069018409354</v>
      </c>
      <c r="AF616" s="17"/>
      <c r="AG616" s="17">
        <v>0.10556942581715099</v>
      </c>
      <c r="AH616" s="17">
        <v>0.15072699251548</v>
      </c>
      <c r="AI616" s="17">
        <v>0.208515474853979</v>
      </c>
      <c r="AJ616" s="17">
        <v>0.38833271959647497</v>
      </c>
      <c r="AK616" s="17">
        <v>0.126504430395184</v>
      </c>
      <c r="AL616" s="17"/>
      <c r="AM616" s="17">
        <v>7.4158313597784103E-2</v>
      </c>
      <c r="AN616" s="17">
        <v>0.143402572168839</v>
      </c>
      <c r="AO616" s="17">
        <v>0.14386623032196399</v>
      </c>
      <c r="AP616" s="17">
        <v>0.17376068949366699</v>
      </c>
      <c r="AQ616" s="17">
        <v>0.164068779206995</v>
      </c>
      <c r="AR616" s="17"/>
      <c r="AS616" s="17">
        <v>0.15145991388644001</v>
      </c>
      <c r="AT616" s="17">
        <v>0.196050678402754</v>
      </c>
      <c r="AU616" s="17">
        <v>6.0810384671456601E-2</v>
      </c>
      <c r="AV616" s="17">
        <v>0.109075304290335</v>
      </c>
      <c r="AW616" s="17"/>
      <c r="AX616" s="17">
        <v>0.140120139154565</v>
      </c>
      <c r="AY616" s="17"/>
      <c r="AZ616" s="17">
        <v>0.17495775462725</v>
      </c>
      <c r="BA616" s="17">
        <v>0.133074916395407</v>
      </c>
      <c r="BB616" s="17">
        <v>0.11578670308686299</v>
      </c>
      <c r="BC616" s="17"/>
      <c r="BD616" s="17">
        <v>0.145931369689551</v>
      </c>
      <c r="BE616" s="17">
        <v>0.16043105863804899</v>
      </c>
    </row>
    <row r="617" spans="2:57" x14ac:dyDescent="0.35">
      <c r="B617" t="s">
        <v>81</v>
      </c>
      <c r="C617" s="17">
        <v>2.0476212323015199E-2</v>
      </c>
      <c r="D617" s="17">
        <v>1.5438781448168499E-2</v>
      </c>
      <c r="E617" s="17">
        <v>2.1063967292232699E-2</v>
      </c>
      <c r="F617" s="17"/>
      <c r="G617" s="17">
        <v>2.5714195608876202E-2</v>
      </c>
      <c r="H617" s="17">
        <v>2.2507267412914301E-2</v>
      </c>
      <c r="I617" s="17">
        <v>1.75691365826732E-2</v>
      </c>
      <c r="J617" s="17">
        <v>7.6418191078017799E-3</v>
      </c>
      <c r="K617" s="17">
        <v>2.1032112855098602E-2</v>
      </c>
      <c r="L617" s="17">
        <v>5.3997829709620498E-2</v>
      </c>
      <c r="M617" s="17"/>
      <c r="N617" s="17">
        <v>1.4116896025537701E-2</v>
      </c>
      <c r="O617" s="17">
        <v>1.70850763277508E-2</v>
      </c>
      <c r="P617" s="17">
        <v>2.0997308972137099E-2</v>
      </c>
      <c r="Q617" s="17">
        <v>6.3157431169727205E-2</v>
      </c>
      <c r="R617" s="17"/>
      <c r="S617" s="17">
        <v>8.3333333333333297E-3</v>
      </c>
      <c r="T617" s="17">
        <v>3.8095238095238099E-2</v>
      </c>
      <c r="U617" s="17">
        <v>2.9411764705882401E-2</v>
      </c>
      <c r="V617" s="17">
        <v>1.58730158730159E-2</v>
      </c>
      <c r="W617" s="17">
        <v>1.6949152542372899E-2</v>
      </c>
      <c r="X617" s="17">
        <v>1.26582278481013E-2</v>
      </c>
      <c r="Y617" s="17">
        <v>1.4285714285714299E-2</v>
      </c>
      <c r="Z617" s="17">
        <v>2.32558139534884E-2</v>
      </c>
      <c r="AA617" s="17">
        <v>2.2222222222222199E-2</v>
      </c>
      <c r="AB617" s="17"/>
      <c r="AC617" s="17">
        <v>2.2940229009256699E-2</v>
      </c>
      <c r="AD617" s="17">
        <v>1.2043260454351499E-2</v>
      </c>
      <c r="AE617" s="17">
        <v>4.9917090350811502E-2</v>
      </c>
      <c r="AF617" s="17"/>
      <c r="AG617" s="17">
        <v>4.4327225483368499E-3</v>
      </c>
      <c r="AH617" s="17">
        <v>1.4100605797677201E-2</v>
      </c>
      <c r="AI617" s="17">
        <v>0</v>
      </c>
      <c r="AJ617" s="17">
        <v>0.20363788954449299</v>
      </c>
      <c r="AK617" s="17">
        <v>8.92454928520061E-2</v>
      </c>
      <c r="AL617" s="17"/>
      <c r="AM617" s="17">
        <v>3.68093352825462E-2</v>
      </c>
      <c r="AN617" s="17">
        <v>1.64578703336965E-2</v>
      </c>
      <c r="AO617" s="17">
        <v>1.9367543392686301E-2</v>
      </c>
      <c r="AP617" s="17">
        <v>1.6484952031688E-2</v>
      </c>
      <c r="AQ617" s="17">
        <v>4.3817239655537098E-2</v>
      </c>
      <c r="AR617" s="17"/>
      <c r="AS617" s="17">
        <v>4.5827951799633698E-2</v>
      </c>
      <c r="AT617" s="17">
        <v>0</v>
      </c>
      <c r="AU617" s="17">
        <v>2.6523491388385601E-2</v>
      </c>
      <c r="AV617" s="17">
        <v>1.57256221539506E-2</v>
      </c>
      <c r="AW617" s="17"/>
      <c r="AX617" s="17">
        <v>1.7977592697172601E-2</v>
      </c>
      <c r="AY617" s="17"/>
      <c r="AZ617" s="17">
        <v>3.3411539397211899E-2</v>
      </c>
      <c r="BA617" s="17">
        <v>1.17908561849742E-2</v>
      </c>
      <c r="BB617" s="17">
        <v>1.9308774318363701E-2</v>
      </c>
      <c r="BC617" s="17"/>
      <c r="BD617" s="17">
        <v>2.4290839752794901E-2</v>
      </c>
      <c r="BE617" s="17">
        <v>9.6945170428046901E-3</v>
      </c>
    </row>
    <row r="618" spans="2:57" x14ac:dyDescent="0.35">
      <c r="B618" t="s">
        <v>109</v>
      </c>
      <c r="C618" s="17">
        <v>0.25691799379326702</v>
      </c>
      <c r="D618" s="17">
        <v>0.287632077190283</v>
      </c>
      <c r="E618" s="17">
        <v>0.240062851474758</v>
      </c>
      <c r="F618" s="17"/>
      <c r="G618" s="17">
        <v>0.14343078788733099</v>
      </c>
      <c r="H618" s="17">
        <v>0.258102548281269</v>
      </c>
      <c r="I618" s="17">
        <v>0.26627815482003903</v>
      </c>
      <c r="J618" s="17">
        <v>0.243529616917805</v>
      </c>
      <c r="K618" s="17">
        <v>0.304568620878722</v>
      </c>
      <c r="L618" s="17">
        <v>0.33611771076638502</v>
      </c>
      <c r="M618" s="17"/>
      <c r="N618" s="17">
        <v>0.25992322880395002</v>
      </c>
      <c r="O618" s="17">
        <v>0.25080013063484102</v>
      </c>
      <c r="P618" s="17">
        <v>0.241105180170475</v>
      </c>
      <c r="Q618" s="17">
        <v>0.27265349805414302</v>
      </c>
      <c r="R618" s="17"/>
      <c r="S618" s="17">
        <v>0.21666666666666701</v>
      </c>
      <c r="T618" s="17">
        <v>0.21904761904761899</v>
      </c>
      <c r="U618" s="17">
        <v>0.32352941176470601</v>
      </c>
      <c r="V618" s="17">
        <v>0.206349206349206</v>
      </c>
      <c r="W618" s="17">
        <v>0.169491525423729</v>
      </c>
      <c r="X618" s="17">
        <v>0.227848101265823</v>
      </c>
      <c r="Y618" s="17">
        <v>0.34285714285714303</v>
      </c>
      <c r="Z618" s="17">
        <v>0.209302325581395</v>
      </c>
      <c r="AA618" s="17">
        <v>0.37777777777777799</v>
      </c>
      <c r="AB618" s="17"/>
      <c r="AC618" s="17">
        <v>0.22325579697643999</v>
      </c>
      <c r="AD618" s="17">
        <v>0.28119256163467199</v>
      </c>
      <c r="AE618" s="17">
        <v>0.31463611194611901</v>
      </c>
      <c r="AF618" s="17"/>
      <c r="AG618" s="17">
        <v>0.26240209833638301</v>
      </c>
      <c r="AH618" s="17">
        <v>0.22800882132817099</v>
      </c>
      <c r="AI618" s="17">
        <v>0.305320855667227</v>
      </c>
      <c r="AJ618" s="17">
        <v>0.408029390859032</v>
      </c>
      <c r="AK618" s="17">
        <v>0.31553090397790801</v>
      </c>
      <c r="AL618" s="17"/>
      <c r="AM618" s="17">
        <v>0.23355188177259301</v>
      </c>
      <c r="AN618" s="17">
        <v>0.27063152283115</v>
      </c>
      <c r="AO618" s="17">
        <v>0.24903287010398301</v>
      </c>
      <c r="AP618" s="17">
        <v>0.25882809116692901</v>
      </c>
      <c r="AQ618" s="17">
        <v>0.178755058697221</v>
      </c>
      <c r="AR618" s="17"/>
      <c r="AS618" s="17">
        <v>0.250721345346689</v>
      </c>
      <c r="AT618" s="17">
        <v>0.26034356901627498</v>
      </c>
      <c r="AU618" s="17">
        <v>0.27071098234445901</v>
      </c>
      <c r="AV618" s="17">
        <v>0.24019447906208499</v>
      </c>
      <c r="AW618" s="17"/>
      <c r="AX618" s="17">
        <v>0.278094975293114</v>
      </c>
      <c r="AY618" s="17"/>
      <c r="AZ618" s="17">
        <v>0.28468810748744</v>
      </c>
      <c r="BA618" s="17">
        <v>0.22266453638789299</v>
      </c>
      <c r="BB618" s="17">
        <v>0.26822631048854201</v>
      </c>
      <c r="BC618" s="17"/>
      <c r="BD618" s="17">
        <v>0.27570258726706498</v>
      </c>
      <c r="BE618" s="17">
        <v>0.25383445081841</v>
      </c>
    </row>
    <row r="619" spans="2:57" x14ac:dyDescent="0.35">
      <c r="B619" t="s">
        <v>108</v>
      </c>
      <c r="C619" s="17">
        <v>0.47607890479487602</v>
      </c>
      <c r="D619" s="17">
        <v>0.50924197983678199</v>
      </c>
      <c r="E619" s="17">
        <v>0.45881396579772898</v>
      </c>
      <c r="F619" s="17"/>
      <c r="G619" s="17">
        <v>0.60944219520836196</v>
      </c>
      <c r="H619" s="17">
        <v>0.50636080891727597</v>
      </c>
      <c r="I619" s="17">
        <v>0.49851917719456501</v>
      </c>
      <c r="J619" s="17">
        <v>0.49357172892218898</v>
      </c>
      <c r="K619" s="17">
        <v>0.347268895474526</v>
      </c>
      <c r="L619" s="17">
        <v>0.24284264225057201</v>
      </c>
      <c r="M619" s="17"/>
      <c r="N619" s="17">
        <v>0.48497469584503899</v>
      </c>
      <c r="O619" s="17">
        <v>0.49617560974203401</v>
      </c>
      <c r="P619" s="17">
        <v>0.54704391169877098</v>
      </c>
      <c r="Q619" s="17">
        <v>0.27963033429858802</v>
      </c>
      <c r="R619" s="17"/>
      <c r="S619" s="17">
        <v>0.483333333333333</v>
      </c>
      <c r="T619" s="17">
        <v>0.51428571428571401</v>
      </c>
      <c r="U619" s="17">
        <v>0.41176470588235298</v>
      </c>
      <c r="V619" s="17">
        <v>0.53968253968253999</v>
      </c>
      <c r="W619" s="17">
        <v>0.644067796610169</v>
      </c>
      <c r="X619" s="17">
        <v>0.518987341772152</v>
      </c>
      <c r="Y619" s="17">
        <v>0.371428571428571</v>
      </c>
      <c r="Z619" s="17">
        <v>0.48837209302325602</v>
      </c>
      <c r="AA619" s="17">
        <v>0.344444444444444</v>
      </c>
      <c r="AB619" s="17"/>
      <c r="AC619" s="17">
        <v>0.53320947530915097</v>
      </c>
      <c r="AD619" s="17">
        <v>0.43740955708897</v>
      </c>
      <c r="AE619" s="17">
        <v>0.39751596852392701</v>
      </c>
      <c r="AF619" s="17"/>
      <c r="AG619" s="17">
        <v>0.44869022531723401</v>
      </c>
      <c r="AH619" s="17">
        <v>0.50276613936361703</v>
      </c>
      <c r="AI619" s="17">
        <v>0.44133018510452598</v>
      </c>
      <c r="AJ619" s="17">
        <v>0.38833271959647497</v>
      </c>
      <c r="AK619" s="17">
        <v>0.43492389359122802</v>
      </c>
      <c r="AL619" s="17"/>
      <c r="AM619" s="17">
        <v>0.42713987140689402</v>
      </c>
      <c r="AN619" s="17">
        <v>0.46707584520281398</v>
      </c>
      <c r="AO619" s="17">
        <v>0.491731840941797</v>
      </c>
      <c r="AP619" s="17">
        <v>0.48642892112346803</v>
      </c>
      <c r="AQ619" s="17">
        <v>0.46347248176057898</v>
      </c>
      <c r="AR619" s="17"/>
      <c r="AS619" s="17">
        <v>0.46042926740272</v>
      </c>
      <c r="AT619" s="17">
        <v>0.54943774522881705</v>
      </c>
      <c r="AU619" s="17">
        <v>0.39551008345554001</v>
      </c>
      <c r="AV619" s="17">
        <v>0.44609838991288397</v>
      </c>
      <c r="AW619" s="17"/>
      <c r="AX619" s="17">
        <v>0.47817433683556498</v>
      </c>
      <c r="AY619" s="17"/>
      <c r="AZ619" s="17">
        <v>0.51313159736337299</v>
      </c>
      <c r="BA619" s="17">
        <v>0.50228465345695805</v>
      </c>
      <c r="BB619" s="17">
        <v>0.41724815586493402</v>
      </c>
      <c r="BC619" s="17"/>
      <c r="BD619" s="17">
        <v>0.457972845058009</v>
      </c>
      <c r="BE619" s="17">
        <v>0.50882462676351503</v>
      </c>
    </row>
    <row r="620" spans="2:57" x14ac:dyDescent="0.35">
      <c r="B620" t="s">
        <v>110</v>
      </c>
      <c r="C620" s="17">
        <v>0.219160911001609</v>
      </c>
      <c r="D620" s="17">
        <v>0.22160990264649899</v>
      </c>
      <c r="E620" s="17">
        <v>0.21875111432297101</v>
      </c>
      <c r="F620" s="17"/>
      <c r="G620" s="17">
        <v>0.46601140732103102</v>
      </c>
      <c r="H620" s="17">
        <v>0.24825826063600701</v>
      </c>
      <c r="I620" s="17">
        <v>0.23224102237452601</v>
      </c>
      <c r="J620" s="17">
        <v>0.25004211200438298</v>
      </c>
      <c r="K620" s="17">
        <v>4.2700274595803799E-2</v>
      </c>
      <c r="L620" s="17">
        <v>-9.3275068515813006E-2</v>
      </c>
      <c r="M620" s="17"/>
      <c r="N620" s="17">
        <v>0.225051467041089</v>
      </c>
      <c r="O620" s="17">
        <v>0.24537547910719301</v>
      </c>
      <c r="P620" s="17">
        <v>0.30593873152829598</v>
      </c>
      <c r="Q620" s="17">
        <v>6.9768362444449002E-3</v>
      </c>
      <c r="R620" s="17"/>
      <c r="S620" s="17">
        <v>0.266666666666667</v>
      </c>
      <c r="T620" s="17">
        <v>0.29523809523809502</v>
      </c>
      <c r="U620" s="17">
        <v>8.8235294117646995E-2</v>
      </c>
      <c r="V620" s="17">
        <v>0.33333333333333298</v>
      </c>
      <c r="W620" s="17">
        <v>0.47457627118644102</v>
      </c>
      <c r="X620" s="17">
        <v>0.291139240506329</v>
      </c>
      <c r="Y620" s="17">
        <v>2.8571428571428501E-2</v>
      </c>
      <c r="Z620" s="17">
        <v>0.27906976744186002</v>
      </c>
      <c r="AA620" s="17">
        <v>-3.3333333333333402E-2</v>
      </c>
      <c r="AB620" s="17"/>
      <c r="AC620" s="17">
        <v>0.30995367833270998</v>
      </c>
      <c r="AD620" s="17">
        <v>0.15621699545429699</v>
      </c>
      <c r="AE620" s="17">
        <v>8.2879856577807803E-2</v>
      </c>
      <c r="AF620" s="17"/>
      <c r="AG620" s="17">
        <v>0.18628812698085201</v>
      </c>
      <c r="AH620" s="17">
        <v>0.27475731803544701</v>
      </c>
      <c r="AI620" s="17">
        <v>0.13600932943729899</v>
      </c>
      <c r="AJ620" s="17">
        <v>-1.96966712625565E-2</v>
      </c>
      <c r="AK620" s="17">
        <v>0.11939298961332</v>
      </c>
      <c r="AL620" s="17"/>
      <c r="AM620" s="17">
        <v>0.19358798963430099</v>
      </c>
      <c r="AN620" s="17">
        <v>0.19644432237166401</v>
      </c>
      <c r="AO620" s="17">
        <v>0.242698970837814</v>
      </c>
      <c r="AP620" s="17">
        <v>0.22760082995653899</v>
      </c>
      <c r="AQ620" s="17">
        <v>0.28471742306335801</v>
      </c>
      <c r="AR620" s="17"/>
      <c r="AS620" s="17">
        <v>0.209707922056031</v>
      </c>
      <c r="AT620" s="17">
        <v>0.28909417621254202</v>
      </c>
      <c r="AU620" s="17">
        <v>0.124799101111082</v>
      </c>
      <c r="AV620" s="17">
        <v>0.20590391085079801</v>
      </c>
      <c r="AW620" s="17"/>
      <c r="AX620" s="17">
        <v>0.20007936154245101</v>
      </c>
      <c r="AY620" s="17"/>
      <c r="AZ620" s="17">
        <v>0.22844348987593299</v>
      </c>
      <c r="BA620" s="17">
        <v>0.27962011706906498</v>
      </c>
      <c r="BB620" s="17">
        <v>0.14902184537639299</v>
      </c>
      <c r="BC620" s="17"/>
      <c r="BD620" s="17">
        <v>0.182270257790944</v>
      </c>
      <c r="BE620" s="17">
        <v>0.25499017594510498</v>
      </c>
    </row>
    <row r="621" spans="2:57"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row>
    <row r="622" spans="2:57" x14ac:dyDescent="0.35">
      <c r="B622" s="6" t="s">
        <v>303</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row>
    <row r="623" spans="2:57" x14ac:dyDescent="0.35">
      <c r="B623" s="24" t="s">
        <v>85</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row>
    <row r="624" spans="2:57" x14ac:dyDescent="0.35">
      <c r="B624" t="s">
        <v>107</v>
      </c>
      <c r="C624" s="17">
        <v>4.1032716749751702E-2</v>
      </c>
      <c r="D624" s="17">
        <v>4.0813358873043097E-2</v>
      </c>
      <c r="E624" s="17">
        <v>4.1354653786729E-2</v>
      </c>
      <c r="F624" s="17"/>
      <c r="G624" s="17">
        <v>9.1320072646240896E-2</v>
      </c>
      <c r="H624" s="17">
        <v>5.6044052746645798E-2</v>
      </c>
      <c r="I624" s="17">
        <v>3.8161197218128599E-2</v>
      </c>
      <c r="J624" s="17">
        <v>2.3506029513791198E-2</v>
      </c>
      <c r="K624" s="17">
        <v>1.7976012260299001E-2</v>
      </c>
      <c r="L624" s="17">
        <v>0</v>
      </c>
      <c r="M624" s="17"/>
      <c r="N624" s="17">
        <v>4.4451718320274898E-2</v>
      </c>
      <c r="O624" s="17">
        <v>2.59220916136574E-2</v>
      </c>
      <c r="P624" s="17">
        <v>3.7342500984113E-2</v>
      </c>
      <c r="Q624" s="17">
        <v>7.0171097031051705E-2</v>
      </c>
      <c r="R624" s="17"/>
      <c r="S624" s="17">
        <v>3.3333333333333298E-2</v>
      </c>
      <c r="T624" s="17">
        <v>3.8095238095238099E-2</v>
      </c>
      <c r="U624" s="17">
        <v>0</v>
      </c>
      <c r="V624" s="17">
        <v>0</v>
      </c>
      <c r="W624" s="17">
        <v>5.0847457627118599E-2</v>
      </c>
      <c r="X624" s="17">
        <v>0</v>
      </c>
      <c r="Y624" s="17">
        <v>8.5714285714285701E-2</v>
      </c>
      <c r="Z624" s="17">
        <v>0.13953488372093001</v>
      </c>
      <c r="AA624" s="17">
        <v>7.7777777777777807E-2</v>
      </c>
      <c r="AB624" s="17"/>
      <c r="AC624" s="17">
        <v>1.2192900983031701E-2</v>
      </c>
      <c r="AD624" s="17">
        <v>5.0342968125123497E-2</v>
      </c>
      <c r="AE624" s="17">
        <v>5.2365278706782897E-2</v>
      </c>
      <c r="AF624" s="17"/>
      <c r="AG624" s="17">
        <v>2.9184406689215001E-2</v>
      </c>
      <c r="AH624" s="17">
        <v>4.88845558551727E-2</v>
      </c>
      <c r="AI624" s="17">
        <v>4.0616052837528997E-2</v>
      </c>
      <c r="AJ624" s="17">
        <v>0.20363788954449299</v>
      </c>
      <c r="AK624" s="17">
        <v>6.0015052377368101E-2</v>
      </c>
      <c r="AL624" s="17"/>
      <c r="AM624" s="17">
        <v>4.88188697016399E-2</v>
      </c>
      <c r="AN624" s="17">
        <v>1.6619957183053102E-2</v>
      </c>
      <c r="AO624" s="17">
        <v>4.9978881753278498E-2</v>
      </c>
      <c r="AP624" s="17">
        <v>4.1647689030381997E-2</v>
      </c>
      <c r="AQ624" s="17">
        <v>0.12634519855562801</v>
      </c>
      <c r="AR624" s="17"/>
      <c r="AS624" s="17">
        <v>6.2003416701215203E-2</v>
      </c>
      <c r="AT624" s="17">
        <v>3.45242046679314E-2</v>
      </c>
      <c r="AU624" s="17">
        <v>1.85040550849635E-2</v>
      </c>
      <c r="AV624" s="17">
        <v>5.1688640360001599E-2</v>
      </c>
      <c r="AW624" s="17"/>
      <c r="AX624" s="17">
        <v>4.3426516116536702E-2</v>
      </c>
      <c r="AY624" s="17"/>
      <c r="AZ624" s="17">
        <v>6.6975451465248206E-2</v>
      </c>
      <c r="BA624" s="17">
        <v>3.68693877219037E-2</v>
      </c>
      <c r="BB624" s="17">
        <v>1.7110487498896699E-2</v>
      </c>
      <c r="BC624" s="17"/>
      <c r="BD624" s="17">
        <v>6.1384644012847503E-2</v>
      </c>
      <c r="BE624" s="17">
        <v>2.9379481912429301E-2</v>
      </c>
    </row>
    <row r="625" spans="2:57" x14ac:dyDescent="0.35">
      <c r="B625" t="s">
        <v>106</v>
      </c>
      <c r="C625" s="17">
        <v>0.14041275262612701</v>
      </c>
      <c r="D625" s="17">
        <v>0.12730955521189199</v>
      </c>
      <c r="E625" s="17">
        <v>0.14407713954781501</v>
      </c>
      <c r="F625" s="17"/>
      <c r="G625" s="17">
        <v>0.23352690276278701</v>
      </c>
      <c r="H625" s="17">
        <v>0.154562326996422</v>
      </c>
      <c r="I625" s="17">
        <v>0.15492794101076399</v>
      </c>
      <c r="J625" s="17">
        <v>0.12757306779041599</v>
      </c>
      <c r="K625" s="17">
        <v>4.8552166732018898E-2</v>
      </c>
      <c r="L625" s="17">
        <v>0.104535008894314</v>
      </c>
      <c r="M625" s="17"/>
      <c r="N625" s="17">
        <v>0.11971766565392</v>
      </c>
      <c r="O625" s="17">
        <v>0.14031483139603901</v>
      </c>
      <c r="P625" s="17">
        <v>0.20336323622601499</v>
      </c>
      <c r="Q625" s="17">
        <v>0.153509218891906</v>
      </c>
      <c r="R625" s="17"/>
      <c r="S625" s="17">
        <v>0.116666666666667</v>
      </c>
      <c r="T625" s="17">
        <v>0.14285714285714299</v>
      </c>
      <c r="U625" s="17">
        <v>0.14705882352941199</v>
      </c>
      <c r="V625" s="17">
        <v>0.11111111111111099</v>
      </c>
      <c r="W625" s="17">
        <v>0.169491525423729</v>
      </c>
      <c r="X625" s="17">
        <v>0.177215189873418</v>
      </c>
      <c r="Y625" s="17">
        <v>0.128571428571429</v>
      </c>
      <c r="Z625" s="17">
        <v>0.232558139534884</v>
      </c>
      <c r="AA625" s="17">
        <v>0.11111111111111099</v>
      </c>
      <c r="AB625" s="17"/>
      <c r="AC625" s="17">
        <v>0.113833547735866</v>
      </c>
      <c r="AD625" s="17">
        <v>0.149582046464695</v>
      </c>
      <c r="AE625" s="17">
        <v>0.163446417235241</v>
      </c>
      <c r="AF625" s="17"/>
      <c r="AG625" s="17">
        <v>0.102456592887967</v>
      </c>
      <c r="AH625" s="17">
        <v>0.155981703619754</v>
      </c>
      <c r="AI625" s="17">
        <v>0.12615673076190301</v>
      </c>
      <c r="AJ625" s="17">
        <v>0</v>
      </c>
      <c r="AK625" s="17">
        <v>0.16880680461445099</v>
      </c>
      <c r="AL625" s="17"/>
      <c r="AM625" s="17">
        <v>0.15652771526898601</v>
      </c>
      <c r="AN625" s="17">
        <v>0.12544248941485101</v>
      </c>
      <c r="AO625" s="17">
        <v>0.12441706559344499</v>
      </c>
      <c r="AP625" s="17">
        <v>0.153293572556606</v>
      </c>
      <c r="AQ625" s="17">
        <v>0.128072996142713</v>
      </c>
      <c r="AR625" s="17"/>
      <c r="AS625" s="17">
        <v>0.146411750764295</v>
      </c>
      <c r="AT625" s="17">
        <v>0.14488288861318699</v>
      </c>
      <c r="AU625" s="17">
        <v>0.14568219253953599</v>
      </c>
      <c r="AV625" s="17">
        <v>0.112174446105358</v>
      </c>
      <c r="AW625" s="17"/>
      <c r="AX625" s="17">
        <v>0.136001018951799</v>
      </c>
      <c r="AY625" s="17"/>
      <c r="AZ625" s="17">
        <v>0.17000988301608</v>
      </c>
      <c r="BA625" s="17">
        <v>0.136530477143605</v>
      </c>
      <c r="BB625" s="17">
        <v>0.114913021492065</v>
      </c>
      <c r="BC625" s="17"/>
      <c r="BD625" s="17">
        <v>0.152824004196217</v>
      </c>
      <c r="BE625" s="17">
        <v>0.124566427562513</v>
      </c>
    </row>
    <row r="626" spans="2:57" x14ac:dyDescent="0.35">
      <c r="B626" t="s">
        <v>105</v>
      </c>
      <c r="C626" s="17">
        <v>0.225461154900508</v>
      </c>
      <c r="D626" s="17">
        <v>0.21655503935940301</v>
      </c>
      <c r="E626" s="17">
        <v>0.23175899004344699</v>
      </c>
      <c r="F626" s="17"/>
      <c r="G626" s="17">
        <v>0.17879580547287499</v>
      </c>
      <c r="H626" s="17">
        <v>0.22815264875838701</v>
      </c>
      <c r="I626" s="17">
        <v>0.206548981531466</v>
      </c>
      <c r="J626" s="17">
        <v>0.21893401131828599</v>
      </c>
      <c r="K626" s="17">
        <v>0.25430572503305698</v>
      </c>
      <c r="L626" s="17">
        <v>0.33648671902273802</v>
      </c>
      <c r="M626" s="17"/>
      <c r="N626" s="17">
        <v>0.22448279843844701</v>
      </c>
      <c r="O626" s="17">
        <v>0.23601341214655999</v>
      </c>
      <c r="P626" s="17">
        <v>0.18258256615597099</v>
      </c>
      <c r="Q626" s="17">
        <v>0.28297516438977299</v>
      </c>
      <c r="R626" s="17"/>
      <c r="S626" s="17">
        <v>0.29166666666666702</v>
      </c>
      <c r="T626" s="17">
        <v>0.238095238095238</v>
      </c>
      <c r="U626" s="17">
        <v>0.14705882352941199</v>
      </c>
      <c r="V626" s="17">
        <v>0.26984126984126999</v>
      </c>
      <c r="W626" s="17">
        <v>0.22033898305084701</v>
      </c>
      <c r="X626" s="17">
        <v>0.164556962025316</v>
      </c>
      <c r="Y626" s="17">
        <v>0.25714285714285701</v>
      </c>
      <c r="Z626" s="17">
        <v>0.209302325581395</v>
      </c>
      <c r="AA626" s="17">
        <v>0.18888888888888899</v>
      </c>
      <c r="AB626" s="17"/>
      <c r="AC626" s="17">
        <v>0.24957970533735399</v>
      </c>
      <c r="AD626" s="17">
        <v>0.21913756399404499</v>
      </c>
      <c r="AE626" s="17">
        <v>0.21335740983939</v>
      </c>
      <c r="AF626" s="17"/>
      <c r="AG626" s="17">
        <v>0.25113387863662301</v>
      </c>
      <c r="AH626" s="17">
        <v>0.22195106262533501</v>
      </c>
      <c r="AI626" s="17">
        <v>0.22476291952170999</v>
      </c>
      <c r="AJ626" s="17">
        <v>0.20363788954449299</v>
      </c>
      <c r="AK626" s="17">
        <v>0.172939329458523</v>
      </c>
      <c r="AL626" s="17"/>
      <c r="AM626" s="17">
        <v>0.344734927189917</v>
      </c>
      <c r="AN626" s="17">
        <v>0.241613561263538</v>
      </c>
      <c r="AO626" s="17">
        <v>0.23632542603742901</v>
      </c>
      <c r="AP626" s="17">
        <v>0.18248005487011301</v>
      </c>
      <c r="AQ626" s="17">
        <v>0.18967215263200499</v>
      </c>
      <c r="AR626" s="17"/>
      <c r="AS626" s="17">
        <v>0.207387278408874</v>
      </c>
      <c r="AT626" s="17">
        <v>0.19686129821742199</v>
      </c>
      <c r="AU626" s="17">
        <v>0.23886920959109001</v>
      </c>
      <c r="AV626" s="17">
        <v>0.30442966615436401</v>
      </c>
      <c r="AW626" s="17"/>
      <c r="AX626" s="17">
        <v>0.22768573685284299</v>
      </c>
      <c r="AY626" s="17"/>
      <c r="AZ626" s="17">
        <v>0.226930607881141</v>
      </c>
      <c r="BA626" s="17">
        <v>0.236772520717039</v>
      </c>
      <c r="BB626" s="17">
        <v>0.197061435380948</v>
      </c>
      <c r="BC626" s="17"/>
      <c r="BD626" s="17">
        <v>0.21064985730438399</v>
      </c>
      <c r="BE626" s="17">
        <v>0.231196934840254</v>
      </c>
    </row>
    <row r="627" spans="2:57" x14ac:dyDescent="0.35">
      <c r="B627" t="s">
        <v>104</v>
      </c>
      <c r="C627" s="17">
        <v>0.415569853152572</v>
      </c>
      <c r="D627" s="17">
        <v>0.40117569151357901</v>
      </c>
      <c r="E627" s="17">
        <v>0.42598911230185399</v>
      </c>
      <c r="F627" s="17"/>
      <c r="G627" s="17">
        <v>0.35753156674985997</v>
      </c>
      <c r="H627" s="17">
        <v>0.37499017279083102</v>
      </c>
      <c r="I627" s="17">
        <v>0.42877454628432499</v>
      </c>
      <c r="J627" s="17">
        <v>0.39001730829431103</v>
      </c>
      <c r="K627" s="17">
        <v>0.540946056467283</v>
      </c>
      <c r="L627" s="17">
        <v>0.42152276394636001</v>
      </c>
      <c r="M627" s="17"/>
      <c r="N627" s="17">
        <v>0.44300659168291001</v>
      </c>
      <c r="O627" s="17">
        <v>0.40850358958261901</v>
      </c>
      <c r="P627" s="17">
        <v>0.36556449578394901</v>
      </c>
      <c r="Q627" s="17">
        <v>0.36749801165748203</v>
      </c>
      <c r="R627" s="17"/>
      <c r="S627" s="17">
        <v>0.41666666666666702</v>
      </c>
      <c r="T627" s="17">
        <v>0.35238095238095202</v>
      </c>
      <c r="U627" s="17">
        <v>0.47058823529411797</v>
      </c>
      <c r="V627" s="17">
        <v>0.46031746031746001</v>
      </c>
      <c r="W627" s="17">
        <v>0.40677966101694901</v>
      </c>
      <c r="X627" s="17">
        <v>0.417721518987342</v>
      </c>
      <c r="Y627" s="17">
        <v>0.41428571428571398</v>
      </c>
      <c r="Z627" s="17">
        <v>0.372093023255814</v>
      </c>
      <c r="AA627" s="17">
        <v>0.43333333333333302</v>
      </c>
      <c r="AB627" s="17"/>
      <c r="AC627" s="17">
        <v>0.43599331688065801</v>
      </c>
      <c r="AD627" s="17">
        <v>0.41142722434537898</v>
      </c>
      <c r="AE627" s="17">
        <v>0.41851210494421098</v>
      </c>
      <c r="AF627" s="17"/>
      <c r="AG627" s="17">
        <v>0.43231626180907901</v>
      </c>
      <c r="AH627" s="17">
        <v>0.41030746274963797</v>
      </c>
      <c r="AI627" s="17">
        <v>0.56434719351043505</v>
      </c>
      <c r="AJ627" s="17">
        <v>0</v>
      </c>
      <c r="AK627" s="17">
        <v>0.402561162392093</v>
      </c>
      <c r="AL627" s="17"/>
      <c r="AM627" s="17">
        <v>0.328037897843656</v>
      </c>
      <c r="AN627" s="17">
        <v>0.46254197423385102</v>
      </c>
      <c r="AO627" s="17">
        <v>0.40430948481696999</v>
      </c>
      <c r="AP627" s="17">
        <v>0.43953573273770002</v>
      </c>
      <c r="AQ627" s="17">
        <v>0.30346085437354198</v>
      </c>
      <c r="AR627" s="17"/>
      <c r="AS627" s="17">
        <v>0.41517124568139402</v>
      </c>
      <c r="AT627" s="17">
        <v>0.41552095260228999</v>
      </c>
      <c r="AU627" s="17">
        <v>0.45460354014544602</v>
      </c>
      <c r="AV627" s="17">
        <v>0.36125841706197698</v>
      </c>
      <c r="AW627" s="17"/>
      <c r="AX627" s="17">
        <v>0.41038851775058899</v>
      </c>
      <c r="AY627" s="17"/>
      <c r="AZ627" s="17">
        <v>0.38929839144290301</v>
      </c>
      <c r="BA627" s="17">
        <v>0.40286414218317201</v>
      </c>
      <c r="BB627" s="17">
        <v>0.46680257250769103</v>
      </c>
      <c r="BC627" s="17"/>
      <c r="BD627" s="17">
        <v>0.42124140678925198</v>
      </c>
      <c r="BE627" s="17">
        <v>0.41718708351152201</v>
      </c>
    </row>
    <row r="628" spans="2:57" x14ac:dyDescent="0.35">
      <c r="B628" t="s">
        <v>103</v>
      </c>
      <c r="C628" s="17">
        <v>0.165663051887041</v>
      </c>
      <c r="D628" s="17">
        <v>0.209944620317843</v>
      </c>
      <c r="E628" s="17">
        <v>0.14039971702159901</v>
      </c>
      <c r="F628" s="17"/>
      <c r="G628" s="17">
        <v>0.124458863742246</v>
      </c>
      <c r="H628" s="17">
        <v>0.181495425447388</v>
      </c>
      <c r="I628" s="17">
        <v>0.154018197372643</v>
      </c>
      <c r="J628" s="17">
        <v>0.230900171394816</v>
      </c>
      <c r="K628" s="17">
        <v>0.12716666632802001</v>
      </c>
      <c r="L628" s="17">
        <v>0.110456593281778</v>
      </c>
      <c r="M628" s="17"/>
      <c r="N628" s="17">
        <v>0.16242566437849401</v>
      </c>
      <c r="O628" s="17">
        <v>0.17669972888761601</v>
      </c>
      <c r="P628" s="17">
        <v>0.18105105798988899</v>
      </c>
      <c r="Q628" s="17">
        <v>0.110906355903993</v>
      </c>
      <c r="R628" s="17"/>
      <c r="S628" s="17">
        <v>0.133333333333333</v>
      </c>
      <c r="T628" s="17">
        <v>0.2</v>
      </c>
      <c r="U628" s="17">
        <v>0.20588235294117599</v>
      </c>
      <c r="V628" s="17">
        <v>0.158730158730159</v>
      </c>
      <c r="W628" s="17">
        <v>0.152542372881356</v>
      </c>
      <c r="X628" s="17">
        <v>0.240506329113924</v>
      </c>
      <c r="Y628" s="17">
        <v>0.114285714285714</v>
      </c>
      <c r="Z628" s="17">
        <v>4.6511627906976702E-2</v>
      </c>
      <c r="AA628" s="17">
        <v>0.16666666666666699</v>
      </c>
      <c r="AB628" s="17"/>
      <c r="AC628" s="17">
        <v>0.169270969324474</v>
      </c>
      <c r="AD628" s="17">
        <v>0.16122613128139801</v>
      </c>
      <c r="AE628" s="17">
        <v>0.13839482513732401</v>
      </c>
      <c r="AF628" s="17"/>
      <c r="AG628" s="17">
        <v>0.17570470186179901</v>
      </c>
      <c r="AH628" s="17">
        <v>0.15626981060831199</v>
      </c>
      <c r="AI628" s="17">
        <v>4.4117103368422603E-2</v>
      </c>
      <c r="AJ628" s="17">
        <v>0.59272422091101395</v>
      </c>
      <c r="AK628" s="17">
        <v>0.15168339411784301</v>
      </c>
      <c r="AL628" s="17"/>
      <c r="AM628" s="17">
        <v>0.103475922354528</v>
      </c>
      <c r="AN628" s="17">
        <v>0.153782017904708</v>
      </c>
      <c r="AO628" s="17">
        <v>0.16941680165304901</v>
      </c>
      <c r="AP628" s="17">
        <v>0.17206652310169099</v>
      </c>
      <c r="AQ628" s="17">
        <v>0.252448798296112</v>
      </c>
      <c r="AR628" s="17"/>
      <c r="AS628" s="17">
        <v>0.15236322579417</v>
      </c>
      <c r="AT628" s="17">
        <v>0.20026601760159299</v>
      </c>
      <c r="AU628" s="17">
        <v>0.128623120438672</v>
      </c>
      <c r="AV628" s="17">
        <v>0.160407610837625</v>
      </c>
      <c r="AW628" s="17"/>
      <c r="AX628" s="17">
        <v>0.16755686822427601</v>
      </c>
      <c r="AY628" s="17"/>
      <c r="AZ628" s="17">
        <v>0.123112092288617</v>
      </c>
      <c r="BA628" s="17">
        <v>0.18696347223428</v>
      </c>
      <c r="BB628" s="17">
        <v>0.18882745639417101</v>
      </c>
      <c r="BC628" s="17"/>
      <c r="BD628" s="17">
        <v>0.14353842872210801</v>
      </c>
      <c r="BE628" s="17">
        <v>0.19135937671573999</v>
      </c>
    </row>
    <row r="629" spans="2:57" x14ac:dyDescent="0.35">
      <c r="B629" t="s">
        <v>81</v>
      </c>
      <c r="C629" s="17">
        <v>1.1860470684000099E-2</v>
      </c>
      <c r="D629" s="17">
        <v>4.2017347242390502E-3</v>
      </c>
      <c r="E629" s="17">
        <v>1.64203872985558E-2</v>
      </c>
      <c r="F629" s="17"/>
      <c r="G629" s="17">
        <v>1.43667886259912E-2</v>
      </c>
      <c r="H629" s="17">
        <v>4.75537326032624E-3</v>
      </c>
      <c r="I629" s="17">
        <v>1.75691365826732E-2</v>
      </c>
      <c r="J629" s="17">
        <v>9.0694116883801301E-3</v>
      </c>
      <c r="K629" s="17">
        <v>1.1053373179321899E-2</v>
      </c>
      <c r="L629" s="17">
        <v>2.6998914854810301E-2</v>
      </c>
      <c r="M629" s="17"/>
      <c r="N629" s="17">
        <v>5.9155615259544299E-3</v>
      </c>
      <c r="O629" s="17">
        <v>1.25463463735096E-2</v>
      </c>
      <c r="P629" s="17">
        <v>3.0096142860063201E-2</v>
      </c>
      <c r="Q629" s="17">
        <v>1.49401521257943E-2</v>
      </c>
      <c r="R629" s="17"/>
      <c r="S629" s="17">
        <v>8.3333333333333297E-3</v>
      </c>
      <c r="T629" s="17">
        <v>2.8571428571428598E-2</v>
      </c>
      <c r="U629" s="17">
        <v>2.9411764705882401E-2</v>
      </c>
      <c r="V629" s="17">
        <v>0</v>
      </c>
      <c r="W629" s="17">
        <v>0</v>
      </c>
      <c r="X629" s="17">
        <v>0</v>
      </c>
      <c r="Y629" s="17">
        <v>0</v>
      </c>
      <c r="Z629" s="17">
        <v>0</v>
      </c>
      <c r="AA629" s="17">
        <v>2.2222222222222199E-2</v>
      </c>
      <c r="AB629" s="17"/>
      <c r="AC629" s="17">
        <v>1.9129559738615999E-2</v>
      </c>
      <c r="AD629" s="17">
        <v>8.2840657893585908E-3</v>
      </c>
      <c r="AE629" s="17">
        <v>1.3923964137051799E-2</v>
      </c>
      <c r="AF629" s="17"/>
      <c r="AG629" s="17">
        <v>9.2041581153173898E-3</v>
      </c>
      <c r="AH629" s="17">
        <v>6.6054045417895998E-3</v>
      </c>
      <c r="AI629" s="17">
        <v>0</v>
      </c>
      <c r="AJ629" s="17">
        <v>0</v>
      </c>
      <c r="AK629" s="17">
        <v>4.3994257039721298E-2</v>
      </c>
      <c r="AL629" s="17"/>
      <c r="AM629" s="17">
        <v>1.84046676412731E-2</v>
      </c>
      <c r="AN629" s="17">
        <v>0</v>
      </c>
      <c r="AO629" s="17">
        <v>1.55523401458286E-2</v>
      </c>
      <c r="AP629" s="17">
        <v>1.09764277035074E-2</v>
      </c>
      <c r="AQ629" s="17">
        <v>0</v>
      </c>
      <c r="AR629" s="17"/>
      <c r="AS629" s="17">
        <v>1.6663082650052299E-2</v>
      </c>
      <c r="AT629" s="17">
        <v>7.9446382975765107E-3</v>
      </c>
      <c r="AU629" s="17">
        <v>1.37178822002924E-2</v>
      </c>
      <c r="AV629" s="17">
        <v>1.00412194806746E-2</v>
      </c>
      <c r="AW629" s="17"/>
      <c r="AX629" s="17">
        <v>1.49413421039568E-2</v>
      </c>
      <c r="AY629" s="17"/>
      <c r="AZ629" s="17">
        <v>2.3673573906011498E-2</v>
      </c>
      <c r="BA629" s="17">
        <v>0</v>
      </c>
      <c r="BB629" s="17">
        <v>1.5285026726228401E-2</v>
      </c>
      <c r="BC629" s="17"/>
      <c r="BD629" s="17">
        <v>1.0361658975192501E-2</v>
      </c>
      <c r="BE629" s="17">
        <v>6.3106954575415097E-3</v>
      </c>
    </row>
    <row r="630" spans="2:57" x14ac:dyDescent="0.35">
      <c r="B630" t="s">
        <v>109</v>
      </c>
      <c r="C630" s="17">
        <v>0.18144546937587899</v>
      </c>
      <c r="D630" s="17">
        <v>0.16812291408493599</v>
      </c>
      <c r="E630" s="17">
        <v>0.18543179333454399</v>
      </c>
      <c r="F630" s="17"/>
      <c r="G630" s="17">
        <v>0.32484697540902802</v>
      </c>
      <c r="H630" s="17">
        <v>0.21060637974306801</v>
      </c>
      <c r="I630" s="17">
        <v>0.19308913822889301</v>
      </c>
      <c r="J630" s="17">
        <v>0.15107909730420699</v>
      </c>
      <c r="K630" s="17">
        <v>6.6528178992317999E-2</v>
      </c>
      <c r="L630" s="17">
        <v>0.104535008894314</v>
      </c>
      <c r="M630" s="17"/>
      <c r="N630" s="17">
        <v>0.164169383974195</v>
      </c>
      <c r="O630" s="17">
        <v>0.166236923009696</v>
      </c>
      <c r="P630" s="17">
        <v>0.240705737210128</v>
      </c>
      <c r="Q630" s="17">
        <v>0.22368031592295801</v>
      </c>
      <c r="R630" s="17"/>
      <c r="S630" s="17">
        <v>0.15</v>
      </c>
      <c r="T630" s="17">
        <v>0.180952380952381</v>
      </c>
      <c r="U630" s="17">
        <v>0.14705882352941199</v>
      </c>
      <c r="V630" s="17">
        <v>0.11111111111111099</v>
      </c>
      <c r="W630" s="17">
        <v>0.22033898305084701</v>
      </c>
      <c r="X630" s="17">
        <v>0.177215189873418</v>
      </c>
      <c r="Y630" s="17">
        <v>0.214285714285714</v>
      </c>
      <c r="Z630" s="17">
        <v>0.372093023255814</v>
      </c>
      <c r="AA630" s="17">
        <v>0.18888888888888899</v>
      </c>
      <c r="AB630" s="17"/>
      <c r="AC630" s="17">
        <v>0.12602644871889701</v>
      </c>
      <c r="AD630" s="17">
        <v>0.19992501458981901</v>
      </c>
      <c r="AE630" s="17">
        <v>0.21581169594202401</v>
      </c>
      <c r="AF630" s="17"/>
      <c r="AG630" s="17">
        <v>0.13164099957718201</v>
      </c>
      <c r="AH630" s="17">
        <v>0.20486625947492601</v>
      </c>
      <c r="AI630" s="17">
        <v>0.16677278359943201</v>
      </c>
      <c r="AJ630" s="17">
        <v>0.20363788954449299</v>
      </c>
      <c r="AK630" s="17">
        <v>0.22882185699181901</v>
      </c>
      <c r="AL630" s="17"/>
      <c r="AM630" s="17">
        <v>0.20534658497062599</v>
      </c>
      <c r="AN630" s="17">
        <v>0.14206244659790401</v>
      </c>
      <c r="AO630" s="17">
        <v>0.17439594734672301</v>
      </c>
      <c r="AP630" s="17">
        <v>0.19494126158698799</v>
      </c>
      <c r="AQ630" s="17">
        <v>0.25441819469834098</v>
      </c>
      <c r="AR630" s="17"/>
      <c r="AS630" s="17">
        <v>0.20841516746551</v>
      </c>
      <c r="AT630" s="17">
        <v>0.17940709328111901</v>
      </c>
      <c r="AU630" s="17">
        <v>0.16418624762449899</v>
      </c>
      <c r="AV630" s="17">
        <v>0.16386308646535999</v>
      </c>
      <c r="AW630" s="17"/>
      <c r="AX630" s="17">
        <v>0.179427535068336</v>
      </c>
      <c r="AY630" s="17"/>
      <c r="AZ630" s="17">
        <v>0.236985334481328</v>
      </c>
      <c r="BA630" s="17">
        <v>0.17339986486550901</v>
      </c>
      <c r="BB630" s="17">
        <v>0.13202350899096099</v>
      </c>
      <c r="BC630" s="17"/>
      <c r="BD630" s="17">
        <v>0.21420864820906399</v>
      </c>
      <c r="BE630" s="17">
        <v>0.15394590947494199</v>
      </c>
    </row>
    <row r="631" spans="2:57" x14ac:dyDescent="0.35">
      <c r="B631" t="s">
        <v>108</v>
      </c>
      <c r="C631" s="17">
        <v>0.581232905039613</v>
      </c>
      <c r="D631" s="17">
        <v>0.61112031183142201</v>
      </c>
      <c r="E631" s="17">
        <v>0.56638882932345302</v>
      </c>
      <c r="F631" s="17"/>
      <c r="G631" s="17">
        <v>0.48199043049210699</v>
      </c>
      <c r="H631" s="17">
        <v>0.55648559823821897</v>
      </c>
      <c r="I631" s="17">
        <v>0.58279274365696798</v>
      </c>
      <c r="J631" s="17">
        <v>0.62091747968912703</v>
      </c>
      <c r="K631" s="17">
        <v>0.66811272279530298</v>
      </c>
      <c r="L631" s="17">
        <v>0.53197935722813805</v>
      </c>
      <c r="M631" s="17"/>
      <c r="N631" s="17">
        <v>0.60543225606140305</v>
      </c>
      <c r="O631" s="17">
        <v>0.58520331847023399</v>
      </c>
      <c r="P631" s="17">
        <v>0.54661555377383797</v>
      </c>
      <c r="Q631" s="17">
        <v>0.47840436756147497</v>
      </c>
      <c r="R631" s="17"/>
      <c r="S631" s="17">
        <v>0.55000000000000004</v>
      </c>
      <c r="T631" s="17">
        <v>0.55238095238095197</v>
      </c>
      <c r="U631" s="17">
        <v>0.67647058823529405</v>
      </c>
      <c r="V631" s="17">
        <v>0.61904761904761896</v>
      </c>
      <c r="W631" s="17">
        <v>0.55932203389830504</v>
      </c>
      <c r="X631" s="17">
        <v>0.658227848101266</v>
      </c>
      <c r="Y631" s="17">
        <v>0.52857142857142903</v>
      </c>
      <c r="Z631" s="17">
        <v>0.418604651162791</v>
      </c>
      <c r="AA631" s="17">
        <v>0.6</v>
      </c>
      <c r="AB631" s="17"/>
      <c r="AC631" s="17">
        <v>0.60526428620513195</v>
      </c>
      <c r="AD631" s="17">
        <v>0.57265335562677699</v>
      </c>
      <c r="AE631" s="17">
        <v>0.55690693008153502</v>
      </c>
      <c r="AF631" s="17"/>
      <c r="AG631" s="17">
        <v>0.60802096367087799</v>
      </c>
      <c r="AH631" s="17">
        <v>0.56657727335794905</v>
      </c>
      <c r="AI631" s="17">
        <v>0.60846429687885795</v>
      </c>
      <c r="AJ631" s="17">
        <v>0.59272422091101395</v>
      </c>
      <c r="AK631" s="17">
        <v>0.55424455650993598</v>
      </c>
      <c r="AL631" s="17"/>
      <c r="AM631" s="17">
        <v>0.43151382019818402</v>
      </c>
      <c r="AN631" s="17">
        <v>0.61632399213855904</v>
      </c>
      <c r="AO631" s="17">
        <v>0.573726286470019</v>
      </c>
      <c r="AP631" s="17">
        <v>0.61160225583939198</v>
      </c>
      <c r="AQ631" s="17">
        <v>0.55590965266965398</v>
      </c>
      <c r="AR631" s="17"/>
      <c r="AS631" s="17">
        <v>0.56753447147556402</v>
      </c>
      <c r="AT631" s="17">
        <v>0.61578697020388296</v>
      </c>
      <c r="AU631" s="17">
        <v>0.58322666058411798</v>
      </c>
      <c r="AV631" s="17">
        <v>0.52166602789960204</v>
      </c>
      <c r="AW631" s="17"/>
      <c r="AX631" s="17">
        <v>0.577945385974865</v>
      </c>
      <c r="AY631" s="17"/>
      <c r="AZ631" s="17">
        <v>0.51241048373151998</v>
      </c>
      <c r="BA631" s="17">
        <v>0.58982761441745202</v>
      </c>
      <c r="BB631" s="17">
        <v>0.65563002890186195</v>
      </c>
      <c r="BC631" s="17"/>
      <c r="BD631" s="17">
        <v>0.56477983551136002</v>
      </c>
      <c r="BE631" s="17">
        <v>0.608546460227262</v>
      </c>
    </row>
    <row r="632" spans="2:57" x14ac:dyDescent="0.35">
      <c r="B632" t="s">
        <v>110</v>
      </c>
      <c r="C632" s="17">
        <v>0.39978743566373398</v>
      </c>
      <c r="D632" s="17">
        <v>0.442997397746486</v>
      </c>
      <c r="E632" s="17">
        <v>0.38095703598890901</v>
      </c>
      <c r="F632" s="17"/>
      <c r="G632" s="17">
        <v>0.157143455083079</v>
      </c>
      <c r="H632" s="17">
        <v>0.34587921849515202</v>
      </c>
      <c r="I632" s="17">
        <v>0.38970360542807497</v>
      </c>
      <c r="J632" s="17">
        <v>0.46983838238491998</v>
      </c>
      <c r="K632" s="17">
        <v>0.60158454380298498</v>
      </c>
      <c r="L632" s="17">
        <v>0.427444348333824</v>
      </c>
      <c r="M632" s="17"/>
      <c r="N632" s="17">
        <v>0.44126287208720799</v>
      </c>
      <c r="O632" s="17">
        <v>0.41896639546053799</v>
      </c>
      <c r="P632" s="17">
        <v>0.30590981656371002</v>
      </c>
      <c r="Q632" s="17">
        <v>0.25472405163851702</v>
      </c>
      <c r="R632" s="17"/>
      <c r="S632" s="17">
        <v>0.4</v>
      </c>
      <c r="T632" s="17">
        <v>0.371428571428571</v>
      </c>
      <c r="U632" s="17">
        <v>0.52941176470588203</v>
      </c>
      <c r="V632" s="17">
        <v>0.50793650793650802</v>
      </c>
      <c r="W632" s="17">
        <v>0.338983050847458</v>
      </c>
      <c r="X632" s="17">
        <v>0.481012658227848</v>
      </c>
      <c r="Y632" s="17">
        <v>0.314285714285714</v>
      </c>
      <c r="Z632" s="17">
        <v>4.6511627906976702E-2</v>
      </c>
      <c r="AA632" s="17">
        <v>0.41111111111111098</v>
      </c>
      <c r="AB632" s="17"/>
      <c r="AC632" s="17">
        <v>0.479237837486235</v>
      </c>
      <c r="AD632" s="17">
        <v>0.37272834103695901</v>
      </c>
      <c r="AE632" s="17">
        <v>0.34109523413951098</v>
      </c>
      <c r="AF632" s="17"/>
      <c r="AG632" s="17">
        <v>0.47637996409369598</v>
      </c>
      <c r="AH632" s="17">
        <v>0.36171101388302301</v>
      </c>
      <c r="AI632" s="17">
        <v>0.44169151327942502</v>
      </c>
      <c r="AJ632" s="17">
        <v>0.38908633136652099</v>
      </c>
      <c r="AK632" s="17">
        <v>0.32542269951811797</v>
      </c>
      <c r="AL632" s="17"/>
      <c r="AM632" s="17">
        <v>0.22616723522755799</v>
      </c>
      <c r="AN632" s="17">
        <v>0.47426154554065503</v>
      </c>
      <c r="AO632" s="17">
        <v>0.39933033912329602</v>
      </c>
      <c r="AP632" s="17">
        <v>0.41666099425240399</v>
      </c>
      <c r="AQ632" s="17">
        <v>0.30149145797131299</v>
      </c>
      <c r="AR632" s="17"/>
      <c r="AS632" s="17">
        <v>0.35911930401005399</v>
      </c>
      <c r="AT632" s="17">
        <v>0.43637987692276398</v>
      </c>
      <c r="AU632" s="17">
        <v>0.41904041295961902</v>
      </c>
      <c r="AV632" s="17">
        <v>0.35780294143424202</v>
      </c>
      <c r="AW632" s="17"/>
      <c r="AX632" s="17">
        <v>0.39851785090652903</v>
      </c>
      <c r="AY632" s="17"/>
      <c r="AZ632" s="17">
        <v>0.27542514925019201</v>
      </c>
      <c r="BA632" s="17">
        <v>0.41642774955194301</v>
      </c>
      <c r="BB632" s="17">
        <v>0.52360651991090001</v>
      </c>
      <c r="BC632" s="17"/>
      <c r="BD632" s="17">
        <v>0.35057118730229597</v>
      </c>
      <c r="BE632" s="17">
        <v>0.45460055075232098</v>
      </c>
    </row>
    <row r="633" spans="2:57"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row>
    <row r="634" spans="2:57" x14ac:dyDescent="0.35">
      <c r="B634" s="6" t="s">
        <v>304</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row>
    <row r="635" spans="2:57" x14ac:dyDescent="0.35">
      <c r="B635" s="24" t="s">
        <v>85</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row>
    <row r="636" spans="2:57" x14ac:dyDescent="0.35">
      <c r="B636" t="s">
        <v>107</v>
      </c>
      <c r="C636" s="17">
        <v>5.6822199116335299E-2</v>
      </c>
      <c r="D636" s="17">
        <v>5.2249362562349098E-2</v>
      </c>
      <c r="E636" s="17">
        <v>5.9778684296584103E-2</v>
      </c>
      <c r="F636" s="17"/>
      <c r="G636" s="17">
        <v>9.2928356804039797E-2</v>
      </c>
      <c r="H636" s="17">
        <v>5.30359611495657E-2</v>
      </c>
      <c r="I636" s="17">
        <v>4.9050597614683403E-2</v>
      </c>
      <c r="J636" s="17">
        <v>6.4600056553212104E-2</v>
      </c>
      <c r="K636" s="17">
        <v>5.2507409160562298E-2</v>
      </c>
      <c r="L636" s="17">
        <v>3.27395479136404E-2</v>
      </c>
      <c r="M636" s="17"/>
      <c r="N636" s="17">
        <v>5.9943951577682897E-2</v>
      </c>
      <c r="O636" s="17">
        <v>4.5800602566198799E-2</v>
      </c>
      <c r="P636" s="17">
        <v>5.8160297097748198E-2</v>
      </c>
      <c r="Q636" s="17">
        <v>7.0639451340718598E-2</v>
      </c>
      <c r="R636" s="17"/>
      <c r="S636" s="17">
        <v>3.3333333333333298E-2</v>
      </c>
      <c r="T636" s="17">
        <v>4.7619047619047603E-2</v>
      </c>
      <c r="U636" s="17">
        <v>8.8235294117647106E-2</v>
      </c>
      <c r="V636" s="17">
        <v>3.17460317460318E-2</v>
      </c>
      <c r="W636" s="17">
        <v>6.7796610169491497E-2</v>
      </c>
      <c r="X636" s="17">
        <v>6.3291139240506306E-2</v>
      </c>
      <c r="Y636" s="17">
        <v>4.2857142857142899E-2</v>
      </c>
      <c r="Z636" s="17">
        <v>9.3023255813953501E-2</v>
      </c>
      <c r="AA636" s="17">
        <v>7.7777777777777807E-2</v>
      </c>
      <c r="AB636" s="17"/>
      <c r="AC636" s="17">
        <v>4.4971106916106798E-2</v>
      </c>
      <c r="AD636" s="17">
        <v>5.5981255693111499E-2</v>
      </c>
      <c r="AE636" s="17">
        <v>9.8406953113297196E-2</v>
      </c>
      <c r="AF636" s="17"/>
      <c r="AG636" s="17">
        <v>1.28095672514991E-2</v>
      </c>
      <c r="AH636" s="17">
        <v>8.1665311637159996E-2</v>
      </c>
      <c r="AI636" s="17">
        <v>8.0215965136044398E-2</v>
      </c>
      <c r="AJ636" s="17">
        <v>0</v>
      </c>
      <c r="AK636" s="17">
        <v>0.129329149265974</v>
      </c>
      <c r="AL636" s="17"/>
      <c r="AM636" s="17">
        <v>6.7212701506798103E-2</v>
      </c>
      <c r="AN636" s="17">
        <v>7.3359954460678195E-2</v>
      </c>
      <c r="AO636" s="17">
        <v>4.4370372682260198E-2</v>
      </c>
      <c r="AP636" s="17">
        <v>6.4360469988467395E-2</v>
      </c>
      <c r="AQ636" s="17">
        <v>4.2115066185209202E-2</v>
      </c>
      <c r="AR636" s="17"/>
      <c r="AS636" s="17">
        <v>5.8975232426225002E-2</v>
      </c>
      <c r="AT636" s="17">
        <v>7.4404750813896206E-2</v>
      </c>
      <c r="AU636" s="17">
        <v>4.6561829685843097E-2</v>
      </c>
      <c r="AV636" s="17">
        <v>2.6634601342831701E-2</v>
      </c>
      <c r="AW636" s="17"/>
      <c r="AX636" s="17">
        <v>5.9798164410218402E-2</v>
      </c>
      <c r="AY636" s="17"/>
      <c r="AZ636" s="17">
        <v>5.9513523702946103E-2</v>
      </c>
      <c r="BA636" s="17">
        <v>5.2510231754629003E-2</v>
      </c>
      <c r="BB636" s="17">
        <v>5.3400447237539103E-2</v>
      </c>
      <c r="BC636" s="17"/>
      <c r="BD636" s="17">
        <v>5.9551576227550099E-2</v>
      </c>
      <c r="BE636" s="17">
        <v>5.3402554554392301E-2</v>
      </c>
    </row>
    <row r="637" spans="2:57" x14ac:dyDescent="0.35">
      <c r="B637" t="s">
        <v>106</v>
      </c>
      <c r="C637" s="17">
        <v>0.16894850338217601</v>
      </c>
      <c r="D637" s="17">
        <v>0.14827808928324601</v>
      </c>
      <c r="E637" s="17">
        <v>0.17966845537583601</v>
      </c>
      <c r="F637" s="17"/>
      <c r="G637" s="17">
        <v>0.19541739897792601</v>
      </c>
      <c r="H637" s="17">
        <v>0.23878853429346</v>
      </c>
      <c r="I637" s="17">
        <v>0.139955181132177</v>
      </c>
      <c r="J637" s="17">
        <v>0.196381988611078</v>
      </c>
      <c r="K637" s="17">
        <v>4.4998145751622198E-2</v>
      </c>
      <c r="L637" s="17">
        <v>0.13877208340908501</v>
      </c>
      <c r="M637" s="17"/>
      <c r="N637" s="17">
        <v>0.16986466733570399</v>
      </c>
      <c r="O637" s="17">
        <v>0.134205266399609</v>
      </c>
      <c r="P637" s="17">
        <v>0.21877470872391599</v>
      </c>
      <c r="Q637" s="17">
        <v>0.19068120158985999</v>
      </c>
      <c r="R637" s="17"/>
      <c r="S637" s="17">
        <v>0.18333333333333299</v>
      </c>
      <c r="T637" s="17">
        <v>0.19047619047618999</v>
      </c>
      <c r="U637" s="17">
        <v>0.17647058823529399</v>
      </c>
      <c r="V637" s="17">
        <v>0.158730158730159</v>
      </c>
      <c r="W637" s="17">
        <v>0.169491525423729</v>
      </c>
      <c r="X637" s="17">
        <v>0.164556962025316</v>
      </c>
      <c r="Y637" s="17">
        <v>0.17142857142857101</v>
      </c>
      <c r="Z637" s="17">
        <v>0.186046511627907</v>
      </c>
      <c r="AA637" s="17">
        <v>0.122222222222222</v>
      </c>
      <c r="AB637" s="17"/>
      <c r="AC637" s="17">
        <v>0.18929954614713601</v>
      </c>
      <c r="AD637" s="17">
        <v>0.133527363016505</v>
      </c>
      <c r="AE637" s="17">
        <v>0.21641769494996199</v>
      </c>
      <c r="AF637" s="17"/>
      <c r="AG637" s="17">
        <v>0.148993362553417</v>
      </c>
      <c r="AH637" s="17">
        <v>0.16829302915021899</v>
      </c>
      <c r="AI637" s="17">
        <v>0.11579418728209</v>
      </c>
      <c r="AJ637" s="17">
        <v>0</v>
      </c>
      <c r="AK637" s="17">
        <v>0.18455395534850999</v>
      </c>
      <c r="AL637" s="17"/>
      <c r="AM637" s="17">
        <v>0.162068004697904</v>
      </c>
      <c r="AN637" s="17">
        <v>0.13648347448661399</v>
      </c>
      <c r="AO637" s="17">
        <v>0.15995269264751</v>
      </c>
      <c r="AP637" s="17">
        <v>0.21078546210059801</v>
      </c>
      <c r="AQ637" s="17">
        <v>0.125265325063699</v>
      </c>
      <c r="AR637" s="17"/>
      <c r="AS637" s="17">
        <v>0.15704210851765399</v>
      </c>
      <c r="AT637" s="17">
        <v>0.17382817599898101</v>
      </c>
      <c r="AU637" s="17">
        <v>0.18613738968058799</v>
      </c>
      <c r="AV637" s="17">
        <v>0.15393033694821101</v>
      </c>
      <c r="AW637" s="17"/>
      <c r="AX637" s="17">
        <v>0.1683935192562</v>
      </c>
      <c r="AY637" s="17"/>
      <c r="AZ637" s="17">
        <v>0.23035956802715901</v>
      </c>
      <c r="BA637" s="17">
        <v>0.15573336412318101</v>
      </c>
      <c r="BB637" s="17">
        <v>0.11970398427505401</v>
      </c>
      <c r="BC637" s="17"/>
      <c r="BD637" s="17">
        <v>0.19761674771198701</v>
      </c>
      <c r="BE637" s="17">
        <v>0.13555940660059501</v>
      </c>
    </row>
    <row r="638" spans="2:57" x14ac:dyDescent="0.35">
      <c r="B638" t="s">
        <v>105</v>
      </c>
      <c r="C638" s="17">
        <v>0.25365722857692102</v>
      </c>
      <c r="D638" s="17">
        <v>0.25036420597492798</v>
      </c>
      <c r="E638" s="17">
        <v>0.25678654387624</v>
      </c>
      <c r="F638" s="17"/>
      <c r="G638" s="17">
        <v>0.27706222954784898</v>
      </c>
      <c r="H638" s="17">
        <v>0.209008920793161</v>
      </c>
      <c r="I638" s="17">
        <v>0.26271661374585598</v>
      </c>
      <c r="J638" s="17">
        <v>0.18647554821255399</v>
      </c>
      <c r="K638" s="17">
        <v>0.32744450867567398</v>
      </c>
      <c r="L638" s="17">
        <v>0.41673376291321601</v>
      </c>
      <c r="M638" s="17"/>
      <c r="N638" s="17">
        <v>0.25793420100764503</v>
      </c>
      <c r="O638" s="17">
        <v>0.241785929768742</v>
      </c>
      <c r="P638" s="17">
        <v>0.243152204644281</v>
      </c>
      <c r="Q638" s="17">
        <v>0.29483228836126002</v>
      </c>
      <c r="R638" s="17"/>
      <c r="S638" s="17">
        <v>0.25833333333333303</v>
      </c>
      <c r="T638" s="17">
        <v>0.27619047619047599</v>
      </c>
      <c r="U638" s="17">
        <v>0.17647058823529399</v>
      </c>
      <c r="V638" s="17">
        <v>0.26984126984126999</v>
      </c>
      <c r="W638" s="17">
        <v>0.28813559322033899</v>
      </c>
      <c r="X638" s="17">
        <v>0.189873417721519</v>
      </c>
      <c r="Y638" s="17">
        <v>0.25714285714285701</v>
      </c>
      <c r="Z638" s="17">
        <v>0.32558139534883701</v>
      </c>
      <c r="AA638" s="17">
        <v>0.266666666666667</v>
      </c>
      <c r="AB638" s="17"/>
      <c r="AC638" s="17">
        <v>0.26740151292472403</v>
      </c>
      <c r="AD638" s="17">
        <v>0.25494433911497799</v>
      </c>
      <c r="AE638" s="17">
        <v>0.23002339275563199</v>
      </c>
      <c r="AF638" s="17"/>
      <c r="AG638" s="17">
        <v>0.32153048078181401</v>
      </c>
      <c r="AH638" s="17">
        <v>0.235440877568562</v>
      </c>
      <c r="AI638" s="17">
        <v>0.19667683786893</v>
      </c>
      <c r="AJ638" s="17">
        <v>0.20363788954449299</v>
      </c>
      <c r="AK638" s="17">
        <v>0.19614747128247101</v>
      </c>
      <c r="AL638" s="17"/>
      <c r="AM638" s="17">
        <v>0.344631291934828</v>
      </c>
      <c r="AN638" s="17">
        <v>0.26499404600638199</v>
      </c>
      <c r="AO638" s="17">
        <v>0.27418164245273702</v>
      </c>
      <c r="AP638" s="17">
        <v>0.20856123654179701</v>
      </c>
      <c r="AQ638" s="17">
        <v>0.17592176350145</v>
      </c>
      <c r="AR638" s="17"/>
      <c r="AS638" s="17">
        <v>0.286284660462373</v>
      </c>
      <c r="AT638" s="17">
        <v>0.200400066112109</v>
      </c>
      <c r="AU638" s="17">
        <v>0.24641524496451001</v>
      </c>
      <c r="AV638" s="17">
        <v>0.33141475698992001</v>
      </c>
      <c r="AW638" s="17"/>
      <c r="AX638" s="17">
        <v>0.242720349571281</v>
      </c>
      <c r="AY638" s="17"/>
      <c r="AZ638" s="17">
        <v>0.20652578843793301</v>
      </c>
      <c r="BA638" s="17">
        <v>0.26214036668963903</v>
      </c>
      <c r="BB638" s="17">
        <v>0.290501967481955</v>
      </c>
      <c r="BC638" s="17"/>
      <c r="BD638" s="17">
        <v>0.24132903659706501</v>
      </c>
      <c r="BE638" s="17">
        <v>0.27604597696538902</v>
      </c>
    </row>
    <row r="639" spans="2:57" x14ac:dyDescent="0.35">
      <c r="B639" t="s">
        <v>104</v>
      </c>
      <c r="C639" s="17">
        <v>0.341739702776228</v>
      </c>
      <c r="D639" s="17">
        <v>0.33299570300298598</v>
      </c>
      <c r="E639" s="17">
        <v>0.34601785937359902</v>
      </c>
      <c r="F639" s="17"/>
      <c r="G639" s="17">
        <v>0.29830383265650401</v>
      </c>
      <c r="H639" s="17">
        <v>0.30307130464239002</v>
      </c>
      <c r="I639" s="17">
        <v>0.35808425780566799</v>
      </c>
      <c r="J639" s="17">
        <v>0.37084720961207202</v>
      </c>
      <c r="K639" s="17">
        <v>0.408416289494758</v>
      </c>
      <c r="L639" s="17">
        <v>0.27429909762747201</v>
      </c>
      <c r="M639" s="17"/>
      <c r="N639" s="17">
        <v>0.36679235862394799</v>
      </c>
      <c r="O639" s="17">
        <v>0.33474485905923301</v>
      </c>
      <c r="P639" s="17">
        <v>0.31375180193872398</v>
      </c>
      <c r="Q639" s="17">
        <v>0.25424270553107797</v>
      </c>
      <c r="R639" s="17"/>
      <c r="S639" s="17">
        <v>0.30833333333333302</v>
      </c>
      <c r="T639" s="17">
        <v>0.36190476190476201</v>
      </c>
      <c r="U639" s="17">
        <v>0.41176470588235298</v>
      </c>
      <c r="V639" s="17">
        <v>0.317460317460317</v>
      </c>
      <c r="W639" s="17">
        <v>0.305084745762712</v>
      </c>
      <c r="X639" s="17">
        <v>0.40506329113924</v>
      </c>
      <c r="Y639" s="17">
        <v>0.28571428571428598</v>
      </c>
      <c r="Z639" s="17">
        <v>0.232558139534884</v>
      </c>
      <c r="AA639" s="17">
        <v>0.37777777777777799</v>
      </c>
      <c r="AB639" s="17"/>
      <c r="AC639" s="17">
        <v>0.33401548479055398</v>
      </c>
      <c r="AD639" s="17">
        <v>0.36090003394518599</v>
      </c>
      <c r="AE639" s="17">
        <v>0.31112738311182803</v>
      </c>
      <c r="AF639" s="17"/>
      <c r="AG639" s="17">
        <v>0.34172941842212801</v>
      </c>
      <c r="AH639" s="17">
        <v>0.32731909049133001</v>
      </c>
      <c r="AI639" s="17">
        <v>0.48477630591221299</v>
      </c>
      <c r="AJ639" s="17">
        <v>0.18883113101711901</v>
      </c>
      <c r="AK639" s="17">
        <v>0.31820043695480099</v>
      </c>
      <c r="AL639" s="17"/>
      <c r="AM639" s="17">
        <v>0.27607648602122098</v>
      </c>
      <c r="AN639" s="17">
        <v>0.35067267595289597</v>
      </c>
      <c r="AO639" s="17">
        <v>0.33384317016824699</v>
      </c>
      <c r="AP639" s="17">
        <v>0.35434933365733701</v>
      </c>
      <c r="AQ639" s="17">
        <v>0.39345031203424502</v>
      </c>
      <c r="AR639" s="17"/>
      <c r="AS639" s="17">
        <v>0.34214608829321902</v>
      </c>
      <c r="AT639" s="17">
        <v>0.33362127073647002</v>
      </c>
      <c r="AU639" s="17">
        <v>0.36508903947562998</v>
      </c>
      <c r="AV639" s="17">
        <v>0.32697340030136501</v>
      </c>
      <c r="AW639" s="17"/>
      <c r="AX639" s="17">
        <v>0.35149985762410302</v>
      </c>
      <c r="AY639" s="17"/>
      <c r="AZ639" s="17">
        <v>0.329179140871311</v>
      </c>
      <c r="BA639" s="17">
        <v>0.31879898364861498</v>
      </c>
      <c r="BB639" s="17">
        <v>0.39101594795570299</v>
      </c>
      <c r="BC639" s="17"/>
      <c r="BD639" s="17">
        <v>0.342750230620816</v>
      </c>
      <c r="BE639" s="17">
        <v>0.34933341493980802</v>
      </c>
    </row>
    <row r="640" spans="2:57" x14ac:dyDescent="0.35">
      <c r="B640" t="s">
        <v>103</v>
      </c>
      <c r="C640" s="17">
        <v>0.157921576212978</v>
      </c>
      <c r="D640" s="17">
        <v>0.20770916972801301</v>
      </c>
      <c r="E640" s="17">
        <v>0.12938371437436799</v>
      </c>
      <c r="F640" s="17"/>
      <c r="G640" s="17">
        <v>0.12325783884127101</v>
      </c>
      <c r="H640" s="17">
        <v>0.180120117835331</v>
      </c>
      <c r="I640" s="17">
        <v>0.17320432611931399</v>
      </c>
      <c r="J640" s="17">
        <v>0.16240870116758399</v>
      </c>
      <c r="K640" s="17">
        <v>0.13454816088296301</v>
      </c>
      <c r="L640" s="17">
        <v>8.1394638421450394E-2</v>
      </c>
      <c r="M640" s="17"/>
      <c r="N640" s="17">
        <v>0.133898715559474</v>
      </c>
      <c r="O640" s="17">
        <v>0.21418632824426301</v>
      </c>
      <c r="P640" s="17">
        <v>0.123899737156172</v>
      </c>
      <c r="Q640" s="17">
        <v>0.171487557409924</v>
      </c>
      <c r="R640" s="17"/>
      <c r="S640" s="17">
        <v>0.2</v>
      </c>
      <c r="T640" s="17">
        <v>8.5714285714285701E-2</v>
      </c>
      <c r="U640" s="17">
        <v>0.11764705882352899</v>
      </c>
      <c r="V640" s="17">
        <v>0.19047619047618999</v>
      </c>
      <c r="W640" s="17">
        <v>0.169491525423729</v>
      </c>
      <c r="X640" s="17">
        <v>0.164556962025316</v>
      </c>
      <c r="Y640" s="17">
        <v>0.214285714285714</v>
      </c>
      <c r="Z640" s="17">
        <v>0.162790697674419</v>
      </c>
      <c r="AA640" s="17">
        <v>0.14444444444444399</v>
      </c>
      <c r="AB640" s="17"/>
      <c r="AC640" s="17">
        <v>0.139619212347729</v>
      </c>
      <c r="AD640" s="17">
        <v>0.177387000332793</v>
      </c>
      <c r="AE640" s="17">
        <v>0.118105635794473</v>
      </c>
      <c r="AF640" s="17"/>
      <c r="AG640" s="17">
        <v>0.15193982463587299</v>
      </c>
      <c r="AH640" s="17">
        <v>0.17727001527928499</v>
      </c>
      <c r="AI640" s="17">
        <v>0.122536703800723</v>
      </c>
      <c r="AJ640" s="17">
        <v>0.60753097943838796</v>
      </c>
      <c r="AK640" s="17">
        <v>0.10514911220238</v>
      </c>
      <c r="AL640" s="17"/>
      <c r="AM640" s="17">
        <v>0.131606848197975</v>
      </c>
      <c r="AN640" s="17">
        <v>0.14074281917076301</v>
      </c>
      <c r="AO640" s="17">
        <v>0.16799305149816199</v>
      </c>
      <c r="AP640" s="17">
        <v>0.145570022499592</v>
      </c>
      <c r="AQ640" s="17">
        <v>0.26324753321539701</v>
      </c>
      <c r="AR640" s="17"/>
      <c r="AS640" s="17">
        <v>0.11961262999837501</v>
      </c>
      <c r="AT640" s="17">
        <v>0.20608676107212401</v>
      </c>
      <c r="AU640" s="17">
        <v>0.123246705308575</v>
      </c>
      <c r="AV640" s="17">
        <v>0.161046904417672</v>
      </c>
      <c r="AW640" s="17"/>
      <c r="AX640" s="17">
        <v>0.15735598818749699</v>
      </c>
      <c r="AY640" s="17"/>
      <c r="AZ640" s="17">
        <v>0.14601523959110099</v>
      </c>
      <c r="BA640" s="17">
        <v>0.19520327269851501</v>
      </c>
      <c r="BB640" s="17">
        <v>0.124213769890356</v>
      </c>
      <c r="BC640" s="17"/>
      <c r="BD640" s="17">
        <v>0.141805613466849</v>
      </c>
      <c r="BE640" s="17">
        <v>0.17253922984970199</v>
      </c>
    </row>
    <row r="641" spans="2:57" x14ac:dyDescent="0.35">
      <c r="B641" t="s">
        <v>81</v>
      </c>
      <c r="C641" s="17">
        <v>2.0910789935361801E-2</v>
      </c>
      <c r="D641" s="17">
        <v>8.4034694484781004E-3</v>
      </c>
      <c r="E641" s="17">
        <v>2.83647427033734E-2</v>
      </c>
      <c r="F641" s="17"/>
      <c r="G641" s="17">
        <v>1.3030343172410599E-2</v>
      </c>
      <c r="H641" s="17">
        <v>1.5975161286092499E-2</v>
      </c>
      <c r="I641" s="17">
        <v>1.69890235823019E-2</v>
      </c>
      <c r="J641" s="17">
        <v>1.9286495843499701E-2</v>
      </c>
      <c r="K641" s="17">
        <v>3.2085486034420602E-2</v>
      </c>
      <c r="L641" s="17">
        <v>5.6060869715137601E-2</v>
      </c>
      <c r="M641" s="17"/>
      <c r="N641" s="17">
        <v>1.1566105895546099E-2</v>
      </c>
      <c r="O641" s="17">
        <v>2.9277013961953799E-2</v>
      </c>
      <c r="P641" s="17">
        <v>4.2261250439158501E-2</v>
      </c>
      <c r="Q641" s="17">
        <v>1.8116795767159199E-2</v>
      </c>
      <c r="R641" s="17"/>
      <c r="S641" s="17">
        <v>1.6666666666666701E-2</v>
      </c>
      <c r="T641" s="17">
        <v>3.8095238095238099E-2</v>
      </c>
      <c r="U641" s="17">
        <v>2.9411764705882401E-2</v>
      </c>
      <c r="V641" s="17">
        <v>3.17460317460318E-2</v>
      </c>
      <c r="W641" s="17">
        <v>0</v>
      </c>
      <c r="X641" s="17">
        <v>1.26582278481013E-2</v>
      </c>
      <c r="Y641" s="17">
        <v>2.8571428571428598E-2</v>
      </c>
      <c r="Z641" s="17">
        <v>0</v>
      </c>
      <c r="AA641" s="17">
        <v>1.1111111111111099E-2</v>
      </c>
      <c r="AB641" s="17"/>
      <c r="AC641" s="17">
        <v>2.4693136873751399E-2</v>
      </c>
      <c r="AD641" s="17">
        <v>1.7260007897427501E-2</v>
      </c>
      <c r="AE641" s="17">
        <v>2.59189402748074E-2</v>
      </c>
      <c r="AF641" s="17"/>
      <c r="AG641" s="17">
        <v>2.2997346355269201E-2</v>
      </c>
      <c r="AH641" s="17">
        <v>1.00116758734442E-2</v>
      </c>
      <c r="AI641" s="17">
        <v>0</v>
      </c>
      <c r="AJ641" s="17">
        <v>0</v>
      </c>
      <c r="AK641" s="17">
        <v>6.6619874945863702E-2</v>
      </c>
      <c r="AL641" s="17"/>
      <c r="AM641" s="17">
        <v>1.84046676412731E-2</v>
      </c>
      <c r="AN641" s="17">
        <v>3.3747029922667302E-2</v>
      </c>
      <c r="AO641" s="17">
        <v>1.9659070551083999E-2</v>
      </c>
      <c r="AP641" s="17">
        <v>1.63734752122087E-2</v>
      </c>
      <c r="AQ641" s="17">
        <v>0</v>
      </c>
      <c r="AR641" s="17"/>
      <c r="AS641" s="17">
        <v>3.5939280302153702E-2</v>
      </c>
      <c r="AT641" s="17">
        <v>1.16589752664199E-2</v>
      </c>
      <c r="AU641" s="17">
        <v>3.2549790884853699E-2</v>
      </c>
      <c r="AV641" s="17">
        <v>0</v>
      </c>
      <c r="AW641" s="17"/>
      <c r="AX641" s="17">
        <v>2.0232120950700601E-2</v>
      </c>
      <c r="AY641" s="17"/>
      <c r="AZ641" s="17">
        <v>2.8406739369549801E-2</v>
      </c>
      <c r="BA641" s="17">
        <v>1.56137810854213E-2</v>
      </c>
      <c r="BB641" s="17">
        <v>2.1163883159393201E-2</v>
      </c>
      <c r="BC641" s="17"/>
      <c r="BD641" s="17">
        <v>1.69467953757334E-2</v>
      </c>
      <c r="BE641" s="17">
        <v>1.31194170901136E-2</v>
      </c>
    </row>
    <row r="642" spans="2:57" x14ac:dyDescent="0.35">
      <c r="B642" t="s">
        <v>109</v>
      </c>
      <c r="C642" s="17">
        <v>0.225770702498511</v>
      </c>
      <c r="D642" s="17">
        <v>0.20052745184559501</v>
      </c>
      <c r="E642" s="17">
        <v>0.23944713967242001</v>
      </c>
      <c r="F642" s="17"/>
      <c r="G642" s="17">
        <v>0.28834575578196597</v>
      </c>
      <c r="H642" s="17">
        <v>0.29182449544302602</v>
      </c>
      <c r="I642" s="17">
        <v>0.189005778746861</v>
      </c>
      <c r="J642" s="17">
        <v>0.26098204516429002</v>
      </c>
      <c r="K642" s="17">
        <v>9.7505554912184503E-2</v>
      </c>
      <c r="L642" s="17">
        <v>0.17151163132272501</v>
      </c>
      <c r="M642" s="17"/>
      <c r="N642" s="17">
        <v>0.229808618913386</v>
      </c>
      <c r="O642" s="17">
        <v>0.180005868965808</v>
      </c>
      <c r="P642" s="17">
        <v>0.27693500582166503</v>
      </c>
      <c r="Q642" s="17">
        <v>0.26132065293057899</v>
      </c>
      <c r="R642" s="17"/>
      <c r="S642" s="17">
        <v>0.21666666666666701</v>
      </c>
      <c r="T642" s="17">
        <v>0.238095238095238</v>
      </c>
      <c r="U642" s="17">
        <v>0.26470588235294101</v>
      </c>
      <c r="V642" s="17">
        <v>0.19047619047618999</v>
      </c>
      <c r="W642" s="17">
        <v>0.23728813559322001</v>
      </c>
      <c r="X642" s="17">
        <v>0.227848101265823</v>
      </c>
      <c r="Y642" s="17">
        <v>0.214285714285714</v>
      </c>
      <c r="Z642" s="17">
        <v>0.27906976744186002</v>
      </c>
      <c r="AA642" s="17">
        <v>0.2</v>
      </c>
      <c r="AB642" s="17"/>
      <c r="AC642" s="17">
        <v>0.23427065306324199</v>
      </c>
      <c r="AD642" s="17">
        <v>0.18950861870961599</v>
      </c>
      <c r="AE642" s="17">
        <v>0.31482464806325899</v>
      </c>
      <c r="AF642" s="17"/>
      <c r="AG642" s="17">
        <v>0.16180292980491601</v>
      </c>
      <c r="AH642" s="17">
        <v>0.249958340787379</v>
      </c>
      <c r="AI642" s="17">
        <v>0.19601015241813499</v>
      </c>
      <c r="AJ642" s="17">
        <v>0</v>
      </c>
      <c r="AK642" s="17">
        <v>0.31388310461448399</v>
      </c>
      <c r="AL642" s="17"/>
      <c r="AM642" s="17">
        <v>0.22928070620470201</v>
      </c>
      <c r="AN642" s="17">
        <v>0.20984342894729199</v>
      </c>
      <c r="AO642" s="17">
        <v>0.20432306532976999</v>
      </c>
      <c r="AP642" s="17">
        <v>0.27514593208906502</v>
      </c>
      <c r="AQ642" s="17">
        <v>0.16738039124890799</v>
      </c>
      <c r="AR642" s="17"/>
      <c r="AS642" s="17">
        <v>0.216017340943879</v>
      </c>
      <c r="AT642" s="17">
        <v>0.24823292681287801</v>
      </c>
      <c r="AU642" s="17">
        <v>0.23269921936643101</v>
      </c>
      <c r="AV642" s="17">
        <v>0.180564938291042</v>
      </c>
      <c r="AW642" s="17"/>
      <c r="AX642" s="17">
        <v>0.22819168366641801</v>
      </c>
      <c r="AY642" s="17"/>
      <c r="AZ642" s="17">
        <v>0.289873091730105</v>
      </c>
      <c r="BA642" s="17">
        <v>0.20824359587780999</v>
      </c>
      <c r="BB642" s="17">
        <v>0.173104431512593</v>
      </c>
      <c r="BC642" s="17"/>
      <c r="BD642" s="17">
        <v>0.25716832393953698</v>
      </c>
      <c r="BE642" s="17">
        <v>0.18896196115498701</v>
      </c>
    </row>
    <row r="643" spans="2:57" x14ac:dyDescent="0.35">
      <c r="B643" t="s">
        <v>108</v>
      </c>
      <c r="C643" s="17">
        <v>0.49966127898920598</v>
      </c>
      <c r="D643" s="17">
        <v>0.54070487273099899</v>
      </c>
      <c r="E643" s="17">
        <v>0.47540157374796699</v>
      </c>
      <c r="F643" s="17"/>
      <c r="G643" s="17">
        <v>0.42156167149777501</v>
      </c>
      <c r="H643" s="17">
        <v>0.48319142247772101</v>
      </c>
      <c r="I643" s="17">
        <v>0.53128858392498102</v>
      </c>
      <c r="J643" s="17">
        <v>0.53325591077965595</v>
      </c>
      <c r="K643" s="17">
        <v>0.54296445037772101</v>
      </c>
      <c r="L643" s="17">
        <v>0.35569373604892202</v>
      </c>
      <c r="M643" s="17"/>
      <c r="N643" s="17">
        <v>0.50069107418342196</v>
      </c>
      <c r="O643" s="17">
        <v>0.54893118730349699</v>
      </c>
      <c r="P643" s="17">
        <v>0.43765153909489601</v>
      </c>
      <c r="Q643" s="17">
        <v>0.42573026294100302</v>
      </c>
      <c r="R643" s="17"/>
      <c r="S643" s="17">
        <v>0.50833333333333297</v>
      </c>
      <c r="T643" s="17">
        <v>0.44761904761904803</v>
      </c>
      <c r="U643" s="17">
        <v>0.52941176470588203</v>
      </c>
      <c r="V643" s="17">
        <v>0.50793650793650802</v>
      </c>
      <c r="W643" s="17">
        <v>0.47457627118644102</v>
      </c>
      <c r="X643" s="17">
        <v>0.569620253164557</v>
      </c>
      <c r="Y643" s="17">
        <v>0.5</v>
      </c>
      <c r="Z643" s="17">
        <v>0.39534883720930197</v>
      </c>
      <c r="AA643" s="17">
        <v>0.52222222222222203</v>
      </c>
      <c r="AB643" s="17"/>
      <c r="AC643" s="17">
        <v>0.47363469713828199</v>
      </c>
      <c r="AD643" s="17">
        <v>0.53828703427797897</v>
      </c>
      <c r="AE643" s="17">
        <v>0.429233018906301</v>
      </c>
      <c r="AF643" s="17"/>
      <c r="AG643" s="17">
        <v>0.49366924305800097</v>
      </c>
      <c r="AH643" s="17">
        <v>0.504589105770616</v>
      </c>
      <c r="AI643" s="17">
        <v>0.607313009712936</v>
      </c>
      <c r="AJ643" s="17">
        <v>0.79636211045550698</v>
      </c>
      <c r="AK643" s="17">
        <v>0.42334954915718098</v>
      </c>
      <c r="AL643" s="17"/>
      <c r="AM643" s="17">
        <v>0.407683334219196</v>
      </c>
      <c r="AN643" s="17">
        <v>0.49141549512365901</v>
      </c>
      <c r="AO643" s="17">
        <v>0.50183622166640895</v>
      </c>
      <c r="AP643" s="17">
        <v>0.49991935615692901</v>
      </c>
      <c r="AQ643" s="17">
        <v>0.65669784524964203</v>
      </c>
      <c r="AR643" s="17"/>
      <c r="AS643" s="17">
        <v>0.46175871829159398</v>
      </c>
      <c r="AT643" s="17">
        <v>0.53970803180859395</v>
      </c>
      <c r="AU643" s="17">
        <v>0.48833574478420499</v>
      </c>
      <c r="AV643" s="17">
        <v>0.48802030471903701</v>
      </c>
      <c r="AW643" s="17"/>
      <c r="AX643" s="17">
        <v>0.50885584581160004</v>
      </c>
      <c r="AY643" s="17"/>
      <c r="AZ643" s="17">
        <v>0.47519438046241302</v>
      </c>
      <c r="BA643" s="17">
        <v>0.51400225634713004</v>
      </c>
      <c r="BB643" s="17">
        <v>0.51522971784605798</v>
      </c>
      <c r="BC643" s="17"/>
      <c r="BD643" s="17">
        <v>0.484555844087665</v>
      </c>
      <c r="BE643" s="17">
        <v>0.52187264478951001</v>
      </c>
    </row>
    <row r="644" spans="2:57" x14ac:dyDescent="0.35">
      <c r="B644" t="s">
        <v>110</v>
      </c>
      <c r="C644" s="17">
        <v>0.27389057649069498</v>
      </c>
      <c r="D644" s="17">
        <v>0.34017742088540398</v>
      </c>
      <c r="E644" s="17">
        <v>0.235954434075547</v>
      </c>
      <c r="F644" s="17"/>
      <c r="G644" s="17">
        <v>0.13321591571581001</v>
      </c>
      <c r="H644" s="17">
        <v>0.19136692703469499</v>
      </c>
      <c r="I644" s="17">
        <v>0.34228280517812099</v>
      </c>
      <c r="J644" s="17">
        <v>0.27227386561536598</v>
      </c>
      <c r="K644" s="17">
        <v>0.44545889546553702</v>
      </c>
      <c r="L644" s="17">
        <v>0.184182104726197</v>
      </c>
      <c r="M644" s="17"/>
      <c r="N644" s="17">
        <v>0.27088245527003602</v>
      </c>
      <c r="O644" s="17">
        <v>0.36892531833768899</v>
      </c>
      <c r="P644" s="17">
        <v>0.16071653327323099</v>
      </c>
      <c r="Q644" s="17">
        <v>0.16440961001042401</v>
      </c>
      <c r="R644" s="17"/>
      <c r="S644" s="17">
        <v>0.29166666666666702</v>
      </c>
      <c r="T644" s="17">
        <v>0.209523809523809</v>
      </c>
      <c r="U644" s="17">
        <v>0.26470588235294101</v>
      </c>
      <c r="V644" s="17">
        <v>0.317460317460318</v>
      </c>
      <c r="W644" s="17">
        <v>0.23728813559322001</v>
      </c>
      <c r="X644" s="17">
        <v>0.341772151898734</v>
      </c>
      <c r="Y644" s="17">
        <v>0.28571428571428598</v>
      </c>
      <c r="Z644" s="17">
        <v>0.116279069767442</v>
      </c>
      <c r="AA644" s="17">
        <v>0.32222222222222202</v>
      </c>
      <c r="AB644" s="17"/>
      <c r="AC644" s="17">
        <v>0.23936404407504</v>
      </c>
      <c r="AD644" s="17">
        <v>0.34877841556836298</v>
      </c>
      <c r="AE644" s="17">
        <v>0.11440837084304201</v>
      </c>
      <c r="AF644" s="17"/>
      <c r="AG644" s="17">
        <v>0.33186631325308502</v>
      </c>
      <c r="AH644" s="17">
        <v>0.254630764983237</v>
      </c>
      <c r="AI644" s="17">
        <v>0.41130285729480098</v>
      </c>
      <c r="AJ644" s="17">
        <v>0.79636211045550698</v>
      </c>
      <c r="AK644" s="17">
        <v>0.10946644454269699</v>
      </c>
      <c r="AL644" s="17"/>
      <c r="AM644" s="17">
        <v>0.178402628014494</v>
      </c>
      <c r="AN644" s="17">
        <v>0.28157206617636699</v>
      </c>
      <c r="AO644" s="17">
        <v>0.297513156336639</v>
      </c>
      <c r="AP644" s="17">
        <v>0.22477342406786399</v>
      </c>
      <c r="AQ644" s="17">
        <v>0.48931745400073301</v>
      </c>
      <c r="AR644" s="17"/>
      <c r="AS644" s="17">
        <v>0.24574137734771501</v>
      </c>
      <c r="AT644" s="17">
        <v>0.29147510499571699</v>
      </c>
      <c r="AU644" s="17">
        <v>0.25563652541777399</v>
      </c>
      <c r="AV644" s="17">
        <v>0.30745536642799498</v>
      </c>
      <c r="AW644" s="17"/>
      <c r="AX644" s="17">
        <v>0.28066416214518197</v>
      </c>
      <c r="AY644" s="17"/>
      <c r="AZ644" s="17">
        <v>0.18532128873230799</v>
      </c>
      <c r="BA644" s="17">
        <v>0.30575866046931999</v>
      </c>
      <c r="BB644" s="17">
        <v>0.34212528633346501</v>
      </c>
      <c r="BC644" s="17"/>
      <c r="BD644" s="17">
        <v>0.22738752014812799</v>
      </c>
      <c r="BE644" s="17">
        <v>0.33291068363452297</v>
      </c>
    </row>
    <row r="645" spans="2:57"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row>
    <row r="646" spans="2:57" x14ac:dyDescent="0.35">
      <c r="B646" s="6" t="s">
        <v>305</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row>
    <row r="647" spans="2:57" x14ac:dyDescent="0.35">
      <c r="B647" s="24" t="s">
        <v>85</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row>
    <row r="648" spans="2:57" x14ac:dyDescent="0.35">
      <c r="B648" t="s">
        <v>107</v>
      </c>
      <c r="C648" s="17">
        <v>3.6047645604609102E-2</v>
      </c>
      <c r="D648" s="17">
        <v>4.6868535618375999E-2</v>
      </c>
      <c r="E648" s="17">
        <v>2.9853305316526101E-2</v>
      </c>
      <c r="F648" s="17"/>
      <c r="G648" s="17">
        <v>1.43667886259912E-2</v>
      </c>
      <c r="H648" s="17">
        <v>5.4560685861643497E-2</v>
      </c>
      <c r="I648" s="17">
        <v>2.94410859268333E-2</v>
      </c>
      <c r="J648" s="17">
        <v>5.1476360053230599E-2</v>
      </c>
      <c r="K648" s="17">
        <v>2.24308421771733E-2</v>
      </c>
      <c r="L648" s="17">
        <v>0</v>
      </c>
      <c r="M648" s="17"/>
      <c r="N648" s="17">
        <v>3.8813851114468001E-2</v>
      </c>
      <c r="O648" s="17">
        <v>3.1168803760796102E-2</v>
      </c>
      <c r="P648" s="17">
        <v>4.1248511034143197E-2</v>
      </c>
      <c r="Q648" s="17">
        <v>2.87939876266044E-2</v>
      </c>
      <c r="R648" s="17"/>
      <c r="S648" s="17">
        <v>2.5000000000000001E-2</v>
      </c>
      <c r="T648" s="17">
        <v>3.8095238095238099E-2</v>
      </c>
      <c r="U648" s="17">
        <v>0</v>
      </c>
      <c r="V648" s="17">
        <v>3.17460317460318E-2</v>
      </c>
      <c r="W648" s="17">
        <v>8.4745762711864403E-2</v>
      </c>
      <c r="X648" s="17">
        <v>3.7974683544303799E-2</v>
      </c>
      <c r="Y648" s="17">
        <v>2.8571428571428598E-2</v>
      </c>
      <c r="Z648" s="17">
        <v>2.32558139534884E-2</v>
      </c>
      <c r="AA648" s="17">
        <v>5.5555555555555601E-2</v>
      </c>
      <c r="AB648" s="17"/>
      <c r="AC648" s="17">
        <v>4.5914875859095899E-2</v>
      </c>
      <c r="AD648" s="17">
        <v>3.3118851439024502E-2</v>
      </c>
      <c r="AE648" s="17">
        <v>3.9795033305277699E-2</v>
      </c>
      <c r="AF648" s="17"/>
      <c r="AG648" s="17">
        <v>3.4874835903761399E-2</v>
      </c>
      <c r="AH648" s="17">
        <v>2.82119822937636E-2</v>
      </c>
      <c r="AI648" s="17">
        <v>5.4653712191147903E-2</v>
      </c>
      <c r="AJ648" s="17">
        <v>0</v>
      </c>
      <c r="AK648" s="17">
        <v>6.6270714175707193E-2</v>
      </c>
      <c r="AL648" s="17"/>
      <c r="AM648" s="17">
        <v>6.79730912563936E-2</v>
      </c>
      <c r="AN648" s="17">
        <v>4.2660583707855103E-2</v>
      </c>
      <c r="AO648" s="17">
        <v>3.12481881338161E-2</v>
      </c>
      <c r="AP648" s="17">
        <v>3.6834422524555502E-2</v>
      </c>
      <c r="AQ648" s="17">
        <v>0</v>
      </c>
      <c r="AR648" s="17"/>
      <c r="AS648" s="17">
        <v>4.2789590606862202E-2</v>
      </c>
      <c r="AT648" s="17">
        <v>3.4998804398892601E-2</v>
      </c>
      <c r="AU648" s="17">
        <v>2.8481485535907299E-2</v>
      </c>
      <c r="AV648" s="17">
        <v>3.7499615961778698E-2</v>
      </c>
      <c r="AW648" s="17"/>
      <c r="AX648" s="17">
        <v>3.2803939898356199E-2</v>
      </c>
      <c r="AY648" s="17"/>
      <c r="AZ648" s="17">
        <v>5.6625307332092097E-2</v>
      </c>
      <c r="BA648" s="17">
        <v>2.2725421270821E-2</v>
      </c>
      <c r="BB648" s="17">
        <v>2.39947215184379E-2</v>
      </c>
      <c r="BC648" s="17"/>
      <c r="BD648" s="17">
        <v>4.3762550455075398E-2</v>
      </c>
      <c r="BE648" s="17">
        <v>3.18046153969717E-2</v>
      </c>
    </row>
    <row r="649" spans="2:57" x14ac:dyDescent="0.35">
      <c r="B649" t="s">
        <v>106</v>
      </c>
      <c r="C649" s="17">
        <v>9.2560915282124595E-2</v>
      </c>
      <c r="D649" s="17">
        <v>0.119399924204596</v>
      </c>
      <c r="E649" s="17">
        <v>7.4981115722262098E-2</v>
      </c>
      <c r="F649" s="17"/>
      <c r="G649" s="17">
        <v>9.8097864254978406E-2</v>
      </c>
      <c r="H649" s="17">
        <v>0.103701183502673</v>
      </c>
      <c r="I649" s="17">
        <v>9.8081279943639701E-2</v>
      </c>
      <c r="J649" s="17">
        <v>0.111205001179516</v>
      </c>
      <c r="K649" s="17">
        <v>6.1043346230436002E-2</v>
      </c>
      <c r="L649" s="17">
        <v>2.10267373666451E-2</v>
      </c>
      <c r="M649" s="17"/>
      <c r="N649" s="17">
        <v>9.0186865025288096E-2</v>
      </c>
      <c r="O649" s="17">
        <v>6.7944673702527297E-2</v>
      </c>
      <c r="P649" s="17">
        <v>0.124237875066876</v>
      </c>
      <c r="Q649" s="17">
        <v>0.113483338799832</v>
      </c>
      <c r="R649" s="17"/>
      <c r="S649" s="17">
        <v>0.116666666666667</v>
      </c>
      <c r="T649" s="17">
        <v>6.6666666666666693E-2</v>
      </c>
      <c r="U649" s="17">
        <v>8.8235294117647106E-2</v>
      </c>
      <c r="V649" s="17">
        <v>7.9365079365079402E-2</v>
      </c>
      <c r="W649" s="17">
        <v>0.11864406779661001</v>
      </c>
      <c r="X649" s="17">
        <v>5.0632911392405097E-2</v>
      </c>
      <c r="Y649" s="17">
        <v>0.128571428571429</v>
      </c>
      <c r="Z649" s="17">
        <v>9.3023255813953501E-2</v>
      </c>
      <c r="AA649" s="17">
        <v>0.1</v>
      </c>
      <c r="AB649" s="17"/>
      <c r="AC649" s="17">
        <v>9.0738395113055995E-2</v>
      </c>
      <c r="AD649" s="17">
        <v>7.8908117078168596E-2</v>
      </c>
      <c r="AE649" s="17">
        <v>0.105074358997197</v>
      </c>
      <c r="AF649" s="17"/>
      <c r="AG649" s="17">
        <v>0.115380908601833</v>
      </c>
      <c r="AH649" s="17">
        <v>9.1560050812387106E-2</v>
      </c>
      <c r="AI649" s="17">
        <v>5.8140638887814698E-2</v>
      </c>
      <c r="AJ649" s="17">
        <v>0.18469483005198201</v>
      </c>
      <c r="AK649" s="17">
        <v>8.3135179374266996E-2</v>
      </c>
      <c r="AL649" s="17"/>
      <c r="AM649" s="17">
        <v>0.106196068380741</v>
      </c>
      <c r="AN649" s="17">
        <v>9.1809820174835396E-2</v>
      </c>
      <c r="AO649" s="17">
        <v>8.1112182303497093E-2</v>
      </c>
      <c r="AP649" s="17">
        <v>0.10733127839915001</v>
      </c>
      <c r="AQ649" s="17">
        <v>0.12523970094694201</v>
      </c>
      <c r="AR649" s="17"/>
      <c r="AS649" s="17">
        <v>6.4850973734747297E-2</v>
      </c>
      <c r="AT649" s="17">
        <v>7.8619607169546094E-2</v>
      </c>
      <c r="AU649" s="17">
        <v>0.105795469616755</v>
      </c>
      <c r="AV649" s="17">
        <v>0.15432219454041499</v>
      </c>
      <c r="AW649" s="17"/>
      <c r="AX649" s="17">
        <v>8.4621607530401696E-2</v>
      </c>
      <c r="AY649" s="17"/>
      <c r="AZ649" s="17">
        <v>9.2043970203786296E-2</v>
      </c>
      <c r="BA649" s="17">
        <v>9.8822290495506906E-2</v>
      </c>
      <c r="BB649" s="17">
        <v>9.1336543907036397E-2</v>
      </c>
      <c r="BC649" s="17"/>
      <c r="BD649" s="17">
        <v>9.2948810871978899E-2</v>
      </c>
      <c r="BE649" s="17">
        <v>9.0196874364580501E-2</v>
      </c>
    </row>
    <row r="650" spans="2:57" x14ac:dyDescent="0.35">
      <c r="B650" t="s">
        <v>105</v>
      </c>
      <c r="C650" s="17">
        <v>0.23159791414497399</v>
      </c>
      <c r="D650" s="17">
        <v>0.212100619252138</v>
      </c>
      <c r="E650" s="17">
        <v>0.244153341738331</v>
      </c>
      <c r="F650" s="17"/>
      <c r="G650" s="17">
        <v>0.35010491212216799</v>
      </c>
      <c r="H650" s="17">
        <v>0.234912292919152</v>
      </c>
      <c r="I650" s="17">
        <v>0.26827831714942202</v>
      </c>
      <c r="J650" s="17">
        <v>0.14956668490539601</v>
      </c>
      <c r="K650" s="17">
        <v>0.16183936524916001</v>
      </c>
      <c r="L650" s="17">
        <v>0.25944396063672698</v>
      </c>
      <c r="M650" s="17"/>
      <c r="N650" s="17">
        <v>0.22011846773760599</v>
      </c>
      <c r="O650" s="17">
        <v>0.21510533443527</v>
      </c>
      <c r="P650" s="17">
        <v>0.27711451868016701</v>
      </c>
      <c r="Q650" s="17">
        <v>0.24090697777424899</v>
      </c>
      <c r="R650" s="17"/>
      <c r="S650" s="17">
        <v>0.28333333333333299</v>
      </c>
      <c r="T650" s="17">
        <v>0.20952380952381</v>
      </c>
      <c r="U650" s="17">
        <v>0.29411764705882398</v>
      </c>
      <c r="V650" s="17">
        <v>0.25396825396825401</v>
      </c>
      <c r="W650" s="17">
        <v>0.169491525423729</v>
      </c>
      <c r="X650" s="17">
        <v>0.20253164556962</v>
      </c>
      <c r="Y650" s="17">
        <v>0.22857142857142901</v>
      </c>
      <c r="Z650" s="17">
        <v>0.27906976744186002</v>
      </c>
      <c r="AA650" s="17">
        <v>0.17777777777777801</v>
      </c>
      <c r="AB650" s="17"/>
      <c r="AC650" s="17">
        <v>0.20720019074221999</v>
      </c>
      <c r="AD650" s="17">
        <v>0.23036855010417201</v>
      </c>
      <c r="AE650" s="17">
        <v>0.30125423369211801</v>
      </c>
      <c r="AF650" s="17"/>
      <c r="AG650" s="17">
        <v>0.21040064405054201</v>
      </c>
      <c r="AH650" s="17">
        <v>0.22156651968222499</v>
      </c>
      <c r="AI650" s="17">
        <v>0.23407217441492401</v>
      </c>
      <c r="AJ650" s="17">
        <v>0</v>
      </c>
      <c r="AK650" s="17">
        <v>0.32553939032517398</v>
      </c>
      <c r="AL650" s="17"/>
      <c r="AM650" s="17">
        <v>0.25033411791348997</v>
      </c>
      <c r="AN650" s="17">
        <v>0.23008673634676999</v>
      </c>
      <c r="AO650" s="17">
        <v>0.23369864436534099</v>
      </c>
      <c r="AP650" s="17">
        <v>0.241249143018613</v>
      </c>
      <c r="AQ650" s="17">
        <v>0.16908256471923599</v>
      </c>
      <c r="AR650" s="17"/>
      <c r="AS650" s="17">
        <v>0.226461644879587</v>
      </c>
      <c r="AT650" s="17">
        <v>0.26521520548351202</v>
      </c>
      <c r="AU650" s="17">
        <v>0.19808054863407901</v>
      </c>
      <c r="AV650" s="17">
        <v>0.209528470802432</v>
      </c>
      <c r="AW650" s="17"/>
      <c r="AX650" s="17">
        <v>0.23985927427751</v>
      </c>
      <c r="AY650" s="17"/>
      <c r="AZ650" s="17">
        <v>0.27781194379303198</v>
      </c>
      <c r="BA650" s="17">
        <v>0.245789627003038</v>
      </c>
      <c r="BB650" s="17">
        <v>0.157254367836417</v>
      </c>
      <c r="BC650" s="17"/>
      <c r="BD650" s="17">
        <v>0.23888920233565</v>
      </c>
      <c r="BE650" s="17">
        <v>0.236650768006234</v>
      </c>
    </row>
    <row r="651" spans="2:57" x14ac:dyDescent="0.35">
      <c r="B651" t="s">
        <v>104</v>
      </c>
      <c r="C651" s="17">
        <v>0.35707497130963001</v>
      </c>
      <c r="D651" s="17">
        <v>0.33636949962346802</v>
      </c>
      <c r="E651" s="17">
        <v>0.36845984826522798</v>
      </c>
      <c r="F651" s="17"/>
      <c r="G651" s="17">
        <v>0.29879417293031901</v>
      </c>
      <c r="H651" s="17">
        <v>0.33957186247340498</v>
      </c>
      <c r="I651" s="17">
        <v>0.342028273351557</v>
      </c>
      <c r="J651" s="17">
        <v>0.33885107202612402</v>
      </c>
      <c r="K651" s="17">
        <v>0.47673664613973099</v>
      </c>
      <c r="L651" s="17">
        <v>0.373793532954659</v>
      </c>
      <c r="M651" s="17"/>
      <c r="N651" s="17">
        <v>0.361287477437152</v>
      </c>
      <c r="O651" s="17">
        <v>0.37444679089354599</v>
      </c>
      <c r="P651" s="17">
        <v>0.36157903954933901</v>
      </c>
      <c r="Q651" s="17">
        <v>0.30841462723568702</v>
      </c>
      <c r="R651" s="17"/>
      <c r="S651" s="17">
        <v>0.31666666666666698</v>
      </c>
      <c r="T651" s="17">
        <v>0.419047619047619</v>
      </c>
      <c r="U651" s="17">
        <v>0.38235294117647101</v>
      </c>
      <c r="V651" s="17">
        <v>0.34920634920634902</v>
      </c>
      <c r="W651" s="17">
        <v>0.28813559322033899</v>
      </c>
      <c r="X651" s="17">
        <v>0.443037974683544</v>
      </c>
      <c r="Y651" s="17">
        <v>0.25714285714285701</v>
      </c>
      <c r="Z651" s="17">
        <v>0.32558139534883701</v>
      </c>
      <c r="AA651" s="17">
        <v>0.37777777777777799</v>
      </c>
      <c r="AB651" s="17"/>
      <c r="AC651" s="17">
        <v>0.32038975668507003</v>
      </c>
      <c r="AD651" s="17">
        <v>0.38603821813512501</v>
      </c>
      <c r="AE651" s="17">
        <v>0.36262905134728901</v>
      </c>
      <c r="AF651" s="17"/>
      <c r="AG651" s="17">
        <v>0.35193232106953898</v>
      </c>
      <c r="AH651" s="17">
        <v>0.38646025934209399</v>
      </c>
      <c r="AI651" s="17">
        <v>0.42350795401185098</v>
      </c>
      <c r="AJ651" s="17">
        <v>0.20363788954449299</v>
      </c>
      <c r="AK651" s="17">
        <v>0.32635974958500302</v>
      </c>
      <c r="AL651" s="17"/>
      <c r="AM651" s="17">
        <v>0.22110337057607399</v>
      </c>
      <c r="AN651" s="17">
        <v>0.37551584949465899</v>
      </c>
      <c r="AO651" s="17">
        <v>0.34984935536056899</v>
      </c>
      <c r="AP651" s="17">
        <v>0.36955556327113598</v>
      </c>
      <c r="AQ651" s="17">
        <v>0.34543193742649397</v>
      </c>
      <c r="AR651" s="17"/>
      <c r="AS651" s="17">
        <v>0.324059218039987</v>
      </c>
      <c r="AT651" s="17">
        <v>0.360841941314551</v>
      </c>
      <c r="AU651" s="17">
        <v>0.40578673612314697</v>
      </c>
      <c r="AV651" s="17">
        <v>0.33668982160793298</v>
      </c>
      <c r="AW651" s="17"/>
      <c r="AX651" s="17">
        <v>0.3618674887985</v>
      </c>
      <c r="AY651" s="17"/>
      <c r="AZ651" s="17">
        <v>0.33583718849376998</v>
      </c>
      <c r="BA651" s="17">
        <v>0.366769542224678</v>
      </c>
      <c r="BB651" s="17">
        <v>0.37643811035271102</v>
      </c>
      <c r="BC651" s="17"/>
      <c r="BD651" s="17">
        <v>0.32456536170497802</v>
      </c>
      <c r="BE651" s="17">
        <v>0.373718594800382</v>
      </c>
    </row>
    <row r="652" spans="2:57" x14ac:dyDescent="0.35">
      <c r="B652" t="s">
        <v>103</v>
      </c>
      <c r="C652" s="17">
        <v>0.24930914911796501</v>
      </c>
      <c r="D652" s="17">
        <v>0.26996486949828802</v>
      </c>
      <c r="E652" s="17">
        <v>0.238333616352639</v>
      </c>
      <c r="F652" s="17"/>
      <c r="G652" s="17">
        <v>0.18776364447264701</v>
      </c>
      <c r="H652" s="17">
        <v>0.21717052606288501</v>
      </c>
      <c r="I652" s="17">
        <v>0.23948217961402701</v>
      </c>
      <c r="J652" s="17">
        <v>0.32367106520230099</v>
      </c>
      <c r="K652" s="17">
        <v>0.26768108005851199</v>
      </c>
      <c r="L652" s="17">
        <v>0.29173793933234798</v>
      </c>
      <c r="M652" s="17"/>
      <c r="N652" s="17">
        <v>0.26680720183901901</v>
      </c>
      <c r="O652" s="17">
        <v>0.27991139247587499</v>
      </c>
      <c r="P652" s="17">
        <v>0.16265763911824399</v>
      </c>
      <c r="Q652" s="17">
        <v>0.211513437501999</v>
      </c>
      <c r="R652" s="17"/>
      <c r="S652" s="17">
        <v>0.233333333333333</v>
      </c>
      <c r="T652" s="17">
        <v>0.22857142857142901</v>
      </c>
      <c r="U652" s="17">
        <v>0.20588235294117599</v>
      </c>
      <c r="V652" s="17">
        <v>0.238095238095238</v>
      </c>
      <c r="W652" s="17">
        <v>0.322033898305085</v>
      </c>
      <c r="X652" s="17">
        <v>0.240506329113924</v>
      </c>
      <c r="Y652" s="17">
        <v>0.35714285714285698</v>
      </c>
      <c r="Z652" s="17">
        <v>0.232558139534884</v>
      </c>
      <c r="AA652" s="17">
        <v>0.22222222222222199</v>
      </c>
      <c r="AB652" s="17"/>
      <c r="AC652" s="17">
        <v>0.293514414746055</v>
      </c>
      <c r="AD652" s="17">
        <v>0.245964737548486</v>
      </c>
      <c r="AE652" s="17">
        <v>0.167249172582115</v>
      </c>
      <c r="AF652" s="17"/>
      <c r="AG652" s="17">
        <v>0.26895405170326703</v>
      </c>
      <c r="AH652" s="17">
        <v>0.244829812315731</v>
      </c>
      <c r="AI652" s="17">
        <v>0.20513465702738201</v>
      </c>
      <c r="AJ652" s="17">
        <v>0.408029390859032</v>
      </c>
      <c r="AK652" s="17">
        <v>0.13207509159398501</v>
      </c>
      <c r="AL652" s="17"/>
      <c r="AM652" s="17">
        <v>0.318890520775167</v>
      </c>
      <c r="AN652" s="17">
        <v>0.207666008793744</v>
      </c>
      <c r="AO652" s="17">
        <v>0.27029307979905298</v>
      </c>
      <c r="AP652" s="17">
        <v>0.21252995918428899</v>
      </c>
      <c r="AQ652" s="17">
        <v>0.360245796907328</v>
      </c>
      <c r="AR652" s="17"/>
      <c r="AS652" s="17">
        <v>0.28701945488522301</v>
      </c>
      <c r="AT652" s="17">
        <v>0.244114266538316</v>
      </c>
      <c r="AU652" s="17">
        <v>0.22864751085964399</v>
      </c>
      <c r="AV652" s="17">
        <v>0.22528407626393401</v>
      </c>
      <c r="AW652" s="17"/>
      <c r="AX652" s="17">
        <v>0.244484268475362</v>
      </c>
      <c r="AY652" s="17"/>
      <c r="AZ652" s="17">
        <v>0.19577330446555199</v>
      </c>
      <c r="BA652" s="17">
        <v>0.22654627712332401</v>
      </c>
      <c r="BB652" s="17">
        <v>0.33606167814673799</v>
      </c>
      <c r="BC652" s="17"/>
      <c r="BD652" s="17">
        <v>0.26659111367923199</v>
      </c>
      <c r="BE652" s="17">
        <v>0.237300664671906</v>
      </c>
    </row>
    <row r="653" spans="2:57" x14ac:dyDescent="0.35">
      <c r="B653" t="s">
        <v>81</v>
      </c>
      <c r="C653" s="17">
        <v>3.3409404540697199E-2</v>
      </c>
      <c r="D653" s="17">
        <v>1.52965518031353E-2</v>
      </c>
      <c r="E653" s="17">
        <v>4.4218772605012703E-2</v>
      </c>
      <c r="F653" s="17"/>
      <c r="G653" s="17">
        <v>5.0872617593896503E-2</v>
      </c>
      <c r="H653" s="17">
        <v>5.0083449180242198E-2</v>
      </c>
      <c r="I653" s="17">
        <v>2.2688864014521401E-2</v>
      </c>
      <c r="J653" s="17">
        <v>2.5229816633431601E-2</v>
      </c>
      <c r="K653" s="17">
        <v>1.02687201449873E-2</v>
      </c>
      <c r="L653" s="17">
        <v>5.3997829709620498E-2</v>
      </c>
      <c r="M653" s="17"/>
      <c r="N653" s="17">
        <v>2.27861368464672E-2</v>
      </c>
      <c r="O653" s="17">
        <v>3.1423004731984901E-2</v>
      </c>
      <c r="P653" s="17">
        <v>3.31624165512324E-2</v>
      </c>
      <c r="Q653" s="17">
        <v>9.6887631061629301E-2</v>
      </c>
      <c r="R653" s="17"/>
      <c r="S653" s="17">
        <v>2.5000000000000001E-2</v>
      </c>
      <c r="T653" s="17">
        <v>3.8095238095238099E-2</v>
      </c>
      <c r="U653" s="17">
        <v>2.9411764705882401E-2</v>
      </c>
      <c r="V653" s="17">
        <v>4.7619047619047603E-2</v>
      </c>
      <c r="W653" s="17">
        <v>1.6949152542372899E-2</v>
      </c>
      <c r="X653" s="17">
        <v>2.53164556962025E-2</v>
      </c>
      <c r="Y653" s="17">
        <v>0</v>
      </c>
      <c r="Z653" s="17">
        <v>4.6511627906976702E-2</v>
      </c>
      <c r="AA653" s="17">
        <v>6.6666666666666693E-2</v>
      </c>
      <c r="AB653" s="17"/>
      <c r="AC653" s="17">
        <v>4.2242366854502403E-2</v>
      </c>
      <c r="AD653" s="17">
        <v>2.5601525695023299E-2</v>
      </c>
      <c r="AE653" s="17">
        <v>2.3998150076004001E-2</v>
      </c>
      <c r="AF653" s="17"/>
      <c r="AG653" s="17">
        <v>1.8457238671057901E-2</v>
      </c>
      <c r="AH653" s="17">
        <v>2.7371375553799902E-2</v>
      </c>
      <c r="AI653" s="17">
        <v>2.4490863466881001E-2</v>
      </c>
      <c r="AJ653" s="17">
        <v>0.20363788954449299</v>
      </c>
      <c r="AK653" s="17">
        <v>6.6619874945863702E-2</v>
      </c>
      <c r="AL653" s="17"/>
      <c r="AM653" s="17">
        <v>3.5502831098134902E-2</v>
      </c>
      <c r="AN653" s="17">
        <v>5.22610014821362E-2</v>
      </c>
      <c r="AO653" s="17">
        <v>3.3798550037723502E-2</v>
      </c>
      <c r="AP653" s="17">
        <v>3.2499633602256703E-2</v>
      </c>
      <c r="AQ653" s="17">
        <v>0</v>
      </c>
      <c r="AR653" s="17"/>
      <c r="AS653" s="17">
        <v>5.4819117853593301E-2</v>
      </c>
      <c r="AT653" s="17">
        <v>1.62101750951824E-2</v>
      </c>
      <c r="AU653" s="17">
        <v>3.3208249230467703E-2</v>
      </c>
      <c r="AV653" s="17">
        <v>3.6675820823506303E-2</v>
      </c>
      <c r="AW653" s="17"/>
      <c r="AX653" s="17">
        <v>3.6363421019870203E-2</v>
      </c>
      <c r="AY653" s="17"/>
      <c r="AZ653" s="17">
        <v>4.19082857117676E-2</v>
      </c>
      <c r="BA653" s="17">
        <v>3.93468418826321E-2</v>
      </c>
      <c r="BB653" s="17">
        <v>1.49145782386592E-2</v>
      </c>
      <c r="BC653" s="17"/>
      <c r="BD653" s="17">
        <v>3.3242960953085397E-2</v>
      </c>
      <c r="BE653" s="17">
        <v>3.03284827599253E-2</v>
      </c>
    </row>
    <row r="654" spans="2:57" x14ac:dyDescent="0.35">
      <c r="B654" t="s">
        <v>109</v>
      </c>
      <c r="C654" s="17">
        <v>0.128608560886734</v>
      </c>
      <c r="D654" s="17">
        <v>0.166268459822972</v>
      </c>
      <c r="E654" s="17">
        <v>0.104834421038788</v>
      </c>
      <c r="F654" s="17"/>
      <c r="G654" s="17">
        <v>0.11246465288097</v>
      </c>
      <c r="H654" s="17">
        <v>0.15826186936431699</v>
      </c>
      <c r="I654" s="17">
        <v>0.127522365870473</v>
      </c>
      <c r="J654" s="17">
        <v>0.16268136123274701</v>
      </c>
      <c r="K654" s="17">
        <v>8.3474188407609298E-2</v>
      </c>
      <c r="L654" s="17">
        <v>2.10267373666451E-2</v>
      </c>
      <c r="M654" s="17"/>
      <c r="N654" s="17">
        <v>0.129000716139756</v>
      </c>
      <c r="O654" s="17">
        <v>9.9113477463323496E-2</v>
      </c>
      <c r="P654" s="17">
        <v>0.16548638610101901</v>
      </c>
      <c r="Q654" s="17">
        <v>0.14227732642643601</v>
      </c>
      <c r="R654" s="17"/>
      <c r="S654" s="17">
        <v>0.141666666666667</v>
      </c>
      <c r="T654" s="17">
        <v>0.104761904761905</v>
      </c>
      <c r="U654" s="17">
        <v>8.8235294117647106E-2</v>
      </c>
      <c r="V654" s="17">
        <v>0.11111111111111099</v>
      </c>
      <c r="W654" s="17">
        <v>0.20338983050847501</v>
      </c>
      <c r="X654" s="17">
        <v>8.8607594936708903E-2</v>
      </c>
      <c r="Y654" s="17">
        <v>0.157142857142857</v>
      </c>
      <c r="Z654" s="17">
        <v>0.116279069767442</v>
      </c>
      <c r="AA654" s="17">
        <v>0.155555555555556</v>
      </c>
      <c r="AB654" s="17"/>
      <c r="AC654" s="17">
        <v>0.13665327097215199</v>
      </c>
      <c r="AD654" s="17">
        <v>0.112026968517193</v>
      </c>
      <c r="AE654" s="17">
        <v>0.144869392302474</v>
      </c>
      <c r="AF654" s="17"/>
      <c r="AG654" s="17">
        <v>0.15025574450559401</v>
      </c>
      <c r="AH654" s="17">
        <v>0.119772033106151</v>
      </c>
      <c r="AI654" s="17">
        <v>0.112794351078963</v>
      </c>
      <c r="AJ654" s="17">
        <v>0.18469483005198201</v>
      </c>
      <c r="AK654" s="17">
        <v>0.14940589354997399</v>
      </c>
      <c r="AL654" s="17"/>
      <c r="AM654" s="17">
        <v>0.174169159637135</v>
      </c>
      <c r="AN654" s="17">
        <v>0.13447040388269099</v>
      </c>
      <c r="AO654" s="17">
        <v>0.11236037043731301</v>
      </c>
      <c r="AP654" s="17">
        <v>0.14416570092370601</v>
      </c>
      <c r="AQ654" s="17">
        <v>0.12523970094694201</v>
      </c>
      <c r="AR654" s="17"/>
      <c r="AS654" s="17">
        <v>0.107640564341609</v>
      </c>
      <c r="AT654" s="17">
        <v>0.11361841156843901</v>
      </c>
      <c r="AU654" s="17">
        <v>0.134276955152662</v>
      </c>
      <c r="AV654" s="17">
        <v>0.19182181050219399</v>
      </c>
      <c r="AW654" s="17"/>
      <c r="AX654" s="17">
        <v>0.11742554742875801</v>
      </c>
      <c r="AY654" s="17"/>
      <c r="AZ654" s="17">
        <v>0.148669277535878</v>
      </c>
      <c r="BA654" s="17">
        <v>0.121547711766328</v>
      </c>
      <c r="BB654" s="17">
        <v>0.11533126542547401</v>
      </c>
      <c r="BC654" s="17"/>
      <c r="BD654" s="17">
        <v>0.136711361327054</v>
      </c>
      <c r="BE654" s="17">
        <v>0.12200148976155201</v>
      </c>
    </row>
    <row r="655" spans="2:57" x14ac:dyDescent="0.35">
      <c r="B655" t="s">
        <v>108</v>
      </c>
      <c r="C655" s="17">
        <v>0.60638412042759504</v>
      </c>
      <c r="D655" s="17">
        <v>0.60633436912175598</v>
      </c>
      <c r="E655" s="17">
        <v>0.60679346461786798</v>
      </c>
      <c r="F655" s="17"/>
      <c r="G655" s="17">
        <v>0.486557817402966</v>
      </c>
      <c r="H655" s="17">
        <v>0.55674238853628899</v>
      </c>
      <c r="I655" s="17">
        <v>0.58151045296558401</v>
      </c>
      <c r="J655" s="17">
        <v>0.66252213722842501</v>
      </c>
      <c r="K655" s="17">
        <v>0.74441772619824298</v>
      </c>
      <c r="L655" s="17">
        <v>0.66553147228700704</v>
      </c>
      <c r="M655" s="17"/>
      <c r="N655" s="17">
        <v>0.62809467927617102</v>
      </c>
      <c r="O655" s="17">
        <v>0.65435818336942098</v>
      </c>
      <c r="P655" s="17">
        <v>0.52423667866758195</v>
      </c>
      <c r="Q655" s="17">
        <v>0.51992806473768505</v>
      </c>
      <c r="R655" s="17"/>
      <c r="S655" s="17">
        <v>0.55000000000000004</v>
      </c>
      <c r="T655" s="17">
        <v>0.64761904761904798</v>
      </c>
      <c r="U655" s="17">
        <v>0.58823529411764697</v>
      </c>
      <c r="V655" s="17">
        <v>0.58730158730158699</v>
      </c>
      <c r="W655" s="17">
        <v>0.61016949152542399</v>
      </c>
      <c r="X655" s="17">
        <v>0.683544303797468</v>
      </c>
      <c r="Y655" s="17">
        <v>0.61428571428571399</v>
      </c>
      <c r="Z655" s="17">
        <v>0.55813953488372103</v>
      </c>
      <c r="AA655" s="17">
        <v>0.6</v>
      </c>
      <c r="AB655" s="17"/>
      <c r="AC655" s="17">
        <v>0.61390417143112497</v>
      </c>
      <c r="AD655" s="17">
        <v>0.63200295568361098</v>
      </c>
      <c r="AE655" s="17">
        <v>0.52987822392940398</v>
      </c>
      <c r="AF655" s="17"/>
      <c r="AG655" s="17">
        <v>0.62088637277280601</v>
      </c>
      <c r="AH655" s="17">
        <v>0.63129007165782502</v>
      </c>
      <c r="AI655" s="17">
        <v>0.62864261103923302</v>
      </c>
      <c r="AJ655" s="17">
        <v>0.61166728040352503</v>
      </c>
      <c r="AK655" s="17">
        <v>0.45843484117898797</v>
      </c>
      <c r="AL655" s="17"/>
      <c r="AM655" s="17">
        <v>0.53999389135124098</v>
      </c>
      <c r="AN655" s="17">
        <v>0.58318185828840396</v>
      </c>
      <c r="AO655" s="17">
        <v>0.62014243515962297</v>
      </c>
      <c r="AP655" s="17">
        <v>0.582085522455425</v>
      </c>
      <c r="AQ655" s="17">
        <v>0.70567773433382197</v>
      </c>
      <c r="AR655" s="17"/>
      <c r="AS655" s="17">
        <v>0.61107867292521001</v>
      </c>
      <c r="AT655" s="17">
        <v>0.60495620785286697</v>
      </c>
      <c r="AU655" s="17">
        <v>0.63443424698279105</v>
      </c>
      <c r="AV655" s="17">
        <v>0.56197389787186702</v>
      </c>
      <c r="AW655" s="17"/>
      <c r="AX655" s="17">
        <v>0.60635175727386204</v>
      </c>
      <c r="AY655" s="17"/>
      <c r="AZ655" s="17">
        <v>0.53161049295932195</v>
      </c>
      <c r="BA655" s="17">
        <v>0.59331581934800204</v>
      </c>
      <c r="BB655" s="17">
        <v>0.71249978849944895</v>
      </c>
      <c r="BC655" s="17"/>
      <c r="BD655" s="17">
        <v>0.59115647538421001</v>
      </c>
      <c r="BE655" s="17">
        <v>0.61101925947228897</v>
      </c>
    </row>
    <row r="656" spans="2:57" x14ac:dyDescent="0.35">
      <c r="B656" t="s">
        <v>110</v>
      </c>
      <c r="C656" s="17">
        <v>0.47777555954086098</v>
      </c>
      <c r="D656" s="17">
        <v>0.44006590929878397</v>
      </c>
      <c r="E656" s="17">
        <v>0.50195904357908006</v>
      </c>
      <c r="F656" s="17"/>
      <c r="G656" s="17">
        <v>0.37409316452199598</v>
      </c>
      <c r="H656" s="17">
        <v>0.39848051917197302</v>
      </c>
      <c r="I656" s="17">
        <v>0.45398808709511101</v>
      </c>
      <c r="J656" s="17">
        <v>0.499840775995678</v>
      </c>
      <c r="K656" s="17">
        <v>0.66094353779063397</v>
      </c>
      <c r="L656" s="17">
        <v>0.64450473492036198</v>
      </c>
      <c r="M656" s="17"/>
      <c r="N656" s="17">
        <v>0.49909396313641402</v>
      </c>
      <c r="O656" s="17">
        <v>0.55524470590609798</v>
      </c>
      <c r="P656" s="17">
        <v>0.35875029256656399</v>
      </c>
      <c r="Q656" s="17">
        <v>0.37765073831125001</v>
      </c>
      <c r="R656" s="17"/>
      <c r="S656" s="17">
        <v>0.40833333333333299</v>
      </c>
      <c r="T656" s="17">
        <v>0.54285714285714304</v>
      </c>
      <c r="U656" s="17">
        <v>0.5</v>
      </c>
      <c r="V656" s="17">
        <v>0.476190476190476</v>
      </c>
      <c r="W656" s="17">
        <v>0.40677966101694901</v>
      </c>
      <c r="X656" s="17">
        <v>0.594936708860759</v>
      </c>
      <c r="Y656" s="17">
        <v>0.45714285714285702</v>
      </c>
      <c r="Z656" s="17">
        <v>0.44186046511627902</v>
      </c>
      <c r="AA656" s="17">
        <v>0.44444444444444398</v>
      </c>
      <c r="AB656" s="17"/>
      <c r="AC656" s="17">
        <v>0.477250900458973</v>
      </c>
      <c r="AD656" s="17">
        <v>0.51997598716641802</v>
      </c>
      <c r="AE656" s="17">
        <v>0.385008831626929</v>
      </c>
      <c r="AF656" s="17"/>
      <c r="AG656" s="17">
        <v>0.47063062826721203</v>
      </c>
      <c r="AH656" s="17">
        <v>0.51151803855167399</v>
      </c>
      <c r="AI656" s="17">
        <v>0.51584825996026995</v>
      </c>
      <c r="AJ656" s="17">
        <v>0.42697245035154302</v>
      </c>
      <c r="AK656" s="17">
        <v>0.30902894762901401</v>
      </c>
      <c r="AL656" s="17"/>
      <c r="AM656" s="17">
        <v>0.36582473171410601</v>
      </c>
      <c r="AN656" s="17">
        <v>0.44871145440571297</v>
      </c>
      <c r="AO656" s="17">
        <v>0.50778206472230902</v>
      </c>
      <c r="AP656" s="17">
        <v>0.43791982153171899</v>
      </c>
      <c r="AQ656" s="17">
        <v>0.58043803338688005</v>
      </c>
      <c r="AR656" s="17"/>
      <c r="AS656" s="17">
        <v>0.50343810858360005</v>
      </c>
      <c r="AT656" s="17">
        <v>0.49133779628442897</v>
      </c>
      <c r="AU656" s="17">
        <v>0.50015729183012902</v>
      </c>
      <c r="AV656" s="17">
        <v>0.37015208736967298</v>
      </c>
      <c r="AW656" s="17"/>
      <c r="AX656" s="17">
        <v>0.48892620984510399</v>
      </c>
      <c r="AY656" s="17"/>
      <c r="AZ656" s="17">
        <v>0.382941215423444</v>
      </c>
      <c r="BA656" s="17">
        <v>0.47176810758167398</v>
      </c>
      <c r="BB656" s="17">
        <v>0.59716852307397505</v>
      </c>
      <c r="BC656" s="17"/>
      <c r="BD656" s="17">
        <v>0.45444511405715599</v>
      </c>
      <c r="BE656" s="17">
        <v>0.48901776971073602</v>
      </c>
    </row>
    <row r="657" spans="2:57" x14ac:dyDescent="0.35">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row>
    <row r="658" spans="2:57" x14ac:dyDescent="0.35">
      <c r="B658" s="6" t="s">
        <v>306</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row>
    <row r="659" spans="2:57" x14ac:dyDescent="0.35">
      <c r="B659" s="24" t="s">
        <v>85</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row>
    <row r="660" spans="2:57" x14ac:dyDescent="0.35">
      <c r="B660" t="s">
        <v>107</v>
      </c>
      <c r="C660" s="17">
        <v>3.1790661324403301E-2</v>
      </c>
      <c r="D660" s="17">
        <v>4.7787417812071402E-2</v>
      </c>
      <c r="E660" s="17">
        <v>2.2532346078556701E-2</v>
      </c>
      <c r="F660" s="17"/>
      <c r="G660" s="17">
        <v>5.5139860685034299E-2</v>
      </c>
      <c r="H660" s="17">
        <v>6.3218977850230201E-2</v>
      </c>
      <c r="I660" s="17">
        <v>1.0744723304452501E-2</v>
      </c>
      <c r="J660" s="17">
        <v>2.5369776690350999E-2</v>
      </c>
      <c r="K660" s="17">
        <v>1.2452102501396599E-2</v>
      </c>
      <c r="L660" s="17">
        <v>0</v>
      </c>
      <c r="M660" s="17"/>
      <c r="N660" s="17">
        <v>2.89514399015528E-2</v>
      </c>
      <c r="O660" s="17">
        <v>2.47116949404791E-2</v>
      </c>
      <c r="P660" s="17">
        <v>5.58546603861588E-2</v>
      </c>
      <c r="Q660" s="17">
        <v>3.1186799901757899E-2</v>
      </c>
      <c r="R660" s="17"/>
      <c r="S660" s="17">
        <v>2.5000000000000001E-2</v>
      </c>
      <c r="T660" s="17">
        <v>5.7142857142857099E-2</v>
      </c>
      <c r="U660" s="17">
        <v>0</v>
      </c>
      <c r="V660" s="17">
        <v>1.58730158730159E-2</v>
      </c>
      <c r="W660" s="17">
        <v>6.7796610169491497E-2</v>
      </c>
      <c r="X660" s="17">
        <v>1.26582278481013E-2</v>
      </c>
      <c r="Y660" s="17">
        <v>4.2857142857142899E-2</v>
      </c>
      <c r="Z660" s="17">
        <v>2.32558139534884E-2</v>
      </c>
      <c r="AA660" s="17">
        <v>3.3333333333333298E-2</v>
      </c>
      <c r="AB660" s="17"/>
      <c r="AC660" s="17">
        <v>4.2531001546766999E-2</v>
      </c>
      <c r="AD660" s="17">
        <v>2.3733577626614901E-2</v>
      </c>
      <c r="AE660" s="17">
        <v>0</v>
      </c>
      <c r="AF660" s="17"/>
      <c r="AG660" s="17">
        <v>2.3420120726836999E-2</v>
      </c>
      <c r="AH660" s="17">
        <v>5.0909931439187102E-2</v>
      </c>
      <c r="AI660" s="17">
        <v>2.0196575078167599E-2</v>
      </c>
      <c r="AJ660" s="17">
        <v>0</v>
      </c>
      <c r="AK660" s="17">
        <v>0</v>
      </c>
      <c r="AL660" s="17"/>
      <c r="AM660" s="17">
        <v>0</v>
      </c>
      <c r="AN660" s="17">
        <v>4.0976902095930197E-2</v>
      </c>
      <c r="AO660" s="17">
        <v>1.8333491550765801E-2</v>
      </c>
      <c r="AP660" s="17">
        <v>6.1922807028015101E-2</v>
      </c>
      <c r="AQ660" s="17">
        <v>4.3817239655537098E-2</v>
      </c>
      <c r="AR660" s="17"/>
      <c r="AS660" s="17">
        <v>5.47890855358312E-2</v>
      </c>
      <c r="AT660" s="17">
        <v>2.7464521892614301E-2</v>
      </c>
      <c r="AU660" s="17">
        <v>1.9705947036550101E-2</v>
      </c>
      <c r="AV660" s="17">
        <v>1.9106209289617E-2</v>
      </c>
      <c r="AW660" s="17"/>
      <c r="AX660" s="17">
        <v>3.40568417663418E-2</v>
      </c>
      <c r="AY660" s="17"/>
      <c r="AZ660" s="17">
        <v>5.1229159555661798E-2</v>
      </c>
      <c r="BA660" s="17">
        <v>2.6348453084445E-2</v>
      </c>
      <c r="BB660" s="17">
        <v>2.0529998569757301E-2</v>
      </c>
      <c r="BC660" s="17"/>
      <c r="BD660" s="17">
        <v>4.3986681684794499E-2</v>
      </c>
      <c r="BE660" s="17">
        <v>2.5447028851191999E-2</v>
      </c>
    </row>
    <row r="661" spans="2:57" x14ac:dyDescent="0.35">
      <c r="B661" t="s">
        <v>106</v>
      </c>
      <c r="C661" s="17">
        <v>0.12944591413943399</v>
      </c>
      <c r="D661" s="17">
        <v>0.14500486983184799</v>
      </c>
      <c r="E661" s="17">
        <v>0.12090423648763</v>
      </c>
      <c r="F661" s="17"/>
      <c r="G661" s="17">
        <v>0.12753202368783301</v>
      </c>
      <c r="H661" s="17">
        <v>0.161242494195452</v>
      </c>
      <c r="I661" s="17">
        <v>0.103296366278697</v>
      </c>
      <c r="J661" s="17">
        <v>0.10478311298644501</v>
      </c>
      <c r="K661" s="17">
        <v>0.116071404681813</v>
      </c>
      <c r="L661" s="17">
        <v>0.21086552216505799</v>
      </c>
      <c r="M661" s="17"/>
      <c r="N661" s="17">
        <v>9.3279618806444198E-2</v>
      </c>
      <c r="O661" s="17">
        <v>0.12679660137672799</v>
      </c>
      <c r="P661" s="17">
        <v>0.261177919684346</v>
      </c>
      <c r="Q661" s="17">
        <v>0.120544390299464</v>
      </c>
      <c r="R661" s="17"/>
      <c r="S661" s="17">
        <v>0.1</v>
      </c>
      <c r="T661" s="17">
        <v>0.15238095238095201</v>
      </c>
      <c r="U661" s="17">
        <v>0.14705882352941199</v>
      </c>
      <c r="V661" s="17">
        <v>0.14285714285714299</v>
      </c>
      <c r="W661" s="17">
        <v>0.101694915254237</v>
      </c>
      <c r="X661" s="17">
        <v>0.113924050632911</v>
      </c>
      <c r="Y661" s="17">
        <v>0.1</v>
      </c>
      <c r="Z661" s="17">
        <v>9.3023255813953501E-2</v>
      </c>
      <c r="AA661" s="17">
        <v>0.17777777777777801</v>
      </c>
      <c r="AB661" s="17"/>
      <c r="AC661" s="17">
        <v>0.13808638348173899</v>
      </c>
      <c r="AD661" s="17">
        <v>0.114181022757392</v>
      </c>
      <c r="AE661" s="17">
        <v>0.19921642602376299</v>
      </c>
      <c r="AF661" s="17"/>
      <c r="AG661" s="17">
        <v>0.14893584298302801</v>
      </c>
      <c r="AH661" s="17">
        <v>0.117776231949419</v>
      </c>
      <c r="AI661" s="17">
        <v>9.7462399566134297E-2</v>
      </c>
      <c r="AJ661" s="17">
        <v>0</v>
      </c>
      <c r="AK661" s="17">
        <v>0.19728379070028501</v>
      </c>
      <c r="AL661" s="17"/>
      <c r="AM661" s="17">
        <v>0.119110110841956</v>
      </c>
      <c r="AN661" s="17">
        <v>0.17087620600773501</v>
      </c>
      <c r="AO661" s="17">
        <v>0.123359301777171</v>
      </c>
      <c r="AP661" s="17">
        <v>0.10197074091321</v>
      </c>
      <c r="AQ661" s="17">
        <v>4.2115066185209202E-2</v>
      </c>
      <c r="AR661" s="17"/>
      <c r="AS661" s="17">
        <v>0.121951782112988</v>
      </c>
      <c r="AT661" s="17">
        <v>0.144456442265152</v>
      </c>
      <c r="AU661" s="17">
        <v>0.12286692165747901</v>
      </c>
      <c r="AV661" s="17">
        <v>0.11675465245911899</v>
      </c>
      <c r="AW661" s="17"/>
      <c r="AX661" s="17">
        <v>0.12793316452890799</v>
      </c>
      <c r="AY661" s="17"/>
      <c r="AZ661" s="17">
        <v>0.161025085906326</v>
      </c>
      <c r="BA661" s="17">
        <v>0.12912767548224199</v>
      </c>
      <c r="BB661" s="17">
        <v>0.10035129034505499</v>
      </c>
      <c r="BC661" s="17"/>
      <c r="BD661" s="17">
        <v>0.111378631709512</v>
      </c>
      <c r="BE661" s="17">
        <v>0.15157248565287301</v>
      </c>
    </row>
    <row r="662" spans="2:57" x14ac:dyDescent="0.35">
      <c r="B662" t="s">
        <v>105</v>
      </c>
      <c r="C662" s="17">
        <v>0.24085218288780699</v>
      </c>
      <c r="D662" s="17">
        <v>0.229933892584053</v>
      </c>
      <c r="E662" s="17">
        <v>0.24617493373757099</v>
      </c>
      <c r="F662" s="17"/>
      <c r="G662" s="17">
        <v>0.211496426507954</v>
      </c>
      <c r="H662" s="17">
        <v>0.20713044807793299</v>
      </c>
      <c r="I662" s="17">
        <v>0.24345857963183601</v>
      </c>
      <c r="J662" s="17">
        <v>0.24997308085766501</v>
      </c>
      <c r="K662" s="17">
        <v>0.31119683555699601</v>
      </c>
      <c r="L662" s="17">
        <v>0.24279204914987099</v>
      </c>
      <c r="M662" s="17"/>
      <c r="N662" s="17">
        <v>0.247691541609564</v>
      </c>
      <c r="O662" s="17">
        <v>0.22503441293103499</v>
      </c>
      <c r="P662" s="17">
        <v>0.165432595526497</v>
      </c>
      <c r="Q662" s="17">
        <v>0.362860244588186</v>
      </c>
      <c r="R662" s="17"/>
      <c r="S662" s="17">
        <v>0.30833333333333302</v>
      </c>
      <c r="T662" s="17">
        <v>0.14285714285714299</v>
      </c>
      <c r="U662" s="17">
        <v>0.20588235294117599</v>
      </c>
      <c r="V662" s="17">
        <v>0.28571428571428598</v>
      </c>
      <c r="W662" s="17">
        <v>0.25423728813559299</v>
      </c>
      <c r="X662" s="17">
        <v>0.240506329113924</v>
      </c>
      <c r="Y662" s="17">
        <v>0.27142857142857102</v>
      </c>
      <c r="Z662" s="17">
        <v>0.34883720930232598</v>
      </c>
      <c r="AA662" s="17">
        <v>0.2</v>
      </c>
      <c r="AB662" s="17"/>
      <c r="AC662" s="17">
        <v>0.25641792340371899</v>
      </c>
      <c r="AD662" s="17">
        <v>0.23485231491325601</v>
      </c>
      <c r="AE662" s="17">
        <v>0.22191002390425199</v>
      </c>
      <c r="AF662" s="17"/>
      <c r="AG662" s="17">
        <v>0.26753734942023499</v>
      </c>
      <c r="AH662" s="17">
        <v>0.19647819793849999</v>
      </c>
      <c r="AI662" s="17">
        <v>0.32650766626149402</v>
      </c>
      <c r="AJ662" s="17">
        <v>0.37352596106910102</v>
      </c>
      <c r="AK662" s="17">
        <v>0.21928976796654601</v>
      </c>
      <c r="AL662" s="17"/>
      <c r="AM662" s="17">
        <v>0.31548594454496398</v>
      </c>
      <c r="AN662" s="17">
        <v>0.29502077283508599</v>
      </c>
      <c r="AO662" s="17">
        <v>0.240349973552061</v>
      </c>
      <c r="AP662" s="17">
        <v>0.196433821009531</v>
      </c>
      <c r="AQ662" s="17">
        <v>0.175947387618207</v>
      </c>
      <c r="AR662" s="17"/>
      <c r="AS662" s="17">
        <v>0.239423846145049</v>
      </c>
      <c r="AT662" s="17">
        <v>0.21081413030874799</v>
      </c>
      <c r="AU662" s="17">
        <v>0.25288867972894802</v>
      </c>
      <c r="AV662" s="17">
        <v>0.296284042208599</v>
      </c>
      <c r="AW662" s="17"/>
      <c r="AX662" s="17">
        <v>0.23625494534781899</v>
      </c>
      <c r="AY662" s="17"/>
      <c r="AZ662" s="17">
        <v>0.22149803313201499</v>
      </c>
      <c r="BA662" s="17">
        <v>0.243726411358897</v>
      </c>
      <c r="BB662" s="17">
        <v>0.25523062538248698</v>
      </c>
      <c r="BC662" s="17"/>
      <c r="BD662" s="17">
        <v>0.25397309441087401</v>
      </c>
      <c r="BE662" s="17">
        <v>0.232887566537618</v>
      </c>
    </row>
    <row r="663" spans="2:57" x14ac:dyDescent="0.35">
      <c r="B663" t="s">
        <v>104</v>
      </c>
      <c r="C663" s="17">
        <v>0.38678212616873497</v>
      </c>
      <c r="D663" s="17">
        <v>0.37926626273012498</v>
      </c>
      <c r="E663" s="17">
        <v>0.39302085888289101</v>
      </c>
      <c r="F663" s="17"/>
      <c r="G663" s="17">
        <v>0.40895063533463299</v>
      </c>
      <c r="H663" s="17">
        <v>0.36510078897513099</v>
      </c>
      <c r="I663" s="17">
        <v>0.41445830558677499</v>
      </c>
      <c r="J663" s="17">
        <v>0.37794409504167897</v>
      </c>
      <c r="K663" s="17">
        <v>0.38388958487591102</v>
      </c>
      <c r="L663" s="17">
        <v>0.35789551000114</v>
      </c>
      <c r="M663" s="17"/>
      <c r="N663" s="17">
        <v>0.42050658427513898</v>
      </c>
      <c r="O663" s="17">
        <v>0.40317478734443901</v>
      </c>
      <c r="P663" s="17">
        <v>0.31661798302398098</v>
      </c>
      <c r="Q663" s="17">
        <v>0.27141176029981301</v>
      </c>
      <c r="R663" s="17"/>
      <c r="S663" s="17">
        <v>0.375</v>
      </c>
      <c r="T663" s="17">
        <v>0.35238095238095202</v>
      </c>
      <c r="U663" s="17">
        <v>0.41176470588235298</v>
      </c>
      <c r="V663" s="17">
        <v>0.42857142857142899</v>
      </c>
      <c r="W663" s="17">
        <v>0.28813559322033899</v>
      </c>
      <c r="X663" s="17">
        <v>0.417721518987342</v>
      </c>
      <c r="Y663" s="17">
        <v>0.4</v>
      </c>
      <c r="Z663" s="17">
        <v>0.34883720930232598</v>
      </c>
      <c r="AA663" s="17">
        <v>0.43333333333333302</v>
      </c>
      <c r="AB663" s="17"/>
      <c r="AC663" s="17">
        <v>0.34053720867634102</v>
      </c>
      <c r="AD663" s="17">
        <v>0.40576631430464899</v>
      </c>
      <c r="AE663" s="17">
        <v>0.42936259666615401</v>
      </c>
      <c r="AF663" s="17"/>
      <c r="AG663" s="17">
        <v>0.35352615503178603</v>
      </c>
      <c r="AH663" s="17">
        <v>0.41714427925276898</v>
      </c>
      <c r="AI663" s="17">
        <v>0.291784410641374</v>
      </c>
      <c r="AJ663" s="17">
        <v>0</v>
      </c>
      <c r="AK663" s="17">
        <v>0.41401363565322702</v>
      </c>
      <c r="AL663" s="17"/>
      <c r="AM663" s="17">
        <v>0.345858074980809</v>
      </c>
      <c r="AN663" s="17">
        <v>0.33566948016857501</v>
      </c>
      <c r="AO663" s="17">
        <v>0.40694759851864298</v>
      </c>
      <c r="AP663" s="17">
        <v>0.41499344323980702</v>
      </c>
      <c r="AQ663" s="17">
        <v>0.43412554689688299</v>
      </c>
      <c r="AR663" s="17"/>
      <c r="AS663" s="17">
        <v>0.37423989132969498</v>
      </c>
      <c r="AT663" s="17">
        <v>0.401340669630666</v>
      </c>
      <c r="AU663" s="17">
        <v>0.38422710381995701</v>
      </c>
      <c r="AV663" s="17">
        <v>0.37820268481098701</v>
      </c>
      <c r="AW663" s="17"/>
      <c r="AX663" s="17">
        <v>0.39199825064506499</v>
      </c>
      <c r="AY663" s="17"/>
      <c r="AZ663" s="17">
        <v>0.35700877558654398</v>
      </c>
      <c r="BA663" s="17">
        <v>0.39742638053853002</v>
      </c>
      <c r="BB663" s="17">
        <v>0.40660111900305901</v>
      </c>
      <c r="BC663" s="17"/>
      <c r="BD663" s="17">
        <v>0.380270388011335</v>
      </c>
      <c r="BE663" s="17">
        <v>0.39864388938351097</v>
      </c>
    </row>
    <row r="664" spans="2:57" x14ac:dyDescent="0.35">
      <c r="B664" t="s">
        <v>103</v>
      </c>
      <c r="C664" s="17">
        <v>0.188367670752427</v>
      </c>
      <c r="D664" s="17">
        <v>0.16712999414556501</v>
      </c>
      <c r="E664" s="17">
        <v>0.20174336375523499</v>
      </c>
      <c r="F664" s="17"/>
      <c r="G664" s="17">
        <v>0.16814747653256301</v>
      </c>
      <c r="H664" s="17">
        <v>0.17764719359779399</v>
      </c>
      <c r="I664" s="17">
        <v>0.206384473184379</v>
      </c>
      <c r="J664" s="17">
        <v>0.22467285940569201</v>
      </c>
      <c r="K664" s="17">
        <v>0.15643259303233001</v>
      </c>
      <c r="L664" s="17">
        <v>0.161448003829122</v>
      </c>
      <c r="M664" s="17"/>
      <c r="N664" s="17">
        <v>0.19553437101851601</v>
      </c>
      <c r="O664" s="17">
        <v>0.191383041535308</v>
      </c>
      <c r="P664" s="17">
        <v>0.169887484786859</v>
      </c>
      <c r="Q664" s="17">
        <v>0.17195591171959099</v>
      </c>
      <c r="R664" s="17"/>
      <c r="S664" s="17">
        <v>0.15833333333333299</v>
      </c>
      <c r="T664" s="17">
        <v>0.266666666666667</v>
      </c>
      <c r="U664" s="17">
        <v>0.20588235294117599</v>
      </c>
      <c r="V664" s="17">
        <v>0.126984126984127</v>
      </c>
      <c r="W664" s="17">
        <v>0.28813559322033899</v>
      </c>
      <c r="X664" s="17">
        <v>0.20253164556962</v>
      </c>
      <c r="Y664" s="17">
        <v>0.14285714285714299</v>
      </c>
      <c r="Z664" s="17">
        <v>0.186046511627907</v>
      </c>
      <c r="AA664" s="17">
        <v>0.122222222222222</v>
      </c>
      <c r="AB664" s="17"/>
      <c r="AC664" s="17">
        <v>0.20407529968402899</v>
      </c>
      <c r="AD664" s="17">
        <v>0.19684981097837301</v>
      </c>
      <c r="AE664" s="17">
        <v>0.124580442683963</v>
      </c>
      <c r="AF664" s="17"/>
      <c r="AG664" s="17">
        <v>0.19372984938917001</v>
      </c>
      <c r="AH664" s="17">
        <v>0.19430201319854401</v>
      </c>
      <c r="AI664" s="17">
        <v>0.24385237337466301</v>
      </c>
      <c r="AJ664" s="17">
        <v>0.42283614938640601</v>
      </c>
      <c r="AK664" s="17">
        <v>0.12541854864022101</v>
      </c>
      <c r="AL664" s="17"/>
      <c r="AM664" s="17">
        <v>0.18404303853413601</v>
      </c>
      <c r="AN664" s="17">
        <v>0.117875126325034</v>
      </c>
      <c r="AO664" s="17">
        <v>0.191287188581058</v>
      </c>
      <c r="AP664" s="17">
        <v>0.21970150547877601</v>
      </c>
      <c r="AQ664" s="17">
        <v>0.22257229835275899</v>
      </c>
      <c r="AR664" s="17"/>
      <c r="AS664" s="17">
        <v>0.187697133198307</v>
      </c>
      <c r="AT664" s="17">
        <v>0.18868205888353201</v>
      </c>
      <c r="AU664" s="17">
        <v>0.194181525741949</v>
      </c>
      <c r="AV664" s="17">
        <v>0.18058742142273601</v>
      </c>
      <c r="AW664" s="17"/>
      <c r="AX664" s="17">
        <v>0.184801596071865</v>
      </c>
      <c r="AY664" s="17"/>
      <c r="AZ664" s="17">
        <v>0.176672288522048</v>
      </c>
      <c r="BA664" s="17">
        <v>0.19215486533378501</v>
      </c>
      <c r="BB664" s="17">
        <v>0.18868995410489101</v>
      </c>
      <c r="BC664" s="17"/>
      <c r="BD664" s="17">
        <v>0.20038202064859201</v>
      </c>
      <c r="BE664" s="17">
        <v>0.166717721429233</v>
      </c>
    </row>
    <row r="665" spans="2:57" x14ac:dyDescent="0.35">
      <c r="B665" t="s">
        <v>81</v>
      </c>
      <c r="C665" s="17">
        <v>2.27614447271931E-2</v>
      </c>
      <c r="D665" s="17">
        <v>3.0877562896336998E-2</v>
      </c>
      <c r="E665" s="17">
        <v>1.56242610581168E-2</v>
      </c>
      <c r="F665" s="17"/>
      <c r="G665" s="17">
        <v>2.87335772519824E-2</v>
      </c>
      <c r="H665" s="17">
        <v>2.5660097303460201E-2</v>
      </c>
      <c r="I665" s="17">
        <v>2.1657552013861301E-2</v>
      </c>
      <c r="J665" s="17">
        <v>1.72570750181677E-2</v>
      </c>
      <c r="K665" s="17">
        <v>1.9957479351553498E-2</v>
      </c>
      <c r="L665" s="17">
        <v>2.6998914854810301E-2</v>
      </c>
      <c r="M665" s="17"/>
      <c r="N665" s="17">
        <v>1.4036444388784699E-2</v>
      </c>
      <c r="O665" s="17">
        <v>2.8899461872010201E-2</v>
      </c>
      <c r="P665" s="17">
        <v>3.1029356592158198E-2</v>
      </c>
      <c r="Q665" s="17">
        <v>4.2040893191188498E-2</v>
      </c>
      <c r="R665" s="17"/>
      <c r="S665" s="17">
        <v>3.3333333333333298E-2</v>
      </c>
      <c r="T665" s="17">
        <v>2.8571428571428598E-2</v>
      </c>
      <c r="U665" s="17">
        <v>2.9411764705882401E-2</v>
      </c>
      <c r="V665" s="17">
        <v>0</v>
      </c>
      <c r="W665" s="17">
        <v>0</v>
      </c>
      <c r="X665" s="17">
        <v>1.26582278481013E-2</v>
      </c>
      <c r="Y665" s="17">
        <v>4.2857142857142899E-2</v>
      </c>
      <c r="Z665" s="17">
        <v>0</v>
      </c>
      <c r="AA665" s="17">
        <v>3.3333333333333298E-2</v>
      </c>
      <c r="AB665" s="17"/>
      <c r="AC665" s="17">
        <v>1.8352183207405299E-2</v>
      </c>
      <c r="AD665" s="17">
        <v>2.4616959419714299E-2</v>
      </c>
      <c r="AE665" s="17">
        <v>2.4930510721868599E-2</v>
      </c>
      <c r="AF665" s="17"/>
      <c r="AG665" s="17">
        <v>1.28506824489433E-2</v>
      </c>
      <c r="AH665" s="17">
        <v>2.3389346221580801E-2</v>
      </c>
      <c r="AI665" s="17">
        <v>2.0196575078167599E-2</v>
      </c>
      <c r="AJ665" s="17">
        <v>0.20363788954449299</v>
      </c>
      <c r="AK665" s="17">
        <v>4.3994257039721298E-2</v>
      </c>
      <c r="AL665" s="17"/>
      <c r="AM665" s="17">
        <v>3.5502831098134902E-2</v>
      </c>
      <c r="AN665" s="17">
        <v>3.9581512567639199E-2</v>
      </c>
      <c r="AO665" s="17">
        <v>1.9722446020300901E-2</v>
      </c>
      <c r="AP665" s="17">
        <v>4.97768233066034E-3</v>
      </c>
      <c r="AQ665" s="17">
        <v>8.1422461291404499E-2</v>
      </c>
      <c r="AR665" s="17"/>
      <c r="AS665" s="17">
        <v>2.1898261678129999E-2</v>
      </c>
      <c r="AT665" s="17">
        <v>2.72421770192878E-2</v>
      </c>
      <c r="AU665" s="17">
        <v>2.6129822015116901E-2</v>
      </c>
      <c r="AV665" s="17">
        <v>9.0649898089423808E-3</v>
      </c>
      <c r="AW665" s="17"/>
      <c r="AX665" s="17">
        <v>2.4955201640001399E-2</v>
      </c>
      <c r="AY665" s="17"/>
      <c r="AZ665" s="17">
        <v>3.2566657297405897E-2</v>
      </c>
      <c r="BA665" s="17">
        <v>1.12162142021003E-2</v>
      </c>
      <c r="BB665" s="17">
        <v>2.8597012594750899E-2</v>
      </c>
      <c r="BC665" s="17"/>
      <c r="BD665" s="17">
        <v>1.00091835348917E-2</v>
      </c>
      <c r="BE665" s="17">
        <v>2.47313081455732E-2</v>
      </c>
    </row>
    <row r="666" spans="2:57" x14ac:dyDescent="0.35">
      <c r="B666" t="s">
        <v>109</v>
      </c>
      <c r="C666" s="17">
        <v>0.16123657546383799</v>
      </c>
      <c r="D666" s="17">
        <v>0.19279228764392001</v>
      </c>
      <c r="E666" s="17">
        <v>0.14343658256618599</v>
      </c>
      <c r="F666" s="17"/>
      <c r="G666" s="17">
        <v>0.18267188437286699</v>
      </c>
      <c r="H666" s="17">
        <v>0.22446147204568201</v>
      </c>
      <c r="I666" s="17">
        <v>0.114041089583149</v>
      </c>
      <c r="J666" s="17">
        <v>0.130152889676796</v>
      </c>
      <c r="K666" s="17">
        <v>0.12852350718321001</v>
      </c>
      <c r="L666" s="17">
        <v>0.21086552216505799</v>
      </c>
      <c r="M666" s="17"/>
      <c r="N666" s="17">
        <v>0.122231058707997</v>
      </c>
      <c r="O666" s="17">
        <v>0.151508296317207</v>
      </c>
      <c r="P666" s="17">
        <v>0.317032580070505</v>
      </c>
      <c r="Q666" s="17">
        <v>0.151731190201222</v>
      </c>
      <c r="R666" s="17"/>
      <c r="S666" s="17">
        <v>0.125</v>
      </c>
      <c r="T666" s="17">
        <v>0.20952380952381</v>
      </c>
      <c r="U666" s="17">
        <v>0.14705882352941199</v>
      </c>
      <c r="V666" s="17">
        <v>0.158730158730159</v>
      </c>
      <c r="W666" s="17">
        <v>0.169491525423729</v>
      </c>
      <c r="X666" s="17">
        <v>0.126582278481013</v>
      </c>
      <c r="Y666" s="17">
        <v>0.14285714285714299</v>
      </c>
      <c r="Z666" s="17">
        <v>0.116279069767442</v>
      </c>
      <c r="AA666" s="17">
        <v>0.211111111111111</v>
      </c>
      <c r="AB666" s="17"/>
      <c r="AC666" s="17">
        <v>0.18061738502850599</v>
      </c>
      <c r="AD666" s="17">
        <v>0.13791460038400699</v>
      </c>
      <c r="AE666" s="17">
        <v>0.19921642602376299</v>
      </c>
      <c r="AF666" s="17"/>
      <c r="AG666" s="17">
        <v>0.172355963709865</v>
      </c>
      <c r="AH666" s="17">
        <v>0.16868616338860701</v>
      </c>
      <c r="AI666" s="17">
        <v>0.117658974644302</v>
      </c>
      <c r="AJ666" s="17">
        <v>0</v>
      </c>
      <c r="AK666" s="17">
        <v>0.19728379070028501</v>
      </c>
      <c r="AL666" s="17"/>
      <c r="AM666" s="17">
        <v>0.119110110841956</v>
      </c>
      <c r="AN666" s="17">
        <v>0.211853108103666</v>
      </c>
      <c r="AO666" s="17">
        <v>0.14169279332793699</v>
      </c>
      <c r="AP666" s="17">
        <v>0.16389354794122499</v>
      </c>
      <c r="AQ666" s="17">
        <v>8.5932305840746306E-2</v>
      </c>
      <c r="AR666" s="17"/>
      <c r="AS666" s="17">
        <v>0.17674086764881899</v>
      </c>
      <c r="AT666" s="17">
        <v>0.171920964157766</v>
      </c>
      <c r="AU666" s="17">
        <v>0.14257286869402899</v>
      </c>
      <c r="AV666" s="17">
        <v>0.13586086174873599</v>
      </c>
      <c r="AW666" s="17"/>
      <c r="AX666" s="17">
        <v>0.16199000629525001</v>
      </c>
      <c r="AY666" s="17"/>
      <c r="AZ666" s="17">
        <v>0.21225424546198801</v>
      </c>
      <c r="BA666" s="17">
        <v>0.15547612856668699</v>
      </c>
      <c r="BB666" s="17">
        <v>0.12088128891481199</v>
      </c>
      <c r="BC666" s="17"/>
      <c r="BD666" s="17">
        <v>0.15536531339430701</v>
      </c>
      <c r="BE666" s="17">
        <v>0.177019514504065</v>
      </c>
    </row>
    <row r="667" spans="2:57" x14ac:dyDescent="0.35">
      <c r="B667" t="s">
        <v>108</v>
      </c>
      <c r="C667" s="17">
        <v>0.57514979692116197</v>
      </c>
      <c r="D667" s="17">
        <v>0.54639625687569005</v>
      </c>
      <c r="E667" s="17">
        <v>0.59476422263812601</v>
      </c>
      <c r="F667" s="17"/>
      <c r="G667" s="17">
        <v>0.57709811186719695</v>
      </c>
      <c r="H667" s="17">
        <v>0.542747982572925</v>
      </c>
      <c r="I667" s="17">
        <v>0.62084277877115401</v>
      </c>
      <c r="J667" s="17">
        <v>0.60261695444737096</v>
      </c>
      <c r="K667" s="17">
        <v>0.540322177908241</v>
      </c>
      <c r="L667" s="17">
        <v>0.519343513830262</v>
      </c>
      <c r="M667" s="17"/>
      <c r="N667" s="17">
        <v>0.61604095529365499</v>
      </c>
      <c r="O667" s="17">
        <v>0.59455782887974695</v>
      </c>
      <c r="P667" s="17">
        <v>0.48650546781083998</v>
      </c>
      <c r="Q667" s="17">
        <v>0.44336767201940303</v>
      </c>
      <c r="R667" s="17"/>
      <c r="S667" s="17">
        <v>0.53333333333333299</v>
      </c>
      <c r="T667" s="17">
        <v>0.61904761904761896</v>
      </c>
      <c r="U667" s="17">
        <v>0.61764705882352899</v>
      </c>
      <c r="V667" s="17">
        <v>0.55555555555555602</v>
      </c>
      <c r="W667" s="17">
        <v>0.57627118644067798</v>
      </c>
      <c r="X667" s="17">
        <v>0.620253164556962</v>
      </c>
      <c r="Y667" s="17">
        <v>0.54285714285714304</v>
      </c>
      <c r="Z667" s="17">
        <v>0.53488372093023295</v>
      </c>
      <c r="AA667" s="17">
        <v>0.55555555555555602</v>
      </c>
      <c r="AB667" s="17"/>
      <c r="AC667" s="17">
        <v>0.54461250836037001</v>
      </c>
      <c r="AD667" s="17">
        <v>0.602616125283022</v>
      </c>
      <c r="AE667" s="17">
        <v>0.55394303935011702</v>
      </c>
      <c r="AF667" s="17"/>
      <c r="AG667" s="17">
        <v>0.54725600442095601</v>
      </c>
      <c r="AH667" s="17">
        <v>0.61144629245131299</v>
      </c>
      <c r="AI667" s="17">
        <v>0.53563678401603698</v>
      </c>
      <c r="AJ667" s="17">
        <v>0.42283614938640601</v>
      </c>
      <c r="AK667" s="17">
        <v>0.53943218429344797</v>
      </c>
      <c r="AL667" s="17"/>
      <c r="AM667" s="17">
        <v>0.52990111351494495</v>
      </c>
      <c r="AN667" s="17">
        <v>0.453544606493609</v>
      </c>
      <c r="AO667" s="17">
        <v>0.59823478709970102</v>
      </c>
      <c r="AP667" s="17">
        <v>0.63469494871858401</v>
      </c>
      <c r="AQ667" s="17">
        <v>0.65669784524964203</v>
      </c>
      <c r="AR667" s="17"/>
      <c r="AS667" s="17">
        <v>0.56193702452800198</v>
      </c>
      <c r="AT667" s="17">
        <v>0.59002272851419801</v>
      </c>
      <c r="AU667" s="17">
        <v>0.57840862956190597</v>
      </c>
      <c r="AV667" s="17">
        <v>0.55879010623372305</v>
      </c>
      <c r="AW667" s="17"/>
      <c r="AX667" s="17">
        <v>0.57679984671692996</v>
      </c>
      <c r="AY667" s="17"/>
      <c r="AZ667" s="17">
        <v>0.53368106410859095</v>
      </c>
      <c r="BA667" s="17">
        <v>0.58958124587231497</v>
      </c>
      <c r="BB667" s="17">
        <v>0.59529107310795004</v>
      </c>
      <c r="BC667" s="17"/>
      <c r="BD667" s="17">
        <v>0.58065240865992795</v>
      </c>
      <c r="BE667" s="17">
        <v>0.56536161081274405</v>
      </c>
    </row>
    <row r="668" spans="2:57" x14ac:dyDescent="0.35">
      <c r="B668" t="s">
        <v>110</v>
      </c>
      <c r="C668" s="17">
        <v>0.41391322145732501</v>
      </c>
      <c r="D668" s="17">
        <v>0.35360396923177001</v>
      </c>
      <c r="E668" s="17">
        <v>0.45132764007193998</v>
      </c>
      <c r="F668" s="17"/>
      <c r="G668" s="17">
        <v>0.39442622749432998</v>
      </c>
      <c r="H668" s="17">
        <v>0.31828651052724299</v>
      </c>
      <c r="I668" s="17">
        <v>0.50680168918800494</v>
      </c>
      <c r="J668" s="17">
        <v>0.47246406477057501</v>
      </c>
      <c r="K668" s="17">
        <v>0.41179867072503101</v>
      </c>
      <c r="L668" s="17">
        <v>0.30847799166520401</v>
      </c>
      <c r="M668" s="17"/>
      <c r="N668" s="17">
        <v>0.49380989658565799</v>
      </c>
      <c r="O668" s="17">
        <v>0.44304953256253998</v>
      </c>
      <c r="P668" s="17">
        <v>0.169472887740335</v>
      </c>
      <c r="Q668" s="17">
        <v>0.29163648181818203</v>
      </c>
      <c r="R668" s="17"/>
      <c r="S668" s="17">
        <v>0.40833333333333299</v>
      </c>
      <c r="T668" s="17">
        <v>0.40952380952381001</v>
      </c>
      <c r="U668" s="17">
        <v>0.47058823529411797</v>
      </c>
      <c r="V668" s="17">
        <v>0.39682539682539703</v>
      </c>
      <c r="W668" s="17">
        <v>0.40677966101694901</v>
      </c>
      <c r="X668" s="17">
        <v>0.493670886075949</v>
      </c>
      <c r="Y668" s="17">
        <v>0.4</v>
      </c>
      <c r="Z668" s="17">
        <v>0.418604651162791</v>
      </c>
      <c r="AA668" s="17">
        <v>0.344444444444444</v>
      </c>
      <c r="AB668" s="17"/>
      <c r="AC668" s="17">
        <v>0.36399512333186401</v>
      </c>
      <c r="AD668" s="17">
        <v>0.46470152489901501</v>
      </c>
      <c r="AE668" s="17">
        <v>0.35472661332635402</v>
      </c>
      <c r="AF668" s="17"/>
      <c r="AG668" s="17">
        <v>0.37490004071109101</v>
      </c>
      <c r="AH668" s="17">
        <v>0.44276012906270601</v>
      </c>
      <c r="AI668" s="17">
        <v>0.41797780937173501</v>
      </c>
      <c r="AJ668" s="17">
        <v>0.42283614938640601</v>
      </c>
      <c r="AK668" s="17">
        <v>0.34214839359316401</v>
      </c>
      <c r="AL668" s="17"/>
      <c r="AM668" s="17">
        <v>0.41079100267298801</v>
      </c>
      <c r="AN668" s="17">
        <v>0.241691498389943</v>
      </c>
      <c r="AO668" s="17">
        <v>0.45654199377176402</v>
      </c>
      <c r="AP668" s="17">
        <v>0.47080140077735899</v>
      </c>
      <c r="AQ668" s="17">
        <v>0.57076553940889496</v>
      </c>
      <c r="AR668" s="17"/>
      <c r="AS668" s="17">
        <v>0.38519615687918302</v>
      </c>
      <c r="AT668" s="17">
        <v>0.41810176435643198</v>
      </c>
      <c r="AU668" s="17">
        <v>0.43583576086787701</v>
      </c>
      <c r="AV668" s="17">
        <v>0.42292924448498698</v>
      </c>
      <c r="AW668" s="17"/>
      <c r="AX668" s="17">
        <v>0.41480984042168101</v>
      </c>
      <c r="AY668" s="17"/>
      <c r="AZ668" s="17">
        <v>0.321426818646603</v>
      </c>
      <c r="BA668" s="17">
        <v>0.43410511730562801</v>
      </c>
      <c r="BB668" s="17">
        <v>0.47440978419313801</v>
      </c>
      <c r="BC668" s="17"/>
      <c r="BD668" s="17">
        <v>0.42528709526562097</v>
      </c>
      <c r="BE668" s="17">
        <v>0.38834209630868</v>
      </c>
    </row>
    <row r="669" spans="2:57" x14ac:dyDescent="0.3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row>
    <row r="670" spans="2:57" x14ac:dyDescent="0.35">
      <c r="B670" s="6" t="s">
        <v>307</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row>
    <row r="671" spans="2:57" x14ac:dyDescent="0.35">
      <c r="B671" s="24" t="s">
        <v>85</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row>
    <row r="672" spans="2:57" x14ac:dyDescent="0.35">
      <c r="B672" t="s">
        <v>107</v>
      </c>
      <c r="C672" s="17">
        <v>5.5210811993129202E-2</v>
      </c>
      <c r="D672" s="17">
        <v>5.10299189171197E-2</v>
      </c>
      <c r="E672" s="17">
        <v>5.7929216225055299E-2</v>
      </c>
      <c r="F672" s="17"/>
      <c r="G672" s="17">
        <v>5.39366726922028E-2</v>
      </c>
      <c r="H672" s="17">
        <v>5.3296616985146601E-2</v>
      </c>
      <c r="I672" s="17">
        <v>5.55150774098528E-2</v>
      </c>
      <c r="J672" s="17">
        <v>5.0170698776477E-2</v>
      </c>
      <c r="K672" s="17">
        <v>5.3902251923853797E-2</v>
      </c>
      <c r="L672" s="17">
        <v>8.5571311533186006E-2</v>
      </c>
      <c r="M672" s="17"/>
      <c r="N672" s="17">
        <v>5.9334851788632598E-2</v>
      </c>
      <c r="O672" s="17">
        <v>1.5865292652548501E-2</v>
      </c>
      <c r="P672" s="17">
        <v>0.100278076570882</v>
      </c>
      <c r="Q672" s="17">
        <v>5.9512433218695399E-2</v>
      </c>
      <c r="R672" s="17"/>
      <c r="S672" s="17">
        <v>1.6666666666666701E-2</v>
      </c>
      <c r="T672" s="17">
        <v>2.8571428571428598E-2</v>
      </c>
      <c r="U672" s="17">
        <v>8.8235294117647106E-2</v>
      </c>
      <c r="V672" s="17">
        <v>3.17460317460318E-2</v>
      </c>
      <c r="W672" s="17">
        <v>3.3898305084745797E-2</v>
      </c>
      <c r="X672" s="17">
        <v>7.5949367088607597E-2</v>
      </c>
      <c r="Y672" s="17">
        <v>7.1428571428571397E-2</v>
      </c>
      <c r="Z672" s="17">
        <v>9.3023255813953501E-2</v>
      </c>
      <c r="AA672" s="17">
        <v>0.1</v>
      </c>
      <c r="AB672" s="17"/>
      <c r="AC672" s="17">
        <v>5.4062387623551297E-2</v>
      </c>
      <c r="AD672" s="17">
        <v>6.0380560129998498E-2</v>
      </c>
      <c r="AE672" s="17">
        <v>3.8806603752338902E-2</v>
      </c>
      <c r="AF672" s="17"/>
      <c r="AG672" s="17">
        <v>3.7500478699986801E-2</v>
      </c>
      <c r="AH672" s="17">
        <v>6.01678821490612E-2</v>
      </c>
      <c r="AI672" s="17">
        <v>7.5748469621187406E-2</v>
      </c>
      <c r="AJ672" s="17">
        <v>0.20363788954449299</v>
      </c>
      <c r="AK672" s="17">
        <v>7.7900039371233507E-2</v>
      </c>
      <c r="AL672" s="17"/>
      <c r="AM672" s="17">
        <v>6.4673804905971605E-2</v>
      </c>
      <c r="AN672" s="17">
        <v>5.7678400807322901E-2</v>
      </c>
      <c r="AO672" s="17">
        <v>4.6048216498344098E-2</v>
      </c>
      <c r="AP672" s="17">
        <v>6.3447638862024106E-2</v>
      </c>
      <c r="AQ672" s="17">
        <v>8.5453988994604005E-2</v>
      </c>
      <c r="AR672" s="17"/>
      <c r="AS672" s="17">
        <v>4.2720037433147201E-2</v>
      </c>
      <c r="AT672" s="17">
        <v>6.1470858515688197E-2</v>
      </c>
      <c r="AU672" s="17">
        <v>5.8743672219640802E-2</v>
      </c>
      <c r="AV672" s="17">
        <v>5.7272140741625698E-2</v>
      </c>
      <c r="AW672" s="17"/>
      <c r="AX672" s="17">
        <v>5.61637882599978E-2</v>
      </c>
      <c r="AY672" s="17"/>
      <c r="AZ672" s="17">
        <v>5.0243614744119799E-2</v>
      </c>
      <c r="BA672" s="17">
        <v>4.0133553582706399E-2</v>
      </c>
      <c r="BB672" s="17">
        <v>8.2991152778448193E-2</v>
      </c>
      <c r="BC672" s="17"/>
      <c r="BD672" s="17">
        <v>6.6122620755653699E-2</v>
      </c>
      <c r="BE672" s="17">
        <v>4.0266469273842399E-2</v>
      </c>
    </row>
    <row r="673" spans="2:57" x14ac:dyDescent="0.35">
      <c r="B673" t="s">
        <v>106</v>
      </c>
      <c r="C673" s="17">
        <v>0.14895752351310301</v>
      </c>
      <c r="D673" s="17">
        <v>0.20079242773122299</v>
      </c>
      <c r="E673" s="17">
        <v>0.119173477599032</v>
      </c>
      <c r="F673" s="17"/>
      <c r="G673" s="17">
        <v>9.8181010643401706E-2</v>
      </c>
      <c r="H673" s="17">
        <v>0.14432592021510399</v>
      </c>
      <c r="I673" s="17">
        <v>0.108910291503119</v>
      </c>
      <c r="J673" s="17">
        <v>0.20623608716199801</v>
      </c>
      <c r="K673" s="17">
        <v>0.218137975393117</v>
      </c>
      <c r="L673" s="17">
        <v>9.78468088193402E-2</v>
      </c>
      <c r="M673" s="17"/>
      <c r="N673" s="17">
        <v>0.17335951309360201</v>
      </c>
      <c r="O673" s="17">
        <v>0.13597377376507699</v>
      </c>
      <c r="P673" s="17">
        <v>0.13068053872454199</v>
      </c>
      <c r="Q673" s="17">
        <v>9.1786529454777693E-2</v>
      </c>
      <c r="R673" s="17"/>
      <c r="S673" s="17">
        <v>0.17499999999999999</v>
      </c>
      <c r="T673" s="17">
        <v>0.15238095238095201</v>
      </c>
      <c r="U673" s="17">
        <v>8.8235294117647106E-2</v>
      </c>
      <c r="V673" s="17">
        <v>0.126984126984127</v>
      </c>
      <c r="W673" s="17">
        <v>0.169491525423729</v>
      </c>
      <c r="X673" s="17">
        <v>0.126582278481013</v>
      </c>
      <c r="Y673" s="17">
        <v>0.2</v>
      </c>
      <c r="Z673" s="17">
        <v>9.3023255813953501E-2</v>
      </c>
      <c r="AA673" s="17">
        <v>0.16666666666666699</v>
      </c>
      <c r="AB673" s="17"/>
      <c r="AC673" s="17">
        <v>0.15891229321074299</v>
      </c>
      <c r="AD673" s="17">
        <v>0.15967628623512001</v>
      </c>
      <c r="AE673" s="17">
        <v>9.1515684042752607E-2</v>
      </c>
      <c r="AF673" s="17"/>
      <c r="AG673" s="17">
        <v>0.17170511457752999</v>
      </c>
      <c r="AH673" s="17">
        <v>0.15555205496971999</v>
      </c>
      <c r="AI673" s="17">
        <v>0.10161601171359599</v>
      </c>
      <c r="AJ673" s="17">
        <v>0.37352596106910102</v>
      </c>
      <c r="AK673" s="17">
        <v>6.4896559415870803E-2</v>
      </c>
      <c r="AL673" s="17"/>
      <c r="AM673" s="17">
        <v>0.157440225623693</v>
      </c>
      <c r="AN673" s="17">
        <v>0.14063787992159499</v>
      </c>
      <c r="AO673" s="17">
        <v>0.14164577532778599</v>
      </c>
      <c r="AP673" s="17">
        <v>0.16982323795804499</v>
      </c>
      <c r="AQ673" s="17">
        <v>0.166876450286009</v>
      </c>
      <c r="AR673" s="17"/>
      <c r="AS673" s="17">
        <v>0.15292206165104999</v>
      </c>
      <c r="AT673" s="17">
        <v>0.17023475134416299</v>
      </c>
      <c r="AU673" s="17">
        <v>7.7733508174466795E-2</v>
      </c>
      <c r="AV673" s="17">
        <v>0.19310946880212099</v>
      </c>
      <c r="AW673" s="17"/>
      <c r="AX673" s="17">
        <v>0.15618000928072401</v>
      </c>
      <c r="AY673" s="17"/>
      <c r="AZ673" s="17">
        <v>0.12500424426832299</v>
      </c>
      <c r="BA673" s="17">
        <v>0.14170295200509</v>
      </c>
      <c r="BB673" s="17">
        <v>0.192827774233229</v>
      </c>
      <c r="BC673" s="17"/>
      <c r="BD673" s="17">
        <v>0.14876756940046201</v>
      </c>
      <c r="BE673" s="17">
        <v>0.165345194981497</v>
      </c>
    </row>
    <row r="674" spans="2:57" x14ac:dyDescent="0.35">
      <c r="B674" t="s">
        <v>105</v>
      </c>
      <c r="C674" s="17">
        <v>0.22564859095667</v>
      </c>
      <c r="D674" s="17">
        <v>0.23734345887236399</v>
      </c>
      <c r="E674" s="17">
        <v>0.21983174161246899</v>
      </c>
      <c r="F674" s="17"/>
      <c r="G674" s="17">
        <v>0.18949669173449801</v>
      </c>
      <c r="H674" s="17">
        <v>0.22378804477698</v>
      </c>
      <c r="I674" s="17">
        <v>0.241136048271505</v>
      </c>
      <c r="J674" s="17">
        <v>0.21541645705054499</v>
      </c>
      <c r="K674" s="17">
        <v>0.21187991931043701</v>
      </c>
      <c r="L674" s="17">
        <v>0.29672459278336699</v>
      </c>
      <c r="M674" s="17"/>
      <c r="N674" s="17">
        <v>0.22740501980045499</v>
      </c>
      <c r="O674" s="17">
        <v>0.21793084856226899</v>
      </c>
      <c r="P674" s="17">
        <v>0.22158887998964999</v>
      </c>
      <c r="Q674" s="17">
        <v>0.25785982560023202</v>
      </c>
      <c r="R674" s="17"/>
      <c r="S674" s="17">
        <v>0.22500000000000001</v>
      </c>
      <c r="T674" s="17">
        <v>0.22857142857142901</v>
      </c>
      <c r="U674" s="17">
        <v>0.29411764705882398</v>
      </c>
      <c r="V674" s="17">
        <v>0.158730158730159</v>
      </c>
      <c r="W674" s="17">
        <v>0.27118644067796599</v>
      </c>
      <c r="X674" s="17">
        <v>0.20253164556962</v>
      </c>
      <c r="Y674" s="17">
        <v>0.2</v>
      </c>
      <c r="Z674" s="17">
        <v>0.25581395348837199</v>
      </c>
      <c r="AA674" s="17">
        <v>0.22222222222222199</v>
      </c>
      <c r="AB674" s="17"/>
      <c r="AC674" s="17">
        <v>0.26056439104156198</v>
      </c>
      <c r="AD674" s="17">
        <v>0.206072170505264</v>
      </c>
      <c r="AE674" s="17">
        <v>0.25067242570041998</v>
      </c>
      <c r="AF674" s="17"/>
      <c r="AG674" s="17">
        <v>0.26045651737521203</v>
      </c>
      <c r="AH674" s="17">
        <v>0.21941921152418101</v>
      </c>
      <c r="AI674" s="17">
        <v>0.195896705602192</v>
      </c>
      <c r="AJ674" s="17">
        <v>0.20363788954449299</v>
      </c>
      <c r="AK674" s="17">
        <v>0.28413460699714899</v>
      </c>
      <c r="AL674" s="17"/>
      <c r="AM674" s="17">
        <v>0.32917048603649501</v>
      </c>
      <c r="AN674" s="17">
        <v>0.22951417324323001</v>
      </c>
      <c r="AO674" s="17">
        <v>0.22859321935830701</v>
      </c>
      <c r="AP674" s="17">
        <v>0.179940643342239</v>
      </c>
      <c r="AQ674" s="17">
        <v>0.26778300188149601</v>
      </c>
      <c r="AR674" s="17"/>
      <c r="AS674" s="17">
        <v>0.215210118691647</v>
      </c>
      <c r="AT674" s="17">
        <v>0.179356894985576</v>
      </c>
      <c r="AU674" s="17">
        <v>0.24889898103521499</v>
      </c>
      <c r="AV674" s="17">
        <v>0.31870028001510903</v>
      </c>
      <c r="AW674" s="17"/>
      <c r="AX674" s="17">
        <v>0.21527006139469301</v>
      </c>
      <c r="AY674" s="17"/>
      <c r="AZ674" s="17">
        <v>0.205059500651155</v>
      </c>
      <c r="BA674" s="17">
        <v>0.21891362846101201</v>
      </c>
      <c r="BB674" s="17">
        <v>0.24779854949706101</v>
      </c>
      <c r="BC674" s="17"/>
      <c r="BD674" s="17">
        <v>0.21314730549717201</v>
      </c>
      <c r="BE674" s="17">
        <v>0.23056408178148299</v>
      </c>
    </row>
    <row r="675" spans="2:57" x14ac:dyDescent="0.35">
      <c r="B675" t="s">
        <v>104</v>
      </c>
      <c r="C675" s="17">
        <v>0.36229397440468403</v>
      </c>
      <c r="D675" s="17">
        <v>0.31787128184102398</v>
      </c>
      <c r="E675" s="17">
        <v>0.39012270100968699</v>
      </c>
      <c r="F675" s="17"/>
      <c r="G675" s="17">
        <v>0.38266234257293502</v>
      </c>
      <c r="H675" s="17">
        <v>0.32599543182210999</v>
      </c>
      <c r="I675" s="17">
        <v>0.38707003264721801</v>
      </c>
      <c r="J675" s="17">
        <v>0.34064786207625802</v>
      </c>
      <c r="K675" s="17">
        <v>0.379757102311231</v>
      </c>
      <c r="L675" s="17">
        <v>0.41370772492199698</v>
      </c>
      <c r="M675" s="17"/>
      <c r="N675" s="17">
        <v>0.35173616003326802</v>
      </c>
      <c r="O675" s="17">
        <v>0.409732150109544</v>
      </c>
      <c r="P675" s="17">
        <v>0.33037812267428501</v>
      </c>
      <c r="Q675" s="17">
        <v>0.354758421060615</v>
      </c>
      <c r="R675" s="17"/>
      <c r="S675" s="17">
        <v>0.35</v>
      </c>
      <c r="T675" s="17">
        <v>0.32380952380952399</v>
      </c>
      <c r="U675" s="17">
        <v>0.32352941176470601</v>
      </c>
      <c r="V675" s="17">
        <v>0.50793650793650802</v>
      </c>
      <c r="W675" s="17">
        <v>0.355932203389831</v>
      </c>
      <c r="X675" s="17">
        <v>0.379746835443038</v>
      </c>
      <c r="Y675" s="17">
        <v>0.38571428571428601</v>
      </c>
      <c r="Z675" s="17">
        <v>0.25581395348837199</v>
      </c>
      <c r="AA675" s="17">
        <v>0.344444444444444</v>
      </c>
      <c r="AB675" s="17"/>
      <c r="AC675" s="17">
        <v>0.34714653979599303</v>
      </c>
      <c r="AD675" s="17">
        <v>0.357519943233367</v>
      </c>
      <c r="AE675" s="17">
        <v>0.43357056559045598</v>
      </c>
      <c r="AF675" s="17"/>
      <c r="AG675" s="17">
        <v>0.36587464191978802</v>
      </c>
      <c r="AH675" s="17">
        <v>0.33945119966734599</v>
      </c>
      <c r="AI675" s="17">
        <v>0.40540757129897997</v>
      </c>
      <c r="AJ675" s="17">
        <v>0</v>
      </c>
      <c r="AK675" s="17">
        <v>0.35776830777538599</v>
      </c>
      <c r="AL675" s="17"/>
      <c r="AM675" s="17">
        <v>0.27413687050637198</v>
      </c>
      <c r="AN675" s="17">
        <v>0.37395163508686002</v>
      </c>
      <c r="AO675" s="17">
        <v>0.37600221360389302</v>
      </c>
      <c r="AP675" s="17">
        <v>0.37787247738868501</v>
      </c>
      <c r="AQ675" s="17">
        <v>0.39112095780137401</v>
      </c>
      <c r="AR675" s="17"/>
      <c r="AS675" s="17">
        <v>0.35845381302964502</v>
      </c>
      <c r="AT675" s="17">
        <v>0.39776988336296998</v>
      </c>
      <c r="AU675" s="17">
        <v>0.41152977091731902</v>
      </c>
      <c r="AV675" s="17">
        <v>0.21680442419917001</v>
      </c>
      <c r="AW675" s="17"/>
      <c r="AX675" s="17">
        <v>0.364655808684195</v>
      </c>
      <c r="AY675" s="17"/>
      <c r="AZ675" s="17">
        <v>0.37352732983813097</v>
      </c>
      <c r="BA675" s="17">
        <v>0.37124188383485301</v>
      </c>
      <c r="BB675" s="17">
        <v>0.33365486795935001</v>
      </c>
      <c r="BC675" s="17"/>
      <c r="BD675" s="17">
        <v>0.374715978465956</v>
      </c>
      <c r="BE675" s="17">
        <v>0.35131550425330599</v>
      </c>
    </row>
    <row r="676" spans="2:57" x14ac:dyDescent="0.35">
      <c r="B676" t="s">
        <v>103</v>
      </c>
      <c r="C676" s="17">
        <v>0.192788838536993</v>
      </c>
      <c r="D676" s="17">
        <v>0.18496794517686899</v>
      </c>
      <c r="E676" s="17">
        <v>0.193592936357532</v>
      </c>
      <c r="F676" s="17"/>
      <c r="G676" s="17">
        <v>0.27572328235696197</v>
      </c>
      <c r="H676" s="17">
        <v>0.241374198174893</v>
      </c>
      <c r="I676" s="17">
        <v>0.18979941358563099</v>
      </c>
      <c r="J676" s="17">
        <v>0.15217498455686901</v>
      </c>
      <c r="K676" s="17">
        <v>0.12634401138558399</v>
      </c>
      <c r="L676" s="17">
        <v>0.10614956194211</v>
      </c>
      <c r="M676" s="17"/>
      <c r="N676" s="17">
        <v>0.182547038058997</v>
      </c>
      <c r="O676" s="17">
        <v>0.20254748364691499</v>
      </c>
      <c r="P676" s="17">
        <v>0.183911965489409</v>
      </c>
      <c r="Q676" s="17">
        <v>0.204415624365824</v>
      </c>
      <c r="R676" s="17"/>
      <c r="S676" s="17">
        <v>0.22500000000000001</v>
      </c>
      <c r="T676" s="17">
        <v>0.24761904761904799</v>
      </c>
      <c r="U676" s="17">
        <v>0.17647058823529399</v>
      </c>
      <c r="V676" s="17">
        <v>0.14285714285714299</v>
      </c>
      <c r="W676" s="17">
        <v>0.169491525423729</v>
      </c>
      <c r="X676" s="17">
        <v>0.20253164556962</v>
      </c>
      <c r="Y676" s="17">
        <v>0.128571428571429</v>
      </c>
      <c r="Z676" s="17">
        <v>0.30232558139534899</v>
      </c>
      <c r="AA676" s="17">
        <v>0.155555555555556</v>
      </c>
      <c r="AB676" s="17"/>
      <c r="AC676" s="17">
        <v>0.15046000061085901</v>
      </c>
      <c r="AD676" s="17">
        <v>0.20729668513872801</v>
      </c>
      <c r="AE676" s="17">
        <v>0.17343974477627699</v>
      </c>
      <c r="AF676" s="17"/>
      <c r="AG676" s="17">
        <v>0.15054488263716301</v>
      </c>
      <c r="AH676" s="17">
        <v>0.22168116550233999</v>
      </c>
      <c r="AI676" s="17">
        <v>0.22133124176404501</v>
      </c>
      <c r="AJ676" s="17">
        <v>0.21919825984191299</v>
      </c>
      <c r="AK676" s="17">
        <v>0.17130622940064</v>
      </c>
      <c r="AL676" s="17"/>
      <c r="AM676" s="17">
        <v>0.15617394528619499</v>
      </c>
      <c r="AN676" s="17">
        <v>0.164141404351315</v>
      </c>
      <c r="AO676" s="17">
        <v>0.19972526609034</v>
      </c>
      <c r="AP676" s="17">
        <v>0.203427788597253</v>
      </c>
      <c r="AQ676" s="17">
        <v>8.8765601036517899E-2</v>
      </c>
      <c r="AR676" s="17"/>
      <c r="AS676" s="17">
        <v>0.20111744494186701</v>
      </c>
      <c r="AT676" s="17">
        <v>0.17913602367370501</v>
      </c>
      <c r="AU676" s="17">
        <v>0.197102096708271</v>
      </c>
      <c r="AV676" s="17">
        <v>0.2040724667613</v>
      </c>
      <c r="AW676" s="17"/>
      <c r="AX676" s="17">
        <v>0.19286370347711401</v>
      </c>
      <c r="AY676" s="17"/>
      <c r="AZ676" s="17">
        <v>0.23074959974141199</v>
      </c>
      <c r="BA676" s="17">
        <v>0.22028677740229199</v>
      </c>
      <c r="BB676" s="17">
        <v>0.122071125735929</v>
      </c>
      <c r="BC676" s="17"/>
      <c r="BD676" s="17">
        <v>0.19034807797772599</v>
      </c>
      <c r="BE676" s="17">
        <v>0.199093353603323</v>
      </c>
    </row>
    <row r="677" spans="2:57" x14ac:dyDescent="0.35">
      <c r="B677" t="s">
        <v>81</v>
      </c>
      <c r="C677" s="17">
        <v>1.51002605954207E-2</v>
      </c>
      <c r="D677" s="17">
        <v>7.9949674613992994E-3</v>
      </c>
      <c r="E677" s="17">
        <v>1.9349927196223901E-2</v>
      </c>
      <c r="F677" s="17"/>
      <c r="G677" s="17">
        <v>0</v>
      </c>
      <c r="H677" s="17">
        <v>1.12197880257663E-2</v>
      </c>
      <c r="I677" s="17">
        <v>1.75691365826732E-2</v>
      </c>
      <c r="J677" s="17">
        <v>3.5353910377852203E-2</v>
      </c>
      <c r="K677" s="17">
        <v>9.9787396757767301E-3</v>
      </c>
      <c r="L677" s="17">
        <v>0</v>
      </c>
      <c r="M677" s="17"/>
      <c r="N677" s="17">
        <v>5.6174172250463301E-3</v>
      </c>
      <c r="O677" s="17">
        <v>1.79504512636465E-2</v>
      </c>
      <c r="P677" s="17">
        <v>3.31624165512324E-2</v>
      </c>
      <c r="Q677" s="17">
        <v>3.1667166299856303E-2</v>
      </c>
      <c r="R677" s="17"/>
      <c r="S677" s="17">
        <v>8.3333333333333297E-3</v>
      </c>
      <c r="T677" s="17">
        <v>1.9047619047619001E-2</v>
      </c>
      <c r="U677" s="17">
        <v>2.9411764705882401E-2</v>
      </c>
      <c r="V677" s="17">
        <v>3.17460317460318E-2</v>
      </c>
      <c r="W677" s="17">
        <v>0</v>
      </c>
      <c r="X677" s="17">
        <v>1.26582278481013E-2</v>
      </c>
      <c r="Y677" s="17">
        <v>1.4285714285714299E-2</v>
      </c>
      <c r="Z677" s="17">
        <v>0</v>
      </c>
      <c r="AA677" s="17">
        <v>1.1111111111111099E-2</v>
      </c>
      <c r="AB677" s="17"/>
      <c r="AC677" s="17">
        <v>2.8854387717291E-2</v>
      </c>
      <c r="AD677" s="17">
        <v>9.0543547575227794E-3</v>
      </c>
      <c r="AE677" s="17">
        <v>1.19949761377556E-2</v>
      </c>
      <c r="AF677" s="17"/>
      <c r="AG677" s="17">
        <v>1.39183647903201E-2</v>
      </c>
      <c r="AH677" s="17">
        <v>3.7284861873516199E-3</v>
      </c>
      <c r="AI677" s="17">
        <v>0</v>
      </c>
      <c r="AJ677" s="17">
        <v>0</v>
      </c>
      <c r="AK677" s="17">
        <v>4.3994257039721298E-2</v>
      </c>
      <c r="AL677" s="17"/>
      <c r="AM677" s="17">
        <v>1.84046676412731E-2</v>
      </c>
      <c r="AN677" s="17">
        <v>3.4076506589677501E-2</v>
      </c>
      <c r="AO677" s="17">
        <v>7.9853091213300705E-3</v>
      </c>
      <c r="AP677" s="17">
        <v>5.4882138517537097E-3</v>
      </c>
      <c r="AQ677" s="17">
        <v>0</v>
      </c>
      <c r="AR677" s="17"/>
      <c r="AS677" s="17">
        <v>2.9576524252643899E-2</v>
      </c>
      <c r="AT677" s="17">
        <v>1.2031588117897601E-2</v>
      </c>
      <c r="AU677" s="17">
        <v>5.9919709450877E-3</v>
      </c>
      <c r="AV677" s="17">
        <v>1.00412194806746E-2</v>
      </c>
      <c r="AW677" s="17"/>
      <c r="AX677" s="17">
        <v>1.48666289032765E-2</v>
      </c>
      <c r="AY677" s="17"/>
      <c r="AZ677" s="17">
        <v>1.54157107568596E-2</v>
      </c>
      <c r="BA677" s="17">
        <v>7.7212047140460798E-3</v>
      </c>
      <c r="BB677" s="17">
        <v>2.0656529795983099E-2</v>
      </c>
      <c r="BC677" s="17"/>
      <c r="BD677" s="17">
        <v>6.8984479030304597E-3</v>
      </c>
      <c r="BE677" s="17">
        <v>1.34153961065478E-2</v>
      </c>
    </row>
    <row r="678" spans="2:57" x14ac:dyDescent="0.35">
      <c r="B678" t="s">
        <v>109</v>
      </c>
      <c r="C678" s="17">
        <v>0.20416833550623201</v>
      </c>
      <c r="D678" s="17">
        <v>0.25182234664834302</v>
      </c>
      <c r="E678" s="17">
        <v>0.177102693824088</v>
      </c>
      <c r="F678" s="17"/>
      <c r="G678" s="17">
        <v>0.15211768333560399</v>
      </c>
      <c r="H678" s="17">
        <v>0.19762253720025</v>
      </c>
      <c r="I678" s="17">
        <v>0.16442536891297199</v>
      </c>
      <c r="J678" s="17">
        <v>0.25640678593847499</v>
      </c>
      <c r="K678" s="17">
        <v>0.27204022731697097</v>
      </c>
      <c r="L678" s="17">
        <v>0.183418120352526</v>
      </c>
      <c r="M678" s="17"/>
      <c r="N678" s="17">
        <v>0.23269436488223499</v>
      </c>
      <c r="O678" s="17">
        <v>0.15183906641762601</v>
      </c>
      <c r="P678" s="17">
        <v>0.230958615295423</v>
      </c>
      <c r="Q678" s="17">
        <v>0.15129896267347301</v>
      </c>
      <c r="R678" s="17"/>
      <c r="S678" s="17">
        <v>0.19166666666666701</v>
      </c>
      <c r="T678" s="17">
        <v>0.180952380952381</v>
      </c>
      <c r="U678" s="17">
        <v>0.17647058823529399</v>
      </c>
      <c r="V678" s="17">
        <v>0.158730158730159</v>
      </c>
      <c r="W678" s="17">
        <v>0.20338983050847501</v>
      </c>
      <c r="X678" s="17">
        <v>0.20253164556962</v>
      </c>
      <c r="Y678" s="17">
        <v>0.27142857142857102</v>
      </c>
      <c r="Z678" s="17">
        <v>0.186046511627907</v>
      </c>
      <c r="AA678" s="17">
        <v>0.266666666666667</v>
      </c>
      <c r="AB678" s="17"/>
      <c r="AC678" s="17">
        <v>0.21297468083429399</v>
      </c>
      <c r="AD678" s="17">
        <v>0.22005684636511799</v>
      </c>
      <c r="AE678" s="17">
        <v>0.130322287795092</v>
      </c>
      <c r="AF678" s="17"/>
      <c r="AG678" s="17">
        <v>0.20920559327751601</v>
      </c>
      <c r="AH678" s="17">
        <v>0.21571993711878101</v>
      </c>
      <c r="AI678" s="17">
        <v>0.177364481334783</v>
      </c>
      <c r="AJ678" s="17">
        <v>0.57716385061359399</v>
      </c>
      <c r="AK678" s="17">
        <v>0.14279659878710399</v>
      </c>
      <c r="AL678" s="17"/>
      <c r="AM678" s="17">
        <v>0.222114030529665</v>
      </c>
      <c r="AN678" s="17">
        <v>0.19831628072891799</v>
      </c>
      <c r="AO678" s="17">
        <v>0.18769399182613</v>
      </c>
      <c r="AP678" s="17">
        <v>0.233270876820069</v>
      </c>
      <c r="AQ678" s="17">
        <v>0.25233043928061299</v>
      </c>
      <c r="AR678" s="17"/>
      <c r="AS678" s="17">
        <v>0.195642099084197</v>
      </c>
      <c r="AT678" s="17">
        <v>0.231705609859852</v>
      </c>
      <c r="AU678" s="17">
        <v>0.136477180394108</v>
      </c>
      <c r="AV678" s="17">
        <v>0.250381609543746</v>
      </c>
      <c r="AW678" s="17"/>
      <c r="AX678" s="17">
        <v>0.212343797540722</v>
      </c>
      <c r="AY678" s="17"/>
      <c r="AZ678" s="17">
        <v>0.175247859012443</v>
      </c>
      <c r="BA678" s="17">
        <v>0.18183650558779699</v>
      </c>
      <c r="BB678" s="17">
        <v>0.27581892701167698</v>
      </c>
      <c r="BC678" s="17"/>
      <c r="BD678" s="17">
        <v>0.21489019015611599</v>
      </c>
      <c r="BE678" s="17">
        <v>0.205611664255339</v>
      </c>
    </row>
    <row r="679" spans="2:57" x14ac:dyDescent="0.35">
      <c r="B679" t="s">
        <v>108</v>
      </c>
      <c r="C679" s="17">
        <v>0.55508281294167705</v>
      </c>
      <c r="D679" s="17">
        <v>0.50283922701789296</v>
      </c>
      <c r="E679" s="17">
        <v>0.58371563736721899</v>
      </c>
      <c r="F679" s="17"/>
      <c r="G679" s="17">
        <v>0.65838562492989705</v>
      </c>
      <c r="H679" s="17">
        <v>0.56736962999700302</v>
      </c>
      <c r="I679" s="17">
        <v>0.57686944623284997</v>
      </c>
      <c r="J679" s="17">
        <v>0.49282284663312798</v>
      </c>
      <c r="K679" s="17">
        <v>0.50610111369681499</v>
      </c>
      <c r="L679" s="17">
        <v>0.51985728686410704</v>
      </c>
      <c r="M679" s="17"/>
      <c r="N679" s="17">
        <v>0.53428319809226399</v>
      </c>
      <c r="O679" s="17">
        <v>0.612279633756459</v>
      </c>
      <c r="P679" s="17">
        <v>0.51429008816369404</v>
      </c>
      <c r="Q679" s="17">
        <v>0.559174045426439</v>
      </c>
      <c r="R679" s="17"/>
      <c r="S679" s="17">
        <v>0.57499999999999996</v>
      </c>
      <c r="T679" s="17">
        <v>0.57142857142857095</v>
      </c>
      <c r="U679" s="17">
        <v>0.5</v>
      </c>
      <c r="V679" s="17">
        <v>0.65079365079365104</v>
      </c>
      <c r="W679" s="17">
        <v>0.52542372881355903</v>
      </c>
      <c r="X679" s="17">
        <v>0.582278481012658</v>
      </c>
      <c r="Y679" s="17">
        <v>0.51428571428571401</v>
      </c>
      <c r="Z679" s="17">
        <v>0.55813953488372103</v>
      </c>
      <c r="AA679" s="17">
        <v>0.5</v>
      </c>
      <c r="AB679" s="17"/>
      <c r="AC679" s="17">
        <v>0.49760654040685198</v>
      </c>
      <c r="AD679" s="17">
        <v>0.56481662837209501</v>
      </c>
      <c r="AE679" s="17">
        <v>0.60701031036673303</v>
      </c>
      <c r="AF679" s="17"/>
      <c r="AG679" s="17">
        <v>0.51641952455695195</v>
      </c>
      <c r="AH679" s="17">
        <v>0.56113236516968701</v>
      </c>
      <c r="AI679" s="17">
        <v>0.62673881306302504</v>
      </c>
      <c r="AJ679" s="17">
        <v>0.21919825984191299</v>
      </c>
      <c r="AK679" s="17">
        <v>0.52907453717602604</v>
      </c>
      <c r="AL679" s="17"/>
      <c r="AM679" s="17">
        <v>0.43031081579256703</v>
      </c>
      <c r="AN679" s="17">
        <v>0.53809303943817399</v>
      </c>
      <c r="AO679" s="17">
        <v>0.57572747969423299</v>
      </c>
      <c r="AP679" s="17">
        <v>0.58130026598593798</v>
      </c>
      <c r="AQ679" s="17">
        <v>0.479886558837891</v>
      </c>
      <c r="AR679" s="17"/>
      <c r="AS679" s="17">
        <v>0.55957125797151197</v>
      </c>
      <c r="AT679" s="17">
        <v>0.57690590703667499</v>
      </c>
      <c r="AU679" s="17">
        <v>0.60863186762558996</v>
      </c>
      <c r="AV679" s="17">
        <v>0.42087689096046998</v>
      </c>
      <c r="AW679" s="17"/>
      <c r="AX679" s="17">
        <v>0.55751951216130902</v>
      </c>
      <c r="AY679" s="17"/>
      <c r="AZ679" s="17">
        <v>0.60427692957954304</v>
      </c>
      <c r="BA679" s="17">
        <v>0.59152866123714498</v>
      </c>
      <c r="BB679" s="17">
        <v>0.455725993695279</v>
      </c>
      <c r="BC679" s="17"/>
      <c r="BD679" s="17">
        <v>0.56506405644368196</v>
      </c>
      <c r="BE679" s="17">
        <v>0.55040885785662996</v>
      </c>
    </row>
    <row r="680" spans="2:57" x14ac:dyDescent="0.35">
      <c r="B680" t="s">
        <v>110</v>
      </c>
      <c r="C680" s="17">
        <v>0.35091447743544402</v>
      </c>
      <c r="D680" s="17">
        <v>0.25101688036955</v>
      </c>
      <c r="E680" s="17">
        <v>0.40661294354313199</v>
      </c>
      <c r="F680" s="17"/>
      <c r="G680" s="17">
        <v>0.506267941594293</v>
      </c>
      <c r="H680" s="17">
        <v>0.369747092796753</v>
      </c>
      <c r="I680" s="17">
        <v>0.41244407731987798</v>
      </c>
      <c r="J680" s="17">
        <v>0.23641606069465301</v>
      </c>
      <c r="K680" s="17">
        <v>0.23406088637984401</v>
      </c>
      <c r="L680" s="17">
        <v>0.33643916651158001</v>
      </c>
      <c r="M680" s="17"/>
      <c r="N680" s="17">
        <v>0.30158883321002999</v>
      </c>
      <c r="O680" s="17">
        <v>0.46044056733883298</v>
      </c>
      <c r="P680" s="17">
        <v>0.28333147286827098</v>
      </c>
      <c r="Q680" s="17">
        <v>0.40787508275296602</v>
      </c>
      <c r="R680" s="17"/>
      <c r="S680" s="17">
        <v>0.38333333333333303</v>
      </c>
      <c r="T680" s="17">
        <v>0.39047619047618998</v>
      </c>
      <c r="U680" s="17">
        <v>0.32352941176470601</v>
      </c>
      <c r="V680" s="17">
        <v>0.49206349206349198</v>
      </c>
      <c r="W680" s="17">
        <v>0.322033898305085</v>
      </c>
      <c r="X680" s="17">
        <v>0.379746835443038</v>
      </c>
      <c r="Y680" s="17">
        <v>0.24285714285714299</v>
      </c>
      <c r="Z680" s="17">
        <v>0.372093023255814</v>
      </c>
      <c r="AA680" s="17">
        <v>0.233333333333333</v>
      </c>
      <c r="AB680" s="17"/>
      <c r="AC680" s="17">
        <v>0.28463185957255799</v>
      </c>
      <c r="AD680" s="17">
        <v>0.34475978200697699</v>
      </c>
      <c r="AE680" s="17">
        <v>0.476688022571641</v>
      </c>
      <c r="AF680" s="17"/>
      <c r="AG680" s="17">
        <v>0.30721393127943503</v>
      </c>
      <c r="AH680" s="17">
        <v>0.345412428050906</v>
      </c>
      <c r="AI680" s="17">
        <v>0.44937433172824198</v>
      </c>
      <c r="AJ680" s="17">
        <v>-0.357965590771681</v>
      </c>
      <c r="AK680" s="17">
        <v>0.38627793838892099</v>
      </c>
      <c r="AL680" s="17"/>
      <c r="AM680" s="17">
        <v>0.208196785262902</v>
      </c>
      <c r="AN680" s="17">
        <v>0.339776758709257</v>
      </c>
      <c r="AO680" s="17">
        <v>0.38803348786810299</v>
      </c>
      <c r="AP680" s="17">
        <v>0.34802938916586901</v>
      </c>
      <c r="AQ680" s="17">
        <v>0.227556119557279</v>
      </c>
      <c r="AR680" s="17"/>
      <c r="AS680" s="17">
        <v>0.36392915888731497</v>
      </c>
      <c r="AT680" s="17">
        <v>0.34520029717682299</v>
      </c>
      <c r="AU680" s="17">
        <v>0.47215468723148302</v>
      </c>
      <c r="AV680" s="17">
        <v>0.17049528141672399</v>
      </c>
      <c r="AW680" s="17"/>
      <c r="AX680" s="17">
        <v>0.34517571462058699</v>
      </c>
      <c r="AY680" s="17"/>
      <c r="AZ680" s="17">
        <v>0.42902907056709999</v>
      </c>
      <c r="BA680" s="17">
        <v>0.40969215564934902</v>
      </c>
      <c r="BB680" s="17">
        <v>0.17990706668360201</v>
      </c>
      <c r="BC680" s="17"/>
      <c r="BD680" s="17">
        <v>0.35017386628756603</v>
      </c>
      <c r="BE680" s="17">
        <v>0.34479719360129002</v>
      </c>
    </row>
    <row r="681" spans="2:57" x14ac:dyDescent="0.35">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row>
    <row r="682" spans="2:57" x14ac:dyDescent="0.35">
      <c r="B682" s="6" t="s">
        <v>308</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row>
    <row r="683" spans="2:57" x14ac:dyDescent="0.35">
      <c r="B683" s="24" t="s">
        <v>85</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row>
    <row r="684" spans="2:57" x14ac:dyDescent="0.35">
      <c r="B684" t="s">
        <v>279</v>
      </c>
      <c r="C684" s="17">
        <v>9.7874964666876202E-2</v>
      </c>
      <c r="D684" s="17">
        <v>0.115981326187544</v>
      </c>
      <c r="E684" s="17">
        <v>8.7686698765680901E-2</v>
      </c>
      <c r="F684" s="17"/>
      <c r="G684" s="17">
        <v>0.124717494797632</v>
      </c>
      <c r="H684" s="17">
        <v>0.10928934356849</v>
      </c>
      <c r="I684" s="17">
        <v>9.87594489629538E-2</v>
      </c>
      <c r="J684" s="17">
        <v>8.3991784485231299E-2</v>
      </c>
      <c r="K684" s="17">
        <v>7.0289715623881199E-2</v>
      </c>
      <c r="L684" s="17">
        <v>0.10136097018467</v>
      </c>
      <c r="M684" s="17"/>
      <c r="N684" s="17">
        <v>0.116460983154481</v>
      </c>
      <c r="O684" s="17">
        <v>7.9217898966518499E-2</v>
      </c>
      <c r="P684" s="17">
        <v>8.7971008470515297E-2</v>
      </c>
      <c r="Q684" s="17">
        <v>5.5894728691998602E-2</v>
      </c>
      <c r="R684" s="17"/>
      <c r="S684" s="17">
        <v>0.116666666666667</v>
      </c>
      <c r="T684" s="17">
        <v>7.6190476190476197E-2</v>
      </c>
      <c r="U684" s="17">
        <v>2.9411764705882401E-2</v>
      </c>
      <c r="V684" s="17">
        <v>6.3492063492063502E-2</v>
      </c>
      <c r="W684" s="17">
        <v>0.101694915254237</v>
      </c>
      <c r="X684" s="17">
        <v>0.139240506329114</v>
      </c>
      <c r="Y684" s="17">
        <v>0.14285714285714299</v>
      </c>
      <c r="Z684" s="17">
        <v>0.13953488372093001</v>
      </c>
      <c r="AA684" s="17">
        <v>0.1</v>
      </c>
      <c r="AB684" s="17"/>
      <c r="AC684" s="17">
        <v>7.0983210305576597E-2</v>
      </c>
      <c r="AD684" s="17">
        <v>0.117973265224094</v>
      </c>
      <c r="AE684" s="17">
        <v>0.100880779215466</v>
      </c>
      <c r="AF684" s="17"/>
      <c r="AG684" s="17">
        <v>9.8493272107426103E-2</v>
      </c>
      <c r="AH684" s="17">
        <v>0.102597248066073</v>
      </c>
      <c r="AI684" s="17">
        <v>0.10266797589780099</v>
      </c>
      <c r="AJ684" s="17">
        <v>0.20363788954449299</v>
      </c>
      <c r="AK684" s="17">
        <v>6.4664574632987207E-2</v>
      </c>
      <c r="AL684" s="17"/>
      <c r="AM684" s="17">
        <v>7.1289684845054796E-2</v>
      </c>
      <c r="AN684" s="17">
        <v>9.7044217845076206E-2</v>
      </c>
      <c r="AO684" s="17">
        <v>0.104712425530404</v>
      </c>
      <c r="AP684" s="17">
        <v>0.12925449199695099</v>
      </c>
      <c r="AQ684" s="17">
        <v>4.3338922809394803E-2</v>
      </c>
      <c r="AR684" s="17"/>
      <c r="AS684" s="17">
        <v>0.124855319405403</v>
      </c>
      <c r="AT684" s="17">
        <v>0.10603244644875399</v>
      </c>
      <c r="AU684" s="17">
        <v>3.3237266038918502E-2</v>
      </c>
      <c r="AV684" s="17">
        <v>0.123427861561782</v>
      </c>
      <c r="AW684" s="17"/>
      <c r="AX684" s="17">
        <v>0.107378749842825</v>
      </c>
      <c r="AY684" s="17"/>
      <c r="AZ684" s="17">
        <v>9.2249882586290896E-2</v>
      </c>
      <c r="BA684" s="17">
        <v>0.114774944836442</v>
      </c>
      <c r="BB684" s="17">
        <v>8.8927635660545595E-2</v>
      </c>
      <c r="BC684" s="17"/>
      <c r="BD684" s="17">
        <v>0.11540097498273399</v>
      </c>
      <c r="BE684" s="17">
        <v>9.7895597705160195E-2</v>
      </c>
    </row>
    <row r="685" spans="2:57" x14ac:dyDescent="0.35">
      <c r="B685" t="s">
        <v>280</v>
      </c>
      <c r="C685" s="17">
        <v>0.340941198765841</v>
      </c>
      <c r="D685" s="17">
        <v>0.404078588588972</v>
      </c>
      <c r="E685" s="17">
        <v>0.30294171106755702</v>
      </c>
      <c r="F685" s="17"/>
      <c r="G685" s="17">
        <v>0.24060946444054701</v>
      </c>
      <c r="H685" s="17">
        <v>0.335433100285287</v>
      </c>
      <c r="I685" s="17">
        <v>0.35867752081306598</v>
      </c>
      <c r="J685" s="17">
        <v>0.38728206728810899</v>
      </c>
      <c r="K685" s="17">
        <v>0.36159301927907</v>
      </c>
      <c r="L685" s="17">
        <v>0.26867549101530802</v>
      </c>
      <c r="M685" s="17"/>
      <c r="N685" s="17">
        <v>0.342134167550944</v>
      </c>
      <c r="O685" s="17">
        <v>0.30316401073379801</v>
      </c>
      <c r="P685" s="17">
        <v>0.43194847253501301</v>
      </c>
      <c r="Q685" s="17">
        <v>0.307919959211025</v>
      </c>
      <c r="R685" s="17"/>
      <c r="S685" s="17">
        <v>0.33333333333333298</v>
      </c>
      <c r="T685" s="17">
        <v>0.36190476190476201</v>
      </c>
      <c r="U685" s="17">
        <v>0.41176470588235298</v>
      </c>
      <c r="V685" s="17">
        <v>0.26984126984126999</v>
      </c>
      <c r="W685" s="17">
        <v>0.25423728813559299</v>
      </c>
      <c r="X685" s="17">
        <v>0.316455696202532</v>
      </c>
      <c r="Y685" s="17">
        <v>0.34285714285714303</v>
      </c>
      <c r="Z685" s="17">
        <v>0.232558139534884</v>
      </c>
      <c r="AA685" s="17">
        <v>0.44444444444444398</v>
      </c>
      <c r="AB685" s="17"/>
      <c r="AC685" s="17">
        <v>0.36972982205351901</v>
      </c>
      <c r="AD685" s="17">
        <v>0.35274984144639399</v>
      </c>
      <c r="AE685" s="17">
        <v>0.25094411635867098</v>
      </c>
      <c r="AF685" s="17"/>
      <c r="AG685" s="17">
        <v>0.39186083143151701</v>
      </c>
      <c r="AH685" s="17">
        <v>0.354168540550723</v>
      </c>
      <c r="AI685" s="17">
        <v>0.37979562279903301</v>
      </c>
      <c r="AJ685" s="17">
        <v>0.37352596106910102</v>
      </c>
      <c r="AK685" s="17">
        <v>0.18329835494071101</v>
      </c>
      <c r="AL685" s="17"/>
      <c r="AM685" s="17">
        <v>0.28522921326961997</v>
      </c>
      <c r="AN685" s="17">
        <v>0.34010020785619199</v>
      </c>
      <c r="AO685" s="17">
        <v>0.33040576140482297</v>
      </c>
      <c r="AP685" s="17">
        <v>0.39113841268119298</v>
      </c>
      <c r="AQ685" s="17">
        <v>0.38250759398270401</v>
      </c>
      <c r="AR685" s="17"/>
      <c r="AS685" s="17">
        <v>0.311883903364023</v>
      </c>
      <c r="AT685" s="17">
        <v>0.38853611217929301</v>
      </c>
      <c r="AU685" s="17">
        <v>0.30937139429029198</v>
      </c>
      <c r="AV685" s="17">
        <v>0.324990529789006</v>
      </c>
      <c r="AW685" s="17"/>
      <c r="AX685" s="17">
        <v>0.35175268658272202</v>
      </c>
      <c r="AY685" s="17"/>
      <c r="AZ685" s="17">
        <v>0.33164869871409203</v>
      </c>
      <c r="BA685" s="17">
        <v>0.33837191658508597</v>
      </c>
      <c r="BB685" s="17">
        <v>0.36333968580573101</v>
      </c>
      <c r="BC685" s="17"/>
      <c r="BD685" s="17">
        <v>0.33866363601896399</v>
      </c>
      <c r="BE685" s="17">
        <v>0.35721261824299699</v>
      </c>
    </row>
    <row r="686" spans="2:57" x14ac:dyDescent="0.35">
      <c r="B686" t="s">
        <v>281</v>
      </c>
      <c r="C686" s="17">
        <v>0.22351457785555801</v>
      </c>
      <c r="D686" s="17">
        <v>0.20184892181950001</v>
      </c>
      <c r="E686" s="17">
        <v>0.23730722509228999</v>
      </c>
      <c r="F686" s="17"/>
      <c r="G686" s="17">
        <v>0.21785303676915799</v>
      </c>
      <c r="H686" s="17">
        <v>0.21965979524825399</v>
      </c>
      <c r="I686" s="17">
        <v>0.26280445895003801</v>
      </c>
      <c r="J686" s="17">
        <v>0.14176820652537001</v>
      </c>
      <c r="K686" s="17">
        <v>0.23035991626806501</v>
      </c>
      <c r="L686" s="17">
        <v>0.306590158583391</v>
      </c>
      <c r="M686" s="17"/>
      <c r="N686" s="17">
        <v>0.20503012859536501</v>
      </c>
      <c r="O686" s="17">
        <v>0.25983922289934502</v>
      </c>
      <c r="P686" s="17">
        <v>0.17579793376512301</v>
      </c>
      <c r="Q686" s="17">
        <v>0.30219830101555201</v>
      </c>
      <c r="R686" s="17"/>
      <c r="S686" s="17">
        <v>0.21666666666666701</v>
      </c>
      <c r="T686" s="17">
        <v>0.21904761904761899</v>
      </c>
      <c r="U686" s="17">
        <v>0.14705882352941199</v>
      </c>
      <c r="V686" s="17">
        <v>0.317460317460317</v>
      </c>
      <c r="W686" s="17">
        <v>0.28813559322033899</v>
      </c>
      <c r="X686" s="17">
        <v>0.20253164556962</v>
      </c>
      <c r="Y686" s="17">
        <v>0.28571428571428598</v>
      </c>
      <c r="Z686" s="17">
        <v>0.25581395348837199</v>
      </c>
      <c r="AA686" s="17">
        <v>0.133333333333333</v>
      </c>
      <c r="AB686" s="17"/>
      <c r="AC686" s="17">
        <v>0.22804786153497</v>
      </c>
      <c r="AD686" s="17">
        <v>0.202627795381567</v>
      </c>
      <c r="AE686" s="17">
        <v>0.295054659077083</v>
      </c>
      <c r="AF686" s="17"/>
      <c r="AG686" s="17">
        <v>0.236299306185248</v>
      </c>
      <c r="AH686" s="17">
        <v>0.19083804700995699</v>
      </c>
      <c r="AI686" s="17">
        <v>0.18284063330990799</v>
      </c>
      <c r="AJ686" s="17">
        <v>0.42283614938640601</v>
      </c>
      <c r="AK686" s="17">
        <v>0.232465556757672</v>
      </c>
      <c r="AL686" s="17"/>
      <c r="AM686" s="17">
        <v>0.43655046148362697</v>
      </c>
      <c r="AN686" s="17">
        <v>0.248636655003592</v>
      </c>
      <c r="AO686" s="17">
        <v>0.194863350643037</v>
      </c>
      <c r="AP686" s="17">
        <v>0.14590203437052901</v>
      </c>
      <c r="AQ686" s="17">
        <v>0.21539876585666001</v>
      </c>
      <c r="AR686" s="17"/>
      <c r="AS686" s="17">
        <v>0.25932312479911701</v>
      </c>
      <c r="AT686" s="17">
        <v>0.17511665858719999</v>
      </c>
      <c r="AU686" s="17">
        <v>0.21077108073606199</v>
      </c>
      <c r="AV686" s="17">
        <v>0.29221551673528201</v>
      </c>
      <c r="AW686" s="17"/>
      <c r="AX686" s="17">
        <v>0.20844443141293301</v>
      </c>
      <c r="AY686" s="17"/>
      <c r="AZ686" s="17">
        <v>0.20379284659227001</v>
      </c>
      <c r="BA686" s="17">
        <v>0.25767400975573701</v>
      </c>
      <c r="BB686" s="17">
        <v>0.196948366570043</v>
      </c>
      <c r="BC686" s="17"/>
      <c r="BD686" s="17">
        <v>0.22719112696919</v>
      </c>
      <c r="BE686" s="17">
        <v>0.21011044634561099</v>
      </c>
    </row>
    <row r="687" spans="2:57" x14ac:dyDescent="0.35">
      <c r="B687" t="s">
        <v>282</v>
      </c>
      <c r="C687" s="17">
        <v>0.21726703351722301</v>
      </c>
      <c r="D687" s="17">
        <v>0.18255333348526501</v>
      </c>
      <c r="E687" s="17">
        <v>0.23870394086678001</v>
      </c>
      <c r="F687" s="17"/>
      <c r="G687" s="17">
        <v>0.34581895839364002</v>
      </c>
      <c r="H687" s="17">
        <v>0.197758566018881</v>
      </c>
      <c r="I687" s="17">
        <v>0.19581356909964101</v>
      </c>
      <c r="J687" s="17">
        <v>0.23387285874407199</v>
      </c>
      <c r="K687" s="17">
        <v>0.18372543692614901</v>
      </c>
      <c r="L687" s="17">
        <v>0.21560926522672499</v>
      </c>
      <c r="M687" s="17"/>
      <c r="N687" s="17">
        <v>0.19766101348335399</v>
      </c>
      <c r="O687" s="17">
        <v>0.235447852906322</v>
      </c>
      <c r="P687" s="17">
        <v>0.24100356430539099</v>
      </c>
      <c r="Q687" s="17">
        <v>0.22116745606833399</v>
      </c>
      <c r="R687" s="17"/>
      <c r="S687" s="17">
        <v>0.22500000000000001</v>
      </c>
      <c r="T687" s="17">
        <v>0.17142857142857101</v>
      </c>
      <c r="U687" s="17">
        <v>0.23529411764705899</v>
      </c>
      <c r="V687" s="17">
        <v>0.238095238095238</v>
      </c>
      <c r="W687" s="17">
        <v>0.20338983050847501</v>
      </c>
      <c r="X687" s="17">
        <v>0.240506329113924</v>
      </c>
      <c r="Y687" s="17">
        <v>0.185714285714286</v>
      </c>
      <c r="Z687" s="17">
        <v>0.25581395348837199</v>
      </c>
      <c r="AA687" s="17">
        <v>0.233333333333333</v>
      </c>
      <c r="AB687" s="17"/>
      <c r="AC687" s="17">
        <v>0.23384823774222399</v>
      </c>
      <c r="AD687" s="17">
        <v>0.19514023395843999</v>
      </c>
      <c r="AE687" s="17">
        <v>0.23814305544303899</v>
      </c>
      <c r="AF687" s="17"/>
      <c r="AG687" s="17">
        <v>0.18298955333907299</v>
      </c>
      <c r="AH687" s="17">
        <v>0.23747850948534799</v>
      </c>
      <c r="AI687" s="17">
        <v>0.106695893855007</v>
      </c>
      <c r="AJ687" s="17">
        <v>0</v>
      </c>
      <c r="AK687" s="17">
        <v>0.32306383222453999</v>
      </c>
      <c r="AL687" s="17"/>
      <c r="AM687" s="17">
        <v>0.14938765175784099</v>
      </c>
      <c r="AN687" s="17">
        <v>0.22553705551827999</v>
      </c>
      <c r="AO687" s="17">
        <v>0.243185714792584</v>
      </c>
      <c r="AP687" s="17">
        <v>0.199187385949397</v>
      </c>
      <c r="AQ687" s="17">
        <v>0.12243202986792801</v>
      </c>
      <c r="AR687" s="17"/>
      <c r="AS687" s="17">
        <v>0.18335103563715999</v>
      </c>
      <c r="AT687" s="17">
        <v>0.208355505237352</v>
      </c>
      <c r="AU687" s="17">
        <v>0.324596602366786</v>
      </c>
      <c r="AV687" s="17">
        <v>0.145198752563063</v>
      </c>
      <c r="AW687" s="17"/>
      <c r="AX687" s="17">
        <v>0.21757842886207701</v>
      </c>
      <c r="AY687" s="17"/>
      <c r="AZ687" s="17">
        <v>0.26641392137152597</v>
      </c>
      <c r="BA687" s="17">
        <v>0.194817180052097</v>
      </c>
      <c r="BB687" s="17">
        <v>0.19026583830118499</v>
      </c>
      <c r="BC687" s="17"/>
      <c r="BD687" s="17">
        <v>0.20882716049068401</v>
      </c>
      <c r="BE687" s="17">
        <v>0.22243462598375099</v>
      </c>
    </row>
    <row r="688" spans="2:57" x14ac:dyDescent="0.35">
      <c r="B688" t="s">
        <v>283</v>
      </c>
      <c r="C688" s="17">
        <v>0.104539175542122</v>
      </c>
      <c r="D688" s="17">
        <v>8.0099048470550396E-2</v>
      </c>
      <c r="E688" s="17">
        <v>0.11717327348867999</v>
      </c>
      <c r="F688" s="17"/>
      <c r="G688" s="17">
        <v>7.1001045599023205E-2</v>
      </c>
      <c r="H688" s="17">
        <v>0.133103821618762</v>
      </c>
      <c r="I688" s="17">
        <v>8.3945002174301606E-2</v>
      </c>
      <c r="J688" s="17">
        <v>0.116303579998787</v>
      </c>
      <c r="K688" s="17">
        <v>0.115689036099155</v>
      </c>
      <c r="L688" s="17">
        <v>5.37662852802855E-2</v>
      </c>
      <c r="M688" s="17"/>
      <c r="N688" s="17">
        <v>0.109576017363615</v>
      </c>
      <c r="O688" s="17">
        <v>0.122331014494016</v>
      </c>
      <c r="P688" s="17">
        <v>6.3279020923956902E-2</v>
      </c>
      <c r="Q688" s="17">
        <v>0.101184174233673</v>
      </c>
      <c r="R688" s="17"/>
      <c r="S688" s="17">
        <v>9.1666666666666702E-2</v>
      </c>
      <c r="T688" s="17">
        <v>0.14285714285714299</v>
      </c>
      <c r="U688" s="17">
        <v>0.17647058823529399</v>
      </c>
      <c r="V688" s="17">
        <v>9.5238095238095205E-2</v>
      </c>
      <c r="W688" s="17">
        <v>0.152542372881356</v>
      </c>
      <c r="X688" s="17">
        <v>0.10126582278481</v>
      </c>
      <c r="Y688" s="17">
        <v>2.8571428571428598E-2</v>
      </c>
      <c r="Z688" s="17">
        <v>9.3023255813953501E-2</v>
      </c>
      <c r="AA688" s="17">
        <v>5.5555555555555601E-2</v>
      </c>
      <c r="AB688" s="17"/>
      <c r="AC688" s="17">
        <v>8.8214776760008495E-2</v>
      </c>
      <c r="AD688" s="17">
        <v>0.11200792769298</v>
      </c>
      <c r="AE688" s="17">
        <v>8.9321196727283794E-2</v>
      </c>
      <c r="AF688" s="17"/>
      <c r="AG688" s="17">
        <v>8.1152878821418195E-2</v>
      </c>
      <c r="AH688" s="17">
        <v>0.105614637600739</v>
      </c>
      <c r="AI688" s="17">
        <v>0.18519118676326399</v>
      </c>
      <c r="AJ688" s="17">
        <v>0</v>
      </c>
      <c r="AK688" s="17">
        <v>0.152862585174524</v>
      </c>
      <c r="AL688" s="17"/>
      <c r="AM688" s="17">
        <v>5.7542988643856999E-2</v>
      </c>
      <c r="AN688" s="17">
        <v>8.2245575398055895E-2</v>
      </c>
      <c r="AO688" s="17">
        <v>0.11545051335779601</v>
      </c>
      <c r="AP688" s="17">
        <v>0.106748406908172</v>
      </c>
      <c r="AQ688" s="17">
        <v>0.18376884420946299</v>
      </c>
      <c r="AR688" s="17"/>
      <c r="AS688" s="17">
        <v>8.8550567765113997E-2</v>
      </c>
      <c r="AT688" s="17">
        <v>0.114014639249824</v>
      </c>
      <c r="AU688" s="17">
        <v>0.11541712450028099</v>
      </c>
      <c r="AV688" s="17">
        <v>9.4797703006972101E-2</v>
      </c>
      <c r="AW688" s="17"/>
      <c r="AX688" s="17">
        <v>0.102078908562655</v>
      </c>
      <c r="AY688" s="17"/>
      <c r="AZ688" s="17">
        <v>0.101665013513084</v>
      </c>
      <c r="BA688" s="17">
        <v>7.8686657046806094E-2</v>
      </c>
      <c r="BB688" s="17">
        <v>0.13127720282849401</v>
      </c>
      <c r="BC688" s="17"/>
      <c r="BD688" s="17">
        <v>8.2894895237949101E-2</v>
      </c>
      <c r="BE688" s="17">
        <v>0.10285424183827301</v>
      </c>
    </row>
    <row r="689" spans="2:57" x14ac:dyDescent="0.35">
      <c r="B689" t="s">
        <v>81</v>
      </c>
      <c r="C689" s="17">
        <v>1.58630496523793E-2</v>
      </c>
      <c r="D689" s="17">
        <v>1.5438781448168499E-2</v>
      </c>
      <c r="E689" s="17">
        <v>1.6187150719011799E-2</v>
      </c>
      <c r="F689" s="17"/>
      <c r="G689" s="17">
        <v>0</v>
      </c>
      <c r="H689" s="17">
        <v>4.75537326032624E-3</v>
      </c>
      <c r="I689" s="17">
        <v>0</v>
      </c>
      <c r="J689" s="17">
        <v>3.6781502958430502E-2</v>
      </c>
      <c r="K689" s="17">
        <v>3.8342875803679198E-2</v>
      </c>
      <c r="L689" s="17">
        <v>5.3997829709620498E-2</v>
      </c>
      <c r="M689" s="17"/>
      <c r="N689" s="17">
        <v>2.9137689852241199E-2</v>
      </c>
      <c r="O689" s="17">
        <v>0</v>
      </c>
      <c r="P689" s="17">
        <v>0</v>
      </c>
      <c r="Q689" s="17">
        <v>1.1635380779417901E-2</v>
      </c>
      <c r="R689" s="17"/>
      <c r="S689" s="17">
        <v>1.6666666666666701E-2</v>
      </c>
      <c r="T689" s="17">
        <v>2.8571428571428598E-2</v>
      </c>
      <c r="U689" s="17">
        <v>0</v>
      </c>
      <c r="V689" s="17">
        <v>1.58730158730159E-2</v>
      </c>
      <c r="W689" s="17">
        <v>0</v>
      </c>
      <c r="X689" s="17">
        <v>0</v>
      </c>
      <c r="Y689" s="17">
        <v>1.4285714285714299E-2</v>
      </c>
      <c r="Z689" s="17">
        <v>2.32558139534884E-2</v>
      </c>
      <c r="AA689" s="17">
        <v>3.3333333333333298E-2</v>
      </c>
      <c r="AB689" s="17"/>
      <c r="AC689" s="17">
        <v>9.1760916037026703E-3</v>
      </c>
      <c r="AD689" s="17">
        <v>1.9500936296524898E-2</v>
      </c>
      <c r="AE689" s="17">
        <v>2.5656193178456601E-2</v>
      </c>
      <c r="AF689" s="17"/>
      <c r="AG689" s="17">
        <v>9.2041581153173898E-3</v>
      </c>
      <c r="AH689" s="17">
        <v>9.3030172871602802E-3</v>
      </c>
      <c r="AI689" s="17">
        <v>4.2808687374986498E-2</v>
      </c>
      <c r="AJ689" s="17">
        <v>0</v>
      </c>
      <c r="AK689" s="17">
        <v>4.3645096269564802E-2</v>
      </c>
      <c r="AL689" s="17"/>
      <c r="AM689" s="17">
        <v>0</v>
      </c>
      <c r="AN689" s="17">
        <v>6.4362883788035398E-3</v>
      </c>
      <c r="AO689" s="17">
        <v>1.1382234271356199E-2</v>
      </c>
      <c r="AP689" s="17">
        <v>2.77692680937572E-2</v>
      </c>
      <c r="AQ689" s="17">
        <v>5.2553843273850799E-2</v>
      </c>
      <c r="AR689" s="17"/>
      <c r="AS689" s="17">
        <v>3.2036049029182299E-2</v>
      </c>
      <c r="AT689" s="17">
        <v>7.9446382975765107E-3</v>
      </c>
      <c r="AU689" s="17">
        <v>6.6065320676607997E-3</v>
      </c>
      <c r="AV689" s="17">
        <v>1.9369636343893999E-2</v>
      </c>
      <c r="AW689" s="17"/>
      <c r="AX689" s="17">
        <v>1.27667947367882E-2</v>
      </c>
      <c r="AY689" s="17"/>
      <c r="AZ689" s="17">
        <v>4.2296372227363498E-3</v>
      </c>
      <c r="BA689" s="17">
        <v>1.5675291723831301E-2</v>
      </c>
      <c r="BB689" s="17">
        <v>2.9241270834001801E-2</v>
      </c>
      <c r="BC689" s="17"/>
      <c r="BD689" s="17">
        <v>2.70222063004786E-2</v>
      </c>
      <c r="BE689" s="17">
        <v>9.4924698842081597E-3</v>
      </c>
    </row>
    <row r="690" spans="2:57" x14ac:dyDescent="0.35">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row>
    <row r="691" spans="2:57" x14ac:dyDescent="0.35">
      <c r="B691" s="6" t="s">
        <v>320</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row>
    <row r="692" spans="2:57" x14ac:dyDescent="0.35">
      <c r="B692" s="24" t="s">
        <v>85</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row>
    <row r="693" spans="2:57" x14ac:dyDescent="0.35">
      <c r="B693" t="s">
        <v>309</v>
      </c>
      <c r="C693" s="17">
        <v>0.453624818647061</v>
      </c>
      <c r="D693" s="17">
        <v>0.37583936756023301</v>
      </c>
      <c r="E693" s="17">
        <v>0.499272993824596</v>
      </c>
      <c r="F693" s="17"/>
      <c r="G693" s="17">
        <v>0.37747584640860299</v>
      </c>
      <c r="H693" s="17">
        <v>0.36645902349956999</v>
      </c>
      <c r="I693" s="17">
        <v>0.48809487638499999</v>
      </c>
      <c r="J693" s="17">
        <v>0.504233563055839</v>
      </c>
      <c r="K693" s="17">
        <v>0.48474387665876301</v>
      </c>
      <c r="L693" s="17">
        <v>0.63370350018975796</v>
      </c>
      <c r="M693" s="17"/>
      <c r="N693" s="17">
        <v>0.49488155309199</v>
      </c>
      <c r="O693" s="17">
        <v>0.413785510619056</v>
      </c>
      <c r="P693" s="17">
        <v>0.386676793952349</v>
      </c>
      <c r="Q693" s="17">
        <v>0.44273817397331799</v>
      </c>
      <c r="R693" s="17"/>
      <c r="S693" s="17">
        <v>0.375</v>
      </c>
      <c r="T693" s="17">
        <v>0.55238095238095197</v>
      </c>
      <c r="U693" s="17">
        <v>0.441176470588235</v>
      </c>
      <c r="V693" s="17">
        <v>0.42857142857142899</v>
      </c>
      <c r="W693" s="17">
        <v>0.49152542372881403</v>
      </c>
      <c r="X693" s="17">
        <v>0.40506329113924</v>
      </c>
      <c r="Y693" s="17">
        <v>0.5</v>
      </c>
      <c r="Z693" s="17">
        <v>0.48837209302325602</v>
      </c>
      <c r="AA693" s="17">
        <v>0.422222222222222</v>
      </c>
      <c r="AB693" s="17"/>
      <c r="AC693" s="17">
        <v>0.49681909436799498</v>
      </c>
      <c r="AD693" s="17">
        <v>0.41857458370108502</v>
      </c>
      <c r="AE693" s="17">
        <v>0.457112030507273</v>
      </c>
      <c r="AF693" s="17"/>
      <c r="AG693" s="17">
        <v>0.45465763678022703</v>
      </c>
      <c r="AH693" s="17">
        <v>0.44323131713929098</v>
      </c>
      <c r="AI693" s="17">
        <v>0.492191681451495</v>
      </c>
      <c r="AJ693" s="17">
        <v>0.18883113101711901</v>
      </c>
      <c r="AK693" s="17">
        <v>0.52549271400235198</v>
      </c>
      <c r="AL693" s="17"/>
      <c r="AM693" s="17">
        <v>0.31409053801069903</v>
      </c>
      <c r="AN693" s="17">
        <v>0.42949858922905498</v>
      </c>
      <c r="AO693" s="17">
        <v>0.41364591547597501</v>
      </c>
      <c r="AP693" s="17">
        <v>0.52824961796631698</v>
      </c>
      <c r="AQ693" s="17">
        <v>0.44338683481071001</v>
      </c>
      <c r="AR693" s="17"/>
      <c r="AS693" s="17">
        <v>0.49354211665117798</v>
      </c>
      <c r="AT693" s="17">
        <v>0.41162841834394698</v>
      </c>
      <c r="AU693" s="17">
        <v>0.50660551120200903</v>
      </c>
      <c r="AV693" s="17">
        <v>0.40750056336075502</v>
      </c>
      <c r="AW693" s="17"/>
      <c r="AX693" s="17">
        <v>0.456207904280721</v>
      </c>
      <c r="AY693" s="17"/>
      <c r="AZ693" s="17">
        <v>0.47127249896824602</v>
      </c>
      <c r="BA693" s="17">
        <v>0.41502434277422101</v>
      </c>
      <c r="BB693" s="17">
        <v>0.48078816312424399</v>
      </c>
      <c r="BC693" s="17"/>
      <c r="BD693" s="17">
        <v>0.45831663325995398</v>
      </c>
      <c r="BE693" s="17">
        <v>0.42782403680874997</v>
      </c>
    </row>
    <row r="694" spans="2:57" x14ac:dyDescent="0.35">
      <c r="B694" t="s">
        <v>310</v>
      </c>
      <c r="C694" s="17">
        <v>0.38533240183317902</v>
      </c>
      <c r="D694" s="17">
        <v>0.35149307250635697</v>
      </c>
      <c r="E694" s="17">
        <v>0.40457424502669198</v>
      </c>
      <c r="F694" s="17"/>
      <c r="G694" s="17">
        <v>0.37253116190898899</v>
      </c>
      <c r="H694" s="17">
        <v>0.28071430553516202</v>
      </c>
      <c r="I694" s="17">
        <v>0.35465822960275201</v>
      </c>
      <c r="J694" s="17">
        <v>0.50667336392167295</v>
      </c>
      <c r="K694" s="17">
        <v>0.43645903233528399</v>
      </c>
      <c r="L694" s="17">
        <v>0.57426301519660705</v>
      </c>
      <c r="M694" s="17"/>
      <c r="N694" s="17">
        <v>0.37375329868608798</v>
      </c>
      <c r="O694" s="17">
        <v>0.39116059240518303</v>
      </c>
      <c r="P694" s="17">
        <v>0.46029526594103798</v>
      </c>
      <c r="Q694" s="17">
        <v>0.33446495198071702</v>
      </c>
      <c r="R694" s="17"/>
      <c r="S694" s="17">
        <v>0.3</v>
      </c>
      <c r="T694" s="17">
        <v>0.40952380952381001</v>
      </c>
      <c r="U694" s="17">
        <v>0.61764705882352899</v>
      </c>
      <c r="V694" s="17">
        <v>0.44444444444444497</v>
      </c>
      <c r="W694" s="17">
        <v>0.38983050847457601</v>
      </c>
      <c r="X694" s="17">
        <v>0.367088607594937</v>
      </c>
      <c r="Y694" s="17">
        <v>0.32857142857142901</v>
      </c>
      <c r="Z694" s="17">
        <v>0.418604651162791</v>
      </c>
      <c r="AA694" s="17">
        <v>0.266666666666667</v>
      </c>
      <c r="AB694" s="17"/>
      <c r="AC694" s="17">
        <v>0.46190895101470297</v>
      </c>
      <c r="AD694" s="17">
        <v>0.37532070878477802</v>
      </c>
      <c r="AE694" s="17">
        <v>0.248305291831729</v>
      </c>
      <c r="AF694" s="17"/>
      <c r="AG694" s="17">
        <v>0.41563430446480798</v>
      </c>
      <c r="AH694" s="17">
        <v>0.38655853189199502</v>
      </c>
      <c r="AI694" s="17">
        <v>0.34544895979444901</v>
      </c>
      <c r="AJ694" s="17">
        <v>0.18469483005198201</v>
      </c>
      <c r="AK694" s="17">
        <v>0.302070421191733</v>
      </c>
      <c r="AL694" s="17"/>
      <c r="AM694" s="17">
        <v>0.39035714828823997</v>
      </c>
      <c r="AN694" s="17">
        <v>0.43533352045500601</v>
      </c>
      <c r="AO694" s="17">
        <v>0.39980221994743498</v>
      </c>
      <c r="AP694" s="17">
        <v>0.34378634117798401</v>
      </c>
      <c r="AQ694" s="17">
        <v>0.34104045189265197</v>
      </c>
      <c r="AR694" s="17"/>
      <c r="AS694" s="17">
        <v>0.36873469675787401</v>
      </c>
      <c r="AT694" s="17">
        <v>0.35559791217020598</v>
      </c>
      <c r="AU694" s="17">
        <v>0.47556410100755497</v>
      </c>
      <c r="AV694" s="17">
        <v>0.35591232351789898</v>
      </c>
      <c r="AW694" s="17"/>
      <c r="AX694" s="17">
        <v>0.406774257365979</v>
      </c>
      <c r="AY694" s="17"/>
      <c r="AZ694" s="17">
        <v>0.42248279137629202</v>
      </c>
      <c r="BA694" s="17">
        <v>0.30748623243178902</v>
      </c>
      <c r="BB694" s="17">
        <v>0.42779970642668003</v>
      </c>
      <c r="BC694" s="17"/>
      <c r="BD694" s="17">
        <v>0.43144552591087998</v>
      </c>
      <c r="BE694" s="17">
        <v>0.31227285046326098</v>
      </c>
    </row>
    <row r="695" spans="2:57" x14ac:dyDescent="0.35">
      <c r="B695" t="s">
        <v>311</v>
      </c>
      <c r="C695" s="17">
        <v>0.26143321454118501</v>
      </c>
      <c r="D695" s="17">
        <v>0.28702151072823701</v>
      </c>
      <c r="E695" s="17">
        <v>0.245382985820605</v>
      </c>
      <c r="F695" s="17"/>
      <c r="G695" s="17">
        <v>0.25222249269721603</v>
      </c>
      <c r="H695" s="17">
        <v>0.29075015391270898</v>
      </c>
      <c r="I695" s="17">
        <v>0.26830156871746302</v>
      </c>
      <c r="J695" s="17">
        <v>0.21663463363740401</v>
      </c>
      <c r="K695" s="17">
        <v>0.26778128801402001</v>
      </c>
      <c r="L695" s="17">
        <v>0.22118646659757199</v>
      </c>
      <c r="M695" s="17"/>
      <c r="N695" s="17">
        <v>0.28964483601525998</v>
      </c>
      <c r="O695" s="17">
        <v>0.20705188216518</v>
      </c>
      <c r="P695" s="17">
        <v>0.2781842672723</v>
      </c>
      <c r="Q695" s="17">
        <v>0.22052699362349501</v>
      </c>
      <c r="R695" s="17"/>
      <c r="S695" s="17">
        <v>0.27500000000000002</v>
      </c>
      <c r="T695" s="17">
        <v>0.29523809523809502</v>
      </c>
      <c r="U695" s="17">
        <v>0.23529411764705899</v>
      </c>
      <c r="V695" s="17">
        <v>0.19047619047618999</v>
      </c>
      <c r="W695" s="17">
        <v>0.20338983050847501</v>
      </c>
      <c r="X695" s="17">
        <v>0.227848101265823</v>
      </c>
      <c r="Y695" s="17">
        <v>0.3</v>
      </c>
      <c r="Z695" s="17">
        <v>0.25581395348837199</v>
      </c>
      <c r="AA695" s="17">
        <v>0.32222222222222202</v>
      </c>
      <c r="AB695" s="17"/>
      <c r="AC695" s="17">
        <v>0.219656614593189</v>
      </c>
      <c r="AD695" s="17">
        <v>0.29068386842230198</v>
      </c>
      <c r="AE695" s="17">
        <v>0.26602626715167099</v>
      </c>
      <c r="AF695" s="17"/>
      <c r="AG695" s="17">
        <v>0.25659745194113098</v>
      </c>
      <c r="AH695" s="17">
        <v>0.27971871070348497</v>
      </c>
      <c r="AI695" s="17">
        <v>0.239861045381426</v>
      </c>
      <c r="AJ695" s="17">
        <v>0.60753097943838796</v>
      </c>
      <c r="AK695" s="17">
        <v>0.223305116823346</v>
      </c>
      <c r="AL695" s="17"/>
      <c r="AM695" s="17">
        <v>0.26920498569823098</v>
      </c>
      <c r="AN695" s="17">
        <v>0.14933130613654999</v>
      </c>
      <c r="AO695" s="17">
        <v>0.28542204570433399</v>
      </c>
      <c r="AP695" s="17">
        <v>0.28036244742226002</v>
      </c>
      <c r="AQ695" s="17">
        <v>0.35042931979708603</v>
      </c>
      <c r="AR695" s="17"/>
      <c r="AS695" s="17">
        <v>0.19354453163698701</v>
      </c>
      <c r="AT695" s="17">
        <v>0.283653519902482</v>
      </c>
      <c r="AU695" s="17">
        <v>0.26645616614405698</v>
      </c>
      <c r="AV695" s="17">
        <v>0.32014588827036899</v>
      </c>
      <c r="AW695" s="17"/>
      <c r="AX695" s="17">
        <v>0.24802987033844201</v>
      </c>
      <c r="AY695" s="17"/>
      <c r="AZ695" s="17">
        <v>0.286357169798163</v>
      </c>
      <c r="BA695" s="17">
        <v>0.26047801432928902</v>
      </c>
      <c r="BB695" s="17">
        <v>0.24475259440389399</v>
      </c>
      <c r="BC695" s="17"/>
      <c r="BD695" s="17">
        <v>0.231876656577195</v>
      </c>
      <c r="BE695" s="17">
        <v>0.30125129684194402</v>
      </c>
    </row>
    <row r="696" spans="2:57" x14ac:dyDescent="0.35">
      <c r="B696" t="s">
        <v>312</v>
      </c>
      <c r="C696" s="17">
        <v>0.25463811527665903</v>
      </c>
      <c r="D696" s="17">
        <v>0.23442286045798499</v>
      </c>
      <c r="E696" s="17">
        <v>0.26525304585046999</v>
      </c>
      <c r="F696" s="17"/>
      <c r="G696" s="17">
        <v>0.24883386665419199</v>
      </c>
      <c r="H696" s="17">
        <v>0.25342928251584901</v>
      </c>
      <c r="I696" s="17">
        <v>0.27269828453141498</v>
      </c>
      <c r="J696" s="17">
        <v>0.27673842536980803</v>
      </c>
      <c r="K696" s="17">
        <v>0.22843851713176799</v>
      </c>
      <c r="L696" s="17">
        <v>0.18187459778578399</v>
      </c>
      <c r="M696" s="17"/>
      <c r="N696" s="17">
        <v>0.25497229394695697</v>
      </c>
      <c r="O696" s="17">
        <v>0.27145654627062699</v>
      </c>
      <c r="P696" s="17">
        <v>0.25473800269804397</v>
      </c>
      <c r="Q696" s="17">
        <v>0.213361997092675</v>
      </c>
      <c r="R696" s="17"/>
      <c r="S696" s="17">
        <v>0.2</v>
      </c>
      <c r="T696" s="17">
        <v>0.20952380952381</v>
      </c>
      <c r="U696" s="17">
        <v>0.17647058823529399</v>
      </c>
      <c r="V696" s="17">
        <v>0.317460317460317</v>
      </c>
      <c r="W696" s="17">
        <v>0.25423728813559299</v>
      </c>
      <c r="X696" s="17">
        <v>0.329113924050633</v>
      </c>
      <c r="Y696" s="17">
        <v>0.214285714285714</v>
      </c>
      <c r="Z696" s="17">
        <v>0.25581395348837199</v>
      </c>
      <c r="AA696" s="17">
        <v>0.35555555555555601</v>
      </c>
      <c r="AB696" s="17"/>
      <c r="AC696" s="17">
        <v>0.225620644256251</v>
      </c>
      <c r="AD696" s="17">
        <v>0.26242353258003998</v>
      </c>
      <c r="AE696" s="17">
        <v>0.26180634749731202</v>
      </c>
      <c r="AF696" s="17"/>
      <c r="AG696" s="17">
        <v>0.256327833019176</v>
      </c>
      <c r="AH696" s="17">
        <v>0.25267440391783402</v>
      </c>
      <c r="AI696" s="17">
        <v>0.34224564620393699</v>
      </c>
      <c r="AJ696" s="17">
        <v>0.21919825984191299</v>
      </c>
      <c r="AK696" s="17">
        <v>0.30708689735265798</v>
      </c>
      <c r="AL696" s="17"/>
      <c r="AM696" s="17">
        <v>0.247889675356329</v>
      </c>
      <c r="AN696" s="17">
        <v>0.273796507742955</v>
      </c>
      <c r="AO696" s="17">
        <v>0.24212494395934001</v>
      </c>
      <c r="AP696" s="17">
        <v>0.29319368133301899</v>
      </c>
      <c r="AQ696" s="17">
        <v>0.22518961885014399</v>
      </c>
      <c r="AR696" s="17"/>
      <c r="AS696" s="17">
        <v>0.23720259433935401</v>
      </c>
      <c r="AT696" s="17">
        <v>0.25887781090293799</v>
      </c>
      <c r="AU696" s="17">
        <v>0.29869336472469399</v>
      </c>
      <c r="AV696" s="17">
        <v>0.21274905573276501</v>
      </c>
      <c r="AW696" s="17"/>
      <c r="AX696" s="17">
        <v>0.24734750694027699</v>
      </c>
      <c r="AY696" s="17"/>
      <c r="AZ696" s="17">
        <v>0.26361049992334001</v>
      </c>
      <c r="BA696" s="17">
        <v>0.235847931955977</v>
      </c>
      <c r="BB696" s="17">
        <v>0.25695514321375101</v>
      </c>
      <c r="BC696" s="17"/>
      <c r="BD696" s="17">
        <v>0.24455595962086399</v>
      </c>
      <c r="BE696" s="17">
        <v>0.23334795805585901</v>
      </c>
    </row>
    <row r="697" spans="2:57" x14ac:dyDescent="0.35">
      <c r="B697" t="s">
        <v>313</v>
      </c>
      <c r="C697" s="17">
        <v>0.23783001292518699</v>
      </c>
      <c r="D697" s="17">
        <v>0.22571905460104</v>
      </c>
      <c r="E697" s="17">
        <v>0.24607079293877701</v>
      </c>
      <c r="F697" s="17"/>
      <c r="G697" s="17">
        <v>0.21145319181962</v>
      </c>
      <c r="H697" s="17">
        <v>0.29557809784449102</v>
      </c>
      <c r="I697" s="17">
        <v>0.29811573542370601</v>
      </c>
      <c r="J697" s="17">
        <v>0.13757806116396201</v>
      </c>
      <c r="K697" s="17">
        <v>0.18174023893931901</v>
      </c>
      <c r="L697" s="17">
        <v>0.165125596882435</v>
      </c>
      <c r="M697" s="17"/>
      <c r="N697" s="17">
        <v>0.20215929507286901</v>
      </c>
      <c r="O697" s="17">
        <v>0.30095646680154498</v>
      </c>
      <c r="P697" s="17">
        <v>0.227488203427305</v>
      </c>
      <c r="Q697" s="17">
        <v>0.23965501857566901</v>
      </c>
      <c r="R697" s="17"/>
      <c r="S697" s="17">
        <v>0.25</v>
      </c>
      <c r="T697" s="17">
        <v>0.266666666666667</v>
      </c>
      <c r="U697" s="17">
        <v>0.14705882352941199</v>
      </c>
      <c r="V697" s="17">
        <v>0.28571428571428598</v>
      </c>
      <c r="W697" s="17">
        <v>0.186440677966102</v>
      </c>
      <c r="X697" s="17">
        <v>0.329113924050633</v>
      </c>
      <c r="Y697" s="17">
        <v>0.214285714285714</v>
      </c>
      <c r="Z697" s="17">
        <v>0.25581395348837199</v>
      </c>
      <c r="AA697" s="17">
        <v>0.18888888888888899</v>
      </c>
      <c r="AB697" s="17"/>
      <c r="AC697" s="17">
        <v>0.190495387792707</v>
      </c>
      <c r="AD697" s="17">
        <v>0.28399369286565501</v>
      </c>
      <c r="AE697" s="17">
        <v>0.20780191352162</v>
      </c>
      <c r="AF697" s="17"/>
      <c r="AG697" s="17">
        <v>0.17980222311881999</v>
      </c>
      <c r="AH697" s="17">
        <v>0.28420916238869798</v>
      </c>
      <c r="AI697" s="17">
        <v>0.24593241931294599</v>
      </c>
      <c r="AJ697" s="17">
        <v>0</v>
      </c>
      <c r="AK697" s="17">
        <v>0.229860490555888</v>
      </c>
      <c r="AL697" s="17"/>
      <c r="AM697" s="17">
        <v>0.20231949968695401</v>
      </c>
      <c r="AN697" s="17">
        <v>0.29797319988649301</v>
      </c>
      <c r="AO697" s="17">
        <v>0.23950119953376001</v>
      </c>
      <c r="AP697" s="17">
        <v>0.227843379699114</v>
      </c>
      <c r="AQ697" s="17">
        <v>0</v>
      </c>
      <c r="AR697" s="17"/>
      <c r="AS697" s="17">
        <v>0.25336280321858101</v>
      </c>
      <c r="AT697" s="17">
        <v>0.235071381686137</v>
      </c>
      <c r="AU697" s="17">
        <v>0.22866703362848101</v>
      </c>
      <c r="AV697" s="17">
        <v>0.230296721938269</v>
      </c>
      <c r="AW697" s="17"/>
      <c r="AX697" s="17">
        <v>0.24416883079873</v>
      </c>
      <c r="AY697" s="17"/>
      <c r="AZ697" s="17">
        <v>0.27517940178728101</v>
      </c>
      <c r="BA697" s="17">
        <v>0.286017615982121</v>
      </c>
      <c r="BB697" s="17">
        <v>0.12991967111469899</v>
      </c>
      <c r="BC697" s="17"/>
      <c r="BD697" s="17">
        <v>0.24799354046321501</v>
      </c>
      <c r="BE697" s="17">
        <v>0.23800146539471401</v>
      </c>
    </row>
    <row r="698" spans="2:57" x14ac:dyDescent="0.35">
      <c r="B698" t="s">
        <v>314</v>
      </c>
      <c r="C698" s="17">
        <v>0.23687353926662499</v>
      </c>
      <c r="D698" s="17">
        <v>0.23052648397373199</v>
      </c>
      <c r="E698" s="17">
        <v>0.24172003502326</v>
      </c>
      <c r="F698" s="17"/>
      <c r="G698" s="17">
        <v>0.27453869116711499</v>
      </c>
      <c r="H698" s="17">
        <v>0.305039343679052</v>
      </c>
      <c r="I698" s="17">
        <v>0.157556050415119</v>
      </c>
      <c r="J698" s="17">
        <v>0.30674045515411102</v>
      </c>
      <c r="K698" s="17">
        <v>0.17616832261331</v>
      </c>
      <c r="L698" s="17">
        <v>0.13712404762553301</v>
      </c>
      <c r="M698" s="17"/>
      <c r="N698" s="17">
        <v>0.233163923451086</v>
      </c>
      <c r="O698" s="17">
        <v>0.28027759945082198</v>
      </c>
      <c r="P698" s="17">
        <v>0.197479572656516</v>
      </c>
      <c r="Q698" s="17">
        <v>0.20197479159773901</v>
      </c>
      <c r="R698" s="17"/>
      <c r="S698" s="17">
        <v>0.29166666666666702</v>
      </c>
      <c r="T698" s="17">
        <v>0.24761904761904799</v>
      </c>
      <c r="U698" s="17">
        <v>0.26470588235294101</v>
      </c>
      <c r="V698" s="17">
        <v>0.26984126984126999</v>
      </c>
      <c r="W698" s="17">
        <v>0.305084745762712</v>
      </c>
      <c r="X698" s="17">
        <v>0.189873417721519</v>
      </c>
      <c r="Y698" s="17">
        <v>8.5714285714285701E-2</v>
      </c>
      <c r="Z698" s="17">
        <v>0.186046511627907</v>
      </c>
      <c r="AA698" s="17">
        <v>0.233333333333333</v>
      </c>
      <c r="AB698" s="17"/>
      <c r="AC698" s="17">
        <v>0.165281250865218</v>
      </c>
      <c r="AD698" s="17">
        <v>0.272155431331702</v>
      </c>
      <c r="AE698" s="17">
        <v>0.25165865270558102</v>
      </c>
      <c r="AF698" s="17"/>
      <c r="AG698" s="17">
        <v>0.178205524658968</v>
      </c>
      <c r="AH698" s="17">
        <v>0.24174464453508801</v>
      </c>
      <c r="AI698" s="17">
        <v>0.28931144186455798</v>
      </c>
      <c r="AJ698" s="17">
        <v>0.20363788954449299</v>
      </c>
      <c r="AK698" s="17">
        <v>0.34200297436831001</v>
      </c>
      <c r="AL698" s="17"/>
      <c r="AM698" s="17">
        <v>0.31218870748605299</v>
      </c>
      <c r="AN698" s="17">
        <v>0.19678357165167801</v>
      </c>
      <c r="AO698" s="17">
        <v>0.22812506287026699</v>
      </c>
      <c r="AP698" s="17">
        <v>0.27496911124064999</v>
      </c>
      <c r="AQ698" s="17">
        <v>0.22847560677530099</v>
      </c>
      <c r="AR698" s="17"/>
      <c r="AS698" s="17">
        <v>0.233842607797527</v>
      </c>
      <c r="AT698" s="17">
        <v>0.28831051673616298</v>
      </c>
      <c r="AU698" s="17">
        <v>0.13385357729668201</v>
      </c>
      <c r="AV698" s="17">
        <v>0.267796801790192</v>
      </c>
      <c r="AW698" s="17"/>
      <c r="AX698" s="17">
        <v>0.235663013139605</v>
      </c>
      <c r="AY698" s="17"/>
      <c r="AZ698" s="17">
        <v>0.227373171361228</v>
      </c>
      <c r="BA698" s="17">
        <v>0.229083783440272</v>
      </c>
      <c r="BB698" s="17">
        <v>0.25717924578051399</v>
      </c>
      <c r="BC698" s="17"/>
      <c r="BD698" s="17">
        <v>0.227954564521998</v>
      </c>
      <c r="BE698" s="17">
        <v>0.26197993159338601</v>
      </c>
    </row>
    <row r="699" spans="2:57" x14ac:dyDescent="0.35">
      <c r="B699" t="s">
        <v>315</v>
      </c>
      <c r="C699" s="17">
        <v>0.218832249086438</v>
      </c>
      <c r="D699" s="17">
        <v>0.21898264761167399</v>
      </c>
      <c r="E699" s="17">
        <v>0.21730165772684201</v>
      </c>
      <c r="F699" s="17"/>
      <c r="G699" s="17">
        <v>0.25838745785434702</v>
      </c>
      <c r="H699" s="17">
        <v>0.23773837829377201</v>
      </c>
      <c r="I699" s="17">
        <v>0.231982834682357</v>
      </c>
      <c r="J699" s="17">
        <v>0.167214865262485</v>
      </c>
      <c r="K699" s="17">
        <v>0.213171898311563</v>
      </c>
      <c r="L699" s="17">
        <v>0.16337649774732199</v>
      </c>
      <c r="M699" s="17"/>
      <c r="N699" s="17">
        <v>0.223185359526612</v>
      </c>
      <c r="O699" s="17">
        <v>0.234062095983848</v>
      </c>
      <c r="P699" s="17">
        <v>0.17565977022558299</v>
      </c>
      <c r="Q699" s="17">
        <v>0.22474031883294701</v>
      </c>
      <c r="R699" s="17"/>
      <c r="S699" s="17">
        <v>0.233333333333333</v>
      </c>
      <c r="T699" s="17">
        <v>0.238095238095238</v>
      </c>
      <c r="U699" s="17">
        <v>0.41176470588235298</v>
      </c>
      <c r="V699" s="17">
        <v>0.14285714285714299</v>
      </c>
      <c r="W699" s="17">
        <v>0.152542372881356</v>
      </c>
      <c r="X699" s="17">
        <v>0.215189873417722</v>
      </c>
      <c r="Y699" s="17">
        <v>0.17142857142857101</v>
      </c>
      <c r="Z699" s="17">
        <v>0.232558139534884</v>
      </c>
      <c r="AA699" s="17">
        <v>0.16666666666666699</v>
      </c>
      <c r="AB699" s="17"/>
      <c r="AC699" s="17">
        <v>0.20994258010426101</v>
      </c>
      <c r="AD699" s="17">
        <v>0.24628476229777099</v>
      </c>
      <c r="AE699" s="17">
        <v>0.13794358555880801</v>
      </c>
      <c r="AF699" s="17"/>
      <c r="AG699" s="17">
        <v>0.25002390258641699</v>
      </c>
      <c r="AH699" s="17">
        <v>0.20332167750414001</v>
      </c>
      <c r="AI699" s="17">
        <v>0.35117057247850098</v>
      </c>
      <c r="AJ699" s="17">
        <v>0.21919825984191299</v>
      </c>
      <c r="AK699" s="17">
        <v>8.4233488885455496E-2</v>
      </c>
      <c r="AL699" s="17"/>
      <c r="AM699" s="17">
        <v>0.130982984116568</v>
      </c>
      <c r="AN699" s="17">
        <v>0.26850454581073002</v>
      </c>
      <c r="AO699" s="17">
        <v>0.22443870680328301</v>
      </c>
      <c r="AP699" s="17">
        <v>0.22804821305908701</v>
      </c>
      <c r="AQ699" s="17">
        <v>0.27027274238827398</v>
      </c>
      <c r="AR699" s="17"/>
      <c r="AS699" s="17">
        <v>0.21172433081312</v>
      </c>
      <c r="AT699" s="17">
        <v>0.23132139389876799</v>
      </c>
      <c r="AU699" s="17">
        <v>0.252552101626632</v>
      </c>
      <c r="AV699" s="17">
        <v>0.154442233150997</v>
      </c>
      <c r="AW699" s="17"/>
      <c r="AX699" s="17">
        <v>0.22537110714577199</v>
      </c>
      <c r="AY699" s="17"/>
      <c r="AZ699" s="17">
        <v>0.20171164273135</v>
      </c>
      <c r="BA699" s="17">
        <v>0.28016741667878903</v>
      </c>
      <c r="BB699" s="17">
        <v>0.16028135007041999</v>
      </c>
      <c r="BC699" s="17"/>
      <c r="BD699" s="17">
        <v>0.20484541041354601</v>
      </c>
      <c r="BE699" s="17">
        <v>0.24425453867053101</v>
      </c>
    </row>
    <row r="700" spans="2:57" x14ac:dyDescent="0.35">
      <c r="B700" t="s">
        <v>316</v>
      </c>
      <c r="C700" s="17">
        <v>0.21737493024083601</v>
      </c>
      <c r="D700" s="17">
        <v>0.231843432801355</v>
      </c>
      <c r="E700" s="17">
        <v>0.20765716373127999</v>
      </c>
      <c r="F700" s="17"/>
      <c r="G700" s="17">
        <v>0.24065413789574699</v>
      </c>
      <c r="H700" s="17">
        <v>0.25096954401377602</v>
      </c>
      <c r="I700" s="17">
        <v>0.22639289290662801</v>
      </c>
      <c r="J700" s="17">
        <v>0.167642788302373</v>
      </c>
      <c r="K700" s="17">
        <v>0.20660250875073199</v>
      </c>
      <c r="L700" s="17">
        <v>0.14439683729108899</v>
      </c>
      <c r="M700" s="17"/>
      <c r="N700" s="17">
        <v>0.19566996315136001</v>
      </c>
      <c r="O700" s="17">
        <v>0.22704876874864799</v>
      </c>
      <c r="P700" s="17">
        <v>0.26730348531310499</v>
      </c>
      <c r="Q700" s="17">
        <v>0.233208750660506</v>
      </c>
      <c r="R700" s="17"/>
      <c r="S700" s="17">
        <v>0.20833333333333301</v>
      </c>
      <c r="T700" s="17">
        <v>0.22857142857142901</v>
      </c>
      <c r="U700" s="17">
        <v>0.23529411764705899</v>
      </c>
      <c r="V700" s="17">
        <v>0.206349206349206</v>
      </c>
      <c r="W700" s="17">
        <v>0.22033898305084701</v>
      </c>
      <c r="X700" s="17">
        <v>0.227848101265823</v>
      </c>
      <c r="Y700" s="17">
        <v>0.24285714285714299</v>
      </c>
      <c r="Z700" s="17">
        <v>0.162790697674419</v>
      </c>
      <c r="AA700" s="17">
        <v>0.2</v>
      </c>
      <c r="AB700" s="17"/>
      <c r="AC700" s="17">
        <v>0.20657316725738201</v>
      </c>
      <c r="AD700" s="17">
        <v>0.202219266009763</v>
      </c>
      <c r="AE700" s="17">
        <v>0.241722438416339</v>
      </c>
      <c r="AF700" s="17"/>
      <c r="AG700" s="17">
        <v>0.177941408199982</v>
      </c>
      <c r="AH700" s="17">
        <v>0.25477476977360503</v>
      </c>
      <c r="AI700" s="17">
        <v>0.16955299598816301</v>
      </c>
      <c r="AJ700" s="17">
        <v>0</v>
      </c>
      <c r="AK700" s="17">
        <v>0.19520335883828299</v>
      </c>
      <c r="AL700" s="17"/>
      <c r="AM700" s="17">
        <v>0.18316343035459101</v>
      </c>
      <c r="AN700" s="17">
        <v>0.226384686847801</v>
      </c>
      <c r="AO700" s="17">
        <v>0.19625703654133</v>
      </c>
      <c r="AP700" s="17">
        <v>0.237162278760809</v>
      </c>
      <c r="AQ700" s="17">
        <v>0.1207298563976</v>
      </c>
      <c r="AR700" s="17"/>
      <c r="AS700" s="17">
        <v>0.23324250818990699</v>
      </c>
      <c r="AT700" s="17">
        <v>0.234162968032255</v>
      </c>
      <c r="AU700" s="17">
        <v>0.20208583715751699</v>
      </c>
      <c r="AV700" s="17">
        <v>0.17239072912530701</v>
      </c>
      <c r="AW700" s="17"/>
      <c r="AX700" s="17">
        <v>0.23071832614620799</v>
      </c>
      <c r="AY700" s="17"/>
      <c r="AZ700" s="17">
        <v>0.28487180606228701</v>
      </c>
      <c r="BA700" s="17">
        <v>0.21074259016545599</v>
      </c>
      <c r="BB700" s="17">
        <v>0.161739977414016</v>
      </c>
      <c r="BC700" s="17"/>
      <c r="BD700" s="17">
        <v>0.24176859749765001</v>
      </c>
      <c r="BE700" s="17">
        <v>0.21399848808201999</v>
      </c>
    </row>
    <row r="701" spans="2:57" x14ac:dyDescent="0.35">
      <c r="B701" t="s">
        <v>317</v>
      </c>
      <c r="C701" s="17">
        <v>0.17783666903593001</v>
      </c>
      <c r="D701" s="17">
        <v>0.189421583456825</v>
      </c>
      <c r="E701" s="17">
        <v>0.17185967763342999</v>
      </c>
      <c r="F701" s="17"/>
      <c r="G701" s="17">
        <v>0.19582072475592199</v>
      </c>
      <c r="H701" s="17">
        <v>0.201948348487276</v>
      </c>
      <c r="I701" s="17">
        <v>0.128847228171073</v>
      </c>
      <c r="J701" s="17">
        <v>0.116635451387991</v>
      </c>
      <c r="K701" s="17">
        <v>0.23981665950703601</v>
      </c>
      <c r="L701" s="17">
        <v>0.29163687598078702</v>
      </c>
      <c r="M701" s="17"/>
      <c r="N701" s="17">
        <v>0.17065630760577</v>
      </c>
      <c r="O701" s="17">
        <v>0.186393952407997</v>
      </c>
      <c r="P701" s="17">
        <v>0.20545432284939899</v>
      </c>
      <c r="Q701" s="17">
        <v>0.13496019559699801</v>
      </c>
      <c r="R701" s="17"/>
      <c r="S701" s="17">
        <v>0.18333333333333299</v>
      </c>
      <c r="T701" s="17">
        <v>0.133333333333333</v>
      </c>
      <c r="U701" s="17">
        <v>0.23529411764705899</v>
      </c>
      <c r="V701" s="17">
        <v>0.206349206349206</v>
      </c>
      <c r="W701" s="17">
        <v>0.101694915254237</v>
      </c>
      <c r="X701" s="17">
        <v>0.215189873417722</v>
      </c>
      <c r="Y701" s="17">
        <v>0.214285714285714</v>
      </c>
      <c r="Z701" s="17">
        <v>0.162790697674419</v>
      </c>
      <c r="AA701" s="17">
        <v>0.155555555555556</v>
      </c>
      <c r="AB701" s="17"/>
      <c r="AC701" s="17">
        <v>0.22615811219339901</v>
      </c>
      <c r="AD701" s="17">
        <v>0.17293190762934499</v>
      </c>
      <c r="AE701" s="17">
        <v>0.100378366638504</v>
      </c>
      <c r="AF701" s="17"/>
      <c r="AG701" s="17">
        <v>0.224771802922477</v>
      </c>
      <c r="AH701" s="17">
        <v>0.15957283470110101</v>
      </c>
      <c r="AI701" s="17">
        <v>0.139873958890638</v>
      </c>
      <c r="AJ701" s="17">
        <v>0</v>
      </c>
      <c r="AK701" s="17">
        <v>0.111487033910976</v>
      </c>
      <c r="AL701" s="17"/>
      <c r="AM701" s="17">
        <v>0.114360461205121</v>
      </c>
      <c r="AN701" s="17">
        <v>0.186268639939044</v>
      </c>
      <c r="AO701" s="17">
        <v>0.18653423809931099</v>
      </c>
      <c r="AP701" s="17">
        <v>0.16982595175595899</v>
      </c>
      <c r="AQ701" s="17">
        <v>0.25856808141704002</v>
      </c>
      <c r="AR701" s="17"/>
      <c r="AS701" s="17">
        <v>0.17643836824152501</v>
      </c>
      <c r="AT701" s="17">
        <v>0.19992856196904399</v>
      </c>
      <c r="AU701" s="17">
        <v>9.5031795259904295E-2</v>
      </c>
      <c r="AV701" s="17">
        <v>0.24572958147566401</v>
      </c>
      <c r="AW701" s="17"/>
      <c r="AX701" s="17">
        <v>0.16418803650446001</v>
      </c>
      <c r="AY701" s="17"/>
      <c r="AZ701" s="17">
        <v>9.7650246860161202E-2</v>
      </c>
      <c r="BA701" s="17">
        <v>0.24688265407283799</v>
      </c>
      <c r="BB701" s="17">
        <v>0.18608054064031901</v>
      </c>
      <c r="BC701" s="17"/>
      <c r="BD701" s="17">
        <v>0.178746757757477</v>
      </c>
      <c r="BE701" s="17">
        <v>0.195848671655354</v>
      </c>
    </row>
    <row r="702" spans="2:57" x14ac:dyDescent="0.35">
      <c r="B702" t="s">
        <v>318</v>
      </c>
      <c r="C702" s="17">
        <v>8.8369129158477305E-2</v>
      </c>
      <c r="D702" s="17">
        <v>0.12465042109248201</v>
      </c>
      <c r="E702" s="17">
        <v>6.7447378875635594E-2</v>
      </c>
      <c r="F702" s="17"/>
      <c r="G702" s="17">
        <v>0.14369718897442299</v>
      </c>
      <c r="H702" s="17">
        <v>0.13122115723275199</v>
      </c>
      <c r="I702" s="17">
        <v>6.7620423769425606E-2</v>
      </c>
      <c r="J702" s="17">
        <v>3.21348290687049E-2</v>
      </c>
      <c r="K702" s="17">
        <v>7.3603866155515493E-2</v>
      </c>
      <c r="L702" s="17">
        <v>8.38062493029684E-2</v>
      </c>
      <c r="M702" s="17"/>
      <c r="N702" s="17">
        <v>7.4455148109265401E-2</v>
      </c>
      <c r="O702" s="17">
        <v>9.4974160822557094E-2</v>
      </c>
      <c r="P702" s="17">
        <v>9.1442078196109E-2</v>
      </c>
      <c r="Q702" s="17">
        <v>0.14593272190193499</v>
      </c>
      <c r="R702" s="17"/>
      <c r="S702" s="17">
        <v>0.15833333333333299</v>
      </c>
      <c r="T702" s="17">
        <v>7.6190476190476197E-2</v>
      </c>
      <c r="U702" s="17">
        <v>5.8823529411764698E-2</v>
      </c>
      <c r="V702" s="17">
        <v>6.3492063492063502E-2</v>
      </c>
      <c r="W702" s="17">
        <v>6.7796610169491497E-2</v>
      </c>
      <c r="X702" s="17">
        <v>6.3291139240506306E-2</v>
      </c>
      <c r="Y702" s="17">
        <v>7.1428571428571397E-2</v>
      </c>
      <c r="Z702" s="17">
        <v>0.116279069767442</v>
      </c>
      <c r="AA702" s="17">
        <v>0.1</v>
      </c>
      <c r="AB702" s="17"/>
      <c r="AC702" s="17">
        <v>8.7869335159614204E-2</v>
      </c>
      <c r="AD702" s="17">
        <v>7.8050941316491901E-2</v>
      </c>
      <c r="AE702" s="17">
        <v>0.10115736578234399</v>
      </c>
      <c r="AF702" s="17"/>
      <c r="AG702" s="17">
        <v>8.2859939813478695E-2</v>
      </c>
      <c r="AH702" s="17">
        <v>0.105883988143265</v>
      </c>
      <c r="AI702" s="17">
        <v>0.14611611929827401</v>
      </c>
      <c r="AJ702" s="17">
        <v>0</v>
      </c>
      <c r="AK702" s="17">
        <v>1.9064178050545898E-2</v>
      </c>
      <c r="AL702" s="17"/>
      <c r="AM702" s="17">
        <v>5.2316971906211499E-2</v>
      </c>
      <c r="AN702" s="17">
        <v>8.85531101450686E-2</v>
      </c>
      <c r="AO702" s="17">
        <v>7.3277148235445705E-2</v>
      </c>
      <c r="AP702" s="17">
        <v>0.111989303937765</v>
      </c>
      <c r="AQ702" s="17">
        <v>0.16738039124890799</v>
      </c>
      <c r="AR702" s="17"/>
      <c r="AS702" s="17">
        <v>5.7205322010328602E-2</v>
      </c>
      <c r="AT702" s="17">
        <v>0.123053458777476</v>
      </c>
      <c r="AU702" s="17">
        <v>5.1891518583846198E-2</v>
      </c>
      <c r="AV702" s="17">
        <v>0.113062636695258</v>
      </c>
      <c r="AW702" s="17"/>
      <c r="AX702" s="17">
        <v>8.8380546382260894E-2</v>
      </c>
      <c r="AY702" s="17"/>
      <c r="AZ702" s="17">
        <v>9.5226862739050802E-2</v>
      </c>
      <c r="BA702" s="17">
        <v>9.6594643615931897E-2</v>
      </c>
      <c r="BB702" s="17">
        <v>7.6730124804310004E-2</v>
      </c>
      <c r="BC702" s="17"/>
      <c r="BD702" s="17">
        <v>6.5565674119397899E-2</v>
      </c>
      <c r="BE702" s="17">
        <v>0.12360276421790101</v>
      </c>
    </row>
    <row r="703" spans="2:57" x14ac:dyDescent="0.35">
      <c r="B703" t="s">
        <v>319</v>
      </c>
      <c r="C703" s="17">
        <v>1.8706650963868102E-2</v>
      </c>
      <c r="D703" s="17">
        <v>2.8159869956714E-2</v>
      </c>
      <c r="E703" s="17">
        <v>1.32351110163537E-2</v>
      </c>
      <c r="F703" s="17"/>
      <c r="G703" s="17">
        <v>1.3961081970439999E-2</v>
      </c>
      <c r="H703" s="17">
        <v>1.5975161286092499E-2</v>
      </c>
      <c r="I703" s="17">
        <v>1.6711599879700001E-2</v>
      </c>
      <c r="J703" s="17">
        <v>2.5131844593587999E-2</v>
      </c>
      <c r="K703" s="17">
        <v>2.24308421771733E-2</v>
      </c>
      <c r="L703" s="17">
        <v>2.10267373666451E-2</v>
      </c>
      <c r="M703" s="17"/>
      <c r="N703" s="17">
        <v>2.2256410414600601E-2</v>
      </c>
      <c r="O703" s="17">
        <v>1.7218738078521902E-2</v>
      </c>
      <c r="P703" s="17">
        <v>0</v>
      </c>
      <c r="Q703" s="17">
        <v>3.3056947892953402E-2</v>
      </c>
      <c r="R703" s="17"/>
      <c r="S703" s="17">
        <v>8.3333333333333297E-3</v>
      </c>
      <c r="T703" s="17">
        <v>9.5238095238095195E-3</v>
      </c>
      <c r="U703" s="17">
        <v>0</v>
      </c>
      <c r="V703" s="17">
        <v>3.17460317460318E-2</v>
      </c>
      <c r="W703" s="17">
        <v>3.3898305084745797E-2</v>
      </c>
      <c r="X703" s="17">
        <v>2.53164556962025E-2</v>
      </c>
      <c r="Y703" s="17">
        <v>4.2857142857142899E-2</v>
      </c>
      <c r="Z703" s="17">
        <v>2.32558139534884E-2</v>
      </c>
      <c r="AA703" s="17">
        <v>1.1111111111111099E-2</v>
      </c>
      <c r="AB703" s="17"/>
      <c r="AC703" s="17">
        <v>1.8414109211619002E-2</v>
      </c>
      <c r="AD703" s="17">
        <v>1.3064726799991801E-2</v>
      </c>
      <c r="AE703" s="17">
        <v>4.2545445974324997E-2</v>
      </c>
      <c r="AF703" s="17"/>
      <c r="AG703" s="17">
        <v>2.6208679661282E-2</v>
      </c>
      <c r="AH703" s="17">
        <v>9.7195412020606008E-3</v>
      </c>
      <c r="AI703" s="17">
        <v>0</v>
      </c>
      <c r="AJ703" s="17">
        <v>0</v>
      </c>
      <c r="AK703" s="17">
        <v>4.3645096269564802E-2</v>
      </c>
      <c r="AL703" s="17"/>
      <c r="AM703" s="17">
        <v>1.7098163456861701E-2</v>
      </c>
      <c r="AN703" s="17">
        <v>3.2405622447163301E-2</v>
      </c>
      <c r="AO703" s="17">
        <v>2.3576086853036599E-2</v>
      </c>
      <c r="AP703" s="17">
        <v>0</v>
      </c>
      <c r="AQ703" s="17">
        <v>3.9307395106195298E-2</v>
      </c>
      <c r="AR703" s="17"/>
      <c r="AS703" s="17">
        <v>3.3118880930716299E-2</v>
      </c>
      <c r="AT703" s="17">
        <v>1.13971087285473E-2</v>
      </c>
      <c r="AU703" s="17">
        <v>2.0210765101520901E-2</v>
      </c>
      <c r="AV703" s="17">
        <v>8.6501363318047999E-3</v>
      </c>
      <c r="AW703" s="17"/>
      <c r="AX703" s="17">
        <v>1.3760129159395401E-2</v>
      </c>
      <c r="AY703" s="17"/>
      <c r="AZ703" s="17">
        <v>1.5206552872218801E-2</v>
      </c>
      <c r="BA703" s="17">
        <v>1.09642923038181E-2</v>
      </c>
      <c r="BB703" s="17">
        <v>3.33219149441751E-2</v>
      </c>
      <c r="BC703" s="17"/>
      <c r="BD703" s="17">
        <v>2.03923111138678E-2</v>
      </c>
      <c r="BE703" s="17">
        <v>1.57244125346752E-2</v>
      </c>
    </row>
    <row r="704" spans="2:57" x14ac:dyDescent="0.35">
      <c r="B704" t="s">
        <v>81</v>
      </c>
      <c r="C704" s="17">
        <v>1.4328808446455499E-2</v>
      </c>
      <c r="D704" s="17">
        <v>7.8069268641725604E-3</v>
      </c>
      <c r="E704" s="17">
        <v>1.8231739822200499E-2</v>
      </c>
      <c r="F704" s="17"/>
      <c r="G704" s="17">
        <v>0</v>
      </c>
      <c r="H704" s="17">
        <v>1.14529594090275E-2</v>
      </c>
      <c r="I704" s="17">
        <v>2.1344475156518099E-2</v>
      </c>
      <c r="J704" s="17">
        <v>1.6067414534352498E-2</v>
      </c>
      <c r="K704" s="17">
        <v>1.02687201449873E-2</v>
      </c>
      <c r="L704" s="17">
        <v>2.6998914854810301E-2</v>
      </c>
      <c r="M704" s="17"/>
      <c r="N704" s="17">
        <v>5.6174172250463301E-3</v>
      </c>
      <c r="O704" s="17">
        <v>1.8722711332073799E-2</v>
      </c>
      <c r="P704" s="17">
        <v>1.8847584482132598E-2</v>
      </c>
      <c r="Q704" s="17">
        <v>4.3008776800666899E-2</v>
      </c>
      <c r="R704" s="17"/>
      <c r="S704" s="17">
        <v>1.6666666666666701E-2</v>
      </c>
      <c r="T704" s="17">
        <v>0</v>
      </c>
      <c r="U704" s="17">
        <v>0</v>
      </c>
      <c r="V704" s="17">
        <v>1.58730158730159E-2</v>
      </c>
      <c r="W704" s="17">
        <v>0</v>
      </c>
      <c r="X704" s="17">
        <v>0</v>
      </c>
      <c r="Y704" s="17">
        <v>4.2857142857142899E-2</v>
      </c>
      <c r="Z704" s="17">
        <v>0</v>
      </c>
      <c r="AA704" s="17">
        <v>4.4444444444444398E-2</v>
      </c>
      <c r="AB704" s="17"/>
      <c r="AC704" s="17">
        <v>1.7498593290781801E-2</v>
      </c>
      <c r="AD704" s="17">
        <v>5.4750479353945702E-3</v>
      </c>
      <c r="AE704" s="17">
        <v>4.0826438056170498E-2</v>
      </c>
      <c r="AF704" s="17"/>
      <c r="AG704" s="17">
        <v>1.30478145442739E-2</v>
      </c>
      <c r="AH704" s="17">
        <v>1.3112993859528301E-2</v>
      </c>
      <c r="AI704" s="17">
        <v>0</v>
      </c>
      <c r="AJ704" s="17">
        <v>0.20363788954449299</v>
      </c>
      <c r="AK704" s="17">
        <v>0</v>
      </c>
      <c r="AL704" s="17"/>
      <c r="AM704" s="17">
        <v>6.7426976821577694E-2</v>
      </c>
      <c r="AN704" s="17">
        <v>2.3255561413135301E-2</v>
      </c>
      <c r="AO704" s="17">
        <v>7.5226681960466604E-3</v>
      </c>
      <c r="AP704" s="17">
        <v>6.6551430428242698E-3</v>
      </c>
      <c r="AQ704" s="17">
        <v>0</v>
      </c>
      <c r="AR704" s="17"/>
      <c r="AS704" s="17">
        <v>2.7777770432740299E-2</v>
      </c>
      <c r="AT704" s="17">
        <v>4.0055881533844701E-3</v>
      </c>
      <c r="AU704" s="17">
        <v>2.5010442827573E-2</v>
      </c>
      <c r="AV704" s="17">
        <v>0</v>
      </c>
      <c r="AW704" s="17"/>
      <c r="AX704" s="17">
        <v>1.22691521354251E-2</v>
      </c>
      <c r="AY704" s="17"/>
      <c r="AZ704" s="17">
        <v>1.9079847032233699E-2</v>
      </c>
      <c r="BA704" s="17">
        <v>1.1093134510618999E-2</v>
      </c>
      <c r="BB704" s="17">
        <v>1.4407224875249E-2</v>
      </c>
      <c r="BC704" s="17"/>
      <c r="BD704" s="17">
        <v>1.3282169766256499E-2</v>
      </c>
      <c r="BE704" s="17">
        <v>0</v>
      </c>
    </row>
    <row r="705" spans="2:57" x14ac:dyDescent="0.35">
      <c r="B705" t="s">
        <v>168</v>
      </c>
      <c r="C705" s="17">
        <v>8.5364176091992598E-3</v>
      </c>
      <c r="D705" s="17">
        <v>1.5379984417475101E-2</v>
      </c>
      <c r="E705" s="17">
        <v>4.5518109358671397E-3</v>
      </c>
      <c r="F705" s="17"/>
      <c r="G705" s="17">
        <v>0</v>
      </c>
      <c r="H705" s="17">
        <v>0</v>
      </c>
      <c r="I705" s="17">
        <v>5.3867635748762197E-3</v>
      </c>
      <c r="J705" s="17">
        <v>8.5185858372497005E-3</v>
      </c>
      <c r="K705" s="17">
        <v>4.0459647839689999E-2</v>
      </c>
      <c r="L705" s="17">
        <v>0</v>
      </c>
      <c r="M705" s="17"/>
      <c r="N705" s="17">
        <v>1.15215085774657E-2</v>
      </c>
      <c r="O705" s="17">
        <v>5.6632813491536496E-3</v>
      </c>
      <c r="P705" s="17">
        <v>0</v>
      </c>
      <c r="Q705" s="17">
        <v>1.3550370532697101E-2</v>
      </c>
      <c r="R705" s="17"/>
      <c r="S705" s="17">
        <v>8.3333333333333297E-3</v>
      </c>
      <c r="T705" s="17">
        <v>0</v>
      </c>
      <c r="U705" s="17">
        <v>0</v>
      </c>
      <c r="V705" s="17">
        <v>0</v>
      </c>
      <c r="W705" s="17">
        <v>6.7796610169491497E-2</v>
      </c>
      <c r="X705" s="17">
        <v>0</v>
      </c>
      <c r="Y705" s="17">
        <v>1.4285714285714299E-2</v>
      </c>
      <c r="Z705" s="17">
        <v>0</v>
      </c>
      <c r="AA705" s="17">
        <v>0</v>
      </c>
      <c r="AB705" s="17"/>
      <c r="AC705" s="17">
        <v>1.39160474754616E-2</v>
      </c>
      <c r="AD705" s="17">
        <v>8.0241235566227802E-3</v>
      </c>
      <c r="AE705" s="17">
        <v>0</v>
      </c>
      <c r="AF705" s="17"/>
      <c r="AG705" s="17">
        <v>1.7465311231050499E-2</v>
      </c>
      <c r="AH705" s="17">
        <v>3.5020385799277198E-3</v>
      </c>
      <c r="AI705" s="17">
        <v>0</v>
      </c>
      <c r="AJ705" s="17">
        <v>0</v>
      </c>
      <c r="AK705" s="17">
        <v>0</v>
      </c>
      <c r="AL705" s="17"/>
      <c r="AM705" s="17">
        <v>0</v>
      </c>
      <c r="AN705" s="17">
        <v>1.55265879328548E-2</v>
      </c>
      <c r="AO705" s="17">
        <v>1.54292413530784E-2</v>
      </c>
      <c r="AP705" s="17">
        <v>0</v>
      </c>
      <c r="AQ705" s="17">
        <v>0</v>
      </c>
      <c r="AR705" s="17"/>
      <c r="AS705" s="17">
        <v>0</v>
      </c>
      <c r="AT705" s="17">
        <v>1.21493893733912E-2</v>
      </c>
      <c r="AU705" s="17">
        <v>1.24119398148245E-2</v>
      </c>
      <c r="AV705" s="17">
        <v>9.4313714048709502E-3</v>
      </c>
      <c r="AW705" s="17"/>
      <c r="AX705" s="17">
        <v>1.07538342481928E-2</v>
      </c>
      <c r="AY705" s="17"/>
      <c r="AZ705" s="17">
        <v>4.5317541672175096E-3</v>
      </c>
      <c r="BA705" s="17">
        <v>0</v>
      </c>
      <c r="BB705" s="17">
        <v>1.9606197772458599E-2</v>
      </c>
      <c r="BC705" s="17"/>
      <c r="BD705" s="17">
        <v>3.4052712029062899E-3</v>
      </c>
      <c r="BE705" s="17">
        <v>9.6506717434765195E-3</v>
      </c>
    </row>
    <row r="706" spans="2:57" x14ac:dyDescent="0.35">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row>
    <row r="707" spans="2:57" x14ac:dyDescent="0.35">
      <c r="B707" s="6" t="s">
        <v>330</v>
      </c>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row>
    <row r="708" spans="2:57" x14ac:dyDescent="0.35">
      <c r="B708" s="24" t="s">
        <v>85</v>
      </c>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row>
    <row r="709" spans="2:57" x14ac:dyDescent="0.35">
      <c r="B709" t="s">
        <v>321</v>
      </c>
      <c r="C709" s="17">
        <v>0.493687415971931</v>
      </c>
      <c r="D709" s="17">
        <v>0.40633605706769999</v>
      </c>
      <c r="E709" s="17">
        <v>0.54490948807636197</v>
      </c>
      <c r="F709" s="17"/>
      <c r="G709" s="17">
        <v>0.36488195137312202</v>
      </c>
      <c r="H709" s="17">
        <v>0.37407795056703003</v>
      </c>
      <c r="I709" s="17">
        <v>0.52846393364570399</v>
      </c>
      <c r="J709" s="17">
        <v>0.62573337422131903</v>
      </c>
      <c r="K709" s="17">
        <v>0.54576572128104694</v>
      </c>
      <c r="L709" s="17">
        <v>0.622230896216729</v>
      </c>
      <c r="M709" s="17"/>
      <c r="N709" s="17">
        <v>0.55763595274175304</v>
      </c>
      <c r="O709" s="17">
        <v>0.48400834923876201</v>
      </c>
      <c r="P709" s="17">
        <v>0.389152294585837</v>
      </c>
      <c r="Q709" s="17">
        <v>0.345228608513938</v>
      </c>
      <c r="R709" s="17"/>
      <c r="S709" s="17">
        <v>0.375</v>
      </c>
      <c r="T709" s="17">
        <v>0.49523809523809498</v>
      </c>
      <c r="U709" s="17">
        <v>0.55882352941176505</v>
      </c>
      <c r="V709" s="17">
        <v>0.53968253968253999</v>
      </c>
      <c r="W709" s="17">
        <v>0.47457627118644102</v>
      </c>
      <c r="X709" s="17">
        <v>0.481012658227848</v>
      </c>
      <c r="Y709" s="17">
        <v>0.41428571428571398</v>
      </c>
      <c r="Z709" s="17">
        <v>0.62790697674418605</v>
      </c>
      <c r="AA709" s="17">
        <v>0.57777777777777795</v>
      </c>
      <c r="AB709" s="17"/>
      <c r="AC709" s="17">
        <v>0.51626401890705498</v>
      </c>
      <c r="AD709" s="17">
        <v>0.497228456642553</v>
      </c>
      <c r="AE709" s="17">
        <v>0.44033445944892502</v>
      </c>
      <c r="AF709" s="17"/>
      <c r="AG709" s="17">
        <v>0.51934769906566902</v>
      </c>
      <c r="AH709" s="17">
        <v>0.49376472290488499</v>
      </c>
      <c r="AI709" s="17">
        <v>0.56372925349992897</v>
      </c>
      <c r="AJ709" s="17">
        <v>0.403893089893895</v>
      </c>
      <c r="AK709" s="17">
        <v>0.439822300580331</v>
      </c>
      <c r="AL709" s="17"/>
      <c r="AM709" s="17">
        <v>0.38110713347264602</v>
      </c>
      <c r="AN709" s="17">
        <v>0.48212498659764103</v>
      </c>
      <c r="AO709" s="17">
        <v>0.52319813323764197</v>
      </c>
      <c r="AP709" s="17">
        <v>0.496677312459678</v>
      </c>
      <c r="AQ709" s="17">
        <v>0.57246771287922305</v>
      </c>
      <c r="AR709" s="17"/>
      <c r="AS709" s="17">
        <v>0.473031511376929</v>
      </c>
      <c r="AT709" s="17">
        <v>0.50147538770432099</v>
      </c>
      <c r="AU709" s="17">
        <v>0.57323118763048397</v>
      </c>
      <c r="AV709" s="17">
        <v>0.39900145705768297</v>
      </c>
      <c r="AW709" s="17"/>
      <c r="AX709" s="17">
        <v>0.52753044800923299</v>
      </c>
      <c r="AY709" s="17"/>
      <c r="AZ709" s="17">
        <v>0.41029764306409999</v>
      </c>
      <c r="BA709" s="17">
        <v>0.47194659640596898</v>
      </c>
      <c r="BB709" s="17">
        <v>0.59287452365104998</v>
      </c>
      <c r="BC709" s="17"/>
      <c r="BD709" s="17">
        <v>0.481261271813267</v>
      </c>
      <c r="BE709" s="17">
        <v>0.47144977145955602</v>
      </c>
    </row>
    <row r="710" spans="2:57" x14ac:dyDescent="0.35">
      <c r="B710" t="s">
        <v>322</v>
      </c>
      <c r="C710" s="17">
        <v>0.41637499671507699</v>
      </c>
      <c r="D710" s="17">
        <v>0.34231913385543</v>
      </c>
      <c r="E710" s="17">
        <v>0.459654633429882</v>
      </c>
      <c r="F710" s="17"/>
      <c r="G710" s="17">
        <v>0.40601544614193202</v>
      </c>
      <c r="H710" s="17">
        <v>0.37038620723850602</v>
      </c>
      <c r="I710" s="17">
        <v>0.40701606820428798</v>
      </c>
      <c r="J710" s="17">
        <v>0.386403507892839</v>
      </c>
      <c r="K710" s="17">
        <v>0.49871526865736998</v>
      </c>
      <c r="L710" s="17">
        <v>0.59778991356647404</v>
      </c>
      <c r="M710" s="17"/>
      <c r="N710" s="17">
        <v>0.42958764862502502</v>
      </c>
      <c r="O710" s="17">
        <v>0.37959858424008602</v>
      </c>
      <c r="P710" s="17">
        <v>0.40324893166049702</v>
      </c>
      <c r="Q710" s="17">
        <v>0.44385836796163203</v>
      </c>
      <c r="R710" s="17"/>
      <c r="S710" s="17">
        <v>0.36666666666666697</v>
      </c>
      <c r="T710" s="17">
        <v>0.43809523809523798</v>
      </c>
      <c r="U710" s="17">
        <v>0.441176470588235</v>
      </c>
      <c r="V710" s="17">
        <v>0.44444444444444497</v>
      </c>
      <c r="W710" s="17">
        <v>0.322033898305085</v>
      </c>
      <c r="X710" s="17">
        <v>0.455696202531646</v>
      </c>
      <c r="Y710" s="17">
        <v>0.35714285714285698</v>
      </c>
      <c r="Z710" s="17">
        <v>0.39534883720930197</v>
      </c>
      <c r="AA710" s="17">
        <v>0.48888888888888898</v>
      </c>
      <c r="AB710" s="17"/>
      <c r="AC710" s="17">
        <v>0.40128292710581498</v>
      </c>
      <c r="AD710" s="17">
        <v>0.424413087700239</v>
      </c>
      <c r="AE710" s="17">
        <v>0.42587116164864403</v>
      </c>
      <c r="AF710" s="17"/>
      <c r="AG710" s="17">
        <v>0.47773127541719002</v>
      </c>
      <c r="AH710" s="17">
        <v>0.391753371578343</v>
      </c>
      <c r="AI710" s="17">
        <v>0.35658938479345298</v>
      </c>
      <c r="AJ710" s="17">
        <v>0.20363788954449299</v>
      </c>
      <c r="AK710" s="17">
        <v>0.42076121635939401</v>
      </c>
      <c r="AL710" s="17"/>
      <c r="AM710" s="17">
        <v>0.31336865980670198</v>
      </c>
      <c r="AN710" s="17">
        <v>0.42095840797549999</v>
      </c>
      <c r="AO710" s="17">
        <v>0.394758449760712</v>
      </c>
      <c r="AP710" s="17">
        <v>0.46384950499477701</v>
      </c>
      <c r="AQ710" s="17">
        <v>0.40701469077413599</v>
      </c>
      <c r="AR710" s="17"/>
      <c r="AS710" s="17">
        <v>0.39642308313014402</v>
      </c>
      <c r="AT710" s="17">
        <v>0.40569759512510001</v>
      </c>
      <c r="AU710" s="17">
        <v>0.51783005859904496</v>
      </c>
      <c r="AV710" s="17">
        <v>0.33253441755129598</v>
      </c>
      <c r="AW710" s="17"/>
      <c r="AX710" s="17">
        <v>0.412656022247058</v>
      </c>
      <c r="AY710" s="17"/>
      <c r="AZ710" s="17">
        <v>0.43367780187821803</v>
      </c>
      <c r="BA710" s="17">
        <v>0.38715257137757803</v>
      </c>
      <c r="BB710" s="17">
        <v>0.43747197321620301</v>
      </c>
      <c r="BC710" s="17"/>
      <c r="BD710" s="17">
        <v>0.42792455778611099</v>
      </c>
      <c r="BE710" s="17">
        <v>0.37794978298236998</v>
      </c>
    </row>
    <row r="711" spans="2:57" x14ac:dyDescent="0.35">
      <c r="B711" t="s">
        <v>323</v>
      </c>
      <c r="C711" s="17">
        <v>0.37509922765595299</v>
      </c>
      <c r="D711" s="17">
        <v>0.33224830456487903</v>
      </c>
      <c r="E711" s="17">
        <v>0.39736190598833998</v>
      </c>
      <c r="F711" s="17"/>
      <c r="G711" s="17">
        <v>0.28882550397866003</v>
      </c>
      <c r="H711" s="17">
        <v>0.400374611259119</v>
      </c>
      <c r="I711" s="17">
        <v>0.33413561277145998</v>
      </c>
      <c r="J711" s="17">
        <v>0.40071732220858503</v>
      </c>
      <c r="K711" s="17">
        <v>0.43424042490153097</v>
      </c>
      <c r="L711" s="17">
        <v>0.36900494119721899</v>
      </c>
      <c r="M711" s="17"/>
      <c r="N711" s="17">
        <v>0.39942191839876601</v>
      </c>
      <c r="O711" s="17">
        <v>0.34932338737683</v>
      </c>
      <c r="P711" s="17">
        <v>0.34448436993914</v>
      </c>
      <c r="Q711" s="17">
        <v>0.34153097285537898</v>
      </c>
      <c r="R711" s="17"/>
      <c r="S711" s="17">
        <v>0.30833333333333302</v>
      </c>
      <c r="T711" s="17">
        <v>0.4</v>
      </c>
      <c r="U711" s="17">
        <v>0.47058823529411797</v>
      </c>
      <c r="V711" s="17">
        <v>0.26984126984126999</v>
      </c>
      <c r="W711" s="17">
        <v>0.305084745762712</v>
      </c>
      <c r="X711" s="17">
        <v>0.316455696202532</v>
      </c>
      <c r="Y711" s="17">
        <v>0.4</v>
      </c>
      <c r="Z711" s="17">
        <v>0.44186046511627902</v>
      </c>
      <c r="AA711" s="17">
        <v>0.48888888888888898</v>
      </c>
      <c r="AB711" s="17"/>
      <c r="AC711" s="17">
        <v>0.38410786669568697</v>
      </c>
      <c r="AD711" s="17">
        <v>0.41034900404819502</v>
      </c>
      <c r="AE711" s="17">
        <v>0.25836553580620503</v>
      </c>
      <c r="AF711" s="17"/>
      <c r="AG711" s="17">
        <v>0.32043934158908299</v>
      </c>
      <c r="AH711" s="17">
        <v>0.41965959005785702</v>
      </c>
      <c r="AI711" s="17">
        <v>0.44109206234147202</v>
      </c>
      <c r="AJ711" s="17">
        <v>0.39246902056161198</v>
      </c>
      <c r="AK711" s="17">
        <v>0.29395398020039798</v>
      </c>
      <c r="AL711" s="17"/>
      <c r="AM711" s="17">
        <v>0.355424152588662</v>
      </c>
      <c r="AN711" s="17">
        <v>0.276171134204799</v>
      </c>
      <c r="AO711" s="17">
        <v>0.41122883440709301</v>
      </c>
      <c r="AP711" s="17">
        <v>0.39181234612263499</v>
      </c>
      <c r="AQ711" s="17">
        <v>0.33916867117330901</v>
      </c>
      <c r="AR711" s="17"/>
      <c r="AS711" s="17">
        <v>0.36932554309175603</v>
      </c>
      <c r="AT711" s="17">
        <v>0.38639789004960101</v>
      </c>
      <c r="AU711" s="17">
        <v>0.429936159866384</v>
      </c>
      <c r="AV711" s="17">
        <v>0.28135407523017403</v>
      </c>
      <c r="AW711" s="17"/>
      <c r="AX711" s="17">
        <v>0.37751607363547701</v>
      </c>
      <c r="AY711" s="17"/>
      <c r="AZ711" s="17">
        <v>0.38512593576332899</v>
      </c>
      <c r="BA711" s="17">
        <v>0.358125476309683</v>
      </c>
      <c r="BB711" s="17">
        <v>0.39717146752503701</v>
      </c>
      <c r="BC711" s="17"/>
      <c r="BD711" s="17">
        <v>0.386785745929349</v>
      </c>
      <c r="BE711" s="17">
        <v>0.364263567592641</v>
      </c>
    </row>
    <row r="712" spans="2:57" x14ac:dyDescent="0.35">
      <c r="B712" t="s">
        <v>324</v>
      </c>
      <c r="C712" s="17">
        <v>0.242080950798924</v>
      </c>
      <c r="D712" s="17">
        <v>0.28484350859301899</v>
      </c>
      <c r="E712" s="17">
        <v>0.21559919784509299</v>
      </c>
      <c r="F712" s="17"/>
      <c r="G712" s="17">
        <v>0.27008135557317697</v>
      </c>
      <c r="H712" s="17">
        <v>0.27844374544982398</v>
      </c>
      <c r="I712" s="17">
        <v>0.233832256428568</v>
      </c>
      <c r="J712" s="17">
        <v>0.21014543028753499</v>
      </c>
      <c r="K712" s="17">
        <v>0.235259402178604</v>
      </c>
      <c r="L712" s="17">
        <v>0.16265891861496901</v>
      </c>
      <c r="M712" s="17"/>
      <c r="N712" s="17">
        <v>0.23303241723890999</v>
      </c>
      <c r="O712" s="17">
        <v>0.22565497790682901</v>
      </c>
      <c r="P712" s="17">
        <v>0.30685271997433999</v>
      </c>
      <c r="Q712" s="17">
        <v>0.25190754045802499</v>
      </c>
      <c r="R712" s="17"/>
      <c r="S712" s="17">
        <v>0.233333333333333</v>
      </c>
      <c r="T712" s="17">
        <v>0.28571428571428598</v>
      </c>
      <c r="U712" s="17">
        <v>0.20588235294117599</v>
      </c>
      <c r="V712" s="17">
        <v>0.26984126984126999</v>
      </c>
      <c r="W712" s="17">
        <v>0.23728813559322001</v>
      </c>
      <c r="X712" s="17">
        <v>0.291139240506329</v>
      </c>
      <c r="Y712" s="17">
        <v>0.24285714285714299</v>
      </c>
      <c r="Z712" s="17">
        <v>0.209302325581395</v>
      </c>
      <c r="AA712" s="17">
        <v>0.17777777777777801</v>
      </c>
      <c r="AB712" s="17"/>
      <c r="AC712" s="17">
        <v>0.29609856205628698</v>
      </c>
      <c r="AD712" s="17">
        <v>0.21361768810147</v>
      </c>
      <c r="AE712" s="17">
        <v>0.23772084909800201</v>
      </c>
      <c r="AF712" s="17"/>
      <c r="AG712" s="17">
        <v>0.23495660025797999</v>
      </c>
      <c r="AH712" s="17">
        <v>0.25145609193086299</v>
      </c>
      <c r="AI712" s="17">
        <v>0.138828474435537</v>
      </c>
      <c r="AJ712" s="17">
        <v>0</v>
      </c>
      <c r="AK712" s="17">
        <v>0.219870020335037</v>
      </c>
      <c r="AL712" s="17"/>
      <c r="AM712" s="17">
        <v>0.26093628873998997</v>
      </c>
      <c r="AN712" s="17">
        <v>0.25330602736094499</v>
      </c>
      <c r="AO712" s="17">
        <v>0.23667080462117099</v>
      </c>
      <c r="AP712" s="17">
        <v>0.225505922979507</v>
      </c>
      <c r="AQ712" s="17">
        <v>0.12929685276689901</v>
      </c>
      <c r="AR712" s="17"/>
      <c r="AS712" s="17">
        <v>0.22527949909668499</v>
      </c>
      <c r="AT712" s="17">
        <v>0.23223494254216501</v>
      </c>
      <c r="AU712" s="17">
        <v>0.25325164592708799</v>
      </c>
      <c r="AV712" s="17">
        <v>0.278330427206543</v>
      </c>
      <c r="AW712" s="17"/>
      <c r="AX712" s="17">
        <v>0.236953615031608</v>
      </c>
      <c r="AY712" s="17"/>
      <c r="AZ712" s="17">
        <v>0.23056955691247799</v>
      </c>
      <c r="BA712" s="17">
        <v>0.30156181955283301</v>
      </c>
      <c r="BB712" s="17">
        <v>0.18264016132494701</v>
      </c>
      <c r="BC712" s="17"/>
      <c r="BD712" s="17">
        <v>0.22489003225992499</v>
      </c>
      <c r="BE712" s="17">
        <v>0.28133442504353601</v>
      </c>
    </row>
    <row r="713" spans="2:57" x14ac:dyDescent="0.35">
      <c r="B713" t="s">
        <v>325</v>
      </c>
      <c r="C713" s="17">
        <v>0.208786754674115</v>
      </c>
      <c r="D713" s="17">
        <v>0.27476476183701098</v>
      </c>
      <c r="E713" s="17">
        <v>0.170966372893785</v>
      </c>
      <c r="F713" s="17"/>
      <c r="G713" s="17">
        <v>0.26497422473270899</v>
      </c>
      <c r="H713" s="17">
        <v>0.22321435266945899</v>
      </c>
      <c r="I713" s="17">
        <v>0.22341333115144901</v>
      </c>
      <c r="J713" s="17">
        <v>0.14186214581781101</v>
      </c>
      <c r="K713" s="17">
        <v>0.19093543530878601</v>
      </c>
      <c r="L713" s="17">
        <v>0.21905093063993</v>
      </c>
      <c r="M713" s="17"/>
      <c r="N713" s="17">
        <v>0.18722498511875099</v>
      </c>
      <c r="O713" s="17">
        <v>0.243361585007972</v>
      </c>
      <c r="P713" s="17">
        <v>0.235827404998425</v>
      </c>
      <c r="Q713" s="17">
        <v>0.181890895124517</v>
      </c>
      <c r="R713" s="17"/>
      <c r="S713" s="17">
        <v>0.2</v>
      </c>
      <c r="T713" s="17">
        <v>0.161904761904762</v>
      </c>
      <c r="U713" s="17">
        <v>0.14705882352941199</v>
      </c>
      <c r="V713" s="17">
        <v>0.26984126984126999</v>
      </c>
      <c r="W713" s="17">
        <v>0.152542372881356</v>
      </c>
      <c r="X713" s="17">
        <v>0.265822784810127</v>
      </c>
      <c r="Y713" s="17">
        <v>0.27142857142857102</v>
      </c>
      <c r="Z713" s="17">
        <v>0.34883720930232598</v>
      </c>
      <c r="AA713" s="17">
        <v>0.16666666666666699</v>
      </c>
      <c r="AB713" s="17"/>
      <c r="AC713" s="17">
        <v>0.209756706265427</v>
      </c>
      <c r="AD713" s="17">
        <v>0.190517911270559</v>
      </c>
      <c r="AE713" s="17">
        <v>0.233865625319231</v>
      </c>
      <c r="AF713" s="17"/>
      <c r="AG713" s="17">
        <v>0.20682871105964501</v>
      </c>
      <c r="AH713" s="17">
        <v>0.232230275814647</v>
      </c>
      <c r="AI713" s="17">
        <v>0.22466875186670399</v>
      </c>
      <c r="AJ713" s="17">
        <v>0.403893089893895</v>
      </c>
      <c r="AK713" s="17">
        <v>0.113442334223853</v>
      </c>
      <c r="AL713" s="17"/>
      <c r="AM713" s="17">
        <v>0.18274849140805299</v>
      </c>
      <c r="AN713" s="17">
        <v>0.245362289075826</v>
      </c>
      <c r="AO713" s="17">
        <v>0.21086813493655501</v>
      </c>
      <c r="AP713" s="17">
        <v>0.211343672514229</v>
      </c>
      <c r="AQ713" s="17">
        <v>0.124761384100799</v>
      </c>
      <c r="AR713" s="17"/>
      <c r="AS713" s="17">
        <v>0.24146172674617</v>
      </c>
      <c r="AT713" s="17">
        <v>0.25858243091778499</v>
      </c>
      <c r="AU713" s="17">
        <v>0.14015250026873399</v>
      </c>
      <c r="AV713" s="17">
        <v>0.13315311363577301</v>
      </c>
      <c r="AW713" s="17"/>
      <c r="AX713" s="17">
        <v>0.211430415593374</v>
      </c>
      <c r="AY713" s="17"/>
      <c r="AZ713" s="17">
        <v>0.23459974604900699</v>
      </c>
      <c r="BA713" s="17">
        <v>0.22943645555464601</v>
      </c>
      <c r="BB713" s="17">
        <v>0.16005348212745299</v>
      </c>
      <c r="BC713" s="17"/>
      <c r="BD713" s="17">
        <v>0.22262302510923301</v>
      </c>
      <c r="BE713" s="17">
        <v>0.209155410696892</v>
      </c>
    </row>
    <row r="714" spans="2:57" x14ac:dyDescent="0.35">
      <c r="B714" t="s">
        <v>326</v>
      </c>
      <c r="C714" s="17">
        <v>0.20707937333908699</v>
      </c>
      <c r="D714" s="17">
        <v>0.23792454886603401</v>
      </c>
      <c r="E714" s="17">
        <v>0.18991279922628501</v>
      </c>
      <c r="F714" s="17"/>
      <c r="G714" s="17">
        <v>0.15577970068411801</v>
      </c>
      <c r="H714" s="17">
        <v>0.24190431905118501</v>
      </c>
      <c r="I714" s="17">
        <v>0.224617947344698</v>
      </c>
      <c r="J714" s="17">
        <v>0.198852932113667</v>
      </c>
      <c r="K714" s="17">
        <v>0.14904170498158201</v>
      </c>
      <c r="L714" s="17">
        <v>0.21768982487289301</v>
      </c>
      <c r="M714" s="17"/>
      <c r="N714" s="17">
        <v>0.202699872563605</v>
      </c>
      <c r="O714" s="17">
        <v>0.222563102066824</v>
      </c>
      <c r="P714" s="17">
        <v>0.21299304856673201</v>
      </c>
      <c r="Q714" s="17">
        <v>0.17773678128404899</v>
      </c>
      <c r="R714" s="17"/>
      <c r="S714" s="17">
        <v>0.266666666666667</v>
      </c>
      <c r="T714" s="17">
        <v>0.14285714285714299</v>
      </c>
      <c r="U714" s="17">
        <v>0.20588235294117599</v>
      </c>
      <c r="V714" s="17">
        <v>0.25396825396825401</v>
      </c>
      <c r="W714" s="17">
        <v>0.20338983050847501</v>
      </c>
      <c r="X714" s="17">
        <v>0.253164556962025</v>
      </c>
      <c r="Y714" s="17">
        <v>0.22857142857142901</v>
      </c>
      <c r="Z714" s="17">
        <v>0.186046511627907</v>
      </c>
      <c r="AA714" s="17">
        <v>0.133333333333333</v>
      </c>
      <c r="AB714" s="17"/>
      <c r="AC714" s="17">
        <v>0.23497722069225899</v>
      </c>
      <c r="AD714" s="17">
        <v>0.205062373250161</v>
      </c>
      <c r="AE714" s="17">
        <v>0.170843047191933</v>
      </c>
      <c r="AF714" s="17"/>
      <c r="AG714" s="17">
        <v>0.24680588525672101</v>
      </c>
      <c r="AH714" s="17">
        <v>0.16704321553669901</v>
      </c>
      <c r="AI714" s="17">
        <v>0.30351466423919798</v>
      </c>
      <c r="AJ714" s="17">
        <v>0</v>
      </c>
      <c r="AK714" s="17">
        <v>0.19803610417518</v>
      </c>
      <c r="AL714" s="17"/>
      <c r="AM714" s="17">
        <v>0.21872953738460699</v>
      </c>
      <c r="AN714" s="17">
        <v>0.16068729971746301</v>
      </c>
      <c r="AO714" s="17">
        <v>0.235667615905163</v>
      </c>
      <c r="AP714" s="17">
        <v>0.192440458486618</v>
      </c>
      <c r="AQ714" s="17">
        <v>0.13800783226845501</v>
      </c>
      <c r="AR714" s="17"/>
      <c r="AS714" s="17">
        <v>0.19210030643356099</v>
      </c>
      <c r="AT714" s="17">
        <v>0.22504650098540299</v>
      </c>
      <c r="AU714" s="17">
        <v>0.178463438537772</v>
      </c>
      <c r="AV714" s="17">
        <v>0.23157933512361301</v>
      </c>
      <c r="AW714" s="17"/>
      <c r="AX714" s="17">
        <v>0.19852598390274201</v>
      </c>
      <c r="AY714" s="17"/>
      <c r="AZ714" s="17">
        <v>0.195020355468284</v>
      </c>
      <c r="BA714" s="17">
        <v>0.248256035522994</v>
      </c>
      <c r="BB714" s="17">
        <v>0.17771787760129701</v>
      </c>
      <c r="BC714" s="17"/>
      <c r="BD714" s="17">
        <v>0.19392451184751699</v>
      </c>
      <c r="BE714" s="17">
        <v>0.22916028580036599</v>
      </c>
    </row>
    <row r="715" spans="2:57" x14ac:dyDescent="0.35">
      <c r="B715" t="s">
        <v>327</v>
      </c>
      <c r="C715" s="17">
        <v>0.17958783506767201</v>
      </c>
      <c r="D715" s="17">
        <v>0.21567067859754699</v>
      </c>
      <c r="E715" s="17">
        <v>0.15921169382288999</v>
      </c>
      <c r="F715" s="17"/>
      <c r="G715" s="17">
        <v>0.34377677629919201</v>
      </c>
      <c r="H715" s="17">
        <v>0.25754372407029502</v>
      </c>
      <c r="I715" s="17">
        <v>0.17434671619317499</v>
      </c>
      <c r="J715" s="17">
        <v>0.10078116590234</v>
      </c>
      <c r="K715" s="17">
        <v>7.2560571170530705E-2</v>
      </c>
      <c r="L715" s="17">
        <v>2.90619548603273E-2</v>
      </c>
      <c r="M715" s="17"/>
      <c r="N715" s="17">
        <v>0.146062322359855</v>
      </c>
      <c r="O715" s="17">
        <v>0.21543763430692001</v>
      </c>
      <c r="P715" s="17">
        <v>0.218734443556069</v>
      </c>
      <c r="Q715" s="17">
        <v>0.20597041367789301</v>
      </c>
      <c r="R715" s="17"/>
      <c r="S715" s="17">
        <v>0.19166666666666701</v>
      </c>
      <c r="T715" s="17">
        <v>0.19047619047618999</v>
      </c>
      <c r="U715" s="17">
        <v>5.8823529411764698E-2</v>
      </c>
      <c r="V715" s="17">
        <v>0.22222222222222199</v>
      </c>
      <c r="W715" s="17">
        <v>8.4745762711864403E-2</v>
      </c>
      <c r="X715" s="17">
        <v>0.164556962025316</v>
      </c>
      <c r="Y715" s="17">
        <v>0.25714285714285701</v>
      </c>
      <c r="Z715" s="17">
        <v>0.162790697674419</v>
      </c>
      <c r="AA715" s="17">
        <v>0.233333333333333</v>
      </c>
      <c r="AB715" s="17"/>
      <c r="AC715" s="17">
        <v>0.11612932802072801</v>
      </c>
      <c r="AD715" s="17">
        <v>0.206886795371063</v>
      </c>
      <c r="AE715" s="17">
        <v>0.19535495204394099</v>
      </c>
      <c r="AF715" s="17"/>
      <c r="AG715" s="17">
        <v>0.134274536981561</v>
      </c>
      <c r="AH715" s="17">
        <v>0.21098934667299299</v>
      </c>
      <c r="AI715" s="17">
        <v>0.17922162459187299</v>
      </c>
      <c r="AJ715" s="17">
        <v>0.20363788954449299</v>
      </c>
      <c r="AK715" s="17">
        <v>0.183067263342377</v>
      </c>
      <c r="AL715" s="17"/>
      <c r="AM715" s="17">
        <v>0.23898497586749901</v>
      </c>
      <c r="AN715" s="17">
        <v>0.13860387231934501</v>
      </c>
      <c r="AO715" s="17">
        <v>0.16486270275350601</v>
      </c>
      <c r="AP715" s="17">
        <v>0.22761445262072899</v>
      </c>
      <c r="AQ715" s="17">
        <v>0.16945892569152901</v>
      </c>
      <c r="AR715" s="17"/>
      <c r="AS715" s="17">
        <v>0.19081710016849601</v>
      </c>
      <c r="AT715" s="17">
        <v>0.19880320385566799</v>
      </c>
      <c r="AU715" s="17">
        <v>9.7121914303809107E-2</v>
      </c>
      <c r="AV715" s="17">
        <v>0.231835842251288</v>
      </c>
      <c r="AW715" s="17"/>
      <c r="AX715" s="17">
        <v>0.16940342321854901</v>
      </c>
      <c r="AY715" s="17"/>
      <c r="AZ715" s="17">
        <v>0.246507244511702</v>
      </c>
      <c r="BA715" s="17">
        <v>0.20523755875251601</v>
      </c>
      <c r="BB715" s="17">
        <v>8.9615289589328698E-2</v>
      </c>
      <c r="BC715" s="17"/>
      <c r="BD715" s="17">
        <v>0.20858353671840499</v>
      </c>
      <c r="BE715" s="17">
        <v>0.189583468862354</v>
      </c>
    </row>
    <row r="716" spans="2:57" x14ac:dyDescent="0.35">
      <c r="B716" t="s">
        <v>328</v>
      </c>
      <c r="C716" s="17">
        <v>0.169801010559571</v>
      </c>
      <c r="D716" s="17">
        <v>0.215878244010242</v>
      </c>
      <c r="E716" s="17">
        <v>0.14350109021524499</v>
      </c>
      <c r="F716" s="17"/>
      <c r="G716" s="17">
        <v>0.21508080045660199</v>
      </c>
      <c r="H716" s="17">
        <v>0.166850624264064</v>
      </c>
      <c r="I716" s="17">
        <v>0.21039278159056701</v>
      </c>
      <c r="J716" s="17">
        <v>0.13748451823984401</v>
      </c>
      <c r="K716" s="17">
        <v>0.103947284557729</v>
      </c>
      <c r="L716" s="17">
        <v>0.17889706422417401</v>
      </c>
      <c r="M716" s="17"/>
      <c r="N716" s="17">
        <v>0.163253501534569</v>
      </c>
      <c r="O716" s="17">
        <v>0.16470489960306001</v>
      </c>
      <c r="P716" s="17">
        <v>0.187834606229622</v>
      </c>
      <c r="Q716" s="17">
        <v>0.20207724044237901</v>
      </c>
      <c r="R716" s="17"/>
      <c r="S716" s="17">
        <v>0.233333333333333</v>
      </c>
      <c r="T716" s="17">
        <v>0.114285714285714</v>
      </c>
      <c r="U716" s="17">
        <v>8.8235294117647106E-2</v>
      </c>
      <c r="V716" s="17">
        <v>0.158730158730159</v>
      </c>
      <c r="W716" s="17">
        <v>0.101694915254237</v>
      </c>
      <c r="X716" s="17">
        <v>0.265822784810127</v>
      </c>
      <c r="Y716" s="17">
        <v>0.22857142857142901</v>
      </c>
      <c r="Z716" s="17">
        <v>0.209302325581395</v>
      </c>
      <c r="AA716" s="17">
        <v>0.14444444444444399</v>
      </c>
      <c r="AB716" s="17"/>
      <c r="AC716" s="17">
        <v>0.19989914338034401</v>
      </c>
      <c r="AD716" s="17">
        <v>0.15299353387116099</v>
      </c>
      <c r="AE716" s="17">
        <v>0.15029545698931501</v>
      </c>
      <c r="AF716" s="17"/>
      <c r="AG716" s="17">
        <v>0.19202459033139099</v>
      </c>
      <c r="AH716" s="17">
        <v>0.17182268581907201</v>
      </c>
      <c r="AI716" s="17">
        <v>0.22495454759202199</v>
      </c>
      <c r="AJ716" s="17">
        <v>0.21919825984191299</v>
      </c>
      <c r="AK716" s="17">
        <v>0.14565971710238801</v>
      </c>
      <c r="AL716" s="17"/>
      <c r="AM716" s="17">
        <v>0.19765320906714501</v>
      </c>
      <c r="AN716" s="17">
        <v>0.15042173820535401</v>
      </c>
      <c r="AO716" s="17">
        <v>0.19338864657675001</v>
      </c>
      <c r="AP716" s="17">
        <v>0.14724693359273899</v>
      </c>
      <c r="AQ716" s="17">
        <v>0.133976304565255</v>
      </c>
      <c r="AR716" s="17"/>
      <c r="AS716" s="17">
        <v>0.14896003632241001</v>
      </c>
      <c r="AT716" s="17">
        <v>0.191828085069291</v>
      </c>
      <c r="AU716" s="17">
        <v>8.9220414156440705E-2</v>
      </c>
      <c r="AV716" s="17">
        <v>0.26837021693913499</v>
      </c>
      <c r="AW716" s="17"/>
      <c r="AX716" s="17">
        <v>0.169940854405842</v>
      </c>
      <c r="AY716" s="17"/>
      <c r="AZ716" s="17">
        <v>0.16732142053968299</v>
      </c>
      <c r="BA716" s="17">
        <v>0.21103390238893299</v>
      </c>
      <c r="BB716" s="17">
        <v>0.125843912269751</v>
      </c>
      <c r="BC716" s="17"/>
      <c r="BD716" s="17">
        <v>0.17385113377132999</v>
      </c>
      <c r="BE716" s="17">
        <v>0.19760696892698601</v>
      </c>
    </row>
    <row r="717" spans="2:57" x14ac:dyDescent="0.35">
      <c r="B717" t="s">
        <v>329</v>
      </c>
      <c r="C717" s="17">
        <v>6.0271652271983299E-2</v>
      </c>
      <c r="D717" s="17">
        <v>5.3412528973370101E-2</v>
      </c>
      <c r="E717" s="17">
        <v>6.4588935776397793E-2</v>
      </c>
      <c r="F717" s="17"/>
      <c r="G717" s="17">
        <v>1.3961081970439999E-2</v>
      </c>
      <c r="H717" s="17">
        <v>7.3474565222350699E-2</v>
      </c>
      <c r="I717" s="17">
        <v>5.0632300129258102E-2</v>
      </c>
      <c r="J717" s="17">
        <v>7.9116192875289995E-2</v>
      </c>
      <c r="K717" s="17">
        <v>5.0041146075092399E-2</v>
      </c>
      <c r="L717" s="17">
        <v>9.2775988457390393E-2</v>
      </c>
      <c r="M717" s="17"/>
      <c r="N717" s="17">
        <v>6.1183224548649003E-2</v>
      </c>
      <c r="O717" s="17">
        <v>6.1975387728162398E-2</v>
      </c>
      <c r="P717" s="17">
        <v>4.24650217920527E-2</v>
      </c>
      <c r="Q717" s="17">
        <v>7.0171097031051705E-2</v>
      </c>
      <c r="R717" s="17"/>
      <c r="S717" s="17">
        <v>9.1666666666666702E-2</v>
      </c>
      <c r="T717" s="17">
        <v>4.7619047619047603E-2</v>
      </c>
      <c r="U717" s="17">
        <v>2.9411764705882401E-2</v>
      </c>
      <c r="V717" s="17">
        <v>7.9365079365079402E-2</v>
      </c>
      <c r="W717" s="17">
        <v>0.11864406779661001</v>
      </c>
      <c r="X717" s="17">
        <v>3.7974683544303799E-2</v>
      </c>
      <c r="Y717" s="17">
        <v>5.7142857142857099E-2</v>
      </c>
      <c r="Z717" s="17">
        <v>4.6511627906976702E-2</v>
      </c>
      <c r="AA717" s="17">
        <v>3.3333333333333298E-2</v>
      </c>
      <c r="AB717" s="17"/>
      <c r="AC717" s="17">
        <v>5.0788083338180502E-2</v>
      </c>
      <c r="AD717" s="17">
        <v>6.0796124082288502E-2</v>
      </c>
      <c r="AE717" s="17">
        <v>8.9028018470056203E-2</v>
      </c>
      <c r="AF717" s="17"/>
      <c r="AG717" s="17">
        <v>5.7947937160400101E-2</v>
      </c>
      <c r="AH717" s="17">
        <v>4.7123707188663197E-2</v>
      </c>
      <c r="AI717" s="17">
        <v>9.8831434086539605E-2</v>
      </c>
      <c r="AJ717" s="17">
        <v>0</v>
      </c>
      <c r="AK717" s="17">
        <v>0.125174136101112</v>
      </c>
      <c r="AL717" s="17"/>
      <c r="AM717" s="17">
        <v>5.0874927799531802E-2</v>
      </c>
      <c r="AN717" s="17">
        <v>8.2179169248115802E-2</v>
      </c>
      <c r="AO717" s="17">
        <v>5.2055149056883E-2</v>
      </c>
      <c r="AP717" s="17">
        <v>6.02765342270601E-2</v>
      </c>
      <c r="AQ717" s="17">
        <v>8.5957929957503995E-2</v>
      </c>
      <c r="AR717" s="17"/>
      <c r="AS717" s="17">
        <v>4.8217923402457001E-2</v>
      </c>
      <c r="AT717" s="17">
        <v>2.6109514807110799E-2</v>
      </c>
      <c r="AU717" s="17">
        <v>0.107655789853065</v>
      </c>
      <c r="AV717" s="17">
        <v>9.3795484585723898E-2</v>
      </c>
      <c r="AW717" s="17"/>
      <c r="AX717" s="17">
        <v>5.6781060761115602E-2</v>
      </c>
      <c r="AY717" s="17"/>
      <c r="AZ717" s="17">
        <v>7.7967158153774599E-2</v>
      </c>
      <c r="BA717" s="17">
        <v>3.2772075583394303E-2</v>
      </c>
      <c r="BB717" s="17">
        <v>6.6254916109989404E-2</v>
      </c>
      <c r="BC717" s="17"/>
      <c r="BD717" s="17">
        <v>5.1857021109924302E-2</v>
      </c>
      <c r="BE717" s="17">
        <v>4.4572458448179801E-2</v>
      </c>
    </row>
    <row r="718" spans="2:57" x14ac:dyDescent="0.35">
      <c r="B718" t="s">
        <v>81</v>
      </c>
      <c r="C718" s="17">
        <v>1.6124943973045199E-2</v>
      </c>
      <c r="D718" s="17">
        <v>1.20735031736622E-2</v>
      </c>
      <c r="E718" s="17">
        <v>1.8583439075692099E-2</v>
      </c>
      <c r="F718" s="17"/>
      <c r="G718" s="17">
        <v>1.54645831057181E-2</v>
      </c>
      <c r="H718" s="17">
        <v>1.1113289890432801E-2</v>
      </c>
      <c r="I718" s="17">
        <v>1.67425017828675E-2</v>
      </c>
      <c r="J718" s="17">
        <v>2.5276786279651998E-2</v>
      </c>
      <c r="K718" s="17">
        <v>9.9787396757767301E-3</v>
      </c>
      <c r="L718" s="17">
        <v>2.6998914854810301E-2</v>
      </c>
      <c r="M718" s="17"/>
      <c r="N718" s="17">
        <v>8.4994788004913308E-3</v>
      </c>
      <c r="O718" s="17">
        <v>1.7861118101176899E-2</v>
      </c>
      <c r="P718" s="17">
        <v>3.0096142860063201E-2</v>
      </c>
      <c r="Q718" s="17">
        <v>3.1970631267969299E-2</v>
      </c>
      <c r="R718" s="17"/>
      <c r="S718" s="17">
        <v>1.6666666666666701E-2</v>
      </c>
      <c r="T718" s="17">
        <v>9.5238095238095195E-3</v>
      </c>
      <c r="U718" s="17">
        <v>5.8823529411764698E-2</v>
      </c>
      <c r="V718" s="17">
        <v>1.58730158730159E-2</v>
      </c>
      <c r="W718" s="17">
        <v>0</v>
      </c>
      <c r="X718" s="17">
        <v>1.26582278481013E-2</v>
      </c>
      <c r="Y718" s="17">
        <v>1.4285714285714299E-2</v>
      </c>
      <c r="Z718" s="17">
        <v>0</v>
      </c>
      <c r="AA718" s="17">
        <v>1.1111111111111099E-2</v>
      </c>
      <c r="AB718" s="17"/>
      <c r="AC718" s="17">
        <v>1.8352183207405299E-2</v>
      </c>
      <c r="AD718" s="17">
        <v>1.1877210137861E-2</v>
      </c>
      <c r="AE718" s="17">
        <v>3.76511693162122E-2</v>
      </c>
      <c r="AF718" s="17"/>
      <c r="AG718" s="17">
        <v>8.4179599006064792E-3</v>
      </c>
      <c r="AH718" s="17">
        <v>1.039142909623E-2</v>
      </c>
      <c r="AI718" s="17">
        <v>0</v>
      </c>
      <c r="AJ718" s="17">
        <v>0.20363788954449299</v>
      </c>
      <c r="AK718" s="17">
        <v>8.5684052996409604E-2</v>
      </c>
      <c r="AL718" s="17"/>
      <c r="AM718" s="17">
        <v>0</v>
      </c>
      <c r="AN718" s="17">
        <v>2.5548169887747801E-2</v>
      </c>
      <c r="AO718" s="17">
        <v>2.3892551894773299E-2</v>
      </c>
      <c r="AP718" s="17">
        <v>5.0891591501395902E-3</v>
      </c>
      <c r="AQ718" s="17">
        <v>3.9307395106195298E-2</v>
      </c>
      <c r="AR718" s="17"/>
      <c r="AS718" s="17">
        <v>2.8191464553924801E-2</v>
      </c>
      <c r="AT718" s="17">
        <v>1.2016764460153401E-2</v>
      </c>
      <c r="AU718" s="17">
        <v>1.24119398148245E-2</v>
      </c>
      <c r="AV718" s="17">
        <v>1.00412194806746E-2</v>
      </c>
      <c r="AW718" s="17"/>
      <c r="AX718" s="17">
        <v>1.6983184777428401E-2</v>
      </c>
      <c r="AY718" s="17"/>
      <c r="AZ718" s="17">
        <v>2.46651372109753E-2</v>
      </c>
      <c r="BA718" s="17">
        <v>7.2396625109694699E-3</v>
      </c>
      <c r="BB718" s="17">
        <v>1.9490646650047499E-2</v>
      </c>
      <c r="BC718" s="17"/>
      <c r="BD718" s="17">
        <v>1.2819072136333501E-2</v>
      </c>
      <c r="BE718" s="17">
        <v>1.39427258098781E-2</v>
      </c>
    </row>
    <row r="719" spans="2:57" x14ac:dyDescent="0.35">
      <c r="B719" t="s">
        <v>168</v>
      </c>
      <c r="C719" s="17">
        <v>5.7154543694922597E-3</v>
      </c>
      <c r="D719" s="17">
        <v>1.5479554716182E-2</v>
      </c>
      <c r="E719" s="17">
        <v>0</v>
      </c>
      <c r="F719" s="17"/>
      <c r="G719" s="17">
        <v>0</v>
      </c>
      <c r="H719" s="17">
        <v>5.0950427789209704E-3</v>
      </c>
      <c r="I719" s="17">
        <v>0</v>
      </c>
      <c r="J719" s="17">
        <v>0</v>
      </c>
      <c r="K719" s="17">
        <v>3.0742844659531199E-2</v>
      </c>
      <c r="L719" s="17">
        <v>0</v>
      </c>
      <c r="M719" s="17"/>
      <c r="N719" s="17">
        <v>8.5292370828795195E-3</v>
      </c>
      <c r="O719" s="17">
        <v>0</v>
      </c>
      <c r="P719" s="17">
        <v>9.7487505942065195E-3</v>
      </c>
      <c r="Q719" s="17">
        <v>0</v>
      </c>
      <c r="R719" s="17"/>
      <c r="S719" s="17">
        <v>0</v>
      </c>
      <c r="T719" s="17">
        <v>0</v>
      </c>
      <c r="U719" s="17">
        <v>0</v>
      </c>
      <c r="V719" s="17">
        <v>0</v>
      </c>
      <c r="W719" s="17">
        <v>3.3898305084745797E-2</v>
      </c>
      <c r="X719" s="17">
        <v>0</v>
      </c>
      <c r="Y719" s="17">
        <v>2.8571428571428598E-2</v>
      </c>
      <c r="Z719" s="17">
        <v>0</v>
      </c>
      <c r="AA719" s="17">
        <v>0</v>
      </c>
      <c r="AB719" s="17"/>
      <c r="AC719" s="17">
        <v>9.2773649836410503E-3</v>
      </c>
      <c r="AD719" s="17">
        <v>5.3966352859407297E-3</v>
      </c>
      <c r="AE719" s="17">
        <v>0</v>
      </c>
      <c r="AF719" s="17"/>
      <c r="AG719" s="17">
        <v>8.9632899775199306E-3</v>
      </c>
      <c r="AH719" s="17">
        <v>3.3659944746924301E-3</v>
      </c>
      <c r="AI719" s="17">
        <v>0</v>
      </c>
      <c r="AJ719" s="17">
        <v>0</v>
      </c>
      <c r="AK719" s="17">
        <v>0</v>
      </c>
      <c r="AL719" s="17"/>
      <c r="AM719" s="17">
        <v>1.6615324953927101E-2</v>
      </c>
      <c r="AN719" s="17">
        <v>0</v>
      </c>
      <c r="AO719" s="17">
        <v>7.7146206765392198E-3</v>
      </c>
      <c r="AP719" s="17">
        <v>0</v>
      </c>
      <c r="AQ719" s="17">
        <v>0</v>
      </c>
      <c r="AR719" s="17"/>
      <c r="AS719" s="17">
        <v>5.2351790280776699E-3</v>
      </c>
      <c r="AT719" s="17">
        <v>8.0995929155941501E-3</v>
      </c>
      <c r="AU719" s="17">
        <v>0</v>
      </c>
      <c r="AV719" s="17">
        <v>9.0649898089423808E-3</v>
      </c>
      <c r="AW719" s="17"/>
      <c r="AX719" s="17">
        <v>7.2000986545449003E-3</v>
      </c>
      <c r="AY719" s="17"/>
      <c r="AZ719" s="17">
        <v>0</v>
      </c>
      <c r="BA719" s="17">
        <v>3.7446530229152401E-3</v>
      </c>
      <c r="BB719" s="17">
        <v>1.4514237260751701E-2</v>
      </c>
      <c r="BC719" s="17"/>
      <c r="BD719" s="17">
        <v>3.27298623136482E-3</v>
      </c>
      <c r="BE719" s="17">
        <v>9.5257048161382692E-3</v>
      </c>
    </row>
    <row r="720" spans="2:57" x14ac:dyDescent="0.3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row>
    <row r="721" spans="2:57" x14ac:dyDescent="0.35">
      <c r="B721" s="6" t="s">
        <v>338</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row>
    <row r="722" spans="2:57" x14ac:dyDescent="0.35">
      <c r="B722" s="24" t="s">
        <v>85</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row>
    <row r="723" spans="2:57" x14ac:dyDescent="0.35">
      <c r="B723" t="s">
        <v>331</v>
      </c>
      <c r="C723" s="17">
        <v>0.145141373692694</v>
      </c>
      <c r="D723" s="17">
        <v>0.178783307618856</v>
      </c>
      <c r="E723" s="17">
        <v>0.126038783017345</v>
      </c>
      <c r="F723" s="17"/>
      <c r="G723" s="17">
        <v>6.9338983138743995E-2</v>
      </c>
      <c r="H723" s="17">
        <v>0.15188705885693299</v>
      </c>
      <c r="I723" s="17">
        <v>0.146748456954682</v>
      </c>
      <c r="J723" s="17">
        <v>0.181450004865645</v>
      </c>
      <c r="K723" s="17">
        <v>0.147132355147749</v>
      </c>
      <c r="L723" s="17">
        <v>0.123448113154741</v>
      </c>
      <c r="M723" s="17"/>
      <c r="N723" s="17">
        <v>0.16262507769396101</v>
      </c>
      <c r="O723" s="17">
        <v>0.123245041188132</v>
      </c>
      <c r="P723" s="17">
        <v>0.130301629864011</v>
      </c>
      <c r="Q723" s="17">
        <v>0.12786238246082399</v>
      </c>
      <c r="R723" s="17"/>
      <c r="S723" s="17">
        <v>0.2</v>
      </c>
      <c r="T723" s="17">
        <v>8.5714285714285701E-2</v>
      </c>
      <c r="U723" s="17">
        <v>5.8823529411764698E-2</v>
      </c>
      <c r="V723" s="17">
        <v>7.9365079365079402E-2</v>
      </c>
      <c r="W723" s="17">
        <v>0.169491525423729</v>
      </c>
      <c r="X723" s="17">
        <v>0.164556962025316</v>
      </c>
      <c r="Y723" s="17">
        <v>0.2</v>
      </c>
      <c r="Z723" s="17">
        <v>0.186046511627907</v>
      </c>
      <c r="AA723" s="17">
        <v>0.18888888888888899</v>
      </c>
      <c r="AB723" s="17"/>
      <c r="AC723" s="17">
        <v>0.17854804892098</v>
      </c>
      <c r="AD723" s="17">
        <v>0.13288178450480001</v>
      </c>
      <c r="AE723" s="17">
        <v>0.15373752047889699</v>
      </c>
      <c r="AF723" s="17"/>
      <c r="AG723" s="17">
        <v>0.16937569751369899</v>
      </c>
      <c r="AH723" s="17">
        <v>0.133015387885738</v>
      </c>
      <c r="AI723" s="17">
        <v>9.1617207182604798E-2</v>
      </c>
      <c r="AJ723" s="17">
        <v>0.79636211045550698</v>
      </c>
      <c r="AK723" s="17">
        <v>0.12642664267930101</v>
      </c>
      <c r="AL723" s="17"/>
      <c r="AM723" s="17">
        <v>8.3133429299392603E-2</v>
      </c>
      <c r="AN723" s="17">
        <v>0.147618886231139</v>
      </c>
      <c r="AO723" s="17">
        <v>0.16593455543211699</v>
      </c>
      <c r="AP723" s="17">
        <v>0.146282880775878</v>
      </c>
      <c r="AQ723" s="17">
        <v>0.16810030691019401</v>
      </c>
      <c r="AR723" s="17"/>
      <c r="AS723" s="17">
        <v>0.132587318809849</v>
      </c>
      <c r="AT723" s="17">
        <v>0.18020426426629901</v>
      </c>
      <c r="AU723" s="17">
        <v>9.0016918408268906E-2</v>
      </c>
      <c r="AV723" s="17">
        <v>0.16305882404014599</v>
      </c>
      <c r="AW723" s="17"/>
      <c r="AX723" s="17">
        <v>0.13792124604850101</v>
      </c>
      <c r="AY723" s="17"/>
      <c r="AZ723" s="17">
        <v>9.1732626214288807E-2</v>
      </c>
      <c r="BA723" s="17">
        <v>0.16718332591813301</v>
      </c>
      <c r="BB723" s="17">
        <v>0.1825230327305</v>
      </c>
      <c r="BC723" s="17"/>
      <c r="BD723" s="17">
        <v>0.12700073418496299</v>
      </c>
      <c r="BE723" s="17">
        <v>0.17245466441643501</v>
      </c>
    </row>
    <row r="724" spans="2:57" x14ac:dyDescent="0.35">
      <c r="B724" t="s">
        <v>332</v>
      </c>
      <c r="C724" s="17">
        <v>0.39898959237376103</v>
      </c>
      <c r="D724" s="17">
        <v>0.43080735875737403</v>
      </c>
      <c r="E724" s="17">
        <v>0.38215337226663099</v>
      </c>
      <c r="F724" s="17"/>
      <c r="G724" s="17">
        <v>0.416580694065252</v>
      </c>
      <c r="H724" s="17">
        <v>0.33927154865820702</v>
      </c>
      <c r="I724" s="17">
        <v>0.393112672423238</v>
      </c>
      <c r="J724" s="17">
        <v>0.46786927539650403</v>
      </c>
      <c r="K724" s="17">
        <v>0.42847552288045299</v>
      </c>
      <c r="L724" s="17">
        <v>0.40382504875702702</v>
      </c>
      <c r="M724" s="17"/>
      <c r="N724" s="17">
        <v>0.42393045290493397</v>
      </c>
      <c r="O724" s="17">
        <v>0.39087510104083201</v>
      </c>
      <c r="P724" s="17">
        <v>0.30219355357910499</v>
      </c>
      <c r="Q724" s="17">
        <v>0.43523070141925402</v>
      </c>
      <c r="R724" s="17"/>
      <c r="S724" s="17">
        <v>0.34166666666666701</v>
      </c>
      <c r="T724" s="17">
        <v>0.42857142857142899</v>
      </c>
      <c r="U724" s="17">
        <v>0.32352941176470601</v>
      </c>
      <c r="V724" s="17">
        <v>0.50793650793650802</v>
      </c>
      <c r="W724" s="17">
        <v>0.37288135593220301</v>
      </c>
      <c r="X724" s="17">
        <v>0.430379746835443</v>
      </c>
      <c r="Y724" s="17">
        <v>0.371428571428571</v>
      </c>
      <c r="Z724" s="17">
        <v>0.27906976744186002</v>
      </c>
      <c r="AA724" s="17">
        <v>0.45555555555555599</v>
      </c>
      <c r="AB724" s="17"/>
      <c r="AC724" s="17">
        <v>0.45256050946197302</v>
      </c>
      <c r="AD724" s="17">
        <v>0.40182014140767203</v>
      </c>
      <c r="AE724" s="17">
        <v>0.28903738560213499</v>
      </c>
      <c r="AF724" s="17"/>
      <c r="AG724" s="17">
        <v>0.45964377542345503</v>
      </c>
      <c r="AH724" s="17">
        <v>0.39864835705870799</v>
      </c>
      <c r="AI724" s="17">
        <v>0.32516367854723399</v>
      </c>
      <c r="AJ724" s="17">
        <v>0</v>
      </c>
      <c r="AK724" s="17">
        <v>0.36882874862749598</v>
      </c>
      <c r="AL724" s="17"/>
      <c r="AM724" s="17">
        <v>0.30984961248529602</v>
      </c>
      <c r="AN724" s="17">
        <v>0.41499146421016903</v>
      </c>
      <c r="AO724" s="17">
        <v>0.42215155306376001</v>
      </c>
      <c r="AP724" s="17">
        <v>0.39635878453587697</v>
      </c>
      <c r="AQ724" s="17">
        <v>0.214750841761503</v>
      </c>
      <c r="AR724" s="17"/>
      <c r="AS724" s="17">
        <v>0.38493361536873399</v>
      </c>
      <c r="AT724" s="17">
        <v>0.40905030575096002</v>
      </c>
      <c r="AU724" s="17">
        <v>0.40846863128447503</v>
      </c>
      <c r="AV724" s="17">
        <v>0.38651396779313901</v>
      </c>
      <c r="AW724" s="17"/>
      <c r="AX724" s="17">
        <v>0.41669572143367201</v>
      </c>
      <c r="AY724" s="17"/>
      <c r="AZ724" s="17">
        <v>0.38182462806647899</v>
      </c>
      <c r="BA724" s="17">
        <v>0.41182232465169999</v>
      </c>
      <c r="BB724" s="17">
        <v>0.39224498434814598</v>
      </c>
      <c r="BC724" s="17"/>
      <c r="BD724" s="17">
        <v>0.38951015983341403</v>
      </c>
      <c r="BE724" s="17">
        <v>0.402162744310474</v>
      </c>
    </row>
    <row r="725" spans="2:57" x14ac:dyDescent="0.35">
      <c r="B725" t="s">
        <v>333</v>
      </c>
      <c r="C725" s="17">
        <v>0.20515358356753199</v>
      </c>
      <c r="D725" s="17">
        <v>0.185733587826687</v>
      </c>
      <c r="E725" s="17">
        <v>0.21506814654329201</v>
      </c>
      <c r="F725" s="17"/>
      <c r="G725" s="17">
        <v>0.21855966705773999</v>
      </c>
      <c r="H725" s="17">
        <v>0.25736738296309902</v>
      </c>
      <c r="I725" s="17">
        <v>0.151797727573171</v>
      </c>
      <c r="J725" s="17">
        <v>0.14875136958157001</v>
      </c>
      <c r="K725" s="17">
        <v>0.26575690409145702</v>
      </c>
      <c r="L725" s="17">
        <v>0.19235605616658</v>
      </c>
      <c r="M725" s="17"/>
      <c r="N725" s="17">
        <v>0.17633431006495301</v>
      </c>
      <c r="O725" s="17">
        <v>0.25563844429044902</v>
      </c>
      <c r="P725" s="17">
        <v>0.25438840125499201</v>
      </c>
      <c r="Q725" s="17">
        <v>0.13796386977126801</v>
      </c>
      <c r="R725" s="17"/>
      <c r="S725" s="17">
        <v>0.21666666666666701</v>
      </c>
      <c r="T725" s="17">
        <v>0.20952380952381</v>
      </c>
      <c r="U725" s="17">
        <v>0.29411764705882398</v>
      </c>
      <c r="V725" s="17">
        <v>0.14285714285714299</v>
      </c>
      <c r="W725" s="17">
        <v>0.11864406779661001</v>
      </c>
      <c r="X725" s="17">
        <v>0.253164556962025</v>
      </c>
      <c r="Y725" s="17">
        <v>0.2</v>
      </c>
      <c r="Z725" s="17">
        <v>0.209302325581395</v>
      </c>
      <c r="AA725" s="17">
        <v>0.18888888888888899</v>
      </c>
      <c r="AB725" s="17"/>
      <c r="AC725" s="17">
        <v>0.139534458681003</v>
      </c>
      <c r="AD725" s="17">
        <v>0.23683122117813701</v>
      </c>
      <c r="AE725" s="17">
        <v>0.24368130790446799</v>
      </c>
      <c r="AF725" s="17"/>
      <c r="AG725" s="17">
        <v>0.164674183220409</v>
      </c>
      <c r="AH725" s="17">
        <v>0.20881734022046999</v>
      </c>
      <c r="AI725" s="17">
        <v>0.27129556010878397</v>
      </c>
      <c r="AJ725" s="17">
        <v>0.20363788954449299</v>
      </c>
      <c r="AK725" s="17">
        <v>0.220258569376583</v>
      </c>
      <c r="AL725" s="17"/>
      <c r="AM725" s="17">
        <v>0.31064111430906799</v>
      </c>
      <c r="AN725" s="17">
        <v>0.22757508418425901</v>
      </c>
      <c r="AO725" s="17">
        <v>0.180517238029239</v>
      </c>
      <c r="AP725" s="17">
        <v>0.18542446956668199</v>
      </c>
      <c r="AQ725" s="17">
        <v>0.19387328758422001</v>
      </c>
      <c r="AR725" s="17"/>
      <c r="AS725" s="17">
        <v>0.22784647565425101</v>
      </c>
      <c r="AT725" s="17">
        <v>0.17086495874652399</v>
      </c>
      <c r="AU725" s="17">
        <v>0.23696363884410801</v>
      </c>
      <c r="AV725" s="17">
        <v>0.200796960330448</v>
      </c>
      <c r="AW725" s="17"/>
      <c r="AX725" s="17">
        <v>0.185358545172775</v>
      </c>
      <c r="AY725" s="17"/>
      <c r="AZ725" s="17">
        <v>0.2624022727491</v>
      </c>
      <c r="BA725" s="17">
        <v>0.20952344357418401</v>
      </c>
      <c r="BB725" s="17">
        <v>0.145523157135139</v>
      </c>
      <c r="BC725" s="17"/>
      <c r="BD725" s="17">
        <v>0.22754123799199599</v>
      </c>
      <c r="BE725" s="17">
        <v>0.17401323606734001</v>
      </c>
    </row>
    <row r="726" spans="2:57" x14ac:dyDescent="0.35">
      <c r="B726" t="s">
        <v>334</v>
      </c>
      <c r="C726" s="17">
        <v>0.16822861389643801</v>
      </c>
      <c r="D726" s="17">
        <v>0.136686662588789</v>
      </c>
      <c r="E726" s="17">
        <v>0.18756962295782201</v>
      </c>
      <c r="F726" s="17"/>
      <c r="G726" s="17">
        <v>0.237975029558151</v>
      </c>
      <c r="H726" s="17">
        <v>0.16980469737099901</v>
      </c>
      <c r="I726" s="17">
        <v>0.188584493863549</v>
      </c>
      <c r="J726" s="17">
        <v>0.135054680632299</v>
      </c>
      <c r="K726" s="17">
        <v>0.10706495246162499</v>
      </c>
      <c r="L726" s="17">
        <v>0.19701301957640499</v>
      </c>
      <c r="M726" s="17"/>
      <c r="N726" s="17">
        <v>0.15546017018726899</v>
      </c>
      <c r="O726" s="17">
        <v>0.14528312257076501</v>
      </c>
      <c r="P726" s="17">
        <v>0.26110641426852699</v>
      </c>
      <c r="Q726" s="17">
        <v>0.16731659806666799</v>
      </c>
      <c r="R726" s="17"/>
      <c r="S726" s="17">
        <v>0.125</v>
      </c>
      <c r="T726" s="17">
        <v>0.180952380952381</v>
      </c>
      <c r="U726" s="17">
        <v>0.17647058823529399</v>
      </c>
      <c r="V726" s="17">
        <v>0.206349206349206</v>
      </c>
      <c r="W726" s="17">
        <v>0.186440677966102</v>
      </c>
      <c r="X726" s="17">
        <v>0.126582278481013</v>
      </c>
      <c r="Y726" s="17">
        <v>0.2</v>
      </c>
      <c r="Z726" s="17">
        <v>0.27906976744186002</v>
      </c>
      <c r="AA726" s="17">
        <v>0.122222222222222</v>
      </c>
      <c r="AB726" s="17"/>
      <c r="AC726" s="17">
        <v>0.1603524284874</v>
      </c>
      <c r="AD726" s="17">
        <v>0.150003791205922</v>
      </c>
      <c r="AE726" s="17">
        <v>0.22593394907692099</v>
      </c>
      <c r="AF726" s="17"/>
      <c r="AG726" s="17">
        <v>0.13657566213046499</v>
      </c>
      <c r="AH726" s="17">
        <v>0.18293296914073001</v>
      </c>
      <c r="AI726" s="17">
        <v>0.212186293617843</v>
      </c>
      <c r="AJ726" s="17">
        <v>0</v>
      </c>
      <c r="AK726" s="17">
        <v>0.17973780826966401</v>
      </c>
      <c r="AL726" s="17"/>
      <c r="AM726" s="17">
        <v>0.26068430623467898</v>
      </c>
      <c r="AN726" s="17">
        <v>9.7958167649525293E-2</v>
      </c>
      <c r="AO726" s="17">
        <v>0.16685958709846799</v>
      </c>
      <c r="AP726" s="17">
        <v>0.16429582257423</v>
      </c>
      <c r="AQ726" s="17">
        <v>0.28899054958170101</v>
      </c>
      <c r="AR726" s="17"/>
      <c r="AS726" s="17">
        <v>0.16068111887866099</v>
      </c>
      <c r="AT726" s="17">
        <v>0.15729542964957899</v>
      </c>
      <c r="AU726" s="17">
        <v>0.190588640768731</v>
      </c>
      <c r="AV726" s="17">
        <v>0.17518691913137799</v>
      </c>
      <c r="AW726" s="17"/>
      <c r="AX726" s="17">
        <v>0.17407165307526801</v>
      </c>
      <c r="AY726" s="17"/>
      <c r="AZ726" s="17">
        <v>0.155946563982053</v>
      </c>
      <c r="BA726" s="17">
        <v>0.15467072040629001</v>
      </c>
      <c r="BB726" s="17">
        <v>0.20027650826191901</v>
      </c>
      <c r="BC726" s="17"/>
      <c r="BD726" s="17">
        <v>0.18872487069701899</v>
      </c>
      <c r="BE726" s="17">
        <v>0.15845055616849599</v>
      </c>
    </row>
    <row r="727" spans="2:57" x14ac:dyDescent="0.35">
      <c r="B727" t="s">
        <v>335</v>
      </c>
      <c r="C727" s="17">
        <v>6.6090360451962094E-2</v>
      </c>
      <c r="D727" s="17">
        <v>6.4448732653610105E-2</v>
      </c>
      <c r="E727" s="17">
        <v>6.5135737872093494E-2</v>
      </c>
      <c r="F727" s="17"/>
      <c r="G727" s="17">
        <v>5.7545626180113302E-2</v>
      </c>
      <c r="H727" s="17">
        <v>7.0556022260330295E-2</v>
      </c>
      <c r="I727" s="17">
        <v>0.108154389177935</v>
      </c>
      <c r="J727" s="17">
        <v>4.1094027039420999E-2</v>
      </c>
      <c r="K727" s="17">
        <v>1.9695542855935499E-2</v>
      </c>
      <c r="L727" s="17">
        <v>5.6358847490437E-2</v>
      </c>
      <c r="M727" s="17"/>
      <c r="N727" s="17">
        <v>7.2667800527872903E-2</v>
      </c>
      <c r="O727" s="17">
        <v>6.1582549518374503E-2</v>
      </c>
      <c r="P727" s="17">
        <v>3.1012692061227899E-2</v>
      </c>
      <c r="Q727" s="17">
        <v>9.9959281982129305E-2</v>
      </c>
      <c r="R727" s="17"/>
      <c r="S727" s="17">
        <v>0.1</v>
      </c>
      <c r="T727" s="17">
        <v>7.6190476190476197E-2</v>
      </c>
      <c r="U727" s="17">
        <v>8.8235294117647106E-2</v>
      </c>
      <c r="V727" s="17">
        <v>4.7619047619047603E-2</v>
      </c>
      <c r="W727" s="17">
        <v>0.13559322033898299</v>
      </c>
      <c r="X727" s="17">
        <v>2.53164556962025E-2</v>
      </c>
      <c r="Y727" s="17">
        <v>2.8571428571428598E-2</v>
      </c>
      <c r="Z727" s="17">
        <v>4.6511627906976702E-2</v>
      </c>
      <c r="AA727" s="17">
        <v>3.3333333333333298E-2</v>
      </c>
      <c r="AB727" s="17"/>
      <c r="AC727" s="17">
        <v>4.1049484679224403E-2</v>
      </c>
      <c r="AD727" s="17">
        <v>6.3792312978436697E-2</v>
      </c>
      <c r="AE727" s="17">
        <v>8.7609836937578706E-2</v>
      </c>
      <c r="AF727" s="17"/>
      <c r="AG727" s="17">
        <v>6.04776011562317E-2</v>
      </c>
      <c r="AH727" s="17">
        <v>6.2730706899380304E-2</v>
      </c>
      <c r="AI727" s="17">
        <v>9.9737260543533907E-2</v>
      </c>
      <c r="AJ727" s="17">
        <v>0</v>
      </c>
      <c r="AK727" s="17">
        <v>6.0753974007234202E-2</v>
      </c>
      <c r="AL727" s="17"/>
      <c r="AM727" s="17">
        <v>3.5691537671564903E-2</v>
      </c>
      <c r="AN727" s="17">
        <v>6.1190518284136602E-2</v>
      </c>
      <c r="AO727" s="17">
        <v>4.8629823602973299E-2</v>
      </c>
      <c r="AP727" s="17">
        <v>0.10173046351753801</v>
      </c>
      <c r="AQ727" s="17">
        <v>0.134285014162383</v>
      </c>
      <c r="AR727" s="17"/>
      <c r="AS727" s="17">
        <v>5.4033060561243899E-2</v>
      </c>
      <c r="AT727" s="17">
        <v>7.46404032890612E-2</v>
      </c>
      <c r="AU727" s="17">
        <v>6.7970199749329205E-2</v>
      </c>
      <c r="AV727" s="17">
        <v>6.4402109224214105E-2</v>
      </c>
      <c r="AW727" s="17"/>
      <c r="AX727" s="17">
        <v>6.52972157867025E-2</v>
      </c>
      <c r="AY727" s="17"/>
      <c r="AZ727" s="17">
        <v>9.26781982312192E-2</v>
      </c>
      <c r="BA727" s="17">
        <v>5.3305175961638702E-2</v>
      </c>
      <c r="BB727" s="17">
        <v>4.9098674086750102E-2</v>
      </c>
      <c r="BC727" s="17"/>
      <c r="BD727" s="17">
        <v>4.97746569602548E-2</v>
      </c>
      <c r="BE727" s="17">
        <v>8.2749805686912398E-2</v>
      </c>
    </row>
    <row r="728" spans="2:57" x14ac:dyDescent="0.35">
      <c r="B728" t="s">
        <v>81</v>
      </c>
      <c r="C728" s="17">
        <v>1.6396476017612599E-2</v>
      </c>
      <c r="D728" s="17">
        <v>3.5403505546829001E-3</v>
      </c>
      <c r="E728" s="17">
        <v>2.40343373428159E-2</v>
      </c>
      <c r="F728" s="17"/>
      <c r="G728" s="17">
        <v>0</v>
      </c>
      <c r="H728" s="17">
        <v>1.1113289890432801E-2</v>
      </c>
      <c r="I728" s="17">
        <v>1.16022600074257E-2</v>
      </c>
      <c r="J728" s="17">
        <v>2.5780642484562001E-2</v>
      </c>
      <c r="K728" s="17">
        <v>3.1874722562780997E-2</v>
      </c>
      <c r="L728" s="17">
        <v>2.6998914854810301E-2</v>
      </c>
      <c r="M728" s="17"/>
      <c r="N728" s="17">
        <v>8.9821886210092097E-3</v>
      </c>
      <c r="O728" s="17">
        <v>2.33757413914479E-2</v>
      </c>
      <c r="P728" s="17">
        <v>2.0997308972137099E-2</v>
      </c>
      <c r="Q728" s="17">
        <v>3.1667166299856303E-2</v>
      </c>
      <c r="R728" s="17"/>
      <c r="S728" s="17">
        <v>1.6666666666666701E-2</v>
      </c>
      <c r="T728" s="17">
        <v>1.9047619047619001E-2</v>
      </c>
      <c r="U728" s="17">
        <v>5.8823529411764698E-2</v>
      </c>
      <c r="V728" s="17">
        <v>1.58730158730159E-2</v>
      </c>
      <c r="W728" s="17">
        <v>1.6949152542372899E-2</v>
      </c>
      <c r="X728" s="17">
        <v>0</v>
      </c>
      <c r="Y728" s="17">
        <v>0</v>
      </c>
      <c r="Z728" s="17">
        <v>0</v>
      </c>
      <c r="AA728" s="17">
        <v>1.1111111111111099E-2</v>
      </c>
      <c r="AB728" s="17"/>
      <c r="AC728" s="17">
        <v>2.7955069769419801E-2</v>
      </c>
      <c r="AD728" s="17">
        <v>1.4670748725033499E-2</v>
      </c>
      <c r="AE728" s="17">
        <v>0</v>
      </c>
      <c r="AF728" s="17"/>
      <c r="AG728" s="17">
        <v>9.2530805557405008E-3</v>
      </c>
      <c r="AH728" s="17">
        <v>1.38552387949733E-2</v>
      </c>
      <c r="AI728" s="17">
        <v>0</v>
      </c>
      <c r="AJ728" s="17">
        <v>0</v>
      </c>
      <c r="AK728" s="17">
        <v>4.3994257039721298E-2</v>
      </c>
      <c r="AL728" s="17"/>
      <c r="AM728" s="17">
        <v>0</v>
      </c>
      <c r="AN728" s="17">
        <v>5.0665879440771798E-2</v>
      </c>
      <c r="AO728" s="17">
        <v>1.59072427734432E-2</v>
      </c>
      <c r="AP728" s="17">
        <v>5.9075790297946898E-3</v>
      </c>
      <c r="AQ728" s="17">
        <v>0</v>
      </c>
      <c r="AR728" s="17"/>
      <c r="AS728" s="17">
        <v>3.9918410727261301E-2</v>
      </c>
      <c r="AT728" s="17">
        <v>7.9446382975765107E-3</v>
      </c>
      <c r="AU728" s="17">
        <v>5.9919709450877E-3</v>
      </c>
      <c r="AV728" s="17">
        <v>1.00412194806746E-2</v>
      </c>
      <c r="AW728" s="17"/>
      <c r="AX728" s="17">
        <v>2.0655618483080999E-2</v>
      </c>
      <c r="AY728" s="17"/>
      <c r="AZ728" s="17">
        <v>1.54157107568596E-2</v>
      </c>
      <c r="BA728" s="17">
        <v>3.4950094880542302E-3</v>
      </c>
      <c r="BB728" s="17">
        <v>3.0333643437545299E-2</v>
      </c>
      <c r="BC728" s="17"/>
      <c r="BD728" s="17">
        <v>1.7448340332351899E-2</v>
      </c>
      <c r="BE728" s="17">
        <v>1.0168993350343301E-2</v>
      </c>
    </row>
    <row r="729" spans="2:57" x14ac:dyDescent="0.35">
      <c r="B729" t="s">
        <v>336</v>
      </c>
      <c r="C729" s="17">
        <v>0.54413096606645495</v>
      </c>
      <c r="D729" s="17">
        <v>0.60959066637623005</v>
      </c>
      <c r="E729" s="17">
        <v>0.50819215528397599</v>
      </c>
      <c r="F729" s="17"/>
      <c r="G729" s="17">
        <v>0.48591967720399598</v>
      </c>
      <c r="H729" s="17">
        <v>0.49115860751513901</v>
      </c>
      <c r="I729" s="17">
        <v>0.53986112937791997</v>
      </c>
      <c r="J729" s="17">
        <v>0.64931928026214902</v>
      </c>
      <c r="K729" s="17">
        <v>0.57560787802820201</v>
      </c>
      <c r="L729" s="17">
        <v>0.52727316191176798</v>
      </c>
      <c r="M729" s="17"/>
      <c r="N729" s="17">
        <v>0.58655553059889598</v>
      </c>
      <c r="O729" s="17">
        <v>0.51412014222896396</v>
      </c>
      <c r="P729" s="17">
        <v>0.43249518344311599</v>
      </c>
      <c r="Q729" s="17">
        <v>0.56309308388007795</v>
      </c>
      <c r="R729" s="17"/>
      <c r="S729" s="17">
        <v>0.54166666666666696</v>
      </c>
      <c r="T729" s="17">
        <v>0.51428571428571401</v>
      </c>
      <c r="U729" s="17">
        <v>0.38235294117647101</v>
      </c>
      <c r="V729" s="17">
        <v>0.58730158730158699</v>
      </c>
      <c r="W729" s="17">
        <v>0.54237288135593198</v>
      </c>
      <c r="X729" s="17">
        <v>0.594936708860759</v>
      </c>
      <c r="Y729" s="17">
        <v>0.57142857142857095</v>
      </c>
      <c r="Z729" s="17">
        <v>0.46511627906976699</v>
      </c>
      <c r="AA729" s="17">
        <v>0.64444444444444404</v>
      </c>
      <c r="AB729" s="17"/>
      <c r="AC729" s="17">
        <v>0.63110855838295299</v>
      </c>
      <c r="AD729" s="17">
        <v>0.53470192591247101</v>
      </c>
      <c r="AE729" s="17">
        <v>0.44277490608103198</v>
      </c>
      <c r="AF729" s="17"/>
      <c r="AG729" s="17">
        <v>0.62901947293715399</v>
      </c>
      <c r="AH729" s="17">
        <v>0.53166374494444602</v>
      </c>
      <c r="AI729" s="17">
        <v>0.41678088572983901</v>
      </c>
      <c r="AJ729" s="17">
        <v>0.79636211045550698</v>
      </c>
      <c r="AK729" s="17">
        <v>0.49525539130679702</v>
      </c>
      <c r="AL729" s="17"/>
      <c r="AM729" s="17">
        <v>0.39298304178468801</v>
      </c>
      <c r="AN729" s="17">
        <v>0.56261035044130803</v>
      </c>
      <c r="AO729" s="17">
        <v>0.58808610849587695</v>
      </c>
      <c r="AP729" s="17">
        <v>0.54264166531175495</v>
      </c>
      <c r="AQ729" s="17">
        <v>0.38285114867169701</v>
      </c>
      <c r="AR729" s="17"/>
      <c r="AS729" s="17">
        <v>0.51752093417858203</v>
      </c>
      <c r="AT729" s="17">
        <v>0.58925457001725901</v>
      </c>
      <c r="AU729" s="17">
        <v>0.498485549692744</v>
      </c>
      <c r="AV729" s="17">
        <v>0.549572791833285</v>
      </c>
      <c r="AW729" s="17"/>
      <c r="AX729" s="17">
        <v>0.55461696748217304</v>
      </c>
      <c r="AY729" s="17"/>
      <c r="AZ729" s="17">
        <v>0.473557254280768</v>
      </c>
      <c r="BA729" s="17">
        <v>0.579005650569833</v>
      </c>
      <c r="BB729" s="17">
        <v>0.574768017078646</v>
      </c>
      <c r="BC729" s="17"/>
      <c r="BD729" s="17">
        <v>0.51651089401837702</v>
      </c>
      <c r="BE729" s="17">
        <v>0.57461740872690903</v>
      </c>
    </row>
    <row r="730" spans="2:57" x14ac:dyDescent="0.35">
      <c r="B730" t="s">
        <v>337</v>
      </c>
      <c r="C730" s="17">
        <v>0.23431897434839999</v>
      </c>
      <c r="D730" s="17">
        <v>0.20113539524240001</v>
      </c>
      <c r="E730" s="17">
        <v>0.25270536082991601</v>
      </c>
      <c r="F730" s="17"/>
      <c r="G730" s="17">
        <v>0.29552065573826503</v>
      </c>
      <c r="H730" s="17">
        <v>0.24036071963132899</v>
      </c>
      <c r="I730" s="17">
        <v>0.29673888304148399</v>
      </c>
      <c r="J730" s="17">
        <v>0.17614870767172</v>
      </c>
      <c r="K730" s="17">
        <v>0.12676049531756101</v>
      </c>
      <c r="L730" s="17">
        <v>0.253371867066842</v>
      </c>
      <c r="M730" s="17"/>
      <c r="N730" s="17">
        <v>0.22812797071514199</v>
      </c>
      <c r="O730" s="17">
        <v>0.206865672089139</v>
      </c>
      <c r="P730" s="17">
        <v>0.29211910632975502</v>
      </c>
      <c r="Q730" s="17">
        <v>0.26727588004879799</v>
      </c>
      <c r="R730" s="17"/>
      <c r="S730" s="17">
        <v>0.22500000000000001</v>
      </c>
      <c r="T730" s="17">
        <v>0.25714285714285701</v>
      </c>
      <c r="U730" s="17">
        <v>0.26470588235294101</v>
      </c>
      <c r="V730" s="17">
        <v>0.25396825396825401</v>
      </c>
      <c r="W730" s="17">
        <v>0.322033898305085</v>
      </c>
      <c r="X730" s="17">
        <v>0.151898734177215</v>
      </c>
      <c r="Y730" s="17">
        <v>0.22857142857142901</v>
      </c>
      <c r="Z730" s="17">
        <v>0.32558139534883701</v>
      </c>
      <c r="AA730" s="17">
        <v>0.155555555555556</v>
      </c>
      <c r="AB730" s="17"/>
      <c r="AC730" s="17">
        <v>0.20140191316662401</v>
      </c>
      <c r="AD730" s="17">
        <v>0.21379610418435899</v>
      </c>
      <c r="AE730" s="17">
        <v>0.3135437860145</v>
      </c>
      <c r="AF730" s="17"/>
      <c r="AG730" s="17">
        <v>0.19705326328669701</v>
      </c>
      <c r="AH730" s="17">
        <v>0.245663676040111</v>
      </c>
      <c r="AI730" s="17">
        <v>0.31192355416137701</v>
      </c>
      <c r="AJ730" s="17">
        <v>0</v>
      </c>
      <c r="AK730" s="17">
        <v>0.24049178227689799</v>
      </c>
      <c r="AL730" s="17"/>
      <c r="AM730" s="17">
        <v>0.296375843906244</v>
      </c>
      <c r="AN730" s="17">
        <v>0.15914868593366199</v>
      </c>
      <c r="AO730" s="17">
        <v>0.21548941070144101</v>
      </c>
      <c r="AP730" s="17">
        <v>0.26602628609176798</v>
      </c>
      <c r="AQ730" s="17">
        <v>0.42327556374408398</v>
      </c>
      <c r="AR730" s="17"/>
      <c r="AS730" s="17">
        <v>0.21471417943990501</v>
      </c>
      <c r="AT730" s="17">
        <v>0.23193583293864001</v>
      </c>
      <c r="AU730" s="17">
        <v>0.25855884051806</v>
      </c>
      <c r="AV730" s="17">
        <v>0.23958902835559201</v>
      </c>
      <c r="AW730" s="17"/>
      <c r="AX730" s="17">
        <v>0.23936886886197101</v>
      </c>
      <c r="AY730" s="17"/>
      <c r="AZ730" s="17">
        <v>0.24862476221327201</v>
      </c>
      <c r="BA730" s="17">
        <v>0.20797589636792899</v>
      </c>
      <c r="BB730" s="17">
        <v>0.24937518234866901</v>
      </c>
      <c r="BC730" s="17"/>
      <c r="BD730" s="17">
        <v>0.238499527657274</v>
      </c>
      <c r="BE730" s="17">
        <v>0.241200361855408</v>
      </c>
    </row>
    <row r="731" spans="2:57" x14ac:dyDescent="0.35">
      <c r="B731" t="s">
        <v>110</v>
      </c>
      <c r="C731" s="17">
        <v>0.30981199171805401</v>
      </c>
      <c r="D731" s="17">
        <v>0.40845527113383101</v>
      </c>
      <c r="E731" s="17">
        <v>0.25548679445405997</v>
      </c>
      <c r="F731" s="17"/>
      <c r="G731" s="17">
        <v>0.19039902146573101</v>
      </c>
      <c r="H731" s="17">
        <v>0.25079788788381002</v>
      </c>
      <c r="I731" s="17">
        <v>0.243122246336436</v>
      </c>
      <c r="J731" s="17">
        <v>0.47317057259042899</v>
      </c>
      <c r="K731" s="17">
        <v>0.44884738271064101</v>
      </c>
      <c r="L731" s="17">
        <v>0.27390129484492598</v>
      </c>
      <c r="M731" s="17"/>
      <c r="N731" s="17">
        <v>0.35842755988375402</v>
      </c>
      <c r="O731" s="17">
        <v>0.30725447013982499</v>
      </c>
      <c r="P731" s="17">
        <v>0.140376077113361</v>
      </c>
      <c r="Q731" s="17">
        <v>0.29581720383128002</v>
      </c>
      <c r="R731" s="17"/>
      <c r="S731" s="17">
        <v>0.31666666666666698</v>
      </c>
      <c r="T731" s="17">
        <v>0.25714285714285701</v>
      </c>
      <c r="U731" s="17">
        <v>0.11764705882352899</v>
      </c>
      <c r="V731" s="17">
        <v>0.33333333333333298</v>
      </c>
      <c r="W731" s="17">
        <v>0.22033898305084701</v>
      </c>
      <c r="X731" s="17">
        <v>0.443037974683544</v>
      </c>
      <c r="Y731" s="17">
        <v>0.34285714285714303</v>
      </c>
      <c r="Z731" s="17">
        <v>0.13953488372093001</v>
      </c>
      <c r="AA731" s="17">
        <v>0.48888888888888898</v>
      </c>
      <c r="AB731" s="17"/>
      <c r="AC731" s="17">
        <v>0.42970664521632901</v>
      </c>
      <c r="AD731" s="17">
        <v>0.320905821728112</v>
      </c>
      <c r="AE731" s="17">
        <v>0.12923112006653201</v>
      </c>
      <c r="AF731" s="17"/>
      <c r="AG731" s="17">
        <v>0.43196620965045701</v>
      </c>
      <c r="AH731" s="17">
        <v>0.28600006890433499</v>
      </c>
      <c r="AI731" s="17">
        <v>0.104857331568462</v>
      </c>
      <c r="AJ731" s="17">
        <v>0.79636211045550698</v>
      </c>
      <c r="AK731" s="17">
        <v>0.25476360902989897</v>
      </c>
      <c r="AL731" s="17"/>
      <c r="AM731" s="17">
        <v>9.6607197878444601E-2</v>
      </c>
      <c r="AN731" s="17">
        <v>0.40346166450764598</v>
      </c>
      <c r="AO731" s="17">
        <v>0.37259669779443599</v>
      </c>
      <c r="AP731" s="17">
        <v>0.27661537921998702</v>
      </c>
      <c r="AQ731" s="17">
        <v>-4.0424415072386602E-2</v>
      </c>
      <c r="AR731" s="17"/>
      <c r="AS731" s="17">
        <v>0.30280675473867802</v>
      </c>
      <c r="AT731" s="17">
        <v>0.357318737078619</v>
      </c>
      <c r="AU731" s="17">
        <v>0.23992670917468401</v>
      </c>
      <c r="AV731" s="17">
        <v>0.30998376347769302</v>
      </c>
      <c r="AW731" s="17"/>
      <c r="AX731" s="17">
        <v>0.31524809862020298</v>
      </c>
      <c r="AY731" s="17"/>
      <c r="AZ731" s="17">
        <v>0.22493249206749599</v>
      </c>
      <c r="BA731" s="17">
        <v>0.37102975420190398</v>
      </c>
      <c r="BB731" s="17">
        <v>0.32539283472997699</v>
      </c>
      <c r="BC731" s="17"/>
      <c r="BD731" s="17">
        <v>0.27801136636110302</v>
      </c>
      <c r="BE731" s="17">
        <v>0.33341704687150098</v>
      </c>
    </row>
    <row r="732" spans="2:57" x14ac:dyDescent="0.3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row>
    <row r="733" spans="2:57" x14ac:dyDescent="0.35">
      <c r="B733" s="6" t="s">
        <v>347</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row>
    <row r="734" spans="2:57" x14ac:dyDescent="0.35">
      <c r="B734" s="24" t="s">
        <v>85</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row>
    <row r="735" spans="2:57" x14ac:dyDescent="0.35">
      <c r="B735" t="s">
        <v>107</v>
      </c>
      <c r="C735" s="17">
        <v>2.9676263587570601E-2</v>
      </c>
      <c r="D735" s="17">
        <v>3.0193587812751999E-2</v>
      </c>
      <c r="E735" s="17">
        <v>2.95115565325011E-2</v>
      </c>
      <c r="F735" s="17"/>
      <c r="G735" s="17">
        <v>3.9516716254315097E-2</v>
      </c>
      <c r="H735" s="17">
        <v>4.9592316330650303E-2</v>
      </c>
      <c r="I735" s="17">
        <v>1.6958121679134401E-2</v>
      </c>
      <c r="J735" s="17">
        <v>1.7587997525629801E-2</v>
      </c>
      <c r="K735" s="17">
        <v>3.3216207485151E-2</v>
      </c>
      <c r="L735" s="17">
        <v>0</v>
      </c>
      <c r="M735" s="17"/>
      <c r="N735" s="17">
        <v>1.9280591313743899E-2</v>
      </c>
      <c r="O735" s="17">
        <v>2.21384658393033E-2</v>
      </c>
      <c r="P735" s="17">
        <v>6.1145960964882597E-2</v>
      </c>
      <c r="Q735" s="17">
        <v>5.8700605593187703E-2</v>
      </c>
      <c r="R735" s="17"/>
      <c r="S735" s="17">
        <v>3.3333333333333298E-2</v>
      </c>
      <c r="T735" s="17">
        <v>3.8095238095238099E-2</v>
      </c>
      <c r="U735" s="17">
        <v>0</v>
      </c>
      <c r="V735" s="17">
        <v>1.58730158730159E-2</v>
      </c>
      <c r="W735" s="17">
        <v>6.7796610169491497E-2</v>
      </c>
      <c r="X735" s="17">
        <v>1.26582278481013E-2</v>
      </c>
      <c r="Y735" s="17">
        <v>4.2857142857142899E-2</v>
      </c>
      <c r="Z735" s="17">
        <v>4.6511627906976702E-2</v>
      </c>
      <c r="AA735" s="17">
        <v>2.2222222222222199E-2</v>
      </c>
      <c r="AB735" s="17"/>
      <c r="AC735" s="17">
        <v>3.2860499110185099E-2</v>
      </c>
      <c r="AD735" s="17">
        <v>2.12560696165848E-2</v>
      </c>
      <c r="AE735" s="17">
        <v>6.4605561995184593E-2</v>
      </c>
      <c r="AF735" s="17"/>
      <c r="AG735" s="17">
        <v>1.77551018092711E-2</v>
      </c>
      <c r="AH735" s="17">
        <v>3.4850251970653001E-2</v>
      </c>
      <c r="AI735" s="17">
        <v>1.57290795633106E-2</v>
      </c>
      <c r="AJ735" s="17">
        <v>0</v>
      </c>
      <c r="AK735" s="17">
        <v>5.8059752064491599E-2</v>
      </c>
      <c r="AL735" s="17"/>
      <c r="AM735" s="17">
        <v>4.8336031198705297E-2</v>
      </c>
      <c r="AN735" s="17">
        <v>5.0691577466228301E-2</v>
      </c>
      <c r="AO735" s="17">
        <v>2.2160145848111899E-2</v>
      </c>
      <c r="AP735" s="17">
        <v>1.5730581803847302E-2</v>
      </c>
      <c r="AQ735" s="17">
        <v>3.9307395106195298E-2</v>
      </c>
      <c r="AR735" s="17"/>
      <c r="AS735" s="17">
        <v>2.6588132443715599E-2</v>
      </c>
      <c r="AT735" s="17">
        <v>2.3541147652282799E-2</v>
      </c>
      <c r="AU735" s="17">
        <v>3.22948513167476E-2</v>
      </c>
      <c r="AV735" s="17">
        <v>4.5613852095264897E-2</v>
      </c>
      <c r="AW735" s="17"/>
      <c r="AX735" s="17">
        <v>2.1568593977147499E-2</v>
      </c>
      <c r="AY735" s="17"/>
      <c r="AZ735" s="17">
        <v>4.5327755443531299E-2</v>
      </c>
      <c r="BA735" s="17">
        <v>2.6706915596040302E-2</v>
      </c>
      <c r="BB735" s="17">
        <v>1.42001613691169E-2</v>
      </c>
      <c r="BC735" s="17"/>
      <c r="BD735" s="17">
        <v>3.9988162388325699E-2</v>
      </c>
      <c r="BE735" s="17">
        <v>2.4521417456861001E-2</v>
      </c>
    </row>
    <row r="736" spans="2:57" x14ac:dyDescent="0.35">
      <c r="B736" t="s">
        <v>106</v>
      </c>
      <c r="C736" s="17">
        <v>8.8937315089180402E-2</v>
      </c>
      <c r="D736" s="17">
        <v>0.100267089404319</v>
      </c>
      <c r="E736" s="17">
        <v>8.0461554559774703E-2</v>
      </c>
      <c r="F736" s="17"/>
      <c r="G736" s="17">
        <v>0.13637748046110801</v>
      </c>
      <c r="H736" s="17">
        <v>0.14645741329291501</v>
      </c>
      <c r="I736" s="17">
        <v>8.6392314040029602E-2</v>
      </c>
      <c r="J736" s="17">
        <v>4.8477606877833701E-2</v>
      </c>
      <c r="K736" s="17">
        <v>1.9957479351553498E-2</v>
      </c>
      <c r="L736" s="17">
        <v>2.6998914854810301E-2</v>
      </c>
      <c r="M736" s="17"/>
      <c r="N736" s="17">
        <v>6.8769969374406895E-2</v>
      </c>
      <c r="O736" s="17">
        <v>9.2041817647083607E-2</v>
      </c>
      <c r="P736" s="17">
        <v>0.101275235596081</v>
      </c>
      <c r="Q736" s="17">
        <v>0.17450964125386501</v>
      </c>
      <c r="R736" s="17"/>
      <c r="S736" s="17">
        <v>0.15</v>
      </c>
      <c r="T736" s="17">
        <v>7.6190476190476197E-2</v>
      </c>
      <c r="U736" s="17">
        <v>5.8823529411764698E-2</v>
      </c>
      <c r="V736" s="17">
        <v>6.3492063492063502E-2</v>
      </c>
      <c r="W736" s="17">
        <v>6.7796610169491497E-2</v>
      </c>
      <c r="X736" s="17">
        <v>6.3291139240506306E-2</v>
      </c>
      <c r="Y736" s="17">
        <v>0.14285714285714299</v>
      </c>
      <c r="Z736" s="17">
        <v>6.9767441860465101E-2</v>
      </c>
      <c r="AA736" s="17">
        <v>7.7777777777777807E-2</v>
      </c>
      <c r="AB736" s="17"/>
      <c r="AC736" s="17">
        <v>5.2414141127293097E-2</v>
      </c>
      <c r="AD736" s="17">
        <v>7.9459538231655899E-2</v>
      </c>
      <c r="AE736" s="17">
        <v>0.160784903271287</v>
      </c>
      <c r="AF736" s="17"/>
      <c r="AG736" s="17">
        <v>7.57132667937674E-2</v>
      </c>
      <c r="AH736" s="17">
        <v>0.108133522839405</v>
      </c>
      <c r="AI736" s="17">
        <v>7.8177112430920501E-2</v>
      </c>
      <c r="AJ736" s="17">
        <v>0</v>
      </c>
      <c r="AK736" s="17">
        <v>0.14287658714804699</v>
      </c>
      <c r="AL736" s="17"/>
      <c r="AM736" s="17">
        <v>9.9726823390565406E-2</v>
      </c>
      <c r="AN736" s="17">
        <v>0.10066137765769299</v>
      </c>
      <c r="AO736" s="17">
        <v>6.6585730379825403E-2</v>
      </c>
      <c r="AP736" s="17">
        <v>9.9587461351249407E-2</v>
      </c>
      <c r="AQ736" s="17">
        <v>8.3124634761732402E-2</v>
      </c>
      <c r="AR736" s="17"/>
      <c r="AS736" s="17">
        <v>8.37960574996027E-2</v>
      </c>
      <c r="AT736" s="17">
        <v>6.1698590290940901E-2</v>
      </c>
      <c r="AU736" s="17">
        <v>0.12693057687686601</v>
      </c>
      <c r="AV736" s="17">
        <v>0.107628150121167</v>
      </c>
      <c r="AW736" s="17"/>
      <c r="AX736" s="17">
        <v>9.3024536605308197E-2</v>
      </c>
      <c r="AY736" s="17"/>
      <c r="AZ736" s="17">
        <v>0.139422104369089</v>
      </c>
      <c r="BA736" s="17">
        <v>9.6810717755579395E-2</v>
      </c>
      <c r="BB736" s="17">
        <v>3.2424860733904597E-2</v>
      </c>
      <c r="BC736" s="17"/>
      <c r="BD736" s="17">
        <v>8.8070482502101102E-2</v>
      </c>
      <c r="BE736" s="17">
        <v>9.08067530748915E-2</v>
      </c>
    </row>
    <row r="737" spans="2:57" x14ac:dyDescent="0.35">
      <c r="B737" t="s">
        <v>105</v>
      </c>
      <c r="C737" s="17">
        <v>0.186812730740265</v>
      </c>
      <c r="D737" s="17">
        <v>0.18251025229642101</v>
      </c>
      <c r="E737" s="17">
        <v>0.190221417800298</v>
      </c>
      <c r="F737" s="17"/>
      <c r="G737" s="17">
        <v>0.21315161258424101</v>
      </c>
      <c r="H737" s="17">
        <v>0.19855187609750199</v>
      </c>
      <c r="I737" s="17">
        <v>0.19404376838762399</v>
      </c>
      <c r="J737" s="17">
        <v>0.160674107005574</v>
      </c>
      <c r="K737" s="17">
        <v>0.150402513759156</v>
      </c>
      <c r="L737" s="17">
        <v>0.221135873496871</v>
      </c>
      <c r="M737" s="17"/>
      <c r="N737" s="17">
        <v>0.19322485027501099</v>
      </c>
      <c r="O737" s="17">
        <v>0.16289138766342401</v>
      </c>
      <c r="P737" s="17">
        <v>0.240847618243059</v>
      </c>
      <c r="Q737" s="17">
        <v>0.13531243429008499</v>
      </c>
      <c r="R737" s="17"/>
      <c r="S737" s="17">
        <v>0.19166666666666701</v>
      </c>
      <c r="T737" s="17">
        <v>0.21904761904761899</v>
      </c>
      <c r="U737" s="17">
        <v>5.8823529411764698E-2</v>
      </c>
      <c r="V737" s="17">
        <v>0.30158730158730201</v>
      </c>
      <c r="W737" s="17">
        <v>0.186440677966102</v>
      </c>
      <c r="X737" s="17">
        <v>0.177215189873418</v>
      </c>
      <c r="Y737" s="17">
        <v>0.17142857142857101</v>
      </c>
      <c r="Z737" s="17">
        <v>0.209302325581395</v>
      </c>
      <c r="AA737" s="17">
        <v>0.155555555555556</v>
      </c>
      <c r="AB737" s="17"/>
      <c r="AC737" s="17">
        <v>0.18023702976303099</v>
      </c>
      <c r="AD737" s="17">
        <v>0.20706221815499901</v>
      </c>
      <c r="AE737" s="17">
        <v>0.14350537571260499</v>
      </c>
      <c r="AF737" s="17"/>
      <c r="AG737" s="17">
        <v>0.19717610967045399</v>
      </c>
      <c r="AH737" s="17">
        <v>0.18877930983535501</v>
      </c>
      <c r="AI737" s="17">
        <v>0.17027149148478701</v>
      </c>
      <c r="AJ737" s="17">
        <v>0.40727577908898599</v>
      </c>
      <c r="AK737" s="17">
        <v>0.13343681859759501</v>
      </c>
      <c r="AL737" s="17"/>
      <c r="AM737" s="17">
        <v>0.249451799924647</v>
      </c>
      <c r="AN737" s="17">
        <v>0.23054065988459599</v>
      </c>
      <c r="AO737" s="17">
        <v>0.19034593133623501</v>
      </c>
      <c r="AP737" s="17">
        <v>0.14274331624595099</v>
      </c>
      <c r="AQ737" s="17">
        <v>0.22540559354852999</v>
      </c>
      <c r="AR737" s="17"/>
      <c r="AS737" s="17">
        <v>0.20348577556386899</v>
      </c>
      <c r="AT737" s="17">
        <v>0.14793249578798801</v>
      </c>
      <c r="AU737" s="17">
        <v>0.169697087829284</v>
      </c>
      <c r="AV737" s="17">
        <v>0.27265600482046798</v>
      </c>
      <c r="AW737" s="17"/>
      <c r="AX737" s="17">
        <v>0.19472089513252699</v>
      </c>
      <c r="AY737" s="17"/>
      <c r="AZ737" s="17">
        <v>0.19671639128799001</v>
      </c>
      <c r="BA737" s="17">
        <v>0.194363086703571</v>
      </c>
      <c r="BB737" s="17">
        <v>0.161889636833737</v>
      </c>
      <c r="BC737" s="17"/>
      <c r="BD737" s="17">
        <v>0.17049707593510099</v>
      </c>
      <c r="BE737" s="17">
        <v>0.20382930056256801</v>
      </c>
    </row>
    <row r="738" spans="2:57" x14ac:dyDescent="0.35">
      <c r="B738" t="s">
        <v>104</v>
      </c>
      <c r="C738" s="17">
        <v>0.40737239268956499</v>
      </c>
      <c r="D738" s="17">
        <v>0.40474240054487998</v>
      </c>
      <c r="E738" s="17">
        <v>0.41083452744040699</v>
      </c>
      <c r="F738" s="17"/>
      <c r="G738" s="17">
        <v>0.29455301351674201</v>
      </c>
      <c r="H738" s="17">
        <v>0.356437923559494</v>
      </c>
      <c r="I738" s="17">
        <v>0.410278403971509</v>
      </c>
      <c r="J738" s="17">
        <v>0.430996216662825</v>
      </c>
      <c r="K738" s="17">
        <v>0.53731665832360398</v>
      </c>
      <c r="L738" s="17">
        <v>0.45016356090408799</v>
      </c>
      <c r="M738" s="17"/>
      <c r="N738" s="17">
        <v>0.42284290361652699</v>
      </c>
      <c r="O738" s="17">
        <v>0.38574296316072498</v>
      </c>
      <c r="P738" s="17">
        <v>0.40911593069906499</v>
      </c>
      <c r="Q738" s="17">
        <v>0.39560743803166698</v>
      </c>
      <c r="R738" s="17"/>
      <c r="S738" s="17">
        <v>0.42499999999999999</v>
      </c>
      <c r="T738" s="17">
        <v>0.39047619047618998</v>
      </c>
      <c r="U738" s="17">
        <v>0.55882352941176505</v>
      </c>
      <c r="V738" s="17">
        <v>0.41269841269841301</v>
      </c>
      <c r="W738" s="17">
        <v>0.355932203389831</v>
      </c>
      <c r="X738" s="17">
        <v>0.40506329113924</v>
      </c>
      <c r="Y738" s="17">
        <v>0.314285714285714</v>
      </c>
      <c r="Z738" s="17">
        <v>0.34883720930232598</v>
      </c>
      <c r="AA738" s="17">
        <v>0.41111111111111098</v>
      </c>
      <c r="AB738" s="17"/>
      <c r="AC738" s="17">
        <v>0.47243380910284999</v>
      </c>
      <c r="AD738" s="17">
        <v>0.394875526165474</v>
      </c>
      <c r="AE738" s="17">
        <v>0.34532044692015301</v>
      </c>
      <c r="AF738" s="17"/>
      <c r="AG738" s="17">
        <v>0.41803531530535998</v>
      </c>
      <c r="AH738" s="17">
        <v>0.37546086413213298</v>
      </c>
      <c r="AI738" s="17">
        <v>0.57617693011635196</v>
      </c>
      <c r="AJ738" s="17">
        <v>0</v>
      </c>
      <c r="AK738" s="17">
        <v>0.35718269002797198</v>
      </c>
      <c r="AL738" s="17"/>
      <c r="AM738" s="17">
        <v>0.37787376342471801</v>
      </c>
      <c r="AN738" s="17">
        <v>0.38103416700528497</v>
      </c>
      <c r="AO738" s="17">
        <v>0.40498533635539402</v>
      </c>
      <c r="AP738" s="17">
        <v>0.43410778047415699</v>
      </c>
      <c r="AQ738" s="17">
        <v>0.35195754582743499</v>
      </c>
      <c r="AR738" s="17"/>
      <c r="AS738" s="17">
        <v>0.32993316742727102</v>
      </c>
      <c r="AT738" s="17">
        <v>0.45136088109168399</v>
      </c>
      <c r="AU738" s="17">
        <v>0.44261012973182301</v>
      </c>
      <c r="AV738" s="17">
        <v>0.38926423994250697</v>
      </c>
      <c r="AW738" s="17"/>
      <c r="AX738" s="17">
        <v>0.40781664204679702</v>
      </c>
      <c r="AY738" s="17"/>
      <c r="AZ738" s="17">
        <v>0.37091622560135801</v>
      </c>
      <c r="BA738" s="17">
        <v>0.41761767316290099</v>
      </c>
      <c r="BB738" s="17">
        <v>0.42081763125013399</v>
      </c>
      <c r="BC738" s="17"/>
      <c r="BD738" s="17">
        <v>0.40393619246410301</v>
      </c>
      <c r="BE738" s="17">
        <v>0.40911993450545697</v>
      </c>
    </row>
    <row r="739" spans="2:57" x14ac:dyDescent="0.35">
      <c r="B739" t="s">
        <v>103</v>
      </c>
      <c r="C739" s="17">
        <v>0.269962788010499</v>
      </c>
      <c r="D739" s="17">
        <v>0.27454689258353698</v>
      </c>
      <c r="E739" s="17">
        <v>0.26606511686126999</v>
      </c>
      <c r="F739" s="17"/>
      <c r="G739" s="17">
        <v>0.26369555643186798</v>
      </c>
      <c r="H739" s="17">
        <v>0.22805884665887199</v>
      </c>
      <c r="I739" s="17">
        <v>0.27518182991072898</v>
      </c>
      <c r="J739" s="17">
        <v>0.34226407192813801</v>
      </c>
      <c r="K739" s="17">
        <v>0.25910714108053601</v>
      </c>
      <c r="L739" s="17">
        <v>0.26896210283059102</v>
      </c>
      <c r="M739" s="17"/>
      <c r="N739" s="17">
        <v>0.28419422027610403</v>
      </c>
      <c r="O739" s="17">
        <v>0.32135035546487101</v>
      </c>
      <c r="P739" s="17">
        <v>0.156869194930568</v>
      </c>
      <c r="Q739" s="17">
        <v>0.20484797027099</v>
      </c>
      <c r="R739" s="17"/>
      <c r="S739" s="17">
        <v>0.19166666666666701</v>
      </c>
      <c r="T739" s="17">
        <v>0.266666666666667</v>
      </c>
      <c r="U739" s="17">
        <v>0.29411764705882398</v>
      </c>
      <c r="V739" s="17">
        <v>0.19047619047618999</v>
      </c>
      <c r="W739" s="17">
        <v>0.28813559322033899</v>
      </c>
      <c r="X739" s="17">
        <v>0.329113924050633</v>
      </c>
      <c r="Y739" s="17">
        <v>0.3</v>
      </c>
      <c r="Z739" s="17">
        <v>0.30232558139534899</v>
      </c>
      <c r="AA739" s="17">
        <v>0.32222222222222202</v>
      </c>
      <c r="AB739" s="17"/>
      <c r="AC739" s="17">
        <v>0.247812951842806</v>
      </c>
      <c r="AD739" s="17">
        <v>0.28024241428139701</v>
      </c>
      <c r="AE739" s="17">
        <v>0.27570952616181799</v>
      </c>
      <c r="AF739" s="17"/>
      <c r="AG739" s="17">
        <v>0.28235691644362698</v>
      </c>
      <c r="AH739" s="17">
        <v>0.271509870746449</v>
      </c>
      <c r="AI739" s="17">
        <v>0.140917328854961</v>
      </c>
      <c r="AJ739" s="17">
        <v>0.59272422091101395</v>
      </c>
      <c r="AK739" s="17">
        <v>0.26444989512217298</v>
      </c>
      <c r="AL739" s="17"/>
      <c r="AM739" s="17">
        <v>0.189591589466164</v>
      </c>
      <c r="AN739" s="17">
        <v>0.21401597242434101</v>
      </c>
      <c r="AO739" s="17">
        <v>0.29945382736800102</v>
      </c>
      <c r="AP739" s="17">
        <v>0.29776401864399499</v>
      </c>
      <c r="AQ739" s="17">
        <v>0.25808976457089799</v>
      </c>
      <c r="AR739" s="17"/>
      <c r="AS739" s="17">
        <v>0.316759664615059</v>
      </c>
      <c r="AT739" s="17">
        <v>0.30752461518155</v>
      </c>
      <c r="AU739" s="17">
        <v>0.22247538330019201</v>
      </c>
      <c r="AV739" s="17">
        <v>0.168507798212712</v>
      </c>
      <c r="AW739" s="17"/>
      <c r="AX739" s="17">
        <v>0.26310733170480899</v>
      </c>
      <c r="AY739" s="17"/>
      <c r="AZ739" s="17">
        <v>0.21624110456116599</v>
      </c>
      <c r="BA739" s="17">
        <v>0.24901090538796899</v>
      </c>
      <c r="BB739" s="17">
        <v>0.36478885337994199</v>
      </c>
      <c r="BC739" s="17"/>
      <c r="BD739" s="17">
        <v>0.28058078387719598</v>
      </c>
      <c r="BE739" s="17">
        <v>0.25879465378954702</v>
      </c>
    </row>
    <row r="740" spans="2:57" x14ac:dyDescent="0.35">
      <c r="B740" t="s">
        <v>81</v>
      </c>
      <c r="C740" s="17">
        <v>1.7238509882919899E-2</v>
      </c>
      <c r="D740" s="17">
        <v>7.7397773580910002E-3</v>
      </c>
      <c r="E740" s="17">
        <v>2.2905826805749301E-2</v>
      </c>
      <c r="F740" s="17"/>
      <c r="G740" s="17">
        <v>5.27056207517268E-2</v>
      </c>
      <c r="H740" s="17">
        <v>2.09016240605653E-2</v>
      </c>
      <c r="I740" s="17">
        <v>1.7145562010973499E-2</v>
      </c>
      <c r="J740" s="17">
        <v>0</v>
      </c>
      <c r="K740" s="17">
        <v>0</v>
      </c>
      <c r="L740" s="17">
        <v>3.27395479136404E-2</v>
      </c>
      <c r="M740" s="17"/>
      <c r="N740" s="17">
        <v>1.1687465144207401E-2</v>
      </c>
      <c r="O740" s="17">
        <v>1.5835010224592699E-2</v>
      </c>
      <c r="P740" s="17">
        <v>3.07460595663436E-2</v>
      </c>
      <c r="Q740" s="17">
        <v>3.1021910560204001E-2</v>
      </c>
      <c r="R740" s="17"/>
      <c r="S740" s="17">
        <v>8.3333333333333297E-3</v>
      </c>
      <c r="T740" s="17">
        <v>9.5238095238095195E-3</v>
      </c>
      <c r="U740" s="17">
        <v>2.9411764705882401E-2</v>
      </c>
      <c r="V740" s="17">
        <v>1.58730158730159E-2</v>
      </c>
      <c r="W740" s="17">
        <v>3.3898305084745797E-2</v>
      </c>
      <c r="X740" s="17">
        <v>1.26582278481013E-2</v>
      </c>
      <c r="Y740" s="17">
        <v>2.8571428571428598E-2</v>
      </c>
      <c r="Z740" s="17">
        <v>2.32558139534884E-2</v>
      </c>
      <c r="AA740" s="17">
        <v>1.1111111111111099E-2</v>
      </c>
      <c r="AB740" s="17"/>
      <c r="AC740" s="17">
        <v>1.4241569053834899E-2</v>
      </c>
      <c r="AD740" s="17">
        <v>1.7104233549890002E-2</v>
      </c>
      <c r="AE740" s="17">
        <v>1.00741859389522E-2</v>
      </c>
      <c r="AF740" s="17"/>
      <c r="AG740" s="17">
        <v>8.9632899775199306E-3</v>
      </c>
      <c r="AH740" s="17">
        <v>2.1266180476005501E-2</v>
      </c>
      <c r="AI740" s="17">
        <v>1.8728057549669701E-2</v>
      </c>
      <c r="AJ740" s="17">
        <v>0</v>
      </c>
      <c r="AK740" s="17">
        <v>4.3994257039721298E-2</v>
      </c>
      <c r="AL740" s="17"/>
      <c r="AM740" s="17">
        <v>3.5019992595200201E-2</v>
      </c>
      <c r="AN740" s="17">
        <v>2.3056245561856599E-2</v>
      </c>
      <c r="AO740" s="17">
        <v>1.64690287124338E-2</v>
      </c>
      <c r="AP740" s="17">
        <v>1.00668414807999E-2</v>
      </c>
      <c r="AQ740" s="17">
        <v>4.2115066185209202E-2</v>
      </c>
      <c r="AR740" s="17"/>
      <c r="AS740" s="17">
        <v>3.9437202450483801E-2</v>
      </c>
      <c r="AT740" s="17">
        <v>7.9422699955544098E-3</v>
      </c>
      <c r="AU740" s="17">
        <v>5.9919709450877E-3</v>
      </c>
      <c r="AV740" s="17">
        <v>1.63299548078801E-2</v>
      </c>
      <c r="AW740" s="17"/>
      <c r="AX740" s="17">
        <v>1.9762000533411098E-2</v>
      </c>
      <c r="AY740" s="17"/>
      <c r="AZ740" s="17">
        <v>3.13764187368651E-2</v>
      </c>
      <c r="BA740" s="17">
        <v>1.5490701393939999E-2</v>
      </c>
      <c r="BB740" s="17">
        <v>5.8788564331647896E-3</v>
      </c>
      <c r="BC740" s="17"/>
      <c r="BD740" s="17">
        <v>1.6927302833173001E-2</v>
      </c>
      <c r="BE740" s="17">
        <v>1.29279406106755E-2</v>
      </c>
    </row>
    <row r="741" spans="2:57" x14ac:dyDescent="0.35">
      <c r="B741" t="s">
        <v>109</v>
      </c>
      <c r="C741" s="17">
        <v>0.118613578676751</v>
      </c>
      <c r="D741" s="17">
        <v>0.130460677217071</v>
      </c>
      <c r="E741" s="17">
        <v>0.109973111092276</v>
      </c>
      <c r="F741" s="17"/>
      <c r="G741" s="17">
        <v>0.175894196715423</v>
      </c>
      <c r="H741" s="17">
        <v>0.19604972962356601</v>
      </c>
      <c r="I741" s="17">
        <v>0.103350435719164</v>
      </c>
      <c r="J741" s="17">
        <v>6.6065604403463596E-2</v>
      </c>
      <c r="K741" s="17">
        <v>5.3173686836704502E-2</v>
      </c>
      <c r="L741" s="17">
        <v>2.6998914854810301E-2</v>
      </c>
      <c r="M741" s="17"/>
      <c r="N741" s="17">
        <v>8.80505606881508E-2</v>
      </c>
      <c r="O741" s="17">
        <v>0.11418028348638699</v>
      </c>
      <c r="P741" s="17">
        <v>0.16242119656096399</v>
      </c>
      <c r="Q741" s="17">
        <v>0.23321024684705299</v>
      </c>
      <c r="R741" s="17"/>
      <c r="S741" s="17">
        <v>0.18333333333333299</v>
      </c>
      <c r="T741" s="17">
        <v>0.114285714285714</v>
      </c>
      <c r="U741" s="17">
        <v>5.8823529411764698E-2</v>
      </c>
      <c r="V741" s="17">
        <v>7.9365079365079402E-2</v>
      </c>
      <c r="W741" s="17">
        <v>0.13559322033898299</v>
      </c>
      <c r="X741" s="17">
        <v>7.5949367088607597E-2</v>
      </c>
      <c r="Y741" s="17">
        <v>0.185714285714286</v>
      </c>
      <c r="Z741" s="17">
        <v>0.116279069767442</v>
      </c>
      <c r="AA741" s="17">
        <v>0.1</v>
      </c>
      <c r="AB741" s="17"/>
      <c r="AC741" s="17">
        <v>8.52746402374783E-2</v>
      </c>
      <c r="AD741" s="17">
        <v>0.100715607848241</v>
      </c>
      <c r="AE741" s="17">
        <v>0.225390465266471</v>
      </c>
      <c r="AF741" s="17"/>
      <c r="AG741" s="17">
        <v>9.3468368603038504E-2</v>
      </c>
      <c r="AH741" s="17">
        <v>0.142983774810058</v>
      </c>
      <c r="AI741" s="17">
        <v>9.39061919942311E-2</v>
      </c>
      <c r="AJ741" s="17">
        <v>0</v>
      </c>
      <c r="AK741" s="17">
        <v>0.20093633921253901</v>
      </c>
      <c r="AL741" s="17"/>
      <c r="AM741" s="17">
        <v>0.14806285458927099</v>
      </c>
      <c r="AN741" s="17">
        <v>0.151352955123921</v>
      </c>
      <c r="AO741" s="17">
        <v>8.8745876227937295E-2</v>
      </c>
      <c r="AP741" s="17">
        <v>0.115318043155097</v>
      </c>
      <c r="AQ741" s="17">
        <v>0.12243202986792801</v>
      </c>
      <c r="AR741" s="17"/>
      <c r="AS741" s="17">
        <v>0.110384189943318</v>
      </c>
      <c r="AT741" s="17">
        <v>8.5239737943223801E-2</v>
      </c>
      <c r="AU741" s="17">
        <v>0.15922542819361299</v>
      </c>
      <c r="AV741" s="17">
        <v>0.153242002216432</v>
      </c>
      <c r="AW741" s="17"/>
      <c r="AX741" s="17">
        <v>0.114593130582456</v>
      </c>
      <c r="AY741" s="17"/>
      <c r="AZ741" s="17">
        <v>0.18474985981262099</v>
      </c>
      <c r="BA741" s="17">
        <v>0.12351763335162</v>
      </c>
      <c r="BB741" s="17">
        <v>4.6625022103021503E-2</v>
      </c>
      <c r="BC741" s="17"/>
      <c r="BD741" s="17">
        <v>0.12805864489042701</v>
      </c>
      <c r="BE741" s="17">
        <v>0.115328170531752</v>
      </c>
    </row>
    <row r="742" spans="2:57" x14ac:dyDescent="0.35">
      <c r="B742" t="s">
        <v>108</v>
      </c>
      <c r="C742" s="17">
        <v>0.67733518070006404</v>
      </c>
      <c r="D742" s="17">
        <v>0.67928929312841801</v>
      </c>
      <c r="E742" s="17">
        <v>0.67689964430167704</v>
      </c>
      <c r="F742" s="17"/>
      <c r="G742" s="17">
        <v>0.55824856994861005</v>
      </c>
      <c r="H742" s="17">
        <v>0.58449677021836699</v>
      </c>
      <c r="I742" s="17">
        <v>0.68546023388223798</v>
      </c>
      <c r="J742" s="17">
        <v>0.77326028859096296</v>
      </c>
      <c r="K742" s="17">
        <v>0.79642379940413999</v>
      </c>
      <c r="L742" s="17">
        <v>0.71912566373467901</v>
      </c>
      <c r="M742" s="17"/>
      <c r="N742" s="17">
        <v>0.70703712389263096</v>
      </c>
      <c r="O742" s="17">
        <v>0.70709331862559699</v>
      </c>
      <c r="P742" s="17">
        <v>0.56598512562963399</v>
      </c>
      <c r="Q742" s="17">
        <v>0.60045540830265798</v>
      </c>
      <c r="R742" s="17"/>
      <c r="S742" s="17">
        <v>0.61666666666666703</v>
      </c>
      <c r="T742" s="17">
        <v>0.65714285714285703</v>
      </c>
      <c r="U742" s="17">
        <v>0.85294117647058798</v>
      </c>
      <c r="V742" s="17">
        <v>0.60317460317460303</v>
      </c>
      <c r="W742" s="17">
        <v>0.64406779661017</v>
      </c>
      <c r="X742" s="17">
        <v>0.734177215189873</v>
      </c>
      <c r="Y742" s="17">
        <v>0.61428571428571399</v>
      </c>
      <c r="Z742" s="17">
        <v>0.65116279069767402</v>
      </c>
      <c r="AA742" s="17">
        <v>0.73333333333333295</v>
      </c>
      <c r="AB742" s="17"/>
      <c r="AC742" s="17">
        <v>0.72024676094565498</v>
      </c>
      <c r="AD742" s="17">
        <v>0.67511794044687101</v>
      </c>
      <c r="AE742" s="17">
        <v>0.62102997308197105</v>
      </c>
      <c r="AF742" s="17"/>
      <c r="AG742" s="17">
        <v>0.70039223174898801</v>
      </c>
      <c r="AH742" s="17">
        <v>0.64697073487858203</v>
      </c>
      <c r="AI742" s="17">
        <v>0.71709425897131196</v>
      </c>
      <c r="AJ742" s="17">
        <v>0.59272422091101395</v>
      </c>
      <c r="AK742" s="17">
        <v>0.62163258515014497</v>
      </c>
      <c r="AL742" s="17"/>
      <c r="AM742" s="17">
        <v>0.56746535289088196</v>
      </c>
      <c r="AN742" s="17">
        <v>0.59505013942962603</v>
      </c>
      <c r="AO742" s="17">
        <v>0.70443916372339399</v>
      </c>
      <c r="AP742" s="17">
        <v>0.73187179911815203</v>
      </c>
      <c r="AQ742" s="17">
        <v>0.61004731039833304</v>
      </c>
      <c r="AR742" s="17"/>
      <c r="AS742" s="17">
        <v>0.64669283204232897</v>
      </c>
      <c r="AT742" s="17">
        <v>0.75888549627323398</v>
      </c>
      <c r="AU742" s="17">
        <v>0.66508551303201502</v>
      </c>
      <c r="AV742" s="17">
        <v>0.55777203815521903</v>
      </c>
      <c r="AW742" s="17"/>
      <c r="AX742" s="17">
        <v>0.67092397375160595</v>
      </c>
      <c r="AY742" s="17"/>
      <c r="AZ742" s="17">
        <v>0.58715733016252503</v>
      </c>
      <c r="BA742" s="17">
        <v>0.66662857855086899</v>
      </c>
      <c r="BB742" s="17">
        <v>0.78560648463007698</v>
      </c>
      <c r="BC742" s="17"/>
      <c r="BD742" s="17">
        <v>0.68451697634129904</v>
      </c>
      <c r="BE742" s="17">
        <v>0.66791458829500405</v>
      </c>
    </row>
    <row r="743" spans="2:57" x14ac:dyDescent="0.35">
      <c r="B743" t="s">
        <v>110</v>
      </c>
      <c r="C743" s="17">
        <v>0.558721602023313</v>
      </c>
      <c r="D743" s="17">
        <v>0.54882861591134702</v>
      </c>
      <c r="E743" s="17">
        <v>0.56692653320940101</v>
      </c>
      <c r="F743" s="17"/>
      <c r="G743" s="17">
        <v>0.38235437323318699</v>
      </c>
      <c r="H743" s="17">
        <v>0.38844704059480101</v>
      </c>
      <c r="I743" s="17">
        <v>0.58210979816307395</v>
      </c>
      <c r="J743" s="17">
        <v>0.70719468418749898</v>
      </c>
      <c r="K743" s="17">
        <v>0.74325011256743601</v>
      </c>
      <c r="L743" s="17">
        <v>0.69212674887986803</v>
      </c>
      <c r="M743" s="17"/>
      <c r="N743" s="17">
        <v>0.61898656320447998</v>
      </c>
      <c r="O743" s="17">
        <v>0.59291303513921001</v>
      </c>
      <c r="P743" s="17">
        <v>0.40356392906867</v>
      </c>
      <c r="Q743" s="17">
        <v>0.36724516145560498</v>
      </c>
      <c r="R743" s="17"/>
      <c r="S743" s="17">
        <v>0.43333333333333302</v>
      </c>
      <c r="T743" s="17">
        <v>0.54285714285714304</v>
      </c>
      <c r="U743" s="17">
        <v>0.79411764705882404</v>
      </c>
      <c r="V743" s="17">
        <v>0.52380952380952395</v>
      </c>
      <c r="W743" s="17">
        <v>0.50847457627118697</v>
      </c>
      <c r="X743" s="17">
        <v>0.658227848101266</v>
      </c>
      <c r="Y743" s="17">
        <v>0.42857142857142899</v>
      </c>
      <c r="Z743" s="17">
        <v>0.53488372093023295</v>
      </c>
      <c r="AA743" s="17">
        <v>0.63333333333333297</v>
      </c>
      <c r="AB743" s="17"/>
      <c r="AC743" s="17">
        <v>0.63497212070817699</v>
      </c>
      <c r="AD743" s="17">
        <v>0.57440233259863005</v>
      </c>
      <c r="AE743" s="17">
        <v>0.3956395078155</v>
      </c>
      <c r="AF743" s="17"/>
      <c r="AG743" s="17">
        <v>0.60692386314594904</v>
      </c>
      <c r="AH743" s="17">
        <v>0.50398696006852395</v>
      </c>
      <c r="AI743" s="17">
        <v>0.62318806697708096</v>
      </c>
      <c r="AJ743" s="17">
        <v>0.59272422091101395</v>
      </c>
      <c r="AK743" s="17">
        <v>0.42069624593760602</v>
      </c>
      <c r="AL743" s="17"/>
      <c r="AM743" s="17">
        <v>0.41940249830161103</v>
      </c>
      <c r="AN743" s="17">
        <v>0.44369718430570498</v>
      </c>
      <c r="AO743" s="17">
        <v>0.61569328749545704</v>
      </c>
      <c r="AP743" s="17">
        <v>0.61655375596305595</v>
      </c>
      <c r="AQ743" s="17">
        <v>0.48761528053040498</v>
      </c>
      <c r="AR743" s="17"/>
      <c r="AS743" s="17">
        <v>0.53630864209901097</v>
      </c>
      <c r="AT743" s="17">
        <v>0.67364575833000995</v>
      </c>
      <c r="AU743" s="17">
        <v>0.50586008483840195</v>
      </c>
      <c r="AV743" s="17">
        <v>0.404530035938787</v>
      </c>
      <c r="AW743" s="17"/>
      <c r="AX743" s="17">
        <v>0.55633084316915005</v>
      </c>
      <c r="AY743" s="17"/>
      <c r="AZ743" s="17">
        <v>0.40240747034990398</v>
      </c>
      <c r="BA743" s="17">
        <v>0.54311094519924996</v>
      </c>
      <c r="BB743" s="17">
        <v>0.73898146252705499</v>
      </c>
      <c r="BC743" s="17"/>
      <c r="BD743" s="17">
        <v>0.55645833145087198</v>
      </c>
      <c r="BE743" s="17">
        <v>0.55258641776325201</v>
      </c>
    </row>
    <row r="744" spans="2:57" x14ac:dyDescent="0.3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row>
    <row r="745" spans="2:57" x14ac:dyDescent="0.35">
      <c r="B745" s="6" t="s">
        <v>348</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row>
    <row r="746" spans="2:57" x14ac:dyDescent="0.35">
      <c r="B746" s="24" t="s">
        <v>85</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row>
    <row r="747" spans="2:57" x14ac:dyDescent="0.35">
      <c r="B747" t="s">
        <v>107</v>
      </c>
      <c r="C747" s="17">
        <v>6.8428976167726405E-2</v>
      </c>
      <c r="D747" s="17">
        <v>5.3564394382795498E-2</v>
      </c>
      <c r="E747" s="17">
        <v>7.7492674160926797E-2</v>
      </c>
      <c r="F747" s="17"/>
      <c r="G747" s="17">
        <v>0.110006661684682</v>
      </c>
      <c r="H747" s="17">
        <v>7.8544595122028701E-2</v>
      </c>
      <c r="I747" s="17">
        <v>4.6122408184237802E-2</v>
      </c>
      <c r="J747" s="17">
        <v>9.5183607409642407E-2</v>
      </c>
      <c r="K747" s="17">
        <v>5.3640315428235802E-2</v>
      </c>
      <c r="L747" s="17">
        <v>0</v>
      </c>
      <c r="M747" s="17"/>
      <c r="N747" s="17">
        <v>5.5590262541781503E-2</v>
      </c>
      <c r="O747" s="17">
        <v>4.2361704708332303E-2</v>
      </c>
      <c r="P747" s="17">
        <v>9.2379088909935E-2</v>
      </c>
      <c r="Q747" s="17">
        <v>0.16000737128255399</v>
      </c>
      <c r="R747" s="17"/>
      <c r="S747" s="17">
        <v>4.1666666666666699E-2</v>
      </c>
      <c r="T747" s="17">
        <v>0.114285714285714</v>
      </c>
      <c r="U747" s="17">
        <v>2.9411764705882401E-2</v>
      </c>
      <c r="V747" s="17">
        <v>7.9365079365079402E-2</v>
      </c>
      <c r="W747" s="17">
        <v>8.4745762711864403E-2</v>
      </c>
      <c r="X747" s="17">
        <v>7.5949367088607597E-2</v>
      </c>
      <c r="Y747" s="17">
        <v>4.2857142857142899E-2</v>
      </c>
      <c r="Z747" s="17">
        <v>6.9767441860465101E-2</v>
      </c>
      <c r="AA747" s="17">
        <v>6.6666666666666693E-2</v>
      </c>
      <c r="AB747" s="17"/>
      <c r="AC747" s="17">
        <v>7.1679449315962193E-2</v>
      </c>
      <c r="AD747" s="17">
        <v>5.5096704956532502E-2</v>
      </c>
      <c r="AE747" s="17">
        <v>7.6648409239521695E-2</v>
      </c>
      <c r="AF747" s="17"/>
      <c r="AG747" s="17">
        <v>4.5523883731520803E-2</v>
      </c>
      <c r="AH747" s="17">
        <v>9.03864427573699E-2</v>
      </c>
      <c r="AI747" s="17">
        <v>6.3415496094718193E-2</v>
      </c>
      <c r="AJ747" s="17">
        <v>0</v>
      </c>
      <c r="AK747" s="17">
        <v>4.16897959566883E-2</v>
      </c>
      <c r="AL747" s="17"/>
      <c r="AM747" s="17">
        <v>6.6729863003863493E-2</v>
      </c>
      <c r="AN747" s="17">
        <v>7.9095211801397697E-2</v>
      </c>
      <c r="AO747" s="17">
        <v>5.18169903152466E-2</v>
      </c>
      <c r="AP747" s="17">
        <v>6.6065597010886698E-2</v>
      </c>
      <c r="AQ747" s="17">
        <v>4.6650534851308698E-2</v>
      </c>
      <c r="AR747" s="17"/>
      <c r="AS747" s="17">
        <v>8.6753002858965297E-2</v>
      </c>
      <c r="AT747" s="17">
        <v>4.3227638939121502E-2</v>
      </c>
      <c r="AU747" s="17">
        <v>8.9515262431398498E-2</v>
      </c>
      <c r="AV747" s="17">
        <v>6.5616289953947304E-2</v>
      </c>
      <c r="AW747" s="17"/>
      <c r="AX747" s="17">
        <v>6.6004738552639594E-2</v>
      </c>
      <c r="AY747" s="17"/>
      <c r="AZ747" s="17">
        <v>9.6563004185649295E-2</v>
      </c>
      <c r="BA747" s="17">
        <v>5.2983497919231903E-2</v>
      </c>
      <c r="BB747" s="17">
        <v>4.89342576148366E-2</v>
      </c>
      <c r="BC747" s="17"/>
      <c r="BD747" s="17">
        <v>8.4680589308671395E-2</v>
      </c>
      <c r="BE747" s="17">
        <v>4.8068626100554603E-2</v>
      </c>
    </row>
    <row r="748" spans="2:57" x14ac:dyDescent="0.35">
      <c r="B748" t="s">
        <v>106</v>
      </c>
      <c r="C748" s="17">
        <v>0.15895876426677299</v>
      </c>
      <c r="D748" s="17">
        <v>0.147114891943362</v>
      </c>
      <c r="E748" s="17">
        <v>0.164440801796299</v>
      </c>
      <c r="F748" s="17"/>
      <c r="G748" s="17">
        <v>0.136390518787216</v>
      </c>
      <c r="H748" s="17">
        <v>0.20436419579552501</v>
      </c>
      <c r="I748" s="17">
        <v>0.15516019871817999</v>
      </c>
      <c r="J748" s="17">
        <v>9.5844646978436907E-2</v>
      </c>
      <c r="K748" s="17">
        <v>0.153544931091676</v>
      </c>
      <c r="L748" s="17">
        <v>0.20253671010684901</v>
      </c>
      <c r="M748" s="17"/>
      <c r="N748" s="17">
        <v>0.131089125369697</v>
      </c>
      <c r="O748" s="17">
        <v>0.20569025916984601</v>
      </c>
      <c r="P748" s="17">
        <v>0.16771036267820599</v>
      </c>
      <c r="Q748" s="17">
        <v>0.15129012931589</v>
      </c>
      <c r="R748" s="17"/>
      <c r="S748" s="17">
        <v>0.17499999999999999</v>
      </c>
      <c r="T748" s="17">
        <v>0.161904761904762</v>
      </c>
      <c r="U748" s="17">
        <v>0.20588235294117599</v>
      </c>
      <c r="V748" s="17">
        <v>0.126984126984127</v>
      </c>
      <c r="W748" s="17">
        <v>0.20338983050847501</v>
      </c>
      <c r="X748" s="17">
        <v>0.151898734177215</v>
      </c>
      <c r="Y748" s="17">
        <v>0.17142857142857101</v>
      </c>
      <c r="Z748" s="17">
        <v>0.13953488372093001</v>
      </c>
      <c r="AA748" s="17">
        <v>0.1</v>
      </c>
      <c r="AB748" s="17"/>
      <c r="AC748" s="17">
        <v>0.12026346062198</v>
      </c>
      <c r="AD748" s="17">
        <v>0.169219727009008</v>
      </c>
      <c r="AE748" s="17">
        <v>0.163239935135328</v>
      </c>
      <c r="AF748" s="17"/>
      <c r="AG748" s="17">
        <v>0.12970946291685501</v>
      </c>
      <c r="AH748" s="17">
        <v>0.16457556586514199</v>
      </c>
      <c r="AI748" s="17">
        <v>0.279509634991846</v>
      </c>
      <c r="AJ748" s="17">
        <v>0</v>
      </c>
      <c r="AK748" s="17">
        <v>0.18829671933287301</v>
      </c>
      <c r="AL748" s="17"/>
      <c r="AM748" s="17">
        <v>0.16404322043515099</v>
      </c>
      <c r="AN748" s="17">
        <v>0.151161653522186</v>
      </c>
      <c r="AO748" s="17">
        <v>0.16425876213371499</v>
      </c>
      <c r="AP748" s="17">
        <v>0.15479018468592401</v>
      </c>
      <c r="AQ748" s="17">
        <v>0.17189023579825</v>
      </c>
      <c r="AR748" s="17"/>
      <c r="AS748" s="17">
        <v>0.14352327584421801</v>
      </c>
      <c r="AT748" s="17">
        <v>0.15646610181923901</v>
      </c>
      <c r="AU748" s="17">
        <v>0.159616679499511</v>
      </c>
      <c r="AV748" s="17">
        <v>0.190562193201783</v>
      </c>
      <c r="AW748" s="17"/>
      <c r="AX748" s="17">
        <v>0.158620463139235</v>
      </c>
      <c r="AY748" s="17"/>
      <c r="AZ748" s="17">
        <v>0.17852365243750001</v>
      </c>
      <c r="BA748" s="17">
        <v>0.178831283808534</v>
      </c>
      <c r="BB748" s="17">
        <v>0.119723442643136</v>
      </c>
      <c r="BC748" s="17"/>
      <c r="BD748" s="17">
        <v>0.17300536284658899</v>
      </c>
      <c r="BE748" s="17">
        <v>0.143658253166497</v>
      </c>
    </row>
    <row r="749" spans="2:57" x14ac:dyDescent="0.35">
      <c r="B749" t="s">
        <v>105</v>
      </c>
      <c r="C749" s="17">
        <v>0.230148529725894</v>
      </c>
      <c r="D749" s="17">
        <v>0.210559001868106</v>
      </c>
      <c r="E749" s="17">
        <v>0.24275138525057599</v>
      </c>
      <c r="F749" s="17"/>
      <c r="G749" s="17">
        <v>0.215089905303882</v>
      </c>
      <c r="H749" s="17">
        <v>0.21298690201620099</v>
      </c>
      <c r="I749" s="17">
        <v>0.22922244595928601</v>
      </c>
      <c r="J749" s="17">
        <v>0.22900442788122899</v>
      </c>
      <c r="K749" s="17">
        <v>0.221099273094713</v>
      </c>
      <c r="L749" s="17">
        <v>0.37878925782601403</v>
      </c>
      <c r="M749" s="17"/>
      <c r="N749" s="17">
        <v>0.229235737473932</v>
      </c>
      <c r="O749" s="17">
        <v>0.221986556208704</v>
      </c>
      <c r="P749" s="17">
        <v>0.25845117611388602</v>
      </c>
      <c r="Q749" s="17">
        <v>0.22961182359948701</v>
      </c>
      <c r="R749" s="17"/>
      <c r="S749" s="17">
        <v>0.27500000000000002</v>
      </c>
      <c r="T749" s="17">
        <v>0.2</v>
      </c>
      <c r="U749" s="17">
        <v>0.20588235294117599</v>
      </c>
      <c r="V749" s="17">
        <v>0.30158730158730201</v>
      </c>
      <c r="W749" s="17">
        <v>0.22033898305084701</v>
      </c>
      <c r="X749" s="17">
        <v>0.20253164556962</v>
      </c>
      <c r="Y749" s="17">
        <v>0.214285714285714</v>
      </c>
      <c r="Z749" s="17">
        <v>0.32558139534883701</v>
      </c>
      <c r="AA749" s="17">
        <v>0.17777777777777801</v>
      </c>
      <c r="AB749" s="17"/>
      <c r="AC749" s="17">
        <v>0.26914410764727797</v>
      </c>
      <c r="AD749" s="17">
        <v>0.20884425556317501</v>
      </c>
      <c r="AE749" s="17">
        <v>0.245907624308213</v>
      </c>
      <c r="AF749" s="17"/>
      <c r="AG749" s="17">
        <v>0.25226379095677198</v>
      </c>
      <c r="AH749" s="17">
        <v>0.223800450753391</v>
      </c>
      <c r="AI749" s="17">
        <v>0.16662657774383699</v>
      </c>
      <c r="AJ749" s="17">
        <v>0</v>
      </c>
      <c r="AK749" s="17">
        <v>0.195447771377393</v>
      </c>
      <c r="AL749" s="17"/>
      <c r="AM749" s="17">
        <v>0.29242515324122498</v>
      </c>
      <c r="AN749" s="17">
        <v>0.24137137767414299</v>
      </c>
      <c r="AO749" s="17">
        <v>0.24819093286268601</v>
      </c>
      <c r="AP749" s="17">
        <v>0.185987642198986</v>
      </c>
      <c r="AQ749" s="17">
        <v>0.21993423452275901</v>
      </c>
      <c r="AR749" s="17"/>
      <c r="AS749" s="17">
        <v>0.25736287177809902</v>
      </c>
      <c r="AT749" s="17">
        <v>0.205990313078624</v>
      </c>
      <c r="AU749" s="17">
        <v>0.21771536815402801</v>
      </c>
      <c r="AV749" s="17">
        <v>0.25684194719055597</v>
      </c>
      <c r="AW749" s="17"/>
      <c r="AX749" s="17">
        <v>0.226758929592625</v>
      </c>
      <c r="AY749" s="17"/>
      <c r="AZ749" s="17">
        <v>0.20619292025538599</v>
      </c>
      <c r="BA749" s="17">
        <v>0.242333468534562</v>
      </c>
      <c r="BB749" s="17">
        <v>0.23081071168446199</v>
      </c>
      <c r="BC749" s="17"/>
      <c r="BD749" s="17">
        <v>0.23453345715752599</v>
      </c>
      <c r="BE749" s="17">
        <v>0.23409897835211299</v>
      </c>
    </row>
    <row r="750" spans="2:57" x14ac:dyDescent="0.35">
      <c r="B750" t="s">
        <v>104</v>
      </c>
      <c r="C750" s="17">
        <v>0.37042293019439598</v>
      </c>
      <c r="D750" s="17">
        <v>0.37282161194552399</v>
      </c>
      <c r="E750" s="17">
        <v>0.36828287224311701</v>
      </c>
      <c r="F750" s="17"/>
      <c r="G750" s="17">
        <v>0.34344111233452501</v>
      </c>
      <c r="H750" s="17">
        <v>0.318814083957215</v>
      </c>
      <c r="I750" s="17">
        <v>0.37154570283800598</v>
      </c>
      <c r="J750" s="17">
        <v>0.43324813894377701</v>
      </c>
      <c r="K750" s="17">
        <v>0.43575804023201298</v>
      </c>
      <c r="L750" s="17">
        <v>0.30831735486708001</v>
      </c>
      <c r="M750" s="17"/>
      <c r="N750" s="17">
        <v>0.41584248975254101</v>
      </c>
      <c r="O750" s="17">
        <v>0.32493341152314797</v>
      </c>
      <c r="P750" s="17">
        <v>0.33582695234725102</v>
      </c>
      <c r="Q750" s="17">
        <v>0.32596945320612097</v>
      </c>
      <c r="R750" s="17"/>
      <c r="S750" s="17">
        <v>0.27500000000000002</v>
      </c>
      <c r="T750" s="17">
        <v>0.32380952380952399</v>
      </c>
      <c r="U750" s="17">
        <v>0.38235294117647101</v>
      </c>
      <c r="V750" s="17">
        <v>0.39682539682539703</v>
      </c>
      <c r="W750" s="17">
        <v>0.37288135593220301</v>
      </c>
      <c r="X750" s="17">
        <v>0.392405063291139</v>
      </c>
      <c r="Y750" s="17">
        <v>0.47142857142857097</v>
      </c>
      <c r="Z750" s="17">
        <v>0.32558139534883701</v>
      </c>
      <c r="AA750" s="17">
        <v>0.43333333333333302</v>
      </c>
      <c r="AB750" s="17"/>
      <c r="AC750" s="17">
        <v>0.41229082860664401</v>
      </c>
      <c r="AD750" s="17">
        <v>0.35875828602656001</v>
      </c>
      <c r="AE750" s="17">
        <v>0.36071321591608602</v>
      </c>
      <c r="AF750" s="17"/>
      <c r="AG750" s="17">
        <v>0.41265429904156398</v>
      </c>
      <c r="AH750" s="17">
        <v>0.35386248758481298</v>
      </c>
      <c r="AI750" s="17">
        <v>0.39461669328618698</v>
      </c>
      <c r="AJ750" s="17">
        <v>0.37352596106910102</v>
      </c>
      <c r="AK750" s="17">
        <v>0.39768086717175399</v>
      </c>
      <c r="AL750" s="17"/>
      <c r="AM750" s="17">
        <v>0.31584612825325598</v>
      </c>
      <c r="AN750" s="17">
        <v>0.364299021501167</v>
      </c>
      <c r="AO750" s="17">
        <v>0.379346949415655</v>
      </c>
      <c r="AP750" s="17">
        <v>0.37365028949624501</v>
      </c>
      <c r="AQ750" s="17">
        <v>0.47153553716697799</v>
      </c>
      <c r="AR750" s="17"/>
      <c r="AS750" s="17">
        <v>0.35361378438125601</v>
      </c>
      <c r="AT750" s="17">
        <v>0.39334767600192999</v>
      </c>
      <c r="AU750" s="17">
        <v>0.383150597102146</v>
      </c>
      <c r="AV750" s="17">
        <v>0.32816909245744003</v>
      </c>
      <c r="AW750" s="17"/>
      <c r="AX750" s="17">
        <v>0.37870819660772098</v>
      </c>
      <c r="AY750" s="17"/>
      <c r="AZ750" s="17">
        <v>0.34713419945886598</v>
      </c>
      <c r="BA750" s="17">
        <v>0.33877269938503501</v>
      </c>
      <c r="BB750" s="17">
        <v>0.43557080495621298</v>
      </c>
      <c r="BC750" s="17"/>
      <c r="BD750" s="17">
        <v>0.36028466391640801</v>
      </c>
      <c r="BE750" s="17">
        <v>0.37806463307414201</v>
      </c>
    </row>
    <row r="751" spans="2:57" x14ac:dyDescent="0.35">
      <c r="B751" t="s">
        <v>103</v>
      </c>
      <c r="C751" s="17">
        <v>0.14710827778114</v>
      </c>
      <c r="D751" s="17">
        <v>0.196799919454925</v>
      </c>
      <c r="E751" s="17">
        <v>0.118576002876092</v>
      </c>
      <c r="F751" s="17"/>
      <c r="G751" s="17">
        <v>0.138267432495395</v>
      </c>
      <c r="H751" s="17">
        <v>0.17556315753897</v>
      </c>
      <c r="I751" s="17">
        <v>0.181319338289647</v>
      </c>
      <c r="J751" s="17">
        <v>0.118363271255034</v>
      </c>
      <c r="K751" s="17">
        <v>0.103871954118942</v>
      </c>
      <c r="L751" s="17">
        <v>5.6358847490437E-2</v>
      </c>
      <c r="M751" s="17"/>
      <c r="N751" s="17">
        <v>0.14147091962019001</v>
      </c>
      <c r="O751" s="17">
        <v>0.19433823424062399</v>
      </c>
      <c r="P751" s="17">
        <v>0.11247000339949</v>
      </c>
      <c r="Q751" s="17">
        <v>0.103489093628841</v>
      </c>
      <c r="R751" s="17"/>
      <c r="S751" s="17">
        <v>0.20833333333333301</v>
      </c>
      <c r="T751" s="17">
        <v>0.15238095238095201</v>
      </c>
      <c r="U751" s="17">
        <v>0.14705882352941199</v>
      </c>
      <c r="V751" s="17">
        <v>6.3492063492063502E-2</v>
      </c>
      <c r="W751" s="17">
        <v>0.11864406779661001</v>
      </c>
      <c r="X751" s="17">
        <v>0.164556962025316</v>
      </c>
      <c r="Y751" s="17">
        <v>8.5714285714285701E-2</v>
      </c>
      <c r="Z751" s="17">
        <v>0.116279069767442</v>
      </c>
      <c r="AA751" s="17">
        <v>0.2</v>
      </c>
      <c r="AB751" s="17"/>
      <c r="AC751" s="17">
        <v>9.4488854010578105E-2</v>
      </c>
      <c r="AD751" s="17">
        <v>0.187519213126178</v>
      </c>
      <c r="AE751" s="17">
        <v>0.127834622222395</v>
      </c>
      <c r="AF751" s="17"/>
      <c r="AG751" s="17">
        <v>0.14587296967098901</v>
      </c>
      <c r="AH751" s="17">
        <v>0.15046546362298999</v>
      </c>
      <c r="AI751" s="17">
        <v>7.7103540333742102E-2</v>
      </c>
      <c r="AJ751" s="17">
        <v>0.42283614938640601</v>
      </c>
      <c r="AK751" s="17">
        <v>0.110264971215428</v>
      </c>
      <c r="AL751" s="17"/>
      <c r="AM751" s="17">
        <v>0.14255096742523099</v>
      </c>
      <c r="AN751" s="17">
        <v>0.15657714132662501</v>
      </c>
      <c r="AO751" s="17">
        <v>0.14047912249925401</v>
      </c>
      <c r="AP751" s="17">
        <v>0.17032145142663799</v>
      </c>
      <c r="AQ751" s="17">
        <v>8.9989457660703501E-2</v>
      </c>
      <c r="AR751" s="17"/>
      <c r="AS751" s="17">
        <v>0.119451900842951</v>
      </c>
      <c r="AT751" s="17">
        <v>0.18133247076938699</v>
      </c>
      <c r="AU751" s="17">
        <v>0.123400375650109</v>
      </c>
      <c r="AV751" s="17">
        <v>0.14876925771559801</v>
      </c>
      <c r="AW751" s="17"/>
      <c r="AX751" s="17">
        <v>0.147422587379999</v>
      </c>
      <c r="AY751" s="17"/>
      <c r="AZ751" s="17">
        <v>0.14338687713224799</v>
      </c>
      <c r="BA751" s="17">
        <v>0.172287112675237</v>
      </c>
      <c r="BB751" s="17">
        <v>0.129019226579141</v>
      </c>
      <c r="BC751" s="17"/>
      <c r="BD751" s="17">
        <v>0.11990304594793499</v>
      </c>
      <c r="BE751" s="17">
        <v>0.183962594699149</v>
      </c>
    </row>
    <row r="752" spans="2:57" x14ac:dyDescent="0.35">
      <c r="B752" t="s">
        <v>81</v>
      </c>
      <c r="C752" s="17">
        <v>2.4932521864070498E-2</v>
      </c>
      <c r="D752" s="17">
        <v>1.91401804052878E-2</v>
      </c>
      <c r="E752" s="17">
        <v>2.8456263672989101E-2</v>
      </c>
      <c r="F752" s="17"/>
      <c r="G752" s="17">
        <v>5.6804369394300301E-2</v>
      </c>
      <c r="H752" s="17">
        <v>9.7270655700616507E-3</v>
      </c>
      <c r="I752" s="17">
        <v>1.66299060106435E-2</v>
      </c>
      <c r="J752" s="17">
        <v>2.83559075318798E-2</v>
      </c>
      <c r="K752" s="17">
        <v>3.2085486034420602E-2</v>
      </c>
      <c r="L752" s="17">
        <v>5.3997829709620498E-2</v>
      </c>
      <c r="M752" s="17"/>
      <c r="N752" s="17">
        <v>2.6771465241859398E-2</v>
      </c>
      <c r="O752" s="17">
        <v>1.0689834149347001E-2</v>
      </c>
      <c r="P752" s="17">
        <v>3.31624165512324E-2</v>
      </c>
      <c r="Q752" s="17">
        <v>2.9632128967106899E-2</v>
      </c>
      <c r="R752" s="17"/>
      <c r="S752" s="17">
        <v>2.5000000000000001E-2</v>
      </c>
      <c r="T752" s="17">
        <v>4.7619047619047603E-2</v>
      </c>
      <c r="U752" s="17">
        <v>2.9411764705882401E-2</v>
      </c>
      <c r="V752" s="17">
        <v>3.17460317460318E-2</v>
      </c>
      <c r="W752" s="17">
        <v>0</v>
      </c>
      <c r="X752" s="17">
        <v>1.26582278481013E-2</v>
      </c>
      <c r="Y752" s="17">
        <v>1.4285714285714299E-2</v>
      </c>
      <c r="Z752" s="17">
        <v>2.32558139534884E-2</v>
      </c>
      <c r="AA752" s="17">
        <v>2.2222222222222199E-2</v>
      </c>
      <c r="AB752" s="17"/>
      <c r="AC752" s="17">
        <v>3.21332997975576E-2</v>
      </c>
      <c r="AD752" s="17">
        <v>2.0561813318547398E-2</v>
      </c>
      <c r="AE752" s="17">
        <v>2.5656193178456601E-2</v>
      </c>
      <c r="AF752" s="17"/>
      <c r="AG752" s="17">
        <v>1.39755936822979E-2</v>
      </c>
      <c r="AH752" s="17">
        <v>1.69095894162943E-2</v>
      </c>
      <c r="AI752" s="17">
        <v>1.8728057549669701E-2</v>
      </c>
      <c r="AJ752" s="17">
        <v>0.20363788954449299</v>
      </c>
      <c r="AK752" s="17">
        <v>6.6619874945863702E-2</v>
      </c>
      <c r="AL752" s="17"/>
      <c r="AM752" s="17">
        <v>1.84046676412731E-2</v>
      </c>
      <c r="AN752" s="17">
        <v>7.4955941744816196E-3</v>
      </c>
      <c r="AO752" s="17">
        <v>1.59072427734432E-2</v>
      </c>
      <c r="AP752" s="17">
        <v>4.9184835181320302E-2</v>
      </c>
      <c r="AQ752" s="17">
        <v>0</v>
      </c>
      <c r="AR752" s="17"/>
      <c r="AS752" s="17">
        <v>3.9295164294511201E-2</v>
      </c>
      <c r="AT752" s="17">
        <v>1.9635799391698801E-2</v>
      </c>
      <c r="AU752" s="17">
        <v>2.66017171628069E-2</v>
      </c>
      <c r="AV752" s="17">
        <v>1.00412194806746E-2</v>
      </c>
      <c r="AW752" s="17"/>
      <c r="AX752" s="17">
        <v>2.24850847277809E-2</v>
      </c>
      <c r="AY752" s="17"/>
      <c r="AZ752" s="17">
        <v>2.8199346530349001E-2</v>
      </c>
      <c r="BA752" s="17">
        <v>1.47919376774E-2</v>
      </c>
      <c r="BB752" s="17">
        <v>3.59415565222116E-2</v>
      </c>
      <c r="BC752" s="17"/>
      <c r="BD752" s="17">
        <v>2.75928808228704E-2</v>
      </c>
      <c r="BE752" s="17">
        <v>1.21469146075444E-2</v>
      </c>
    </row>
    <row r="753" spans="2:57" x14ac:dyDescent="0.35">
      <c r="B753" t="s">
        <v>109</v>
      </c>
      <c r="C753" s="17">
        <v>0.227387740434499</v>
      </c>
      <c r="D753" s="17">
        <v>0.200679286326158</v>
      </c>
      <c r="E753" s="17">
        <v>0.241933475957226</v>
      </c>
      <c r="F753" s="17"/>
      <c r="G753" s="17">
        <v>0.24639718047189799</v>
      </c>
      <c r="H753" s="17">
        <v>0.282908790917553</v>
      </c>
      <c r="I753" s="17">
        <v>0.201282606902418</v>
      </c>
      <c r="J753" s="17">
        <v>0.19102825438807899</v>
      </c>
      <c r="K753" s="17">
        <v>0.20718524651991199</v>
      </c>
      <c r="L753" s="17">
        <v>0.20253671010684901</v>
      </c>
      <c r="M753" s="17"/>
      <c r="N753" s="17">
        <v>0.18667938791147901</v>
      </c>
      <c r="O753" s="17">
        <v>0.24805196387817799</v>
      </c>
      <c r="P753" s="17">
        <v>0.26008945158814101</v>
      </c>
      <c r="Q753" s="17">
        <v>0.31129750059844402</v>
      </c>
      <c r="R753" s="17"/>
      <c r="S753" s="17">
        <v>0.21666666666666701</v>
      </c>
      <c r="T753" s="17">
        <v>0.27619047619047599</v>
      </c>
      <c r="U753" s="17">
        <v>0.23529411764705899</v>
      </c>
      <c r="V753" s="17">
        <v>0.206349206349206</v>
      </c>
      <c r="W753" s="17">
        <v>0.28813559322033899</v>
      </c>
      <c r="X753" s="17">
        <v>0.227848101265823</v>
      </c>
      <c r="Y753" s="17">
        <v>0.214285714285714</v>
      </c>
      <c r="Z753" s="17">
        <v>0.209302325581395</v>
      </c>
      <c r="AA753" s="17">
        <v>0.16666666666666699</v>
      </c>
      <c r="AB753" s="17"/>
      <c r="AC753" s="17">
        <v>0.191942909937942</v>
      </c>
      <c r="AD753" s="17">
        <v>0.22431643196554099</v>
      </c>
      <c r="AE753" s="17">
        <v>0.23988834437484999</v>
      </c>
      <c r="AF753" s="17"/>
      <c r="AG753" s="17">
        <v>0.175233346648376</v>
      </c>
      <c r="AH753" s="17">
        <v>0.254962008622512</v>
      </c>
      <c r="AI753" s="17">
        <v>0.34292513108656397</v>
      </c>
      <c r="AJ753" s="17">
        <v>0</v>
      </c>
      <c r="AK753" s="17">
        <v>0.22998651528956099</v>
      </c>
      <c r="AL753" s="17"/>
      <c r="AM753" s="17">
        <v>0.23077308343901501</v>
      </c>
      <c r="AN753" s="17">
        <v>0.230256865323584</v>
      </c>
      <c r="AO753" s="17">
        <v>0.21607575244896099</v>
      </c>
      <c r="AP753" s="17">
        <v>0.220855781696811</v>
      </c>
      <c r="AQ753" s="17">
        <v>0.21854077064955901</v>
      </c>
      <c r="AR753" s="17"/>
      <c r="AS753" s="17">
        <v>0.23027627870318301</v>
      </c>
      <c r="AT753" s="17">
        <v>0.19969374075835999</v>
      </c>
      <c r="AU753" s="17">
        <v>0.24913194193091001</v>
      </c>
      <c r="AV753" s="17">
        <v>0.25617848315573</v>
      </c>
      <c r="AW753" s="17"/>
      <c r="AX753" s="17">
        <v>0.224625201691875</v>
      </c>
      <c r="AY753" s="17"/>
      <c r="AZ753" s="17">
        <v>0.27508665662315002</v>
      </c>
      <c r="BA753" s="17">
        <v>0.23181478172776601</v>
      </c>
      <c r="BB753" s="17">
        <v>0.168657700257973</v>
      </c>
      <c r="BC753" s="17"/>
      <c r="BD753" s="17">
        <v>0.25768595215526102</v>
      </c>
      <c r="BE753" s="17">
        <v>0.19172687926705201</v>
      </c>
    </row>
    <row r="754" spans="2:57" x14ac:dyDescent="0.35">
      <c r="B754" t="s">
        <v>108</v>
      </c>
      <c r="C754" s="17">
        <v>0.51753120797553598</v>
      </c>
      <c r="D754" s="17">
        <v>0.56962153140044902</v>
      </c>
      <c r="E754" s="17">
        <v>0.486858875119208</v>
      </c>
      <c r="F754" s="17"/>
      <c r="G754" s="17">
        <v>0.48170854482991898</v>
      </c>
      <c r="H754" s="17">
        <v>0.49437724149618401</v>
      </c>
      <c r="I754" s="17">
        <v>0.552865041127653</v>
      </c>
      <c r="J754" s="17">
        <v>0.55161141019881099</v>
      </c>
      <c r="K754" s="17">
        <v>0.53962999435095405</v>
      </c>
      <c r="L754" s="17">
        <v>0.36467620235751702</v>
      </c>
      <c r="M754" s="17"/>
      <c r="N754" s="17">
        <v>0.55731340937273099</v>
      </c>
      <c r="O754" s="17">
        <v>0.51927164576377105</v>
      </c>
      <c r="P754" s="17">
        <v>0.448296955746741</v>
      </c>
      <c r="Q754" s="17">
        <v>0.42945854683496199</v>
      </c>
      <c r="R754" s="17"/>
      <c r="S754" s="17">
        <v>0.483333333333333</v>
      </c>
      <c r="T754" s="17">
        <v>0.476190476190476</v>
      </c>
      <c r="U754" s="17">
        <v>0.52941176470588203</v>
      </c>
      <c r="V754" s="17">
        <v>0.46031746031746001</v>
      </c>
      <c r="W754" s="17">
        <v>0.49152542372881303</v>
      </c>
      <c r="X754" s="17">
        <v>0.556962025316456</v>
      </c>
      <c r="Y754" s="17">
        <v>0.55714285714285705</v>
      </c>
      <c r="Z754" s="17">
        <v>0.44186046511627902</v>
      </c>
      <c r="AA754" s="17">
        <v>0.63333333333333297</v>
      </c>
      <c r="AB754" s="17"/>
      <c r="AC754" s="17">
        <v>0.50677968261722195</v>
      </c>
      <c r="AD754" s="17">
        <v>0.54627749915273704</v>
      </c>
      <c r="AE754" s="17">
        <v>0.48854783813848102</v>
      </c>
      <c r="AF754" s="17"/>
      <c r="AG754" s="17">
        <v>0.55852726871255298</v>
      </c>
      <c r="AH754" s="17">
        <v>0.50432795120780205</v>
      </c>
      <c r="AI754" s="17">
        <v>0.47172023361992899</v>
      </c>
      <c r="AJ754" s="17">
        <v>0.79636211045550698</v>
      </c>
      <c r="AK754" s="17">
        <v>0.50794583838718199</v>
      </c>
      <c r="AL754" s="17"/>
      <c r="AM754" s="17">
        <v>0.45839709567848702</v>
      </c>
      <c r="AN754" s="17">
        <v>0.52087616282779203</v>
      </c>
      <c r="AO754" s="17">
        <v>0.51982607191490904</v>
      </c>
      <c r="AP754" s="17">
        <v>0.54397174092288303</v>
      </c>
      <c r="AQ754" s="17">
        <v>0.56152499482768203</v>
      </c>
      <c r="AR754" s="17"/>
      <c r="AS754" s="17">
        <v>0.473065685224207</v>
      </c>
      <c r="AT754" s="17">
        <v>0.57468014677131696</v>
      </c>
      <c r="AU754" s="17">
        <v>0.50655097275225502</v>
      </c>
      <c r="AV754" s="17">
        <v>0.47693835017303798</v>
      </c>
      <c r="AW754" s="17"/>
      <c r="AX754" s="17">
        <v>0.52613078398771995</v>
      </c>
      <c r="AY754" s="17"/>
      <c r="AZ754" s="17">
        <v>0.49052107659111499</v>
      </c>
      <c r="BA754" s="17">
        <v>0.51105981206027296</v>
      </c>
      <c r="BB754" s="17">
        <v>0.56459003153535403</v>
      </c>
      <c r="BC754" s="17"/>
      <c r="BD754" s="17">
        <v>0.480187709864343</v>
      </c>
      <c r="BE754" s="17">
        <v>0.56202722777328995</v>
      </c>
    </row>
    <row r="755" spans="2:57" x14ac:dyDescent="0.35">
      <c r="B755" t="s">
        <v>110</v>
      </c>
      <c r="C755" s="17">
        <v>0.29014346754103598</v>
      </c>
      <c r="D755" s="17">
        <v>0.36894224507429102</v>
      </c>
      <c r="E755" s="17">
        <v>0.244925399161982</v>
      </c>
      <c r="F755" s="17"/>
      <c r="G755" s="17">
        <v>0.235311364358021</v>
      </c>
      <c r="H755" s="17">
        <v>0.21146845057863101</v>
      </c>
      <c r="I755" s="17">
        <v>0.351582434225235</v>
      </c>
      <c r="J755" s="17">
        <v>0.36058315581073203</v>
      </c>
      <c r="K755" s="17">
        <v>0.332444747831042</v>
      </c>
      <c r="L755" s="17">
        <v>0.16213949225066801</v>
      </c>
      <c r="M755" s="17"/>
      <c r="N755" s="17">
        <v>0.37063402146125202</v>
      </c>
      <c r="O755" s="17">
        <v>0.27121968188559398</v>
      </c>
      <c r="P755" s="17">
        <v>0.18820750415859999</v>
      </c>
      <c r="Q755" s="17">
        <v>0.11816104623651801</v>
      </c>
      <c r="R755" s="17"/>
      <c r="S755" s="17">
        <v>0.266666666666667</v>
      </c>
      <c r="T755" s="17">
        <v>0.2</v>
      </c>
      <c r="U755" s="17">
        <v>0.29411764705882398</v>
      </c>
      <c r="V755" s="17">
        <v>0.25396825396825401</v>
      </c>
      <c r="W755" s="17">
        <v>0.20338983050847401</v>
      </c>
      <c r="X755" s="17">
        <v>0.329113924050633</v>
      </c>
      <c r="Y755" s="17">
        <v>0.34285714285714303</v>
      </c>
      <c r="Z755" s="17">
        <v>0.232558139534884</v>
      </c>
      <c r="AA755" s="17">
        <v>0.46666666666666701</v>
      </c>
      <c r="AB755" s="17"/>
      <c r="AC755" s="17">
        <v>0.31483677267928001</v>
      </c>
      <c r="AD755" s="17">
        <v>0.32196106718719703</v>
      </c>
      <c r="AE755" s="17">
        <v>0.248659493763631</v>
      </c>
      <c r="AF755" s="17"/>
      <c r="AG755" s="17">
        <v>0.38329392206417701</v>
      </c>
      <c r="AH755" s="17">
        <v>0.24936594258528999</v>
      </c>
      <c r="AI755" s="17">
        <v>0.12879510253336399</v>
      </c>
      <c r="AJ755" s="17">
        <v>0.79636211045550698</v>
      </c>
      <c r="AK755" s="17">
        <v>0.277959323097621</v>
      </c>
      <c r="AL755" s="17"/>
      <c r="AM755" s="17">
        <v>0.22762401223947301</v>
      </c>
      <c r="AN755" s="17">
        <v>0.29061929750420801</v>
      </c>
      <c r="AO755" s="17">
        <v>0.30375031946594799</v>
      </c>
      <c r="AP755" s="17">
        <v>0.323115959226072</v>
      </c>
      <c r="AQ755" s="17">
        <v>0.34298422417812302</v>
      </c>
      <c r="AR755" s="17"/>
      <c r="AS755" s="17">
        <v>0.24278940652102299</v>
      </c>
      <c r="AT755" s="17">
        <v>0.37498640601295702</v>
      </c>
      <c r="AU755" s="17">
        <v>0.25741903082134499</v>
      </c>
      <c r="AV755" s="17">
        <v>0.22075986701730799</v>
      </c>
      <c r="AW755" s="17"/>
      <c r="AX755" s="17">
        <v>0.30150558229584501</v>
      </c>
      <c r="AY755" s="17"/>
      <c r="AZ755" s="17">
        <v>0.215434419967965</v>
      </c>
      <c r="BA755" s="17">
        <v>0.27924503033250703</v>
      </c>
      <c r="BB755" s="17">
        <v>0.39593233127738098</v>
      </c>
      <c r="BC755" s="17"/>
      <c r="BD755" s="17">
        <v>0.22250175770908201</v>
      </c>
      <c r="BE755" s="17">
        <v>0.370300348506238</v>
      </c>
    </row>
    <row r="756" spans="2:57"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row>
    <row r="757" spans="2:57" x14ac:dyDescent="0.35">
      <c r="B757" s="6" t="s">
        <v>349</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row>
    <row r="758" spans="2:57" x14ac:dyDescent="0.35">
      <c r="B758" s="24" t="s">
        <v>85</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row>
    <row r="759" spans="2:57" x14ac:dyDescent="0.35">
      <c r="B759" t="s">
        <v>107</v>
      </c>
      <c r="C759" s="17">
        <v>2.3771756826581201E-2</v>
      </c>
      <c r="D759" s="17">
        <v>2.8246471938370699E-2</v>
      </c>
      <c r="E759" s="17">
        <v>2.1251921373901202E-2</v>
      </c>
      <c r="F759" s="17"/>
      <c r="G759" s="17">
        <v>2.5149927628323899E-2</v>
      </c>
      <c r="H759" s="17">
        <v>3.3481205705974799E-2</v>
      </c>
      <c r="I759" s="17">
        <v>1.6131486879328701E-2</v>
      </c>
      <c r="J759" s="17">
        <v>1.6944181263800401E-2</v>
      </c>
      <c r="K759" s="17">
        <v>3.5286257494670403E-2</v>
      </c>
      <c r="L759" s="17">
        <v>0</v>
      </c>
      <c r="M759" s="17"/>
      <c r="N759" s="17">
        <v>2.7109911003166499E-2</v>
      </c>
      <c r="O759" s="17">
        <v>1.78286299161231E-2</v>
      </c>
      <c r="P759" s="17">
        <v>3.93127126156156E-2</v>
      </c>
      <c r="Q759" s="17">
        <v>0</v>
      </c>
      <c r="R759" s="17"/>
      <c r="S759" s="17">
        <v>0</v>
      </c>
      <c r="T759" s="17">
        <v>1.9047619047619001E-2</v>
      </c>
      <c r="U759" s="17">
        <v>2.9411764705882401E-2</v>
      </c>
      <c r="V759" s="17">
        <v>4.7619047619047603E-2</v>
      </c>
      <c r="W759" s="17">
        <v>5.0847457627118599E-2</v>
      </c>
      <c r="X759" s="17">
        <v>2.53164556962025E-2</v>
      </c>
      <c r="Y759" s="17">
        <v>2.8571428571428598E-2</v>
      </c>
      <c r="Z759" s="17">
        <v>2.32558139534884E-2</v>
      </c>
      <c r="AA759" s="17">
        <v>1.1111111111111099E-2</v>
      </c>
      <c r="AB759" s="17"/>
      <c r="AC759" s="17">
        <v>2.48630023005613E-2</v>
      </c>
      <c r="AD759" s="17">
        <v>2.8052987758107901E-2</v>
      </c>
      <c r="AE759" s="17">
        <v>0</v>
      </c>
      <c r="AF759" s="17"/>
      <c r="AG759" s="17">
        <v>2.8454015202516E-2</v>
      </c>
      <c r="AH759" s="17">
        <v>2.7646822740817301E-2</v>
      </c>
      <c r="AI759" s="17">
        <v>4.2271901326397299E-2</v>
      </c>
      <c r="AJ759" s="17">
        <v>0</v>
      </c>
      <c r="AK759" s="17">
        <v>0</v>
      </c>
      <c r="AL759" s="17"/>
      <c r="AM759" s="17">
        <v>0</v>
      </c>
      <c r="AN759" s="17">
        <v>2.65809124151958E-2</v>
      </c>
      <c r="AO759" s="17">
        <v>3.1140862140495201E-2</v>
      </c>
      <c r="AP759" s="17">
        <v>2.258453000091E-2</v>
      </c>
      <c r="AQ759" s="17">
        <v>0</v>
      </c>
      <c r="AR759" s="17"/>
      <c r="AS759" s="17">
        <v>3.1852737076065299E-2</v>
      </c>
      <c r="AT759" s="17">
        <v>3.7526584938415798E-2</v>
      </c>
      <c r="AU759" s="17">
        <v>0</v>
      </c>
      <c r="AV759" s="17">
        <v>1.1311867624834099E-2</v>
      </c>
      <c r="AW759" s="17"/>
      <c r="AX759" s="17">
        <v>2.4144958634637999E-2</v>
      </c>
      <c r="AY759" s="17"/>
      <c r="AZ759" s="17">
        <v>3.2826022967520199E-2</v>
      </c>
      <c r="BA759" s="17">
        <v>2.0395414945451499E-2</v>
      </c>
      <c r="BB759" s="17">
        <v>2.0177491450876099E-2</v>
      </c>
      <c r="BC759" s="17"/>
      <c r="BD759" s="17">
        <v>3.0921436225076301E-2</v>
      </c>
      <c r="BE759" s="17">
        <v>2.32684733367279E-2</v>
      </c>
    </row>
    <row r="760" spans="2:57" x14ac:dyDescent="0.35">
      <c r="B760" t="s">
        <v>106</v>
      </c>
      <c r="C760" s="17">
        <v>0.104218905082021</v>
      </c>
      <c r="D760" s="17">
        <v>0.111133452602766</v>
      </c>
      <c r="E760" s="17">
        <v>0.100642442725887</v>
      </c>
      <c r="F760" s="17"/>
      <c r="G760" s="17">
        <v>0.143273054838612</v>
      </c>
      <c r="H760" s="17">
        <v>0.128248716804059</v>
      </c>
      <c r="I760" s="17">
        <v>0.115449016800037</v>
      </c>
      <c r="J760" s="17">
        <v>0.12235532184056</v>
      </c>
      <c r="K760" s="17">
        <v>1.7976012260299001E-2</v>
      </c>
      <c r="L760" s="17">
        <v>2.10267373666451E-2</v>
      </c>
      <c r="M760" s="17"/>
      <c r="N760" s="17">
        <v>8.7944014548869701E-2</v>
      </c>
      <c r="O760" s="17">
        <v>0.12416121181284399</v>
      </c>
      <c r="P760" s="17">
        <v>0.13567354026677</v>
      </c>
      <c r="Q760" s="17">
        <v>8.7164814536684301E-2</v>
      </c>
      <c r="R760" s="17"/>
      <c r="S760" s="17">
        <v>0.16666666666666699</v>
      </c>
      <c r="T760" s="17">
        <v>5.7142857142857099E-2</v>
      </c>
      <c r="U760" s="17">
        <v>8.8235294117647106E-2</v>
      </c>
      <c r="V760" s="17">
        <v>0.17460317460317501</v>
      </c>
      <c r="W760" s="17">
        <v>6.7796610169491497E-2</v>
      </c>
      <c r="X760" s="17">
        <v>8.8607594936708806E-2</v>
      </c>
      <c r="Y760" s="17">
        <v>5.7142857142857099E-2</v>
      </c>
      <c r="Z760" s="17">
        <v>0.13953488372093001</v>
      </c>
      <c r="AA760" s="17">
        <v>0.1</v>
      </c>
      <c r="AB760" s="17"/>
      <c r="AC760" s="17">
        <v>9.9892118525632206E-2</v>
      </c>
      <c r="AD760" s="17">
        <v>9.9946660542647697E-2</v>
      </c>
      <c r="AE760" s="17">
        <v>0.15048744745270901</v>
      </c>
      <c r="AF760" s="17"/>
      <c r="AG760" s="17">
        <v>0.10014118805189499</v>
      </c>
      <c r="AH760" s="17">
        <v>8.4549872931438494E-2</v>
      </c>
      <c r="AI760" s="17">
        <v>0.177901267383373</v>
      </c>
      <c r="AJ760" s="17">
        <v>0</v>
      </c>
      <c r="AK760" s="17">
        <v>0.105756325086035</v>
      </c>
      <c r="AL760" s="17"/>
      <c r="AM760" s="17">
        <v>0.101317350223762</v>
      </c>
      <c r="AN760" s="17">
        <v>8.6432712312337498E-2</v>
      </c>
      <c r="AO760" s="17">
        <v>9.3536030007050394E-2</v>
      </c>
      <c r="AP760" s="17">
        <v>0.13818027008633699</v>
      </c>
      <c r="AQ760" s="17">
        <v>9.4668909459060105E-2</v>
      </c>
      <c r="AR760" s="17"/>
      <c r="AS760" s="17">
        <v>7.0208797072934301E-2</v>
      </c>
      <c r="AT760" s="17">
        <v>0.10457566518840999</v>
      </c>
      <c r="AU760" s="17">
        <v>0.10600191417873001</v>
      </c>
      <c r="AV760" s="17">
        <v>0.159760760564437</v>
      </c>
      <c r="AW760" s="17"/>
      <c r="AX760" s="17">
        <v>0.105510056131407</v>
      </c>
      <c r="AY760" s="17"/>
      <c r="AZ760" s="17">
        <v>0.13624202177565201</v>
      </c>
      <c r="BA760" s="17">
        <v>0.122757926184188</v>
      </c>
      <c r="BB760" s="17">
        <v>5.4490197859876403E-2</v>
      </c>
      <c r="BC760" s="17"/>
      <c r="BD760" s="17">
        <v>8.5317440164014699E-2</v>
      </c>
      <c r="BE760" s="17">
        <v>0.13319007459648299</v>
      </c>
    </row>
    <row r="761" spans="2:57" x14ac:dyDescent="0.35">
      <c r="B761" t="s">
        <v>105</v>
      </c>
      <c r="C761" s="17">
        <v>0.183086266477306</v>
      </c>
      <c r="D761" s="17">
        <v>0.196060500340001</v>
      </c>
      <c r="E761" s="17">
        <v>0.17631689074669199</v>
      </c>
      <c r="F761" s="17"/>
      <c r="G761" s="17">
        <v>0.211731078631548</v>
      </c>
      <c r="H761" s="17">
        <v>0.15003593344857499</v>
      </c>
      <c r="I761" s="17">
        <v>0.18464503567094001</v>
      </c>
      <c r="J761" s="17">
        <v>0.19780502435259401</v>
      </c>
      <c r="K761" s="17">
        <v>0.20464980573498101</v>
      </c>
      <c r="L761" s="17">
        <v>0.18799268732128099</v>
      </c>
      <c r="M761" s="17"/>
      <c r="N761" s="17">
        <v>0.183539233724551</v>
      </c>
      <c r="O761" s="17">
        <v>0.15685676967165299</v>
      </c>
      <c r="P761" s="17">
        <v>0.159615045552331</v>
      </c>
      <c r="Q761" s="17">
        <v>0.29555689808094898</v>
      </c>
      <c r="R761" s="17"/>
      <c r="S761" s="17">
        <v>0.15</v>
      </c>
      <c r="T761" s="17">
        <v>0.2</v>
      </c>
      <c r="U761" s="17">
        <v>0.17647058823529399</v>
      </c>
      <c r="V761" s="17">
        <v>0.19047619047618999</v>
      </c>
      <c r="W761" s="17">
        <v>0.152542372881356</v>
      </c>
      <c r="X761" s="17">
        <v>0.20253164556962</v>
      </c>
      <c r="Y761" s="17">
        <v>0.2</v>
      </c>
      <c r="Z761" s="17">
        <v>0.162790697674419</v>
      </c>
      <c r="AA761" s="17">
        <v>0.2</v>
      </c>
      <c r="AB761" s="17"/>
      <c r="AC761" s="17">
        <v>0.20386027160051201</v>
      </c>
      <c r="AD761" s="17">
        <v>0.172858558284361</v>
      </c>
      <c r="AE761" s="17">
        <v>0.189574787919147</v>
      </c>
      <c r="AF761" s="17"/>
      <c r="AG761" s="17">
        <v>0.18912919249547699</v>
      </c>
      <c r="AH761" s="17">
        <v>0.19087987538720899</v>
      </c>
      <c r="AI761" s="17">
        <v>0.20262697474651101</v>
      </c>
      <c r="AJ761" s="17">
        <v>0.18883113101711901</v>
      </c>
      <c r="AK761" s="17">
        <v>0.19608300450736299</v>
      </c>
      <c r="AL761" s="17"/>
      <c r="AM761" s="17">
        <v>0.24919505831852701</v>
      </c>
      <c r="AN761" s="17">
        <v>0.25430518289276499</v>
      </c>
      <c r="AO761" s="17">
        <v>0.17195643618139</v>
      </c>
      <c r="AP761" s="17">
        <v>0.14903320081200799</v>
      </c>
      <c r="AQ761" s="17">
        <v>0.180457232167549</v>
      </c>
      <c r="AR761" s="17"/>
      <c r="AS761" s="17">
        <v>0.188948229147441</v>
      </c>
      <c r="AT761" s="17">
        <v>0.13199152306752199</v>
      </c>
      <c r="AU761" s="17">
        <v>0.232634017404386</v>
      </c>
      <c r="AV761" s="17">
        <v>0.22196662148434601</v>
      </c>
      <c r="AW761" s="17"/>
      <c r="AX761" s="17">
        <v>0.18307112112484999</v>
      </c>
      <c r="AY761" s="17"/>
      <c r="AZ761" s="17">
        <v>0.14695778549007499</v>
      </c>
      <c r="BA761" s="17">
        <v>0.21427102018555499</v>
      </c>
      <c r="BB761" s="17">
        <v>0.16976052333750299</v>
      </c>
      <c r="BC761" s="17"/>
      <c r="BD761" s="17">
        <v>0.170372192064876</v>
      </c>
      <c r="BE761" s="17">
        <v>0.189084088751374</v>
      </c>
    </row>
    <row r="762" spans="2:57" x14ac:dyDescent="0.35">
      <c r="B762" t="s">
        <v>104</v>
      </c>
      <c r="C762" s="17">
        <v>0.35589949021567602</v>
      </c>
      <c r="D762" s="17">
        <v>0.34408103242662802</v>
      </c>
      <c r="E762" s="17">
        <v>0.364523398528037</v>
      </c>
      <c r="F762" s="17"/>
      <c r="G762" s="17">
        <v>0.363396267227519</v>
      </c>
      <c r="H762" s="17">
        <v>0.30719392082179803</v>
      </c>
      <c r="I762" s="17">
        <v>0.35283265848244899</v>
      </c>
      <c r="J762" s="17">
        <v>0.30742675098280797</v>
      </c>
      <c r="K762" s="17">
        <v>0.46809602254175098</v>
      </c>
      <c r="L762" s="17">
        <v>0.46788765323009102</v>
      </c>
      <c r="M762" s="17"/>
      <c r="N762" s="17">
        <v>0.37009830513041703</v>
      </c>
      <c r="O762" s="17">
        <v>0.38361544972413197</v>
      </c>
      <c r="P762" s="17">
        <v>0.27166199845337302</v>
      </c>
      <c r="Q762" s="17">
        <v>0.34657440967687397</v>
      </c>
      <c r="R762" s="17"/>
      <c r="S762" s="17">
        <v>0.36666666666666697</v>
      </c>
      <c r="T762" s="17">
        <v>0.33333333333333298</v>
      </c>
      <c r="U762" s="17">
        <v>0.29411764705882398</v>
      </c>
      <c r="V762" s="17">
        <v>0.238095238095238</v>
      </c>
      <c r="W762" s="17">
        <v>0.42372881355932202</v>
      </c>
      <c r="X762" s="17">
        <v>0.379746835443038</v>
      </c>
      <c r="Y762" s="17">
        <v>0.38571428571428601</v>
      </c>
      <c r="Z762" s="17">
        <v>0.32558139534883701</v>
      </c>
      <c r="AA762" s="17">
        <v>0.44444444444444398</v>
      </c>
      <c r="AB762" s="17"/>
      <c r="AC762" s="17">
        <v>0.33561573457044003</v>
      </c>
      <c r="AD762" s="17">
        <v>0.36228981338574201</v>
      </c>
      <c r="AE762" s="17">
        <v>0.38032374565357502</v>
      </c>
      <c r="AF762" s="17"/>
      <c r="AG762" s="17">
        <v>0.41253653284351799</v>
      </c>
      <c r="AH762" s="17">
        <v>0.34779750109524998</v>
      </c>
      <c r="AI762" s="17">
        <v>0.281353978817103</v>
      </c>
      <c r="AJ762" s="17">
        <v>0.38833271959647497</v>
      </c>
      <c r="AK762" s="17">
        <v>0.24710683195656</v>
      </c>
      <c r="AL762" s="17"/>
      <c r="AM762" s="17">
        <v>0.37336903381196801</v>
      </c>
      <c r="AN762" s="17">
        <v>0.32841923513089</v>
      </c>
      <c r="AO762" s="17">
        <v>0.35472002358743399</v>
      </c>
      <c r="AP762" s="17">
        <v>0.359424861864659</v>
      </c>
      <c r="AQ762" s="17">
        <v>0.29926894039643598</v>
      </c>
      <c r="AR762" s="17"/>
      <c r="AS762" s="17">
        <v>0.34764505329095102</v>
      </c>
      <c r="AT762" s="17">
        <v>0.364372119985308</v>
      </c>
      <c r="AU762" s="17">
        <v>0.39972598564150802</v>
      </c>
      <c r="AV762" s="17">
        <v>0.28857802607781302</v>
      </c>
      <c r="AW762" s="17"/>
      <c r="AX762" s="17">
        <v>0.35255017280884798</v>
      </c>
      <c r="AY762" s="17"/>
      <c r="AZ762" s="17">
        <v>0.34856230775049601</v>
      </c>
      <c r="BA762" s="17">
        <v>0.31978161189496801</v>
      </c>
      <c r="BB762" s="17">
        <v>0.41397358654417399</v>
      </c>
      <c r="BC762" s="17"/>
      <c r="BD762" s="17">
        <v>0.36658100271539601</v>
      </c>
      <c r="BE762" s="17">
        <v>0.33712489476981999</v>
      </c>
    </row>
    <row r="763" spans="2:57" x14ac:dyDescent="0.35">
      <c r="B763" t="s">
        <v>103</v>
      </c>
      <c r="C763" s="17">
        <v>0.311100468426107</v>
      </c>
      <c r="D763" s="17">
        <v>0.29422376298174702</v>
      </c>
      <c r="E763" s="17">
        <v>0.317786633592267</v>
      </c>
      <c r="F763" s="17"/>
      <c r="G763" s="17">
        <v>0.23223048284370201</v>
      </c>
      <c r="H763" s="17">
        <v>0.35893359164912397</v>
      </c>
      <c r="I763" s="17">
        <v>0.313372665584573</v>
      </c>
      <c r="J763" s="17">
        <v>0.32854040660893502</v>
      </c>
      <c r="K763" s="17">
        <v>0.25403442261674503</v>
      </c>
      <c r="L763" s="17">
        <v>0.296094007227172</v>
      </c>
      <c r="M763" s="17"/>
      <c r="N763" s="17">
        <v>0.32007370114290401</v>
      </c>
      <c r="O763" s="17">
        <v>0.30499159250173802</v>
      </c>
      <c r="P763" s="17">
        <v>0.33435989525625198</v>
      </c>
      <c r="Q763" s="17">
        <v>0.222954952971226</v>
      </c>
      <c r="R763" s="17"/>
      <c r="S763" s="17">
        <v>0.3</v>
      </c>
      <c r="T763" s="17">
        <v>0.36190476190476201</v>
      </c>
      <c r="U763" s="17">
        <v>0.38235294117647101</v>
      </c>
      <c r="V763" s="17">
        <v>0.317460317460317</v>
      </c>
      <c r="W763" s="17">
        <v>0.305084745762712</v>
      </c>
      <c r="X763" s="17">
        <v>0.291139240506329</v>
      </c>
      <c r="Y763" s="17">
        <v>0.3</v>
      </c>
      <c r="Z763" s="17">
        <v>0.32558139534883701</v>
      </c>
      <c r="AA763" s="17">
        <v>0.22222222222222199</v>
      </c>
      <c r="AB763" s="17"/>
      <c r="AC763" s="17">
        <v>0.30363557320529699</v>
      </c>
      <c r="AD763" s="17">
        <v>0.31658075476445202</v>
      </c>
      <c r="AE763" s="17">
        <v>0.26788178993316403</v>
      </c>
      <c r="AF763" s="17"/>
      <c r="AG763" s="17">
        <v>0.26197932396481499</v>
      </c>
      <c r="AH763" s="17">
        <v>0.33499319388751603</v>
      </c>
      <c r="AI763" s="17">
        <v>0.29584587772661602</v>
      </c>
      <c r="AJ763" s="17">
        <v>0.21919825984191299</v>
      </c>
      <c r="AK763" s="17">
        <v>0.407059581410321</v>
      </c>
      <c r="AL763" s="17"/>
      <c r="AM763" s="17">
        <v>0.23930922236319699</v>
      </c>
      <c r="AN763" s="17">
        <v>0.27035331693567999</v>
      </c>
      <c r="AO763" s="17">
        <v>0.32652185947566098</v>
      </c>
      <c r="AP763" s="17">
        <v>0.33077713723608598</v>
      </c>
      <c r="AQ763" s="17">
        <v>0.38348985179174599</v>
      </c>
      <c r="AR763" s="17"/>
      <c r="AS763" s="17">
        <v>0.32711516669056201</v>
      </c>
      <c r="AT763" s="17">
        <v>0.34675558209969298</v>
      </c>
      <c r="AU763" s="17">
        <v>0.247634868625318</v>
      </c>
      <c r="AV763" s="17">
        <v>0.28994809809573302</v>
      </c>
      <c r="AW763" s="17"/>
      <c r="AX763" s="17">
        <v>0.31624135047305302</v>
      </c>
      <c r="AY763" s="17"/>
      <c r="AZ763" s="17">
        <v>0.31203990108180402</v>
      </c>
      <c r="BA763" s="17">
        <v>0.30714969860521402</v>
      </c>
      <c r="BB763" s="17">
        <v>0.31623053263706502</v>
      </c>
      <c r="BC763" s="17"/>
      <c r="BD763" s="17">
        <v>0.329792720500245</v>
      </c>
      <c r="BE763" s="17">
        <v>0.29841181325624599</v>
      </c>
    </row>
    <row r="764" spans="2:57" x14ac:dyDescent="0.35">
      <c r="B764" t="s">
        <v>81</v>
      </c>
      <c r="C764" s="17">
        <v>2.19231129723086E-2</v>
      </c>
      <c r="D764" s="17">
        <v>2.6254779710487099E-2</v>
      </c>
      <c r="E764" s="17">
        <v>1.9478713033214801E-2</v>
      </c>
      <c r="F764" s="17"/>
      <c r="G764" s="17">
        <v>2.4219188830294499E-2</v>
      </c>
      <c r="H764" s="17">
        <v>2.2106631570469201E-2</v>
      </c>
      <c r="I764" s="17">
        <v>1.75691365826732E-2</v>
      </c>
      <c r="J764" s="17">
        <v>2.6928314951301501E-2</v>
      </c>
      <c r="K764" s="17">
        <v>1.9957479351553498E-2</v>
      </c>
      <c r="L764" s="17">
        <v>2.6998914854810301E-2</v>
      </c>
      <c r="M764" s="17"/>
      <c r="N764" s="17">
        <v>1.12348344500927E-2</v>
      </c>
      <c r="O764" s="17">
        <v>1.25463463735096E-2</v>
      </c>
      <c r="P764" s="17">
        <v>5.9376807855657701E-2</v>
      </c>
      <c r="Q764" s="17">
        <v>4.7748924734266097E-2</v>
      </c>
      <c r="R764" s="17"/>
      <c r="S764" s="17">
        <v>1.6666666666666701E-2</v>
      </c>
      <c r="T764" s="17">
        <v>2.8571428571428598E-2</v>
      </c>
      <c r="U764" s="17">
        <v>2.9411764705882401E-2</v>
      </c>
      <c r="V764" s="17">
        <v>3.17460317460318E-2</v>
      </c>
      <c r="W764" s="17">
        <v>0</v>
      </c>
      <c r="X764" s="17">
        <v>1.26582278481013E-2</v>
      </c>
      <c r="Y764" s="17">
        <v>2.8571428571428598E-2</v>
      </c>
      <c r="Z764" s="17">
        <v>2.32558139534884E-2</v>
      </c>
      <c r="AA764" s="17">
        <v>2.2222222222222199E-2</v>
      </c>
      <c r="AB764" s="17"/>
      <c r="AC764" s="17">
        <v>3.21332997975576E-2</v>
      </c>
      <c r="AD764" s="17">
        <v>2.0271225264689101E-2</v>
      </c>
      <c r="AE764" s="17">
        <v>1.17322290414048E-2</v>
      </c>
      <c r="AF764" s="17"/>
      <c r="AG764" s="17">
        <v>7.7597474417787403E-3</v>
      </c>
      <c r="AH764" s="17">
        <v>1.41327339577685E-2</v>
      </c>
      <c r="AI764" s="17">
        <v>0</v>
      </c>
      <c r="AJ764" s="17">
        <v>0.20363788954449299</v>
      </c>
      <c r="AK764" s="17">
        <v>4.3994257039721298E-2</v>
      </c>
      <c r="AL764" s="17"/>
      <c r="AM764" s="17">
        <v>3.68093352825462E-2</v>
      </c>
      <c r="AN764" s="17">
        <v>3.3908640313131101E-2</v>
      </c>
      <c r="AO764" s="17">
        <v>2.2124788607969501E-2</v>
      </c>
      <c r="AP764" s="17">
        <v>0</v>
      </c>
      <c r="AQ764" s="17">
        <v>4.2115066185209202E-2</v>
      </c>
      <c r="AR764" s="17"/>
      <c r="AS764" s="17">
        <v>3.42300167220463E-2</v>
      </c>
      <c r="AT764" s="17">
        <v>1.47785247206512E-2</v>
      </c>
      <c r="AU764" s="17">
        <v>1.40032141500584E-2</v>
      </c>
      <c r="AV764" s="17">
        <v>2.84346261528363E-2</v>
      </c>
      <c r="AW764" s="17"/>
      <c r="AX764" s="17">
        <v>1.8482340827204399E-2</v>
      </c>
      <c r="AY764" s="17"/>
      <c r="AZ764" s="17">
        <v>2.3371960934453099E-2</v>
      </c>
      <c r="BA764" s="17">
        <v>1.5644328184623701E-2</v>
      </c>
      <c r="BB764" s="17">
        <v>2.5367668170505599E-2</v>
      </c>
      <c r="BC764" s="17"/>
      <c r="BD764" s="17">
        <v>1.7015208330390899E-2</v>
      </c>
      <c r="BE764" s="17">
        <v>1.8920655289348599E-2</v>
      </c>
    </row>
    <row r="765" spans="2:57" x14ac:dyDescent="0.35">
      <c r="B765" t="s">
        <v>109</v>
      </c>
      <c r="C765" s="17">
        <v>0.127990661908602</v>
      </c>
      <c r="D765" s="17">
        <v>0.13937992454113701</v>
      </c>
      <c r="E765" s="17">
        <v>0.121894364099788</v>
      </c>
      <c r="F765" s="17"/>
      <c r="G765" s="17">
        <v>0.16842298246693599</v>
      </c>
      <c r="H765" s="17">
        <v>0.16172992251003401</v>
      </c>
      <c r="I765" s="17">
        <v>0.131580503679366</v>
      </c>
      <c r="J765" s="17">
        <v>0.13929950310436101</v>
      </c>
      <c r="K765" s="17">
        <v>5.3262269754969498E-2</v>
      </c>
      <c r="L765" s="17">
        <v>2.10267373666451E-2</v>
      </c>
      <c r="M765" s="17"/>
      <c r="N765" s="17">
        <v>0.115053925552036</v>
      </c>
      <c r="O765" s="17">
        <v>0.141989841728967</v>
      </c>
      <c r="P765" s="17">
        <v>0.17498625288238601</v>
      </c>
      <c r="Q765" s="17">
        <v>8.7164814536684301E-2</v>
      </c>
      <c r="R765" s="17"/>
      <c r="S765" s="17">
        <v>0.16666666666666699</v>
      </c>
      <c r="T765" s="17">
        <v>7.6190476190476197E-2</v>
      </c>
      <c r="U765" s="17">
        <v>0.11764705882352899</v>
      </c>
      <c r="V765" s="17">
        <v>0.22222222222222199</v>
      </c>
      <c r="W765" s="17">
        <v>0.11864406779661001</v>
      </c>
      <c r="X765" s="17">
        <v>0.113924050632911</v>
      </c>
      <c r="Y765" s="17">
        <v>8.5714285714285701E-2</v>
      </c>
      <c r="Z765" s="17">
        <v>0.162790697674419</v>
      </c>
      <c r="AA765" s="17">
        <v>0.11111111111111099</v>
      </c>
      <c r="AB765" s="17"/>
      <c r="AC765" s="17">
        <v>0.124755120826194</v>
      </c>
      <c r="AD765" s="17">
        <v>0.127999648300756</v>
      </c>
      <c r="AE765" s="17">
        <v>0.15048744745270901</v>
      </c>
      <c r="AF765" s="17"/>
      <c r="AG765" s="17">
        <v>0.12859520325441101</v>
      </c>
      <c r="AH765" s="17">
        <v>0.112196695672256</v>
      </c>
      <c r="AI765" s="17">
        <v>0.22017316870977</v>
      </c>
      <c r="AJ765" s="17">
        <v>0</v>
      </c>
      <c r="AK765" s="17">
        <v>0.105756325086035</v>
      </c>
      <c r="AL765" s="17"/>
      <c r="AM765" s="17">
        <v>0.101317350223762</v>
      </c>
      <c r="AN765" s="17">
        <v>0.113013624727533</v>
      </c>
      <c r="AO765" s="17">
        <v>0.124676892147546</v>
      </c>
      <c r="AP765" s="17">
        <v>0.160764800087247</v>
      </c>
      <c r="AQ765" s="17">
        <v>9.4668909459060105E-2</v>
      </c>
      <c r="AR765" s="17"/>
      <c r="AS765" s="17">
        <v>0.102061534149</v>
      </c>
      <c r="AT765" s="17">
        <v>0.14210225012682501</v>
      </c>
      <c r="AU765" s="17">
        <v>0.10600191417873001</v>
      </c>
      <c r="AV765" s="17">
        <v>0.17107262818927199</v>
      </c>
      <c r="AW765" s="17"/>
      <c r="AX765" s="17">
        <v>0.12965501476604499</v>
      </c>
      <c r="AY765" s="17"/>
      <c r="AZ765" s="17">
        <v>0.169068044743172</v>
      </c>
      <c r="BA765" s="17">
        <v>0.14315334112964001</v>
      </c>
      <c r="BB765" s="17">
        <v>7.4667689310752405E-2</v>
      </c>
      <c r="BC765" s="17"/>
      <c r="BD765" s="17">
        <v>0.116238876389091</v>
      </c>
      <c r="BE765" s="17">
        <v>0.15645854793321101</v>
      </c>
    </row>
    <row r="766" spans="2:57" x14ac:dyDescent="0.35">
      <c r="B766" t="s">
        <v>108</v>
      </c>
      <c r="C766" s="17">
        <v>0.66699995864178296</v>
      </c>
      <c r="D766" s="17">
        <v>0.63830479540837504</v>
      </c>
      <c r="E766" s="17">
        <v>0.68231003212030505</v>
      </c>
      <c r="F766" s="17"/>
      <c r="G766" s="17">
        <v>0.59562675007122101</v>
      </c>
      <c r="H766" s="17">
        <v>0.66612751247092195</v>
      </c>
      <c r="I766" s="17">
        <v>0.66620532406702104</v>
      </c>
      <c r="J766" s="17">
        <v>0.63596715759174405</v>
      </c>
      <c r="K766" s="17">
        <v>0.722130445158496</v>
      </c>
      <c r="L766" s="17">
        <v>0.76398166045726301</v>
      </c>
      <c r="M766" s="17"/>
      <c r="N766" s="17">
        <v>0.69017200627331998</v>
      </c>
      <c r="O766" s="17">
        <v>0.68860704222586999</v>
      </c>
      <c r="P766" s="17">
        <v>0.606021893709625</v>
      </c>
      <c r="Q766" s="17">
        <v>0.56952936264809995</v>
      </c>
      <c r="R766" s="17"/>
      <c r="S766" s="17">
        <v>0.66666666666666696</v>
      </c>
      <c r="T766" s="17">
        <v>0.69523809523809499</v>
      </c>
      <c r="U766" s="17">
        <v>0.67647058823529405</v>
      </c>
      <c r="V766" s="17">
        <v>0.55555555555555602</v>
      </c>
      <c r="W766" s="17">
        <v>0.72881355932203395</v>
      </c>
      <c r="X766" s="17">
        <v>0.670886075949367</v>
      </c>
      <c r="Y766" s="17">
        <v>0.68571428571428605</v>
      </c>
      <c r="Z766" s="17">
        <v>0.65116279069767402</v>
      </c>
      <c r="AA766" s="17">
        <v>0.66666666666666696</v>
      </c>
      <c r="AB766" s="17"/>
      <c r="AC766" s="17">
        <v>0.63925130777573702</v>
      </c>
      <c r="AD766" s="17">
        <v>0.67887056815019498</v>
      </c>
      <c r="AE766" s="17">
        <v>0.64820553558673999</v>
      </c>
      <c r="AF766" s="17"/>
      <c r="AG766" s="17">
        <v>0.67451585680833304</v>
      </c>
      <c r="AH766" s="17">
        <v>0.68279069498276601</v>
      </c>
      <c r="AI766" s="17">
        <v>0.57719985654371897</v>
      </c>
      <c r="AJ766" s="17">
        <v>0.60753097943838796</v>
      </c>
      <c r="AK766" s="17">
        <v>0.65416641336687997</v>
      </c>
      <c r="AL766" s="17"/>
      <c r="AM766" s="17">
        <v>0.61267825617516503</v>
      </c>
      <c r="AN766" s="17">
        <v>0.59877255206656999</v>
      </c>
      <c r="AO766" s="17">
        <v>0.68124188306309497</v>
      </c>
      <c r="AP766" s="17">
        <v>0.69020199910074498</v>
      </c>
      <c r="AQ766" s="17">
        <v>0.68275879218818103</v>
      </c>
      <c r="AR766" s="17"/>
      <c r="AS766" s="17">
        <v>0.67476021998151303</v>
      </c>
      <c r="AT766" s="17">
        <v>0.71112770208500098</v>
      </c>
      <c r="AU766" s="17">
        <v>0.64736085426682599</v>
      </c>
      <c r="AV766" s="17">
        <v>0.57852612417354599</v>
      </c>
      <c r="AW766" s="17"/>
      <c r="AX766" s="17">
        <v>0.66879152328190095</v>
      </c>
      <c r="AY766" s="17"/>
      <c r="AZ766" s="17">
        <v>0.66060220883230003</v>
      </c>
      <c r="BA766" s="17">
        <v>0.62693131050018203</v>
      </c>
      <c r="BB766" s="17">
        <v>0.73020411918123895</v>
      </c>
      <c r="BC766" s="17"/>
      <c r="BD766" s="17">
        <v>0.69637372321564195</v>
      </c>
      <c r="BE766" s="17">
        <v>0.63553670802606599</v>
      </c>
    </row>
    <row r="767" spans="2:57" x14ac:dyDescent="0.35">
      <c r="B767" t="s">
        <v>110</v>
      </c>
      <c r="C767" s="17">
        <v>0.53900929673318099</v>
      </c>
      <c r="D767" s="17">
        <v>0.49892487086723802</v>
      </c>
      <c r="E767" s="17">
        <v>0.56041566802051601</v>
      </c>
      <c r="F767" s="17"/>
      <c r="G767" s="17">
        <v>0.42720376760428502</v>
      </c>
      <c r="H767" s="17">
        <v>0.50439758996088802</v>
      </c>
      <c r="I767" s="17">
        <v>0.53462482038765502</v>
      </c>
      <c r="J767" s="17">
        <v>0.49666765448738298</v>
      </c>
      <c r="K767" s="17">
        <v>0.66886817540352606</v>
      </c>
      <c r="L767" s="17">
        <v>0.74295492309061795</v>
      </c>
      <c r="M767" s="17"/>
      <c r="N767" s="17">
        <v>0.57511808072128401</v>
      </c>
      <c r="O767" s="17">
        <v>0.54661720049690299</v>
      </c>
      <c r="P767" s="17">
        <v>0.431035640827239</v>
      </c>
      <c r="Q767" s="17">
        <v>0.48236454811141599</v>
      </c>
      <c r="R767" s="17"/>
      <c r="S767" s="17">
        <v>0.5</v>
      </c>
      <c r="T767" s="17">
        <v>0.61904761904761896</v>
      </c>
      <c r="U767" s="17">
        <v>0.55882352941176505</v>
      </c>
      <c r="V767" s="17">
        <v>0.33333333333333298</v>
      </c>
      <c r="W767" s="17">
        <v>0.61016949152542399</v>
      </c>
      <c r="X767" s="17">
        <v>0.556962025316456</v>
      </c>
      <c r="Y767" s="17">
        <v>0.6</v>
      </c>
      <c r="Z767" s="17">
        <v>0.48837209302325602</v>
      </c>
      <c r="AA767" s="17">
        <v>0.55555555555555602</v>
      </c>
      <c r="AB767" s="17"/>
      <c r="AC767" s="17">
        <v>0.51449618694954302</v>
      </c>
      <c r="AD767" s="17">
        <v>0.55087091984943903</v>
      </c>
      <c r="AE767" s="17">
        <v>0.49771808813403101</v>
      </c>
      <c r="AF767" s="17"/>
      <c r="AG767" s="17">
        <v>0.54592065355392105</v>
      </c>
      <c r="AH767" s="17">
        <v>0.57059399931051102</v>
      </c>
      <c r="AI767" s="17">
        <v>0.35702668783394897</v>
      </c>
      <c r="AJ767" s="17">
        <v>0.60753097943838796</v>
      </c>
      <c r="AK767" s="17">
        <v>0.54841008828084503</v>
      </c>
      <c r="AL767" s="17"/>
      <c r="AM767" s="17">
        <v>0.51136090595140304</v>
      </c>
      <c r="AN767" s="17">
        <v>0.48575892733903703</v>
      </c>
      <c r="AO767" s="17">
        <v>0.55656499091554901</v>
      </c>
      <c r="AP767" s="17">
        <v>0.52943719901349795</v>
      </c>
      <c r="AQ767" s="17">
        <v>0.58808988272912099</v>
      </c>
      <c r="AR767" s="17"/>
      <c r="AS767" s="17">
        <v>0.57269868583251304</v>
      </c>
      <c r="AT767" s="17">
        <v>0.569025451958176</v>
      </c>
      <c r="AU767" s="17">
        <v>0.54135894008809604</v>
      </c>
      <c r="AV767" s="17">
        <v>0.40745349598427399</v>
      </c>
      <c r="AW767" s="17"/>
      <c r="AX767" s="17">
        <v>0.53913650851585604</v>
      </c>
      <c r="AY767" s="17"/>
      <c r="AZ767" s="17">
        <v>0.49153416408912798</v>
      </c>
      <c r="BA767" s="17">
        <v>0.48377796937054302</v>
      </c>
      <c r="BB767" s="17">
        <v>0.65553642987048599</v>
      </c>
      <c r="BC767" s="17"/>
      <c r="BD767" s="17">
        <v>0.58013484682655003</v>
      </c>
      <c r="BE767" s="17">
        <v>0.47907816009285498</v>
      </c>
    </row>
    <row r="768" spans="2:57"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row>
    <row r="769" spans="2:57" x14ac:dyDescent="0.35">
      <c r="B769" s="6" t="s">
        <v>350</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row>
    <row r="770" spans="2:57" x14ac:dyDescent="0.35">
      <c r="B770" s="24" t="s">
        <v>85</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row>
    <row r="771" spans="2:57" x14ac:dyDescent="0.35">
      <c r="B771" t="s">
        <v>107</v>
      </c>
      <c r="C771" s="17">
        <v>2.5077014652973299E-2</v>
      </c>
      <c r="D771" s="17">
        <v>1.07821000664851E-2</v>
      </c>
      <c r="E771" s="17">
        <v>3.3601851697037097E-2</v>
      </c>
      <c r="F771" s="17"/>
      <c r="G771" s="17">
        <v>1.54645831057181E-2</v>
      </c>
      <c r="H771" s="17">
        <v>3.5277564755619703E-2</v>
      </c>
      <c r="I771" s="17">
        <v>3.2269528707814202E-2</v>
      </c>
      <c r="J771" s="17">
        <v>3.1791664883422402E-2</v>
      </c>
      <c r="K771" s="17">
        <v>0</v>
      </c>
      <c r="L771" s="17">
        <v>0</v>
      </c>
      <c r="M771" s="17"/>
      <c r="N771" s="17">
        <v>2.6725041818863898E-2</v>
      </c>
      <c r="O771" s="17">
        <v>2.8781086241083401E-2</v>
      </c>
      <c r="P771" s="17">
        <v>0</v>
      </c>
      <c r="Q771" s="17">
        <v>4.6017352369629699E-2</v>
      </c>
      <c r="R771" s="17"/>
      <c r="S771" s="17">
        <v>4.1666666666666699E-2</v>
      </c>
      <c r="T771" s="17">
        <v>5.7142857142857099E-2</v>
      </c>
      <c r="U771" s="17">
        <v>0</v>
      </c>
      <c r="V771" s="17">
        <v>0</v>
      </c>
      <c r="W771" s="17">
        <v>3.3898305084745797E-2</v>
      </c>
      <c r="X771" s="17">
        <v>2.53164556962025E-2</v>
      </c>
      <c r="Y771" s="17">
        <v>1.4285714285714299E-2</v>
      </c>
      <c r="Z771" s="17">
        <v>4.6511627906976702E-2</v>
      </c>
      <c r="AA771" s="17">
        <v>0</v>
      </c>
      <c r="AB771" s="17"/>
      <c r="AC771" s="17">
        <v>2.7774353623330701E-2</v>
      </c>
      <c r="AD771" s="17">
        <v>2.0788877200696301E-2</v>
      </c>
      <c r="AE771" s="17">
        <v>4.9917090350811502E-2</v>
      </c>
      <c r="AF771" s="17"/>
      <c r="AG771" s="17">
        <v>3.54287631106407E-2</v>
      </c>
      <c r="AH771" s="17">
        <v>1.53343491588314E-2</v>
      </c>
      <c r="AI771" s="17">
        <v>1.57290795633106E-2</v>
      </c>
      <c r="AJ771" s="17">
        <v>0</v>
      </c>
      <c r="AK771" s="17">
        <v>2.2625617906142401E-2</v>
      </c>
      <c r="AL771" s="17"/>
      <c r="AM771" s="17">
        <v>3.68093352825462E-2</v>
      </c>
      <c r="AN771" s="17">
        <v>7.4955941744816196E-3</v>
      </c>
      <c r="AO771" s="17">
        <v>1.4565126824077601E-2</v>
      </c>
      <c r="AP771" s="17">
        <v>4.6505687419154798E-2</v>
      </c>
      <c r="AQ771" s="17">
        <v>0</v>
      </c>
      <c r="AR771" s="17"/>
      <c r="AS771" s="17">
        <v>3.6568872713324999E-2</v>
      </c>
      <c r="AT771" s="17">
        <v>1.8411500022558099E-2</v>
      </c>
      <c r="AU771" s="17">
        <v>5.9919709450877E-3</v>
      </c>
      <c r="AV771" s="17">
        <v>4.7649305405979198E-2</v>
      </c>
      <c r="AW771" s="17"/>
      <c r="AX771" s="17">
        <v>2.3127874128085299E-2</v>
      </c>
      <c r="AY771" s="17"/>
      <c r="AZ771" s="17">
        <v>2.29208937664514E-2</v>
      </c>
      <c r="BA771" s="17">
        <v>2.9422611126601501E-2</v>
      </c>
      <c r="BB771" s="17">
        <v>2.3508175926898901E-2</v>
      </c>
      <c r="BC771" s="17"/>
      <c r="BD771" s="17">
        <v>2.6355702746572399E-2</v>
      </c>
      <c r="BE771" s="17">
        <v>3.0463159962304399E-2</v>
      </c>
    </row>
    <row r="772" spans="2:57" x14ac:dyDescent="0.35">
      <c r="B772" t="s">
        <v>106</v>
      </c>
      <c r="C772" s="17">
        <v>8.6678985349180199E-2</v>
      </c>
      <c r="D772" s="17">
        <v>0.118538617610316</v>
      </c>
      <c r="E772" s="17">
        <v>6.8349693598556999E-2</v>
      </c>
      <c r="F772" s="17"/>
      <c r="G772" s="17">
        <v>0.12579530919582699</v>
      </c>
      <c r="H772" s="17">
        <v>0.105919892352315</v>
      </c>
      <c r="I772" s="17">
        <v>0.100705964164923</v>
      </c>
      <c r="J772" s="17">
        <v>5.2988877549702398E-2</v>
      </c>
      <c r="K772" s="17">
        <v>5.0700324011084603E-2</v>
      </c>
      <c r="L772" s="17">
        <v>4.8323629996754797E-2</v>
      </c>
      <c r="M772" s="17"/>
      <c r="N772" s="17">
        <v>6.0517964093823498E-2</v>
      </c>
      <c r="O772" s="17">
        <v>8.2905326662983198E-2</v>
      </c>
      <c r="P772" s="17">
        <v>0.13341096104198499</v>
      </c>
      <c r="Q772" s="17">
        <v>0.16993842272459</v>
      </c>
      <c r="R772" s="17"/>
      <c r="S772" s="17">
        <v>8.3333333333333301E-2</v>
      </c>
      <c r="T772" s="17">
        <v>5.7142857142857099E-2</v>
      </c>
      <c r="U772" s="17">
        <v>8.8235294117647106E-2</v>
      </c>
      <c r="V772" s="17">
        <v>0.11111111111111099</v>
      </c>
      <c r="W772" s="17">
        <v>8.4745762711864403E-2</v>
      </c>
      <c r="X772" s="17">
        <v>0.113924050632911</v>
      </c>
      <c r="Y772" s="17">
        <v>5.7142857142857099E-2</v>
      </c>
      <c r="Z772" s="17">
        <v>4.6511627906976702E-2</v>
      </c>
      <c r="AA772" s="17">
        <v>0.122222222222222</v>
      </c>
      <c r="AB772" s="17"/>
      <c r="AC772" s="17">
        <v>9.2764500032061104E-2</v>
      </c>
      <c r="AD772" s="17">
        <v>7.1264021067335204E-2</v>
      </c>
      <c r="AE772" s="17">
        <v>0.13191451380819</v>
      </c>
      <c r="AF772" s="17"/>
      <c r="AG772" s="17">
        <v>8.5334049587961605E-2</v>
      </c>
      <c r="AH772" s="17">
        <v>7.7880292022541903E-2</v>
      </c>
      <c r="AI772" s="17">
        <v>0.105277163779551</v>
      </c>
      <c r="AJ772" s="17">
        <v>0</v>
      </c>
      <c r="AK772" s="17">
        <v>6.3485383576306703E-2</v>
      </c>
      <c r="AL772" s="17"/>
      <c r="AM772" s="17">
        <v>8.2015631688411306E-2</v>
      </c>
      <c r="AN772" s="17">
        <v>0.17779971353757101</v>
      </c>
      <c r="AO772" s="17">
        <v>7.1486098148325003E-2</v>
      </c>
      <c r="AP772" s="17">
        <v>6.6464418500823103E-2</v>
      </c>
      <c r="AQ772" s="17">
        <v>0</v>
      </c>
      <c r="AR772" s="17"/>
      <c r="AS772" s="17">
        <v>6.5282565903891004E-2</v>
      </c>
      <c r="AT772" s="17">
        <v>9.2778305948399198E-2</v>
      </c>
      <c r="AU772" s="17">
        <v>8.1761740001842803E-2</v>
      </c>
      <c r="AV772" s="17">
        <v>0.11646675751916501</v>
      </c>
      <c r="AW772" s="17"/>
      <c r="AX772" s="17">
        <v>9.6199747661159907E-2</v>
      </c>
      <c r="AY772" s="17"/>
      <c r="AZ772" s="17">
        <v>0.10049902815181901</v>
      </c>
      <c r="BA772" s="17">
        <v>0.104363649056949</v>
      </c>
      <c r="BB772" s="17">
        <v>5.5789875056492799E-2</v>
      </c>
      <c r="BC772" s="17"/>
      <c r="BD772" s="17">
        <v>7.4111556961604194E-2</v>
      </c>
      <c r="BE772" s="17">
        <v>0.104427256606583</v>
      </c>
    </row>
    <row r="773" spans="2:57" x14ac:dyDescent="0.35">
      <c r="B773" t="s">
        <v>105</v>
      </c>
      <c r="C773" s="17">
        <v>0.137492378856335</v>
      </c>
      <c r="D773" s="17">
        <v>0.14878655248268699</v>
      </c>
      <c r="E773" s="17">
        <v>0.13149667950632901</v>
      </c>
      <c r="F773" s="17"/>
      <c r="G773" s="17">
        <v>0.20953249830395601</v>
      </c>
      <c r="H773" s="17">
        <v>0.16553450364835201</v>
      </c>
      <c r="I773" s="17">
        <v>0.124865433921796</v>
      </c>
      <c r="J773" s="17">
        <v>0.13056912355228301</v>
      </c>
      <c r="K773" s="17">
        <v>9.3767147331006995E-2</v>
      </c>
      <c r="L773" s="17">
        <v>5.6358847490437E-2</v>
      </c>
      <c r="M773" s="17"/>
      <c r="N773" s="17">
        <v>0.142030570541467</v>
      </c>
      <c r="O773" s="17">
        <v>0.11404596540864501</v>
      </c>
      <c r="P773" s="17">
        <v>0.15373138198283301</v>
      </c>
      <c r="Q773" s="17">
        <v>0.140999688367485</v>
      </c>
      <c r="R773" s="17"/>
      <c r="S773" s="17">
        <v>0.233333333333333</v>
      </c>
      <c r="T773" s="17">
        <v>0.104761904761905</v>
      </c>
      <c r="U773" s="17">
        <v>5.8823529411764698E-2</v>
      </c>
      <c r="V773" s="17">
        <v>0.17460317460317501</v>
      </c>
      <c r="W773" s="17">
        <v>0.11864406779661001</v>
      </c>
      <c r="X773" s="17">
        <v>0.10126582278481</v>
      </c>
      <c r="Y773" s="17">
        <v>0.157142857142857</v>
      </c>
      <c r="Z773" s="17">
        <v>0.162790697674419</v>
      </c>
      <c r="AA773" s="17">
        <v>0.11111111111111099</v>
      </c>
      <c r="AB773" s="17"/>
      <c r="AC773" s="17">
        <v>0.13403546615654899</v>
      </c>
      <c r="AD773" s="17">
        <v>0.134959183917921</v>
      </c>
      <c r="AE773" s="17">
        <v>0.16655667350622499</v>
      </c>
      <c r="AF773" s="17"/>
      <c r="AG773" s="17">
        <v>0.169668317467107</v>
      </c>
      <c r="AH773" s="17">
        <v>0.111599380513926</v>
      </c>
      <c r="AI773" s="17">
        <v>9.9166925366907896E-2</v>
      </c>
      <c r="AJ773" s="17">
        <v>0.37352596106910102</v>
      </c>
      <c r="AK773" s="17">
        <v>0.13089590053730399</v>
      </c>
      <c r="AL773" s="17"/>
      <c r="AM773" s="17">
        <v>0.20828212753383199</v>
      </c>
      <c r="AN773" s="17">
        <v>0.130754407549702</v>
      </c>
      <c r="AO773" s="17">
        <v>0.12653112535421299</v>
      </c>
      <c r="AP773" s="17">
        <v>0.120144580710861</v>
      </c>
      <c r="AQ773" s="17">
        <v>0.21403092610021701</v>
      </c>
      <c r="AR773" s="17"/>
      <c r="AS773" s="17">
        <v>0.13842375001364501</v>
      </c>
      <c r="AT773" s="17">
        <v>0.13202302685930001</v>
      </c>
      <c r="AU773" s="17">
        <v>0.10372844637147</v>
      </c>
      <c r="AV773" s="17">
        <v>0.19629160458439401</v>
      </c>
      <c r="AW773" s="17"/>
      <c r="AX773" s="17">
        <v>0.12735203404610901</v>
      </c>
      <c r="AY773" s="17"/>
      <c r="AZ773" s="17">
        <v>0.14363898445592899</v>
      </c>
      <c r="BA773" s="17">
        <v>0.15468565213909899</v>
      </c>
      <c r="BB773" s="17">
        <v>0.110383269940308</v>
      </c>
      <c r="BC773" s="17"/>
      <c r="BD773" s="17">
        <v>0.12740264110885399</v>
      </c>
      <c r="BE773" s="17">
        <v>0.157478226389104</v>
      </c>
    </row>
    <row r="774" spans="2:57" x14ac:dyDescent="0.35">
      <c r="B774" t="s">
        <v>104</v>
      </c>
      <c r="C774" s="17">
        <v>0.30369977054659503</v>
      </c>
      <c r="D774" s="17">
        <v>0.317175334828599</v>
      </c>
      <c r="E774" s="17">
        <v>0.29720267070180401</v>
      </c>
      <c r="F774" s="17"/>
      <c r="G774" s="17">
        <v>0.25531252752179001</v>
      </c>
      <c r="H774" s="17">
        <v>0.32778492251809699</v>
      </c>
      <c r="I774" s="17">
        <v>0.31748039724362098</v>
      </c>
      <c r="J774" s="17">
        <v>0.25313123485285099</v>
      </c>
      <c r="K774" s="17">
        <v>0.32250496412818502</v>
      </c>
      <c r="L774" s="17">
        <v>0.31608639792583099</v>
      </c>
      <c r="M774" s="17"/>
      <c r="N774" s="17">
        <v>0.30338117597477299</v>
      </c>
      <c r="O774" s="17">
        <v>0.29573163838664801</v>
      </c>
      <c r="P774" s="17">
        <v>0.35381542310897601</v>
      </c>
      <c r="Q774" s="17">
        <v>0.26051189593603902</v>
      </c>
      <c r="R774" s="17"/>
      <c r="S774" s="17">
        <v>0.241666666666667</v>
      </c>
      <c r="T774" s="17">
        <v>0.34285714285714303</v>
      </c>
      <c r="U774" s="17">
        <v>0.26470588235294101</v>
      </c>
      <c r="V774" s="17">
        <v>0.39682539682539703</v>
      </c>
      <c r="W774" s="17">
        <v>0.28813559322033899</v>
      </c>
      <c r="X774" s="17">
        <v>0.278481012658228</v>
      </c>
      <c r="Y774" s="17">
        <v>0.27142857142857102</v>
      </c>
      <c r="Z774" s="17">
        <v>0.372093023255814</v>
      </c>
      <c r="AA774" s="17">
        <v>0.31111111111111101</v>
      </c>
      <c r="AB774" s="17"/>
      <c r="AC774" s="17">
        <v>0.31282667617229898</v>
      </c>
      <c r="AD774" s="17">
        <v>0.30179513339084901</v>
      </c>
      <c r="AE774" s="17">
        <v>0.28640960469092303</v>
      </c>
      <c r="AF774" s="17"/>
      <c r="AG774" s="17">
        <v>0.31278218150962001</v>
      </c>
      <c r="AH774" s="17">
        <v>0.30171620246727798</v>
      </c>
      <c r="AI774" s="17">
        <v>0.324767408713521</v>
      </c>
      <c r="AJ774" s="17">
        <v>0.20363788954449299</v>
      </c>
      <c r="AK774" s="17">
        <v>0.43510035598775199</v>
      </c>
      <c r="AL774" s="17"/>
      <c r="AM774" s="17">
        <v>0.29423570023592999</v>
      </c>
      <c r="AN774" s="17">
        <v>0.33854391029647801</v>
      </c>
      <c r="AO774" s="17">
        <v>0.31134869997675302</v>
      </c>
      <c r="AP774" s="17">
        <v>0.288656292733729</v>
      </c>
      <c r="AQ774" s="17">
        <v>0.30658645602479101</v>
      </c>
      <c r="AR774" s="17"/>
      <c r="AS774" s="17">
        <v>0.31590197615082599</v>
      </c>
      <c r="AT774" s="17">
        <v>0.28589476763537303</v>
      </c>
      <c r="AU774" s="17">
        <v>0.340951790831104</v>
      </c>
      <c r="AV774" s="17">
        <v>0.27143638258202402</v>
      </c>
      <c r="AW774" s="17"/>
      <c r="AX774" s="17">
        <v>0.28895133267873102</v>
      </c>
      <c r="AY774" s="17"/>
      <c r="AZ774" s="17">
        <v>0.31993263289157597</v>
      </c>
      <c r="BA774" s="17">
        <v>0.30891932101160002</v>
      </c>
      <c r="BB774" s="17">
        <v>0.28565057231949098</v>
      </c>
      <c r="BC774" s="17"/>
      <c r="BD774" s="17">
        <v>0.29921518098349897</v>
      </c>
      <c r="BE774" s="17">
        <v>0.29496510936028297</v>
      </c>
    </row>
    <row r="775" spans="2:57" x14ac:dyDescent="0.35">
      <c r="B775" t="s">
        <v>103</v>
      </c>
      <c r="C775" s="17">
        <v>0.43949121950487302</v>
      </c>
      <c r="D775" s="17">
        <v>0.40081393157982698</v>
      </c>
      <c r="E775" s="17">
        <v>0.45960212123219801</v>
      </c>
      <c r="F775" s="17"/>
      <c r="G775" s="17">
        <v>0.39389508187271</v>
      </c>
      <c r="H775" s="17">
        <v>0.359839377032043</v>
      </c>
      <c r="I775" s="17">
        <v>0.41307641595442002</v>
      </c>
      <c r="J775" s="17">
        <v>0.52244968747336096</v>
      </c>
      <c r="K775" s="17">
        <v>0.533027564529723</v>
      </c>
      <c r="L775" s="17">
        <v>0.55223220973216702</v>
      </c>
      <c r="M775" s="17"/>
      <c r="N775" s="17">
        <v>0.46142968604511903</v>
      </c>
      <c r="O775" s="17">
        <v>0.47853598330064001</v>
      </c>
      <c r="P775" s="17">
        <v>0.33804492489407001</v>
      </c>
      <c r="Q775" s="17">
        <v>0.36645088216784599</v>
      </c>
      <c r="R775" s="17"/>
      <c r="S775" s="17">
        <v>0.4</v>
      </c>
      <c r="T775" s="17">
        <v>0.419047619047619</v>
      </c>
      <c r="U775" s="17">
        <v>0.55882352941176505</v>
      </c>
      <c r="V775" s="17">
        <v>0.317460317460317</v>
      </c>
      <c r="W775" s="17">
        <v>0.47457627118644102</v>
      </c>
      <c r="X775" s="17">
        <v>0.481012658227848</v>
      </c>
      <c r="Y775" s="17">
        <v>0.5</v>
      </c>
      <c r="Z775" s="17">
        <v>0.372093023255814</v>
      </c>
      <c r="AA775" s="17">
        <v>0.44444444444444398</v>
      </c>
      <c r="AB775" s="17"/>
      <c r="AC775" s="17">
        <v>0.41840807165189398</v>
      </c>
      <c r="AD775" s="17">
        <v>0.46521497302954201</v>
      </c>
      <c r="AE775" s="17">
        <v>0.36520211764385002</v>
      </c>
      <c r="AF775" s="17"/>
      <c r="AG775" s="17">
        <v>0.39678668832467001</v>
      </c>
      <c r="AH775" s="17">
        <v>0.48974128965007102</v>
      </c>
      <c r="AI775" s="17">
        <v>0.43331958760884798</v>
      </c>
      <c r="AJ775" s="17">
        <v>0.21919825984191299</v>
      </c>
      <c r="AK775" s="17">
        <v>0.303898484952773</v>
      </c>
      <c r="AL775" s="17"/>
      <c r="AM775" s="17">
        <v>0.36025253761800802</v>
      </c>
      <c r="AN775" s="17">
        <v>0.34540637444176803</v>
      </c>
      <c r="AO775" s="17">
        <v>0.46016170692318797</v>
      </c>
      <c r="AP775" s="17">
        <v>0.47822902063543199</v>
      </c>
      <c r="AQ775" s="17">
        <v>0.47938261787499198</v>
      </c>
      <c r="AR775" s="17"/>
      <c r="AS775" s="17">
        <v>0.421360785029468</v>
      </c>
      <c r="AT775" s="17">
        <v>0.46658073653870002</v>
      </c>
      <c r="AU775" s="17">
        <v>0.46756605185049599</v>
      </c>
      <c r="AV775" s="17">
        <v>0.36815594990843897</v>
      </c>
      <c r="AW775" s="17"/>
      <c r="AX775" s="17">
        <v>0.456798811913664</v>
      </c>
      <c r="AY775" s="17"/>
      <c r="AZ775" s="17">
        <v>0.40324775945098601</v>
      </c>
      <c r="BA775" s="17">
        <v>0.39846084331728998</v>
      </c>
      <c r="BB775" s="17">
        <v>0.51460157176851296</v>
      </c>
      <c r="BC775" s="17"/>
      <c r="BD775" s="17">
        <v>0.465921357876041</v>
      </c>
      <c r="BE775" s="17">
        <v>0.409241347634417</v>
      </c>
    </row>
    <row r="776" spans="2:57" x14ac:dyDescent="0.35">
      <c r="B776" t="s">
        <v>81</v>
      </c>
      <c r="C776" s="17">
        <v>7.5606310900428603E-3</v>
      </c>
      <c r="D776" s="17">
        <v>3.9034634320862802E-3</v>
      </c>
      <c r="E776" s="17">
        <v>9.7469832640753803E-3</v>
      </c>
      <c r="F776" s="17"/>
      <c r="G776" s="17">
        <v>0</v>
      </c>
      <c r="H776" s="17">
        <v>5.6437396935740004E-3</v>
      </c>
      <c r="I776" s="17">
        <v>1.16022600074257E-2</v>
      </c>
      <c r="J776" s="17">
        <v>9.0694116883801301E-3</v>
      </c>
      <c r="K776" s="17">
        <v>0</v>
      </c>
      <c r="L776" s="17">
        <v>2.6998914854810301E-2</v>
      </c>
      <c r="M776" s="17"/>
      <c r="N776" s="17">
        <v>5.9155615259544299E-3</v>
      </c>
      <c r="O776" s="17">
        <v>0</v>
      </c>
      <c r="P776" s="17">
        <v>2.0997308972137099E-2</v>
      </c>
      <c r="Q776" s="17">
        <v>1.6081758434409801E-2</v>
      </c>
      <c r="R776" s="17"/>
      <c r="S776" s="17">
        <v>0</v>
      </c>
      <c r="T776" s="17">
        <v>1.9047619047619001E-2</v>
      </c>
      <c r="U776" s="17">
        <v>2.9411764705882401E-2</v>
      </c>
      <c r="V776" s="17">
        <v>0</v>
      </c>
      <c r="W776" s="17">
        <v>0</v>
      </c>
      <c r="X776" s="17">
        <v>0</v>
      </c>
      <c r="Y776" s="17">
        <v>0</v>
      </c>
      <c r="Z776" s="17">
        <v>0</v>
      </c>
      <c r="AA776" s="17">
        <v>1.1111111111111099E-2</v>
      </c>
      <c r="AB776" s="17"/>
      <c r="AC776" s="17">
        <v>1.41909323638658E-2</v>
      </c>
      <c r="AD776" s="17">
        <v>5.9778113936574196E-3</v>
      </c>
      <c r="AE776" s="17">
        <v>0</v>
      </c>
      <c r="AF776" s="17"/>
      <c r="AG776" s="17">
        <v>0</v>
      </c>
      <c r="AH776" s="17">
        <v>3.7284861873516199E-3</v>
      </c>
      <c r="AI776" s="17">
        <v>2.1739834967861499E-2</v>
      </c>
      <c r="AJ776" s="17">
        <v>0.20363788954449299</v>
      </c>
      <c r="AK776" s="17">
        <v>4.3994257039721298E-2</v>
      </c>
      <c r="AL776" s="17"/>
      <c r="AM776" s="17">
        <v>1.84046676412731E-2</v>
      </c>
      <c r="AN776" s="17">
        <v>0</v>
      </c>
      <c r="AO776" s="17">
        <v>1.59072427734432E-2</v>
      </c>
      <c r="AP776" s="17">
        <v>0</v>
      </c>
      <c r="AQ776" s="17">
        <v>0</v>
      </c>
      <c r="AR776" s="17"/>
      <c r="AS776" s="17">
        <v>2.2462050188846099E-2</v>
      </c>
      <c r="AT776" s="17">
        <v>4.3116629956696699E-3</v>
      </c>
      <c r="AU776" s="17">
        <v>0</v>
      </c>
      <c r="AV776" s="17">
        <v>0</v>
      </c>
      <c r="AW776" s="17"/>
      <c r="AX776" s="17">
        <v>7.5701995722509997E-3</v>
      </c>
      <c r="AY776" s="17"/>
      <c r="AZ776" s="17">
        <v>9.7607012832377302E-3</v>
      </c>
      <c r="BA776" s="17">
        <v>4.1479233484599601E-3</v>
      </c>
      <c r="BB776" s="17">
        <v>1.00665349882959E-2</v>
      </c>
      <c r="BC776" s="17"/>
      <c r="BD776" s="17">
        <v>6.9935603234290997E-3</v>
      </c>
      <c r="BE776" s="17">
        <v>3.42490004730896E-3</v>
      </c>
    </row>
    <row r="777" spans="2:57" x14ac:dyDescent="0.35">
      <c r="B777" t="s">
        <v>109</v>
      </c>
      <c r="C777" s="17">
        <v>0.11175600000215399</v>
      </c>
      <c r="D777" s="17">
        <v>0.12932071767680101</v>
      </c>
      <c r="E777" s="17">
        <v>0.101951545295594</v>
      </c>
      <c r="F777" s="17"/>
      <c r="G777" s="17">
        <v>0.14125989230154501</v>
      </c>
      <c r="H777" s="17">
        <v>0.14119745710793399</v>
      </c>
      <c r="I777" s="17">
        <v>0.13297549287273699</v>
      </c>
      <c r="J777" s="17">
        <v>8.47805424331248E-2</v>
      </c>
      <c r="K777" s="17">
        <v>5.0700324011084603E-2</v>
      </c>
      <c r="L777" s="17">
        <v>4.8323629996754797E-2</v>
      </c>
      <c r="M777" s="17"/>
      <c r="N777" s="17">
        <v>8.7243005912687396E-2</v>
      </c>
      <c r="O777" s="17">
        <v>0.111686412904067</v>
      </c>
      <c r="P777" s="17">
        <v>0.13341096104198499</v>
      </c>
      <c r="Q777" s="17">
        <v>0.21595577509422001</v>
      </c>
      <c r="R777" s="17"/>
      <c r="S777" s="17">
        <v>0.125</v>
      </c>
      <c r="T777" s="17">
        <v>0.114285714285714</v>
      </c>
      <c r="U777" s="17">
        <v>8.8235294117647106E-2</v>
      </c>
      <c r="V777" s="17">
        <v>0.11111111111111099</v>
      </c>
      <c r="W777" s="17">
        <v>0.11864406779661001</v>
      </c>
      <c r="X777" s="17">
        <v>0.139240506329114</v>
      </c>
      <c r="Y777" s="17">
        <v>7.1428571428571397E-2</v>
      </c>
      <c r="Z777" s="17">
        <v>9.3023255813953501E-2</v>
      </c>
      <c r="AA777" s="17">
        <v>0.122222222222222</v>
      </c>
      <c r="AB777" s="17"/>
      <c r="AC777" s="17">
        <v>0.12053885365539201</v>
      </c>
      <c r="AD777" s="17">
        <v>9.2052898268031494E-2</v>
      </c>
      <c r="AE777" s="17">
        <v>0.18183160415900201</v>
      </c>
      <c r="AF777" s="17"/>
      <c r="AG777" s="17">
        <v>0.12076281269860201</v>
      </c>
      <c r="AH777" s="17">
        <v>9.3214641181373306E-2</v>
      </c>
      <c r="AI777" s="17">
        <v>0.121006243342862</v>
      </c>
      <c r="AJ777" s="17">
        <v>0</v>
      </c>
      <c r="AK777" s="17">
        <v>8.6111001482449101E-2</v>
      </c>
      <c r="AL777" s="17"/>
      <c r="AM777" s="17">
        <v>0.118824966970958</v>
      </c>
      <c r="AN777" s="17">
        <v>0.18529530771205199</v>
      </c>
      <c r="AO777" s="17">
        <v>8.6051224972402598E-2</v>
      </c>
      <c r="AP777" s="17">
        <v>0.112970105919978</v>
      </c>
      <c r="AQ777" s="17">
        <v>0</v>
      </c>
      <c r="AR777" s="17"/>
      <c r="AS777" s="17">
        <v>0.101851438617216</v>
      </c>
      <c r="AT777" s="17">
        <v>0.111189805970957</v>
      </c>
      <c r="AU777" s="17">
        <v>8.7753710946930505E-2</v>
      </c>
      <c r="AV777" s="17">
        <v>0.164116062925144</v>
      </c>
      <c r="AW777" s="17"/>
      <c r="AX777" s="17">
        <v>0.119327621789245</v>
      </c>
      <c r="AY777" s="17"/>
      <c r="AZ777" s="17">
        <v>0.12341992191827</v>
      </c>
      <c r="BA777" s="17">
        <v>0.13378626018355</v>
      </c>
      <c r="BB777" s="17">
        <v>7.9298050983391696E-2</v>
      </c>
      <c r="BC777" s="17"/>
      <c r="BD777" s="17">
        <v>0.10046725970817701</v>
      </c>
      <c r="BE777" s="17">
        <v>0.13489041656888701</v>
      </c>
    </row>
    <row r="778" spans="2:57" x14ac:dyDescent="0.35">
      <c r="B778" t="s">
        <v>108</v>
      </c>
      <c r="C778" s="17">
        <v>0.74319099005146805</v>
      </c>
      <c r="D778" s="17">
        <v>0.71798926640842597</v>
      </c>
      <c r="E778" s="17">
        <v>0.75680479193400196</v>
      </c>
      <c r="F778" s="17"/>
      <c r="G778" s="17">
        <v>0.64920760939449995</v>
      </c>
      <c r="H778" s="17">
        <v>0.68762429955014004</v>
      </c>
      <c r="I778" s="17">
        <v>0.730556813198041</v>
      </c>
      <c r="J778" s="17">
        <v>0.77558092232621201</v>
      </c>
      <c r="K778" s="17">
        <v>0.85553252865790796</v>
      </c>
      <c r="L778" s="17">
        <v>0.86831860765799795</v>
      </c>
      <c r="M778" s="17"/>
      <c r="N778" s="17">
        <v>0.76481086201989101</v>
      </c>
      <c r="O778" s="17">
        <v>0.77426762168728802</v>
      </c>
      <c r="P778" s="17">
        <v>0.69186034800304597</v>
      </c>
      <c r="Q778" s="17">
        <v>0.62696277810388501</v>
      </c>
      <c r="R778" s="17"/>
      <c r="S778" s="17">
        <v>0.64166666666666705</v>
      </c>
      <c r="T778" s="17">
        <v>0.76190476190476197</v>
      </c>
      <c r="U778" s="17">
        <v>0.82352941176470595</v>
      </c>
      <c r="V778" s="17">
        <v>0.71428571428571397</v>
      </c>
      <c r="W778" s="17">
        <v>0.76271186440677996</v>
      </c>
      <c r="X778" s="17">
        <v>0.759493670886076</v>
      </c>
      <c r="Y778" s="17">
        <v>0.77142857142857102</v>
      </c>
      <c r="Z778" s="17">
        <v>0.74418604651162801</v>
      </c>
      <c r="AA778" s="17">
        <v>0.75555555555555598</v>
      </c>
      <c r="AB778" s="17"/>
      <c r="AC778" s="17">
        <v>0.73123474782419295</v>
      </c>
      <c r="AD778" s="17">
        <v>0.76701010642039003</v>
      </c>
      <c r="AE778" s="17">
        <v>0.65161172233477305</v>
      </c>
      <c r="AF778" s="17"/>
      <c r="AG778" s="17">
        <v>0.70956886983429102</v>
      </c>
      <c r="AH778" s="17">
        <v>0.79145749211734995</v>
      </c>
      <c r="AI778" s="17">
        <v>0.75808699632236898</v>
      </c>
      <c r="AJ778" s="17">
        <v>0.42283614938640601</v>
      </c>
      <c r="AK778" s="17">
        <v>0.73899884094052504</v>
      </c>
      <c r="AL778" s="17"/>
      <c r="AM778" s="17">
        <v>0.65448823785393795</v>
      </c>
      <c r="AN778" s="17">
        <v>0.68395028473824504</v>
      </c>
      <c r="AO778" s="17">
        <v>0.77151040689994099</v>
      </c>
      <c r="AP778" s="17">
        <v>0.76688531336916099</v>
      </c>
      <c r="AQ778" s="17">
        <v>0.78596907389978299</v>
      </c>
      <c r="AR778" s="17"/>
      <c r="AS778" s="17">
        <v>0.73726276118029299</v>
      </c>
      <c r="AT778" s="17">
        <v>0.75247550417407305</v>
      </c>
      <c r="AU778" s="17">
        <v>0.80851784268159999</v>
      </c>
      <c r="AV778" s="17">
        <v>0.63959233249046199</v>
      </c>
      <c r="AW778" s="17"/>
      <c r="AX778" s="17">
        <v>0.74575014459239497</v>
      </c>
      <c r="AY778" s="17"/>
      <c r="AZ778" s="17">
        <v>0.72318039234256204</v>
      </c>
      <c r="BA778" s="17">
        <v>0.70738016432889095</v>
      </c>
      <c r="BB778" s="17">
        <v>0.80025214408800405</v>
      </c>
      <c r="BC778" s="17"/>
      <c r="BD778" s="17">
        <v>0.76513653885954003</v>
      </c>
      <c r="BE778" s="17">
        <v>0.70420645699469997</v>
      </c>
    </row>
    <row r="779" spans="2:57" x14ac:dyDescent="0.35">
      <c r="B779" t="s">
        <v>110</v>
      </c>
      <c r="C779" s="17">
        <v>0.63143499004931503</v>
      </c>
      <c r="D779" s="17">
        <v>0.588668548731625</v>
      </c>
      <c r="E779" s="17">
        <v>0.65485324663840705</v>
      </c>
      <c r="F779" s="17"/>
      <c r="G779" s="17">
        <v>0.50794771709295505</v>
      </c>
      <c r="H779" s="17">
        <v>0.54642684244220596</v>
      </c>
      <c r="I779" s="17">
        <v>0.59758132032530398</v>
      </c>
      <c r="J779" s="17">
        <v>0.69080037989308696</v>
      </c>
      <c r="K779" s="17">
        <v>0.80483220464682403</v>
      </c>
      <c r="L779" s="17">
        <v>0.81999497766124296</v>
      </c>
      <c r="M779" s="17"/>
      <c r="N779" s="17">
        <v>0.67756785610720405</v>
      </c>
      <c r="O779" s="17">
        <v>0.66258120878322202</v>
      </c>
      <c r="P779" s="17">
        <v>0.55844938696106095</v>
      </c>
      <c r="Q779" s="17">
        <v>0.41100700300966497</v>
      </c>
      <c r="R779" s="17"/>
      <c r="S779" s="17">
        <v>0.51666666666666705</v>
      </c>
      <c r="T779" s="17">
        <v>0.64761904761904798</v>
      </c>
      <c r="U779" s="17">
        <v>0.73529411764705899</v>
      </c>
      <c r="V779" s="17">
        <v>0.60317460317460303</v>
      </c>
      <c r="W779" s="17">
        <v>0.644067796610169</v>
      </c>
      <c r="X779" s="17">
        <v>0.620253164556962</v>
      </c>
      <c r="Y779" s="17">
        <v>0.7</v>
      </c>
      <c r="Z779" s="17">
        <v>0.65116279069767402</v>
      </c>
      <c r="AA779" s="17">
        <v>0.63333333333333297</v>
      </c>
      <c r="AB779" s="17"/>
      <c r="AC779" s="17">
        <v>0.61069589416880199</v>
      </c>
      <c r="AD779" s="17">
        <v>0.67495720815235904</v>
      </c>
      <c r="AE779" s="17">
        <v>0.46978011817577098</v>
      </c>
      <c r="AF779" s="17"/>
      <c r="AG779" s="17">
        <v>0.58880605713568801</v>
      </c>
      <c r="AH779" s="17">
        <v>0.69824285093597604</v>
      </c>
      <c r="AI779" s="17">
        <v>0.63708075297950695</v>
      </c>
      <c r="AJ779" s="17">
        <v>0.42283614938640601</v>
      </c>
      <c r="AK779" s="17">
        <v>0.65288783945807605</v>
      </c>
      <c r="AL779" s="17"/>
      <c r="AM779" s="17">
        <v>0.53566327088298005</v>
      </c>
      <c r="AN779" s="17">
        <v>0.49865497702619299</v>
      </c>
      <c r="AO779" s="17">
        <v>0.68545918192753796</v>
      </c>
      <c r="AP779" s="17">
        <v>0.65391520744918297</v>
      </c>
      <c r="AQ779" s="17">
        <v>0.78596907389978299</v>
      </c>
      <c r="AR779" s="17"/>
      <c r="AS779" s="17">
        <v>0.63541132256307697</v>
      </c>
      <c r="AT779" s="17">
        <v>0.64128569820311598</v>
      </c>
      <c r="AU779" s="17">
        <v>0.72076413173466902</v>
      </c>
      <c r="AV779" s="17">
        <v>0.47547626956531802</v>
      </c>
      <c r="AW779" s="17"/>
      <c r="AX779" s="17">
        <v>0.62642252280315003</v>
      </c>
      <c r="AY779" s="17"/>
      <c r="AZ779" s="17">
        <v>0.59976047042429204</v>
      </c>
      <c r="BA779" s="17">
        <v>0.57359390414534095</v>
      </c>
      <c r="BB779" s="17">
        <v>0.720954093104612</v>
      </c>
      <c r="BC779" s="17"/>
      <c r="BD779" s="17">
        <v>0.66466927915136298</v>
      </c>
      <c r="BE779" s="17">
        <v>0.56931604042581296</v>
      </c>
    </row>
    <row r="780" spans="2:57" x14ac:dyDescent="0.35">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row>
    <row r="781" spans="2:57" x14ac:dyDescent="0.35">
      <c r="B781" s="6" t="s">
        <v>351</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row>
    <row r="782" spans="2:57" x14ac:dyDescent="0.35">
      <c r="B782" s="24" t="s">
        <v>85</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row>
    <row r="783" spans="2:57" x14ac:dyDescent="0.35">
      <c r="B783" t="s">
        <v>107</v>
      </c>
      <c r="C783" s="17">
        <v>5.4940265008734897E-2</v>
      </c>
      <c r="D783" s="17">
        <v>8.1412377844721107E-2</v>
      </c>
      <c r="E783" s="17">
        <v>3.9630174788702802E-2</v>
      </c>
      <c r="F783" s="17"/>
      <c r="G783" s="17">
        <v>2.4219188830294499E-2</v>
      </c>
      <c r="H783" s="17">
        <v>5.0302826668794702E-2</v>
      </c>
      <c r="I783" s="17">
        <v>6.4857745357966096E-2</v>
      </c>
      <c r="J783" s="17">
        <v>8.4635600747060794E-2</v>
      </c>
      <c r="K783" s="17">
        <v>4.1931650871704897E-2</v>
      </c>
      <c r="L783" s="17">
        <v>2.72968926301097E-2</v>
      </c>
      <c r="M783" s="17"/>
      <c r="N783" s="17">
        <v>6.21668261612221E-2</v>
      </c>
      <c r="O783" s="17">
        <v>4.0307500501994498E-2</v>
      </c>
      <c r="P783" s="17">
        <v>5.6793805561466203E-2</v>
      </c>
      <c r="Q783" s="17">
        <v>5.5591263723885599E-2</v>
      </c>
      <c r="R783" s="17"/>
      <c r="S783" s="17">
        <v>7.4999999999999997E-2</v>
      </c>
      <c r="T783" s="17">
        <v>3.8095238095238099E-2</v>
      </c>
      <c r="U783" s="17">
        <v>2.9411764705882401E-2</v>
      </c>
      <c r="V783" s="17">
        <v>4.7619047619047603E-2</v>
      </c>
      <c r="W783" s="17">
        <v>6.7796610169491497E-2</v>
      </c>
      <c r="X783" s="17">
        <v>5.0632911392405097E-2</v>
      </c>
      <c r="Y783" s="17">
        <v>8.5714285714285701E-2</v>
      </c>
      <c r="Z783" s="17">
        <v>6.9767441860465101E-2</v>
      </c>
      <c r="AA783" s="17">
        <v>4.4444444444444398E-2</v>
      </c>
      <c r="AB783" s="17"/>
      <c r="AC783" s="17">
        <v>5.6030128610891898E-2</v>
      </c>
      <c r="AD783" s="17">
        <v>6.1491283881833399E-2</v>
      </c>
      <c r="AE783" s="17">
        <v>3.6933684660116997E-2</v>
      </c>
      <c r="AF783" s="17"/>
      <c r="AG783" s="17">
        <v>5.8369068934424402E-2</v>
      </c>
      <c r="AH783" s="17">
        <v>4.8095021733070301E-2</v>
      </c>
      <c r="AI783" s="17">
        <v>3.9822814979709201E-2</v>
      </c>
      <c r="AJ783" s="17">
        <v>0.18883113101711901</v>
      </c>
      <c r="AK783" s="17">
        <v>4.3645096269564802E-2</v>
      </c>
      <c r="AL783" s="17"/>
      <c r="AM783" s="17">
        <v>3.2605800080527103E-2</v>
      </c>
      <c r="AN783" s="17">
        <v>3.1454421448054798E-2</v>
      </c>
      <c r="AO783" s="17">
        <v>6.9666410442792703E-2</v>
      </c>
      <c r="AP783" s="17">
        <v>5.0601708021385403E-2</v>
      </c>
      <c r="AQ783" s="17">
        <v>8.4230132370418501E-2</v>
      </c>
      <c r="AR783" s="17"/>
      <c r="AS783" s="17">
        <v>4.6822997376112299E-2</v>
      </c>
      <c r="AT783" s="17">
        <v>7.1070344307238797E-2</v>
      </c>
      <c r="AU783" s="17">
        <v>4.0205950196666999E-2</v>
      </c>
      <c r="AV783" s="17">
        <v>5.2236035292213302E-2</v>
      </c>
      <c r="AW783" s="17"/>
      <c r="AX783" s="17">
        <v>5.97930014001785E-2</v>
      </c>
      <c r="AY783" s="17"/>
      <c r="AZ783" s="17">
        <v>4.5011406394927303E-2</v>
      </c>
      <c r="BA783" s="17">
        <v>4.8870660862836798E-2</v>
      </c>
      <c r="BB783" s="17">
        <v>7.2131224053283705E-2</v>
      </c>
      <c r="BC783" s="17"/>
      <c r="BD783" s="17">
        <v>6.91539479144756E-2</v>
      </c>
      <c r="BE783" s="17">
        <v>4.3879233036826601E-2</v>
      </c>
    </row>
    <row r="784" spans="2:57" x14ac:dyDescent="0.35">
      <c r="B784" t="s">
        <v>106</v>
      </c>
      <c r="C784" s="17">
        <v>0.19267446527925899</v>
      </c>
      <c r="D784" s="17">
        <v>0.19164248046360399</v>
      </c>
      <c r="E784" s="17">
        <v>0.194187316038028</v>
      </c>
      <c r="F784" s="17"/>
      <c r="G784" s="17">
        <v>0.16935066452539499</v>
      </c>
      <c r="H784" s="17">
        <v>0.171470414298108</v>
      </c>
      <c r="I784" s="17">
        <v>0.19629748858638801</v>
      </c>
      <c r="J784" s="17">
        <v>0.206548070372574</v>
      </c>
      <c r="K784" s="17">
        <v>0.222568492231975</v>
      </c>
      <c r="L784" s="17">
        <v>0.20499326075861299</v>
      </c>
      <c r="M784" s="17"/>
      <c r="N784" s="17">
        <v>0.19788796361184199</v>
      </c>
      <c r="O784" s="17">
        <v>0.161181281564376</v>
      </c>
      <c r="P784" s="17">
        <v>0.20966885924166301</v>
      </c>
      <c r="Q784" s="17">
        <v>0.23407355057071899</v>
      </c>
      <c r="R784" s="17"/>
      <c r="S784" s="17">
        <v>0.2</v>
      </c>
      <c r="T784" s="17">
        <v>0.14285714285714299</v>
      </c>
      <c r="U784" s="17">
        <v>0.17647058823529399</v>
      </c>
      <c r="V784" s="17">
        <v>0.19047619047618999</v>
      </c>
      <c r="W784" s="17">
        <v>0.23728813559322001</v>
      </c>
      <c r="X784" s="17">
        <v>0.20253164556962</v>
      </c>
      <c r="Y784" s="17">
        <v>0.17142857142857101</v>
      </c>
      <c r="Z784" s="17">
        <v>0.209302325581395</v>
      </c>
      <c r="AA784" s="17">
        <v>0.233333333333333</v>
      </c>
      <c r="AB784" s="17"/>
      <c r="AC784" s="17">
        <v>0.22714906028801701</v>
      </c>
      <c r="AD784" s="17">
        <v>0.16724020986397201</v>
      </c>
      <c r="AE784" s="17">
        <v>0.206254060633873</v>
      </c>
      <c r="AF784" s="17"/>
      <c r="AG784" s="17">
        <v>0.210882325034048</v>
      </c>
      <c r="AH784" s="17">
        <v>0.1906886720141</v>
      </c>
      <c r="AI784" s="17">
        <v>0.24226378316824401</v>
      </c>
      <c r="AJ784" s="17">
        <v>0</v>
      </c>
      <c r="AK784" s="17">
        <v>0.127774730108522</v>
      </c>
      <c r="AL784" s="17"/>
      <c r="AM784" s="17">
        <v>0.18582775759696701</v>
      </c>
      <c r="AN784" s="17">
        <v>0.20738036819425901</v>
      </c>
      <c r="AO784" s="17">
        <v>0.17190714957451</v>
      </c>
      <c r="AP784" s="17">
        <v>0.22343936902946401</v>
      </c>
      <c r="AQ784" s="17">
        <v>0.17213183461339401</v>
      </c>
      <c r="AR784" s="17"/>
      <c r="AS784" s="17">
        <v>0.16122269604072201</v>
      </c>
      <c r="AT784" s="17">
        <v>0.18414634652230299</v>
      </c>
      <c r="AU784" s="17">
        <v>0.214337730108138</v>
      </c>
      <c r="AV784" s="17">
        <v>0.23640707642844699</v>
      </c>
      <c r="AW784" s="17"/>
      <c r="AX784" s="17">
        <v>0.19281604163080501</v>
      </c>
      <c r="AY784" s="17"/>
      <c r="AZ784" s="17">
        <v>0.189459077885133</v>
      </c>
      <c r="BA784" s="17">
        <v>0.194904486783816</v>
      </c>
      <c r="BB784" s="17">
        <v>0.189996450365266</v>
      </c>
      <c r="BC784" s="17"/>
      <c r="BD784" s="17">
        <v>0.19660927134369599</v>
      </c>
      <c r="BE784" s="17">
        <v>0.194317764711714</v>
      </c>
    </row>
    <row r="785" spans="2:57" x14ac:dyDescent="0.35">
      <c r="B785" t="s">
        <v>105</v>
      </c>
      <c r="C785" s="17">
        <v>0.31331034616388997</v>
      </c>
      <c r="D785" s="17">
        <v>0.27880778432326198</v>
      </c>
      <c r="E785" s="17">
        <v>0.33507466691064502</v>
      </c>
      <c r="F785" s="17"/>
      <c r="G785" s="17">
        <v>0.30094580287645001</v>
      </c>
      <c r="H785" s="17">
        <v>0.27489700475436402</v>
      </c>
      <c r="I785" s="17">
        <v>0.29705619993658999</v>
      </c>
      <c r="J785" s="17">
        <v>0.34012011336707798</v>
      </c>
      <c r="K785" s="17">
        <v>0.34813392195895099</v>
      </c>
      <c r="L785" s="17">
        <v>0.43605082363682202</v>
      </c>
      <c r="M785" s="17"/>
      <c r="N785" s="17">
        <v>0.33317689331301698</v>
      </c>
      <c r="O785" s="17">
        <v>0.30357056312459202</v>
      </c>
      <c r="P785" s="17">
        <v>0.29272918416182703</v>
      </c>
      <c r="Q785" s="17">
        <v>0.28639507164338901</v>
      </c>
      <c r="R785" s="17"/>
      <c r="S785" s="17">
        <v>0.34166666666666701</v>
      </c>
      <c r="T785" s="17">
        <v>0.27619047619047599</v>
      </c>
      <c r="U785" s="17">
        <v>0.29411764705882398</v>
      </c>
      <c r="V785" s="17">
        <v>0.365079365079365</v>
      </c>
      <c r="W785" s="17">
        <v>0.322033898305085</v>
      </c>
      <c r="X785" s="17">
        <v>0.341772151898734</v>
      </c>
      <c r="Y785" s="17">
        <v>0.32857142857142901</v>
      </c>
      <c r="Z785" s="17">
        <v>0.25581395348837199</v>
      </c>
      <c r="AA785" s="17">
        <v>0.27777777777777801</v>
      </c>
      <c r="AB785" s="17"/>
      <c r="AC785" s="17">
        <v>0.33214311687543502</v>
      </c>
      <c r="AD785" s="17">
        <v>0.32047564463601402</v>
      </c>
      <c r="AE785" s="17">
        <v>0.30027413917006301</v>
      </c>
      <c r="AF785" s="17"/>
      <c r="AG785" s="17">
        <v>0.32840032828135202</v>
      </c>
      <c r="AH785" s="17">
        <v>0.30504118311</v>
      </c>
      <c r="AI785" s="17">
        <v>0.35355256056911499</v>
      </c>
      <c r="AJ785" s="17">
        <v>0.20363788954449299</v>
      </c>
      <c r="AK785" s="17">
        <v>0.271910886212061</v>
      </c>
      <c r="AL785" s="17"/>
      <c r="AM785" s="17">
        <v>0.475971683912782</v>
      </c>
      <c r="AN785" s="17">
        <v>0.30699047649855499</v>
      </c>
      <c r="AO785" s="17">
        <v>0.310571819517234</v>
      </c>
      <c r="AP785" s="17">
        <v>0.25694628471507402</v>
      </c>
      <c r="AQ785" s="17">
        <v>0.41083024377895</v>
      </c>
      <c r="AR785" s="17"/>
      <c r="AS785" s="17">
        <v>0.36282578320621001</v>
      </c>
      <c r="AT785" s="17">
        <v>0.27793623215866098</v>
      </c>
      <c r="AU785" s="17">
        <v>0.32439975653736203</v>
      </c>
      <c r="AV785" s="17">
        <v>0.29429453822180202</v>
      </c>
      <c r="AW785" s="17"/>
      <c r="AX785" s="17">
        <v>0.31045284574791998</v>
      </c>
      <c r="AY785" s="17"/>
      <c r="AZ785" s="17">
        <v>0.28885584269665099</v>
      </c>
      <c r="BA785" s="17">
        <v>0.27253603221961498</v>
      </c>
      <c r="BB785" s="17">
        <v>0.383698430115397</v>
      </c>
      <c r="BC785" s="17"/>
      <c r="BD785" s="17">
        <v>0.29398840868659798</v>
      </c>
      <c r="BE785" s="17">
        <v>0.31822045382731601</v>
      </c>
    </row>
    <row r="786" spans="2:57" x14ac:dyDescent="0.35">
      <c r="B786" t="s">
        <v>104</v>
      </c>
      <c r="C786" s="17">
        <v>0.28421850426105499</v>
      </c>
      <c r="D786" s="17">
        <v>0.28119053200648297</v>
      </c>
      <c r="E786" s="17">
        <v>0.28263374774851902</v>
      </c>
      <c r="F786" s="17"/>
      <c r="G786" s="17">
        <v>0.24131764733040101</v>
      </c>
      <c r="H786" s="17">
        <v>0.35002663453510902</v>
      </c>
      <c r="I786" s="17">
        <v>0.28301875017556</v>
      </c>
      <c r="J786" s="17">
        <v>0.234150858468752</v>
      </c>
      <c r="K786" s="17">
        <v>0.26295610417784498</v>
      </c>
      <c r="L786" s="17">
        <v>0.248150751446786</v>
      </c>
      <c r="M786" s="17"/>
      <c r="N786" s="17">
        <v>0.24893594378733</v>
      </c>
      <c r="O786" s="17">
        <v>0.36730670899060203</v>
      </c>
      <c r="P786" s="17">
        <v>0.24082510175725599</v>
      </c>
      <c r="Q786" s="17">
        <v>0.28304310101646002</v>
      </c>
      <c r="R786" s="17"/>
      <c r="S786" s="17">
        <v>0.21666666666666701</v>
      </c>
      <c r="T786" s="17">
        <v>0.35238095238095202</v>
      </c>
      <c r="U786" s="17">
        <v>0.26470588235294101</v>
      </c>
      <c r="V786" s="17">
        <v>0.28571428571428598</v>
      </c>
      <c r="W786" s="17">
        <v>0.28813559322033899</v>
      </c>
      <c r="X786" s="17">
        <v>0.253164556962025</v>
      </c>
      <c r="Y786" s="17">
        <v>0.25714285714285701</v>
      </c>
      <c r="Z786" s="17">
        <v>0.32558139534883701</v>
      </c>
      <c r="AA786" s="17">
        <v>0.32222222222222202</v>
      </c>
      <c r="AB786" s="17"/>
      <c r="AC786" s="17">
        <v>0.25312307786120097</v>
      </c>
      <c r="AD786" s="17">
        <v>0.30409526225391398</v>
      </c>
      <c r="AE786" s="17">
        <v>0.28110356567102002</v>
      </c>
      <c r="AF786" s="17"/>
      <c r="AG786" s="17">
        <v>0.27151335736555998</v>
      </c>
      <c r="AH786" s="17">
        <v>0.286832246264765</v>
      </c>
      <c r="AI786" s="17">
        <v>0.20124498076789701</v>
      </c>
      <c r="AJ786" s="17">
        <v>0.38833271959647497</v>
      </c>
      <c r="AK786" s="17">
        <v>0.31616734892604198</v>
      </c>
      <c r="AL786" s="17"/>
      <c r="AM786" s="17">
        <v>0.21715010557805001</v>
      </c>
      <c r="AN786" s="17">
        <v>0.310485715645131</v>
      </c>
      <c r="AO786" s="17">
        <v>0.30661844188646198</v>
      </c>
      <c r="AP786" s="17">
        <v>0.26114044640438</v>
      </c>
      <c r="AQ786" s="17">
        <v>0.29069272305202798</v>
      </c>
      <c r="AR786" s="17"/>
      <c r="AS786" s="17">
        <v>0.25557340208555601</v>
      </c>
      <c r="AT786" s="17">
        <v>0.29593190174359502</v>
      </c>
      <c r="AU786" s="17">
        <v>0.30249688110129502</v>
      </c>
      <c r="AV786" s="17">
        <v>0.28073121155663799</v>
      </c>
      <c r="AW786" s="17"/>
      <c r="AX786" s="17">
        <v>0.288013735942375</v>
      </c>
      <c r="AY786" s="17"/>
      <c r="AZ786" s="17">
        <v>0.318548262600654</v>
      </c>
      <c r="BA786" s="17">
        <v>0.29864222651300099</v>
      </c>
      <c r="BB786" s="17">
        <v>0.24426059550611501</v>
      </c>
      <c r="BC786" s="17"/>
      <c r="BD786" s="17">
        <v>0.27294469106180602</v>
      </c>
      <c r="BE786" s="17">
        <v>0.28525403412016398</v>
      </c>
    </row>
    <row r="787" spans="2:57" x14ac:dyDescent="0.35">
      <c r="B787" t="s">
        <v>103</v>
      </c>
      <c r="C787" s="17">
        <v>0.129500527916173</v>
      </c>
      <c r="D787" s="17">
        <v>0.15218197455785101</v>
      </c>
      <c r="E787" s="17">
        <v>0.116770326071493</v>
      </c>
      <c r="F787" s="17"/>
      <c r="G787" s="17">
        <v>0.23676956463905799</v>
      </c>
      <c r="H787" s="17">
        <v>0.13871418277790301</v>
      </c>
      <c r="I787" s="17">
        <v>0.136596607929304</v>
      </c>
      <c r="J787" s="17">
        <v>0.117834126248353</v>
      </c>
      <c r="K787" s="17">
        <v>6.3619055104012598E-2</v>
      </c>
      <c r="L787" s="17">
        <v>5.6509356672858703E-2</v>
      </c>
      <c r="M787" s="17"/>
      <c r="N787" s="17">
        <v>0.146266267231043</v>
      </c>
      <c r="O787" s="17">
        <v>9.9082993567911407E-2</v>
      </c>
      <c r="P787" s="17">
        <v>0.17898574030565001</v>
      </c>
      <c r="Q787" s="17">
        <v>5.4809046921638703E-2</v>
      </c>
      <c r="R787" s="17"/>
      <c r="S787" s="17">
        <v>0.141666666666667</v>
      </c>
      <c r="T787" s="17">
        <v>0.161904761904762</v>
      </c>
      <c r="U787" s="17">
        <v>0.17647058823529399</v>
      </c>
      <c r="V787" s="17">
        <v>0.11111111111111099</v>
      </c>
      <c r="W787" s="17">
        <v>8.4745762711864403E-2</v>
      </c>
      <c r="X787" s="17">
        <v>0.139240506329114</v>
      </c>
      <c r="Y787" s="17">
        <v>0.14285714285714299</v>
      </c>
      <c r="Z787" s="17">
        <v>9.3023255813953501E-2</v>
      </c>
      <c r="AA787" s="17">
        <v>7.7777777777777807E-2</v>
      </c>
      <c r="AB787" s="17"/>
      <c r="AC787" s="17">
        <v>0.11320243315705</v>
      </c>
      <c r="AD787" s="17">
        <v>0.12001468680168199</v>
      </c>
      <c r="AE787" s="17">
        <v>0.12390728751824399</v>
      </c>
      <c r="AF787" s="17"/>
      <c r="AG787" s="17">
        <v>0.11281686045807</v>
      </c>
      <c r="AH787" s="17">
        <v>0.150401808773861</v>
      </c>
      <c r="AI787" s="17">
        <v>0.14291928543686699</v>
      </c>
      <c r="AJ787" s="17">
        <v>0.21919825984191299</v>
      </c>
      <c r="AK787" s="17">
        <v>0.152862585174524</v>
      </c>
      <c r="AL787" s="17"/>
      <c r="AM787" s="17">
        <v>7.0039985190400403E-2</v>
      </c>
      <c r="AN787" s="17">
        <v>9.6164243820135595E-2</v>
      </c>
      <c r="AO787" s="17">
        <v>0.125897871030477</v>
      </c>
      <c r="AP787" s="17">
        <v>0.18131692020179499</v>
      </c>
      <c r="AQ787" s="17">
        <v>4.2115066185209202E-2</v>
      </c>
      <c r="AR787" s="17"/>
      <c r="AS787" s="17">
        <v>0.135711155699445</v>
      </c>
      <c r="AT787" s="17">
        <v>0.15613665054754999</v>
      </c>
      <c r="AU787" s="17">
        <v>7.3115081903408999E-2</v>
      </c>
      <c r="AV787" s="17">
        <v>0.13633113850089901</v>
      </c>
      <c r="AW787" s="17"/>
      <c r="AX787" s="17">
        <v>0.13098141029429</v>
      </c>
      <c r="AY787" s="17"/>
      <c r="AZ787" s="17">
        <v>0.13947162574800301</v>
      </c>
      <c r="BA787" s="17">
        <v>0.15222869606310399</v>
      </c>
      <c r="BB787" s="17">
        <v>8.9699697703439496E-2</v>
      </c>
      <c r="BC787" s="17"/>
      <c r="BD787" s="17">
        <v>0.137803867703575</v>
      </c>
      <c r="BE787" s="17">
        <v>0.14931052072730999</v>
      </c>
    </row>
    <row r="788" spans="2:57" x14ac:dyDescent="0.35">
      <c r="B788" t="s">
        <v>81</v>
      </c>
      <c r="C788" s="17">
        <v>2.5355891370887298E-2</v>
      </c>
      <c r="D788" s="17">
        <v>1.47648508040803E-2</v>
      </c>
      <c r="E788" s="17">
        <v>3.1703768442612301E-2</v>
      </c>
      <c r="F788" s="17"/>
      <c r="G788" s="17">
        <v>2.7397131798401801E-2</v>
      </c>
      <c r="H788" s="17">
        <v>1.4588936965721401E-2</v>
      </c>
      <c r="I788" s="17">
        <v>2.2173208014191301E-2</v>
      </c>
      <c r="J788" s="17">
        <v>1.6711230796181899E-2</v>
      </c>
      <c r="K788" s="17">
        <v>6.0790775655511997E-2</v>
      </c>
      <c r="L788" s="17">
        <v>2.6998914854810301E-2</v>
      </c>
      <c r="M788" s="17"/>
      <c r="N788" s="17">
        <v>1.1566105895546099E-2</v>
      </c>
      <c r="O788" s="17">
        <v>2.8550952250523901E-2</v>
      </c>
      <c r="P788" s="17">
        <v>2.0997308972137099E-2</v>
      </c>
      <c r="Q788" s="17">
        <v>8.6087966123907594E-2</v>
      </c>
      <c r="R788" s="17"/>
      <c r="S788" s="17">
        <v>2.5000000000000001E-2</v>
      </c>
      <c r="T788" s="17">
        <v>2.8571428571428598E-2</v>
      </c>
      <c r="U788" s="17">
        <v>5.8823529411764698E-2</v>
      </c>
      <c r="V788" s="17">
        <v>0</v>
      </c>
      <c r="W788" s="17">
        <v>0</v>
      </c>
      <c r="X788" s="17">
        <v>1.26582278481013E-2</v>
      </c>
      <c r="Y788" s="17">
        <v>1.4285714285714299E-2</v>
      </c>
      <c r="Z788" s="17">
        <v>4.6511627906976702E-2</v>
      </c>
      <c r="AA788" s="17">
        <v>4.4444444444444398E-2</v>
      </c>
      <c r="AB788" s="17"/>
      <c r="AC788" s="17">
        <v>1.8352183207405299E-2</v>
      </c>
      <c r="AD788" s="17">
        <v>2.6682912562584302E-2</v>
      </c>
      <c r="AE788" s="17">
        <v>5.1527262346682499E-2</v>
      </c>
      <c r="AF788" s="17"/>
      <c r="AG788" s="17">
        <v>1.8018059926545298E-2</v>
      </c>
      <c r="AH788" s="17">
        <v>1.8941068104204501E-2</v>
      </c>
      <c r="AI788" s="17">
        <v>2.0196575078167599E-2</v>
      </c>
      <c r="AJ788" s="17">
        <v>0</v>
      </c>
      <c r="AK788" s="17">
        <v>8.76393533092861E-2</v>
      </c>
      <c r="AL788" s="17"/>
      <c r="AM788" s="17">
        <v>1.84046676412731E-2</v>
      </c>
      <c r="AN788" s="17">
        <v>4.7524774393864898E-2</v>
      </c>
      <c r="AO788" s="17">
        <v>1.5338307548523901E-2</v>
      </c>
      <c r="AP788" s="17">
        <v>2.6555271627901399E-2</v>
      </c>
      <c r="AQ788" s="17">
        <v>0</v>
      </c>
      <c r="AR788" s="17"/>
      <c r="AS788" s="17">
        <v>3.7843965591955603E-2</v>
      </c>
      <c r="AT788" s="17">
        <v>1.47785247206512E-2</v>
      </c>
      <c r="AU788" s="17">
        <v>4.5444600153128498E-2</v>
      </c>
      <c r="AV788" s="17">
        <v>0</v>
      </c>
      <c r="AW788" s="17"/>
      <c r="AX788" s="17">
        <v>1.79429649844303E-2</v>
      </c>
      <c r="AY788" s="17"/>
      <c r="AZ788" s="17">
        <v>1.86537846746321E-2</v>
      </c>
      <c r="BA788" s="17">
        <v>3.2817897557626201E-2</v>
      </c>
      <c r="BB788" s="17">
        <v>2.0213602256498101E-2</v>
      </c>
      <c r="BC788" s="17"/>
      <c r="BD788" s="17">
        <v>2.94998132898504E-2</v>
      </c>
      <c r="BE788" s="17">
        <v>9.0179935766695803E-3</v>
      </c>
    </row>
    <row r="789" spans="2:57" x14ac:dyDescent="0.35">
      <c r="B789" t="s">
        <v>109</v>
      </c>
      <c r="C789" s="17">
        <v>0.24761473028799399</v>
      </c>
      <c r="D789" s="17">
        <v>0.27305485830832499</v>
      </c>
      <c r="E789" s="17">
        <v>0.23381749082673101</v>
      </c>
      <c r="F789" s="17"/>
      <c r="G789" s="17">
        <v>0.19356985335568899</v>
      </c>
      <c r="H789" s="17">
        <v>0.22177324096690201</v>
      </c>
      <c r="I789" s="17">
        <v>0.26115523394435403</v>
      </c>
      <c r="J789" s="17">
        <v>0.291183671119635</v>
      </c>
      <c r="K789" s="17">
        <v>0.26450014310367997</v>
      </c>
      <c r="L789" s="17">
        <v>0.232290153388722</v>
      </c>
      <c r="M789" s="17"/>
      <c r="N789" s="17">
        <v>0.26005478977306401</v>
      </c>
      <c r="O789" s="17">
        <v>0.201488782066371</v>
      </c>
      <c r="P789" s="17">
        <v>0.26646266480313002</v>
      </c>
      <c r="Q789" s="17">
        <v>0.289664814294605</v>
      </c>
      <c r="R789" s="17"/>
      <c r="S789" s="17">
        <v>0.27500000000000002</v>
      </c>
      <c r="T789" s="17">
        <v>0.180952380952381</v>
      </c>
      <c r="U789" s="17">
        <v>0.20588235294117599</v>
      </c>
      <c r="V789" s="17">
        <v>0.238095238095238</v>
      </c>
      <c r="W789" s="17">
        <v>0.305084745762712</v>
      </c>
      <c r="X789" s="17">
        <v>0.253164556962025</v>
      </c>
      <c r="Y789" s="17">
        <v>0.25714285714285701</v>
      </c>
      <c r="Z789" s="17">
        <v>0.27906976744186002</v>
      </c>
      <c r="AA789" s="17">
        <v>0.27777777777777801</v>
      </c>
      <c r="AB789" s="17"/>
      <c r="AC789" s="17">
        <v>0.28317918889890897</v>
      </c>
      <c r="AD789" s="17">
        <v>0.22873149374580601</v>
      </c>
      <c r="AE789" s="17">
        <v>0.24318774529399101</v>
      </c>
      <c r="AF789" s="17"/>
      <c r="AG789" s="17">
        <v>0.26925139396847197</v>
      </c>
      <c r="AH789" s="17">
        <v>0.23878369374717001</v>
      </c>
      <c r="AI789" s="17">
        <v>0.282086598147953</v>
      </c>
      <c r="AJ789" s="17">
        <v>0.18883113101711901</v>
      </c>
      <c r="AK789" s="17">
        <v>0.171419826378087</v>
      </c>
      <c r="AL789" s="17"/>
      <c r="AM789" s="17">
        <v>0.21843355767749401</v>
      </c>
      <c r="AN789" s="17">
        <v>0.238834789642314</v>
      </c>
      <c r="AO789" s="17">
        <v>0.24157356001730301</v>
      </c>
      <c r="AP789" s="17">
        <v>0.27404107705085001</v>
      </c>
      <c r="AQ789" s="17">
        <v>0.25636196698381197</v>
      </c>
      <c r="AR789" s="17"/>
      <c r="AS789" s="17">
        <v>0.20804569341683399</v>
      </c>
      <c r="AT789" s="17">
        <v>0.25521669082954201</v>
      </c>
      <c r="AU789" s="17">
        <v>0.25454368030480501</v>
      </c>
      <c r="AV789" s="17">
        <v>0.28864311172065998</v>
      </c>
      <c r="AW789" s="17"/>
      <c r="AX789" s="17">
        <v>0.25260904303098403</v>
      </c>
      <c r="AY789" s="17"/>
      <c r="AZ789" s="17">
        <v>0.23447048428006001</v>
      </c>
      <c r="BA789" s="17">
        <v>0.24377514764665301</v>
      </c>
      <c r="BB789" s="17">
        <v>0.26212767441855001</v>
      </c>
      <c r="BC789" s="17"/>
      <c r="BD789" s="17">
        <v>0.26576321925817198</v>
      </c>
      <c r="BE789" s="17">
        <v>0.23819699774854</v>
      </c>
    </row>
    <row r="790" spans="2:57" x14ac:dyDescent="0.35">
      <c r="B790" t="s">
        <v>108</v>
      </c>
      <c r="C790" s="17">
        <v>0.413719032177228</v>
      </c>
      <c r="D790" s="17">
        <v>0.43337250656433302</v>
      </c>
      <c r="E790" s="17">
        <v>0.39940407382001197</v>
      </c>
      <c r="F790" s="17"/>
      <c r="G790" s="17">
        <v>0.47808721196945902</v>
      </c>
      <c r="H790" s="17">
        <v>0.488740817313012</v>
      </c>
      <c r="I790" s="17">
        <v>0.419615358104864</v>
      </c>
      <c r="J790" s="17">
        <v>0.35198498471710499</v>
      </c>
      <c r="K790" s="17">
        <v>0.32657515928185699</v>
      </c>
      <c r="L790" s="17">
        <v>0.304660108119645</v>
      </c>
      <c r="M790" s="17"/>
      <c r="N790" s="17">
        <v>0.395202211018372</v>
      </c>
      <c r="O790" s="17">
        <v>0.46638970255851397</v>
      </c>
      <c r="P790" s="17">
        <v>0.41981084206290598</v>
      </c>
      <c r="Q790" s="17">
        <v>0.33785214793809798</v>
      </c>
      <c r="R790" s="17"/>
      <c r="S790" s="17">
        <v>0.358333333333333</v>
      </c>
      <c r="T790" s="17">
        <v>0.51428571428571401</v>
      </c>
      <c r="U790" s="17">
        <v>0.441176470588235</v>
      </c>
      <c r="V790" s="17">
        <v>0.39682539682539703</v>
      </c>
      <c r="W790" s="17">
        <v>0.37288135593220301</v>
      </c>
      <c r="X790" s="17">
        <v>0.392405063291139</v>
      </c>
      <c r="Y790" s="17">
        <v>0.4</v>
      </c>
      <c r="Z790" s="17">
        <v>0.418604651162791</v>
      </c>
      <c r="AA790" s="17">
        <v>0.4</v>
      </c>
      <c r="AB790" s="17"/>
      <c r="AC790" s="17">
        <v>0.366325511018251</v>
      </c>
      <c r="AD790" s="17">
        <v>0.42410994905559601</v>
      </c>
      <c r="AE790" s="17">
        <v>0.405010853189264</v>
      </c>
      <c r="AF790" s="17"/>
      <c r="AG790" s="17">
        <v>0.38433021782363003</v>
      </c>
      <c r="AH790" s="17">
        <v>0.437234055038625</v>
      </c>
      <c r="AI790" s="17">
        <v>0.34416426620476398</v>
      </c>
      <c r="AJ790" s="17">
        <v>0.60753097943838796</v>
      </c>
      <c r="AK790" s="17">
        <v>0.46902993410056498</v>
      </c>
      <c r="AL790" s="17"/>
      <c r="AM790" s="17">
        <v>0.28719009076845098</v>
      </c>
      <c r="AN790" s="17">
        <v>0.406649959465266</v>
      </c>
      <c r="AO790" s="17">
        <v>0.43251631291693898</v>
      </c>
      <c r="AP790" s="17">
        <v>0.44245736660617502</v>
      </c>
      <c r="AQ790" s="17">
        <v>0.33280778923723803</v>
      </c>
      <c r="AR790" s="17"/>
      <c r="AS790" s="17">
        <v>0.39128455778500099</v>
      </c>
      <c r="AT790" s="17">
        <v>0.45206855229114601</v>
      </c>
      <c r="AU790" s="17">
        <v>0.37561196300470401</v>
      </c>
      <c r="AV790" s="17">
        <v>0.417062350057538</v>
      </c>
      <c r="AW790" s="17"/>
      <c r="AX790" s="17">
        <v>0.41899514623666601</v>
      </c>
      <c r="AY790" s="17"/>
      <c r="AZ790" s="17">
        <v>0.45801988834865698</v>
      </c>
      <c r="BA790" s="17">
        <v>0.450870922576105</v>
      </c>
      <c r="BB790" s="17">
        <v>0.333960293209555</v>
      </c>
      <c r="BC790" s="17"/>
      <c r="BD790" s="17">
        <v>0.41074855876538002</v>
      </c>
      <c r="BE790" s="17">
        <v>0.43456455484747403</v>
      </c>
    </row>
    <row r="791" spans="2:57" x14ac:dyDescent="0.35">
      <c r="B791" t="s">
        <v>110</v>
      </c>
      <c r="C791" s="17">
        <v>0.166104301889234</v>
      </c>
      <c r="D791" s="17">
        <v>0.160317648256008</v>
      </c>
      <c r="E791" s="17">
        <v>0.165586582993281</v>
      </c>
      <c r="F791" s="17"/>
      <c r="G791" s="17">
        <v>0.28451735861376998</v>
      </c>
      <c r="H791" s="17">
        <v>0.26696757634611001</v>
      </c>
      <c r="I791" s="17">
        <v>0.15846012416051</v>
      </c>
      <c r="J791" s="17">
        <v>6.080131359747E-2</v>
      </c>
      <c r="K791" s="17">
        <v>6.2075016178177497E-2</v>
      </c>
      <c r="L791" s="17">
        <v>7.2369954730922795E-2</v>
      </c>
      <c r="M791" s="17"/>
      <c r="N791" s="17">
        <v>0.13514742124530801</v>
      </c>
      <c r="O791" s="17">
        <v>0.26490092049214298</v>
      </c>
      <c r="P791" s="17">
        <v>0.15334817725977601</v>
      </c>
      <c r="Q791" s="17">
        <v>4.81873336434935E-2</v>
      </c>
      <c r="R791" s="17"/>
      <c r="S791" s="17">
        <v>8.3333333333333301E-2</v>
      </c>
      <c r="T791" s="17">
        <v>0.33333333333333298</v>
      </c>
      <c r="U791" s="17">
        <v>0.23529411764705899</v>
      </c>
      <c r="V791" s="17">
        <v>0.158730158730159</v>
      </c>
      <c r="W791" s="17">
        <v>6.7796610169491595E-2</v>
      </c>
      <c r="X791" s="17">
        <v>0.139240506329114</v>
      </c>
      <c r="Y791" s="17">
        <v>0.14285714285714299</v>
      </c>
      <c r="Z791" s="17">
        <v>0.13953488372093001</v>
      </c>
      <c r="AA791" s="17">
        <v>0.122222222222222</v>
      </c>
      <c r="AB791" s="17"/>
      <c r="AC791" s="17">
        <v>8.31463221193421E-2</v>
      </c>
      <c r="AD791" s="17">
        <v>0.19537845530979001</v>
      </c>
      <c r="AE791" s="17">
        <v>0.16182310789527399</v>
      </c>
      <c r="AF791" s="17"/>
      <c r="AG791" s="17">
        <v>0.115078823855158</v>
      </c>
      <c r="AH791" s="17">
        <v>0.19845036129145499</v>
      </c>
      <c r="AI791" s="17">
        <v>6.2077668056810698E-2</v>
      </c>
      <c r="AJ791" s="17">
        <v>0.41869984842126901</v>
      </c>
      <c r="AK791" s="17">
        <v>0.29761010772247798</v>
      </c>
      <c r="AL791" s="17"/>
      <c r="AM791" s="17">
        <v>6.8756533090957E-2</v>
      </c>
      <c r="AN791" s="17">
        <v>0.167815169822953</v>
      </c>
      <c r="AO791" s="17">
        <v>0.190942752899636</v>
      </c>
      <c r="AP791" s="17">
        <v>0.16841628955532501</v>
      </c>
      <c r="AQ791" s="17">
        <v>7.6445822253425597E-2</v>
      </c>
      <c r="AR791" s="17"/>
      <c r="AS791" s="17">
        <v>0.183238864368167</v>
      </c>
      <c r="AT791" s="17">
        <v>0.19685186146160399</v>
      </c>
      <c r="AU791" s="17">
        <v>0.1210682826999</v>
      </c>
      <c r="AV791" s="17">
        <v>0.12841923833687699</v>
      </c>
      <c r="AW791" s="17"/>
      <c r="AX791" s="17">
        <v>0.16638610320568201</v>
      </c>
      <c r="AY791" s="17"/>
      <c r="AZ791" s="17">
        <v>0.223549404068596</v>
      </c>
      <c r="BA791" s="17">
        <v>0.207095774929453</v>
      </c>
      <c r="BB791" s="17">
        <v>7.1832618791004804E-2</v>
      </c>
      <c r="BC791" s="17"/>
      <c r="BD791" s="17">
        <v>0.14498533950720799</v>
      </c>
      <c r="BE791" s="17">
        <v>0.196367557098934</v>
      </c>
    </row>
    <row r="792" spans="2:57" x14ac:dyDescent="0.35">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row>
    <row r="793" spans="2:57" x14ac:dyDescent="0.35">
      <c r="B793" s="6" t="s">
        <v>352</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row>
    <row r="794" spans="2:57" x14ac:dyDescent="0.35">
      <c r="B794" s="24" t="s">
        <v>85</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row>
    <row r="795" spans="2:57" x14ac:dyDescent="0.35">
      <c r="B795" t="s">
        <v>107</v>
      </c>
      <c r="C795" s="17">
        <v>4.9238323215068297E-2</v>
      </c>
      <c r="D795" s="17">
        <v>4.1620152537116401E-2</v>
      </c>
      <c r="E795" s="17">
        <v>5.3950129680575602E-2</v>
      </c>
      <c r="F795" s="17"/>
      <c r="G795" s="17">
        <v>8.1333804490604594E-2</v>
      </c>
      <c r="H795" s="17">
        <v>5.5765349551901398E-2</v>
      </c>
      <c r="I795" s="17">
        <v>5.4172423104399098E-2</v>
      </c>
      <c r="J795" s="17">
        <v>4.16448528905514E-2</v>
      </c>
      <c r="K795" s="17">
        <v>3.2356224012028603E-2</v>
      </c>
      <c r="L795" s="17">
        <v>0</v>
      </c>
      <c r="M795" s="17"/>
      <c r="N795" s="17">
        <v>5.2741163863680801E-2</v>
      </c>
      <c r="O795" s="17">
        <v>2.2626288685255399E-2</v>
      </c>
      <c r="P795" s="17">
        <v>6.9242210166376106E-2</v>
      </c>
      <c r="Q795" s="17">
        <v>7.2702484932764405E-2</v>
      </c>
      <c r="R795" s="17"/>
      <c r="S795" s="17">
        <v>5.83333333333333E-2</v>
      </c>
      <c r="T795" s="17">
        <v>5.7142857142857099E-2</v>
      </c>
      <c r="U795" s="17">
        <v>2.9411764705882401E-2</v>
      </c>
      <c r="V795" s="17">
        <v>1.58730158730159E-2</v>
      </c>
      <c r="W795" s="17">
        <v>5.0847457627118599E-2</v>
      </c>
      <c r="X795" s="17">
        <v>5.0632911392405097E-2</v>
      </c>
      <c r="Y795" s="17">
        <v>1.4285714285714299E-2</v>
      </c>
      <c r="Z795" s="17">
        <v>6.9767441860465101E-2</v>
      </c>
      <c r="AA795" s="17">
        <v>8.8888888888888906E-2</v>
      </c>
      <c r="AB795" s="17"/>
      <c r="AC795" s="17">
        <v>3.8021881810148303E-2</v>
      </c>
      <c r="AD795" s="17">
        <v>5.0278575087780303E-2</v>
      </c>
      <c r="AE795" s="17">
        <v>6.1067756292440198E-2</v>
      </c>
      <c r="AF795" s="17"/>
      <c r="AG795" s="17">
        <v>3.4964873541628701E-2</v>
      </c>
      <c r="AH795" s="17">
        <v>6.1501461264751298E-2</v>
      </c>
      <c r="AI795" s="17">
        <v>5.4653712191147903E-2</v>
      </c>
      <c r="AJ795" s="17">
        <v>0</v>
      </c>
      <c r="AK795" s="17">
        <v>3.8128356101091797E-2</v>
      </c>
      <c r="AL795" s="17"/>
      <c r="AM795" s="17">
        <v>0</v>
      </c>
      <c r="AN795" s="17">
        <v>5.8329339891799802E-2</v>
      </c>
      <c r="AO795" s="17">
        <v>4.0667639161828903E-2</v>
      </c>
      <c r="AP795" s="17">
        <v>7.9374398993276196E-2</v>
      </c>
      <c r="AQ795" s="17">
        <v>3.9307395106195298E-2</v>
      </c>
      <c r="AR795" s="17"/>
      <c r="AS795" s="17">
        <v>4.7185289808821702E-2</v>
      </c>
      <c r="AT795" s="17">
        <v>5.7826078155941298E-2</v>
      </c>
      <c r="AU795" s="17">
        <v>4.6920819687830399E-2</v>
      </c>
      <c r="AV795" s="17">
        <v>3.6065972747702603E-2</v>
      </c>
      <c r="AW795" s="17"/>
      <c r="AX795" s="17">
        <v>4.81285122187292E-2</v>
      </c>
      <c r="AY795" s="17"/>
      <c r="AZ795" s="17">
        <v>6.8383367329380398E-2</v>
      </c>
      <c r="BA795" s="17">
        <v>5.6921642912691799E-2</v>
      </c>
      <c r="BB795" s="17">
        <v>1.80207817619654E-2</v>
      </c>
      <c r="BC795" s="17"/>
      <c r="BD795" s="17">
        <v>7.0000203223777299E-2</v>
      </c>
      <c r="BE795" s="17">
        <v>3.00415370505576E-2</v>
      </c>
    </row>
    <row r="796" spans="2:57" x14ac:dyDescent="0.35">
      <c r="B796" t="s">
        <v>106</v>
      </c>
      <c r="C796" s="17">
        <v>0.14677714813876799</v>
      </c>
      <c r="D796" s="17">
        <v>0.12088897274452801</v>
      </c>
      <c r="E796" s="17">
        <v>0.15799038437375501</v>
      </c>
      <c r="F796" s="17"/>
      <c r="G796" s="17">
        <v>0.16667532736924701</v>
      </c>
      <c r="H796" s="17">
        <v>0.167036484508337</v>
      </c>
      <c r="I796" s="17">
        <v>0.18225498668951601</v>
      </c>
      <c r="J796" s="17">
        <v>0.13156648625168199</v>
      </c>
      <c r="K796" s="17">
        <v>5.0706395386810897E-2</v>
      </c>
      <c r="L796" s="17">
        <v>0.133596963754641</v>
      </c>
      <c r="M796" s="17"/>
      <c r="N796" s="17">
        <v>0.13195268617394301</v>
      </c>
      <c r="O796" s="17">
        <v>0.14582909903901201</v>
      </c>
      <c r="P796" s="17">
        <v>0.15015610179628699</v>
      </c>
      <c r="Q796" s="17">
        <v>0.206569094714079</v>
      </c>
      <c r="R796" s="17"/>
      <c r="S796" s="17">
        <v>0.15833333333333299</v>
      </c>
      <c r="T796" s="17">
        <v>0.2</v>
      </c>
      <c r="U796" s="17">
        <v>0.11764705882352899</v>
      </c>
      <c r="V796" s="17">
        <v>0.126984126984127</v>
      </c>
      <c r="W796" s="17">
        <v>0.20338983050847501</v>
      </c>
      <c r="X796" s="17">
        <v>8.8607594936708806E-2</v>
      </c>
      <c r="Y796" s="17">
        <v>0.185714285714286</v>
      </c>
      <c r="Z796" s="17">
        <v>0.13953488372093001</v>
      </c>
      <c r="AA796" s="17">
        <v>8.8888888888888906E-2</v>
      </c>
      <c r="AB796" s="17"/>
      <c r="AC796" s="17">
        <v>0.10671396137859999</v>
      </c>
      <c r="AD796" s="17">
        <v>0.15360826247474799</v>
      </c>
      <c r="AE796" s="17">
        <v>0.22282504709836001</v>
      </c>
      <c r="AF796" s="17"/>
      <c r="AG796" s="17">
        <v>0.13288331219101099</v>
      </c>
      <c r="AH796" s="17">
        <v>0.14427110777504601</v>
      </c>
      <c r="AI796" s="17">
        <v>0.16039408403411001</v>
      </c>
      <c r="AJ796" s="17">
        <v>0</v>
      </c>
      <c r="AK796" s="17">
        <v>0.17238067222627301</v>
      </c>
      <c r="AL796" s="17"/>
      <c r="AM796" s="17">
        <v>0.116275234534016</v>
      </c>
      <c r="AN796" s="17">
        <v>0.14060678152638301</v>
      </c>
      <c r="AO796" s="17">
        <v>0.122396406949422</v>
      </c>
      <c r="AP796" s="17">
        <v>0.185168843913256</v>
      </c>
      <c r="AQ796" s="17">
        <v>0.12523970094694201</v>
      </c>
      <c r="AR796" s="17"/>
      <c r="AS796" s="17">
        <v>0.15756138083252699</v>
      </c>
      <c r="AT796" s="17">
        <v>0.12324554853188199</v>
      </c>
      <c r="AU796" s="17">
        <v>0.10520535758043301</v>
      </c>
      <c r="AV796" s="17">
        <v>0.241604588587921</v>
      </c>
      <c r="AW796" s="17"/>
      <c r="AX796" s="17">
        <v>0.14456686951968001</v>
      </c>
      <c r="AY796" s="17"/>
      <c r="AZ796" s="17">
        <v>0.18786023884221401</v>
      </c>
      <c r="BA796" s="17">
        <v>0.138259164446043</v>
      </c>
      <c r="BB796" s="17">
        <v>0.12008501242102899</v>
      </c>
      <c r="BC796" s="17"/>
      <c r="BD796" s="17">
        <v>0.165833964410599</v>
      </c>
      <c r="BE796" s="17">
        <v>0.12906884918303399</v>
      </c>
    </row>
    <row r="797" spans="2:57" x14ac:dyDescent="0.35">
      <c r="B797" t="s">
        <v>105</v>
      </c>
      <c r="C797" s="17">
        <v>0.24535173649162301</v>
      </c>
      <c r="D797" s="17">
        <v>0.230686916419446</v>
      </c>
      <c r="E797" s="17">
        <v>0.255129824710632</v>
      </c>
      <c r="F797" s="17"/>
      <c r="G797" s="17">
        <v>0.33771892657916203</v>
      </c>
      <c r="H797" s="17">
        <v>0.237601512349047</v>
      </c>
      <c r="I797" s="17">
        <v>0.22314952856097101</v>
      </c>
      <c r="J797" s="17">
        <v>0.16862702720191999</v>
      </c>
      <c r="K797" s="17">
        <v>0.29576515901260703</v>
      </c>
      <c r="L797" s="17">
        <v>0.33312306683983001</v>
      </c>
      <c r="M797" s="17"/>
      <c r="N797" s="17">
        <v>0.25895825871761002</v>
      </c>
      <c r="O797" s="17">
        <v>0.249710830296835</v>
      </c>
      <c r="P797" s="17">
        <v>0.24571745825642799</v>
      </c>
      <c r="Q797" s="17">
        <v>0.17923062628575101</v>
      </c>
      <c r="R797" s="17"/>
      <c r="S797" s="17">
        <v>0.28333333333333299</v>
      </c>
      <c r="T797" s="17">
        <v>0.19047619047618999</v>
      </c>
      <c r="U797" s="17">
        <v>0.26470588235294101</v>
      </c>
      <c r="V797" s="17">
        <v>0.26984126984126999</v>
      </c>
      <c r="W797" s="17">
        <v>0.28813559322033899</v>
      </c>
      <c r="X797" s="17">
        <v>0.20253164556962</v>
      </c>
      <c r="Y797" s="17">
        <v>0.2</v>
      </c>
      <c r="Z797" s="17">
        <v>0.232558139534884</v>
      </c>
      <c r="AA797" s="17">
        <v>0.27777777777777801</v>
      </c>
      <c r="AB797" s="17"/>
      <c r="AC797" s="17">
        <v>0.25263798852126701</v>
      </c>
      <c r="AD797" s="17">
        <v>0.24501545160435001</v>
      </c>
      <c r="AE797" s="17">
        <v>0.21037883138208899</v>
      </c>
      <c r="AF797" s="17"/>
      <c r="AG797" s="17">
        <v>0.22911910782682501</v>
      </c>
      <c r="AH797" s="17">
        <v>0.272067044551772</v>
      </c>
      <c r="AI797" s="17">
        <v>0.29372798555035501</v>
      </c>
      <c r="AJ797" s="17">
        <v>0.20363788954449299</v>
      </c>
      <c r="AK797" s="17">
        <v>0.10724976083585699</v>
      </c>
      <c r="AL797" s="17"/>
      <c r="AM797" s="17">
        <v>0.28414642480193503</v>
      </c>
      <c r="AN797" s="17">
        <v>0.27096013425538701</v>
      </c>
      <c r="AO797" s="17">
        <v>0.26780664204946503</v>
      </c>
      <c r="AP797" s="17">
        <v>0.21497470128135199</v>
      </c>
      <c r="AQ797" s="17">
        <v>0.32177667647791802</v>
      </c>
      <c r="AR797" s="17"/>
      <c r="AS797" s="17">
        <v>0.24821761496446401</v>
      </c>
      <c r="AT797" s="17">
        <v>0.22728614020376101</v>
      </c>
      <c r="AU797" s="17">
        <v>0.27105115576213501</v>
      </c>
      <c r="AV797" s="17">
        <v>0.24617383801109599</v>
      </c>
      <c r="AW797" s="17"/>
      <c r="AX797" s="17">
        <v>0.247230498837236</v>
      </c>
      <c r="AY797" s="17"/>
      <c r="AZ797" s="17">
        <v>0.25284843911263399</v>
      </c>
      <c r="BA797" s="17">
        <v>0.26490954951384899</v>
      </c>
      <c r="BB797" s="17">
        <v>0.21124110689150699</v>
      </c>
      <c r="BC797" s="17"/>
      <c r="BD797" s="17">
        <v>0.238299244774278</v>
      </c>
      <c r="BE797" s="17">
        <v>0.241170554062311</v>
      </c>
    </row>
    <row r="798" spans="2:57" x14ac:dyDescent="0.35">
      <c r="B798" t="s">
        <v>104</v>
      </c>
      <c r="C798" s="17">
        <v>0.35672387082173002</v>
      </c>
      <c r="D798" s="17">
        <v>0.38868682444807201</v>
      </c>
      <c r="E798" s="17">
        <v>0.339603536433501</v>
      </c>
      <c r="F798" s="17"/>
      <c r="G798" s="17">
        <v>0.29372234444909701</v>
      </c>
      <c r="H798" s="17">
        <v>0.34218561535959902</v>
      </c>
      <c r="I798" s="17">
        <v>0.338107339044453</v>
      </c>
      <c r="J798" s="17">
        <v>0.39923381236494898</v>
      </c>
      <c r="K798" s="17">
        <v>0.39774366451985499</v>
      </c>
      <c r="L798" s="17">
        <v>0.39658688909706702</v>
      </c>
      <c r="M798" s="17"/>
      <c r="N798" s="17">
        <v>0.35422666319977297</v>
      </c>
      <c r="O798" s="17">
        <v>0.38317794693764001</v>
      </c>
      <c r="P798" s="17">
        <v>0.322820479729792</v>
      </c>
      <c r="Q798" s="17">
        <v>0.34738859482085099</v>
      </c>
      <c r="R798" s="17"/>
      <c r="S798" s="17">
        <v>0.28333333333333299</v>
      </c>
      <c r="T798" s="17">
        <v>0.39047619047618998</v>
      </c>
      <c r="U798" s="17">
        <v>0.441176470588235</v>
      </c>
      <c r="V798" s="17">
        <v>0.38095238095238099</v>
      </c>
      <c r="W798" s="17">
        <v>0.28813559322033899</v>
      </c>
      <c r="X798" s="17">
        <v>0.443037974683544</v>
      </c>
      <c r="Y798" s="17">
        <v>0.314285714285714</v>
      </c>
      <c r="Z798" s="17">
        <v>0.418604651162791</v>
      </c>
      <c r="AA798" s="17">
        <v>0.3</v>
      </c>
      <c r="AB798" s="17"/>
      <c r="AC798" s="17">
        <v>0.39771048399507303</v>
      </c>
      <c r="AD798" s="17">
        <v>0.34606868546251601</v>
      </c>
      <c r="AE798" s="17">
        <v>0.31671225488136401</v>
      </c>
      <c r="AF798" s="17"/>
      <c r="AG798" s="17">
        <v>0.39229925846079</v>
      </c>
      <c r="AH798" s="17">
        <v>0.33384896986524099</v>
      </c>
      <c r="AI798" s="17">
        <v>0.34803653976322502</v>
      </c>
      <c r="AJ798" s="17">
        <v>0.20363788954449299</v>
      </c>
      <c r="AK798" s="17">
        <v>0.40976630201354303</v>
      </c>
      <c r="AL798" s="17"/>
      <c r="AM798" s="17">
        <v>0.301671607977895</v>
      </c>
      <c r="AN798" s="17">
        <v>0.38214560881527698</v>
      </c>
      <c r="AO798" s="17">
        <v>0.36532907975887502</v>
      </c>
      <c r="AP798" s="17">
        <v>0.328801581099885</v>
      </c>
      <c r="AQ798" s="17">
        <v>0.20987181840641</v>
      </c>
      <c r="AR798" s="17"/>
      <c r="AS798" s="17">
        <v>0.32420298462392499</v>
      </c>
      <c r="AT798" s="17">
        <v>0.36889370423662499</v>
      </c>
      <c r="AU798" s="17">
        <v>0.35590351549342403</v>
      </c>
      <c r="AV798" s="17">
        <v>0.38585212358538301</v>
      </c>
      <c r="AW798" s="17"/>
      <c r="AX798" s="17">
        <v>0.35539070716370302</v>
      </c>
      <c r="AY798" s="17"/>
      <c r="AZ798" s="17">
        <v>0.316655912456274</v>
      </c>
      <c r="BA798" s="17">
        <v>0.35209919787466698</v>
      </c>
      <c r="BB798" s="17">
        <v>0.39853040007450202</v>
      </c>
      <c r="BC798" s="17"/>
      <c r="BD798" s="17">
        <v>0.32106461013141402</v>
      </c>
      <c r="BE798" s="17">
        <v>0.40830923810174002</v>
      </c>
    </row>
    <row r="799" spans="2:57" x14ac:dyDescent="0.35">
      <c r="B799" t="s">
        <v>103</v>
      </c>
      <c r="C799" s="17">
        <v>0.186566309117525</v>
      </c>
      <c r="D799" s="17">
        <v>0.209764060267351</v>
      </c>
      <c r="E799" s="17">
        <v>0.17380078241354799</v>
      </c>
      <c r="F799" s="17"/>
      <c r="G799" s="17">
        <v>0.12054959711188901</v>
      </c>
      <c r="H799" s="17">
        <v>0.17418959388166899</v>
      </c>
      <c r="I799" s="17">
        <v>0.17288439995252899</v>
      </c>
      <c r="J799" s="17">
        <v>0.25128600218309499</v>
      </c>
      <c r="K799" s="17">
        <v>0.22342855706869799</v>
      </c>
      <c r="L799" s="17">
        <v>0.136693080308462</v>
      </c>
      <c r="M799" s="17"/>
      <c r="N799" s="17">
        <v>0.20212122804499399</v>
      </c>
      <c r="O799" s="17">
        <v>0.19238266185450301</v>
      </c>
      <c r="P799" s="17">
        <v>0.15743362067996899</v>
      </c>
      <c r="Q799" s="17">
        <v>0.13250643901147899</v>
      </c>
      <c r="R799" s="17"/>
      <c r="S799" s="17">
        <v>0.20833333333333301</v>
      </c>
      <c r="T799" s="17">
        <v>0.14285714285714299</v>
      </c>
      <c r="U799" s="17">
        <v>0.11764705882352899</v>
      </c>
      <c r="V799" s="17">
        <v>0.158730158730159</v>
      </c>
      <c r="W799" s="17">
        <v>0.169491525423729</v>
      </c>
      <c r="X799" s="17">
        <v>0.189873417721519</v>
      </c>
      <c r="Y799" s="17">
        <v>0.28571428571428598</v>
      </c>
      <c r="Z799" s="17">
        <v>0.13953488372093001</v>
      </c>
      <c r="AA799" s="17">
        <v>0.24444444444444399</v>
      </c>
      <c r="AB799" s="17"/>
      <c r="AC799" s="17">
        <v>0.18558796975422201</v>
      </c>
      <c r="AD799" s="17">
        <v>0.19609815739908101</v>
      </c>
      <c r="AE799" s="17">
        <v>0.16309717007093899</v>
      </c>
      <c r="AF799" s="17"/>
      <c r="AG799" s="17">
        <v>0.206623034077107</v>
      </c>
      <c r="AH799" s="17">
        <v>0.172970376876557</v>
      </c>
      <c r="AI799" s="17">
        <v>0.14318767846116201</v>
      </c>
      <c r="AJ799" s="17">
        <v>0.59272422091101395</v>
      </c>
      <c r="AK799" s="17">
        <v>0.205855033877371</v>
      </c>
      <c r="AL799" s="17"/>
      <c r="AM799" s="17">
        <v>0.24036374404229699</v>
      </c>
      <c r="AN799" s="17">
        <v>0.12041937742688601</v>
      </c>
      <c r="AO799" s="17">
        <v>0.19581492295908001</v>
      </c>
      <c r="AP799" s="17">
        <v>0.18659131556209099</v>
      </c>
      <c r="AQ799" s="17">
        <v>0.30380440906253497</v>
      </c>
      <c r="AR799" s="17"/>
      <c r="AS799" s="17">
        <v>0.18843064257448</v>
      </c>
      <c r="AT799" s="17">
        <v>0.21903419190294801</v>
      </c>
      <c r="AU799" s="17">
        <v>0.198904694121148</v>
      </c>
      <c r="AV799" s="17">
        <v>9.0303477067897098E-2</v>
      </c>
      <c r="AW799" s="17"/>
      <c r="AX799" s="17">
        <v>0.19094778926956399</v>
      </c>
      <c r="AY799" s="17"/>
      <c r="AZ799" s="17">
        <v>0.14383717146962</v>
      </c>
      <c r="BA799" s="17">
        <v>0.17898970702099301</v>
      </c>
      <c r="BB799" s="17">
        <v>0.24762716271951399</v>
      </c>
      <c r="BC799" s="17"/>
      <c r="BD799" s="17">
        <v>0.18722041467985401</v>
      </c>
      <c r="BE799" s="17">
        <v>0.18369322581675299</v>
      </c>
    </row>
    <row r="800" spans="2:57" x14ac:dyDescent="0.35">
      <c r="B800" t="s">
        <v>81</v>
      </c>
      <c r="C800" s="17">
        <v>1.53426122152853E-2</v>
      </c>
      <c r="D800" s="17">
        <v>8.3530735834858594E-3</v>
      </c>
      <c r="E800" s="17">
        <v>1.95253423879874E-2</v>
      </c>
      <c r="F800" s="17"/>
      <c r="G800" s="17">
        <v>0</v>
      </c>
      <c r="H800" s="17">
        <v>2.3221444349446799E-2</v>
      </c>
      <c r="I800" s="17">
        <v>2.9431322648131499E-2</v>
      </c>
      <c r="J800" s="17">
        <v>7.6418191078017799E-3</v>
      </c>
      <c r="K800" s="17">
        <v>0</v>
      </c>
      <c r="L800" s="17">
        <v>0</v>
      </c>
      <c r="M800" s="17"/>
      <c r="N800" s="17">
        <v>0</v>
      </c>
      <c r="O800" s="17">
        <v>6.2731731867548103E-3</v>
      </c>
      <c r="P800" s="17">
        <v>5.4630129371148001E-2</v>
      </c>
      <c r="Q800" s="17">
        <v>6.1602760235076201E-2</v>
      </c>
      <c r="R800" s="17"/>
      <c r="S800" s="17">
        <v>8.3333333333333297E-3</v>
      </c>
      <c r="T800" s="17">
        <v>1.9047619047619001E-2</v>
      </c>
      <c r="U800" s="17">
        <v>2.9411764705882401E-2</v>
      </c>
      <c r="V800" s="17">
        <v>4.7619047619047603E-2</v>
      </c>
      <c r="W800" s="17">
        <v>0</v>
      </c>
      <c r="X800" s="17">
        <v>2.53164556962025E-2</v>
      </c>
      <c r="Y800" s="17">
        <v>0</v>
      </c>
      <c r="Z800" s="17">
        <v>0</v>
      </c>
      <c r="AA800" s="17">
        <v>0</v>
      </c>
      <c r="AB800" s="17"/>
      <c r="AC800" s="17">
        <v>1.9327714540689302E-2</v>
      </c>
      <c r="AD800" s="17">
        <v>8.9308679715251107E-3</v>
      </c>
      <c r="AE800" s="17">
        <v>2.59189402748074E-2</v>
      </c>
      <c r="AF800" s="17"/>
      <c r="AG800" s="17">
        <v>4.1104139026379403E-3</v>
      </c>
      <c r="AH800" s="17">
        <v>1.5341039666632399E-2</v>
      </c>
      <c r="AI800" s="17">
        <v>0</v>
      </c>
      <c r="AJ800" s="17">
        <v>0</v>
      </c>
      <c r="AK800" s="17">
        <v>6.6619874945863702E-2</v>
      </c>
      <c r="AL800" s="17"/>
      <c r="AM800" s="17">
        <v>5.7542988643856999E-2</v>
      </c>
      <c r="AN800" s="17">
        <v>2.75387580842676E-2</v>
      </c>
      <c r="AO800" s="17">
        <v>7.9853091213300705E-3</v>
      </c>
      <c r="AP800" s="17">
        <v>5.0891591501395902E-3</v>
      </c>
      <c r="AQ800" s="17">
        <v>0</v>
      </c>
      <c r="AR800" s="17"/>
      <c r="AS800" s="17">
        <v>3.4402087195781E-2</v>
      </c>
      <c r="AT800" s="17">
        <v>3.7143369688434199E-3</v>
      </c>
      <c r="AU800" s="17">
        <v>2.2014457355029202E-2</v>
      </c>
      <c r="AV800" s="17">
        <v>0</v>
      </c>
      <c r="AW800" s="17"/>
      <c r="AX800" s="17">
        <v>1.37356229910876E-2</v>
      </c>
      <c r="AY800" s="17"/>
      <c r="AZ800" s="17">
        <v>3.04148707898775E-2</v>
      </c>
      <c r="BA800" s="17">
        <v>8.8207382317559094E-3</v>
      </c>
      <c r="BB800" s="17">
        <v>4.4955361314820003E-3</v>
      </c>
      <c r="BC800" s="17"/>
      <c r="BD800" s="17">
        <v>1.7581562780076599E-2</v>
      </c>
      <c r="BE800" s="17">
        <v>7.7165957856035203E-3</v>
      </c>
    </row>
    <row r="801" spans="2:57" x14ac:dyDescent="0.35">
      <c r="B801" t="s">
        <v>109</v>
      </c>
      <c r="C801" s="17">
        <v>0.19601547135383701</v>
      </c>
      <c r="D801" s="17">
        <v>0.16250912528164499</v>
      </c>
      <c r="E801" s="17">
        <v>0.21194051405433101</v>
      </c>
      <c r="F801" s="17"/>
      <c r="G801" s="17">
        <v>0.24800913185985099</v>
      </c>
      <c r="H801" s="17">
        <v>0.22280183406023801</v>
      </c>
      <c r="I801" s="17">
        <v>0.23642740979391499</v>
      </c>
      <c r="J801" s="17">
        <v>0.17321133914223399</v>
      </c>
      <c r="K801" s="17">
        <v>8.3062619398839493E-2</v>
      </c>
      <c r="L801" s="17">
        <v>0.133596963754641</v>
      </c>
      <c r="M801" s="17"/>
      <c r="N801" s="17">
        <v>0.18469385003762401</v>
      </c>
      <c r="O801" s="17">
        <v>0.16845538772426699</v>
      </c>
      <c r="P801" s="17">
        <v>0.21939831196266299</v>
      </c>
      <c r="Q801" s="17">
        <v>0.27927157964684401</v>
      </c>
      <c r="R801" s="17"/>
      <c r="S801" s="17">
        <v>0.21666666666666701</v>
      </c>
      <c r="T801" s="17">
        <v>0.25714285714285701</v>
      </c>
      <c r="U801" s="17">
        <v>0.14705882352941199</v>
      </c>
      <c r="V801" s="17">
        <v>0.14285714285714299</v>
      </c>
      <c r="W801" s="17">
        <v>0.25423728813559299</v>
      </c>
      <c r="X801" s="17">
        <v>0.139240506329114</v>
      </c>
      <c r="Y801" s="17">
        <v>0.2</v>
      </c>
      <c r="Z801" s="17">
        <v>0.209302325581395</v>
      </c>
      <c r="AA801" s="17">
        <v>0.17777777777777801</v>
      </c>
      <c r="AB801" s="17"/>
      <c r="AC801" s="17">
        <v>0.14473584318874799</v>
      </c>
      <c r="AD801" s="17">
        <v>0.20388683756252801</v>
      </c>
      <c r="AE801" s="17">
        <v>0.28389280339079997</v>
      </c>
      <c r="AF801" s="17"/>
      <c r="AG801" s="17">
        <v>0.16784818573263999</v>
      </c>
      <c r="AH801" s="17">
        <v>0.20577256903979699</v>
      </c>
      <c r="AI801" s="17">
        <v>0.21504779622525799</v>
      </c>
      <c r="AJ801" s="17">
        <v>0</v>
      </c>
      <c r="AK801" s="17">
        <v>0.21050902832736501</v>
      </c>
      <c r="AL801" s="17"/>
      <c r="AM801" s="17">
        <v>0.116275234534016</v>
      </c>
      <c r="AN801" s="17">
        <v>0.19893612141818201</v>
      </c>
      <c r="AO801" s="17">
        <v>0.163064046111251</v>
      </c>
      <c r="AP801" s="17">
        <v>0.26454324290653197</v>
      </c>
      <c r="AQ801" s="17">
        <v>0.164547096053137</v>
      </c>
      <c r="AR801" s="17"/>
      <c r="AS801" s="17">
        <v>0.20474667064134899</v>
      </c>
      <c r="AT801" s="17">
        <v>0.18107162668782301</v>
      </c>
      <c r="AU801" s="17">
        <v>0.152126177268263</v>
      </c>
      <c r="AV801" s="17">
        <v>0.27767056133562401</v>
      </c>
      <c r="AW801" s="17"/>
      <c r="AX801" s="17">
        <v>0.19269538173841</v>
      </c>
      <c r="AY801" s="17"/>
      <c r="AZ801" s="17">
        <v>0.25624360617159397</v>
      </c>
      <c r="BA801" s="17">
        <v>0.195180807358735</v>
      </c>
      <c r="BB801" s="17">
        <v>0.13810579418299501</v>
      </c>
      <c r="BC801" s="17"/>
      <c r="BD801" s="17">
        <v>0.23583416763437701</v>
      </c>
      <c r="BE801" s="17">
        <v>0.159110386233592</v>
      </c>
    </row>
    <row r="802" spans="2:57" x14ac:dyDescent="0.35">
      <c r="B802" t="s">
        <v>108</v>
      </c>
      <c r="C802" s="17">
        <v>0.54329017993925499</v>
      </c>
      <c r="D802" s="17">
        <v>0.59845088471542296</v>
      </c>
      <c r="E802" s="17">
        <v>0.51340431884704996</v>
      </c>
      <c r="F802" s="17"/>
      <c r="G802" s="17">
        <v>0.41427194156098601</v>
      </c>
      <c r="H802" s="17">
        <v>0.51637520924126801</v>
      </c>
      <c r="I802" s="17">
        <v>0.51099173899698203</v>
      </c>
      <c r="J802" s="17">
        <v>0.65051981454804397</v>
      </c>
      <c r="K802" s="17">
        <v>0.62117222158855401</v>
      </c>
      <c r="L802" s="17">
        <v>0.53327996940552902</v>
      </c>
      <c r="M802" s="17"/>
      <c r="N802" s="17">
        <v>0.55634789124476602</v>
      </c>
      <c r="O802" s="17">
        <v>0.57556060879214299</v>
      </c>
      <c r="P802" s="17">
        <v>0.48025410040976102</v>
      </c>
      <c r="Q802" s="17">
        <v>0.47989503383232901</v>
      </c>
      <c r="R802" s="17"/>
      <c r="S802" s="17">
        <v>0.49166666666666697</v>
      </c>
      <c r="T802" s="17">
        <v>0.53333333333333299</v>
      </c>
      <c r="U802" s="17">
        <v>0.55882352941176505</v>
      </c>
      <c r="V802" s="17">
        <v>0.53968253968253999</v>
      </c>
      <c r="W802" s="17">
        <v>0.45762711864406802</v>
      </c>
      <c r="X802" s="17">
        <v>0.632911392405063</v>
      </c>
      <c r="Y802" s="17">
        <v>0.6</v>
      </c>
      <c r="Z802" s="17">
        <v>0.55813953488372103</v>
      </c>
      <c r="AA802" s="17">
        <v>0.54444444444444395</v>
      </c>
      <c r="AB802" s="17"/>
      <c r="AC802" s="17">
        <v>0.58329845374929501</v>
      </c>
      <c r="AD802" s="17">
        <v>0.542166842861597</v>
      </c>
      <c r="AE802" s="17">
        <v>0.479809424952303</v>
      </c>
      <c r="AF802" s="17"/>
      <c r="AG802" s="17">
        <v>0.59892229253789697</v>
      </c>
      <c r="AH802" s="17">
        <v>0.50681934674179796</v>
      </c>
      <c r="AI802" s="17">
        <v>0.491224218224387</v>
      </c>
      <c r="AJ802" s="17">
        <v>0.79636211045550698</v>
      </c>
      <c r="AK802" s="17">
        <v>0.61562133589091494</v>
      </c>
      <c r="AL802" s="17"/>
      <c r="AM802" s="17">
        <v>0.54203535202019204</v>
      </c>
      <c r="AN802" s="17">
        <v>0.50256498624216295</v>
      </c>
      <c r="AO802" s="17">
        <v>0.56114400271795495</v>
      </c>
      <c r="AP802" s="17">
        <v>0.51539289666197596</v>
      </c>
      <c r="AQ802" s="17">
        <v>0.51367622746894503</v>
      </c>
      <c r="AR802" s="17"/>
      <c r="AS802" s="17">
        <v>0.51263362719840599</v>
      </c>
      <c r="AT802" s="17">
        <v>0.58792789613957297</v>
      </c>
      <c r="AU802" s="17">
        <v>0.554808209614573</v>
      </c>
      <c r="AV802" s="17">
        <v>0.47615560065328</v>
      </c>
      <c r="AW802" s="17"/>
      <c r="AX802" s="17">
        <v>0.54633849643326604</v>
      </c>
      <c r="AY802" s="17"/>
      <c r="AZ802" s="17">
        <v>0.460493083925894</v>
      </c>
      <c r="BA802" s="17">
        <v>0.53108890489565996</v>
      </c>
      <c r="BB802" s="17">
        <v>0.64615756279401604</v>
      </c>
      <c r="BC802" s="17"/>
      <c r="BD802" s="17">
        <v>0.50828502481126803</v>
      </c>
      <c r="BE802" s="17">
        <v>0.59200246391849398</v>
      </c>
    </row>
    <row r="803" spans="2:57" x14ac:dyDescent="0.35">
      <c r="B803" t="s">
        <v>110</v>
      </c>
      <c r="C803" s="17">
        <v>0.34727470858541898</v>
      </c>
      <c r="D803" s="17">
        <v>0.435941759433778</v>
      </c>
      <c r="E803" s="17">
        <v>0.301463804792719</v>
      </c>
      <c r="F803" s="17"/>
      <c r="G803" s="17">
        <v>0.16626280970113499</v>
      </c>
      <c r="H803" s="17">
        <v>0.29357337518102899</v>
      </c>
      <c r="I803" s="17">
        <v>0.274564329203067</v>
      </c>
      <c r="J803" s="17">
        <v>0.47730847540581001</v>
      </c>
      <c r="K803" s="17">
        <v>0.53810960218971404</v>
      </c>
      <c r="L803" s="17">
        <v>0.39968300565088799</v>
      </c>
      <c r="M803" s="17"/>
      <c r="N803" s="17">
        <v>0.37165404120714202</v>
      </c>
      <c r="O803" s="17">
        <v>0.407105221067876</v>
      </c>
      <c r="P803" s="17">
        <v>0.260855788447098</v>
      </c>
      <c r="Q803" s="17">
        <v>0.200623454185485</v>
      </c>
      <c r="R803" s="17"/>
      <c r="S803" s="17">
        <v>0.27500000000000002</v>
      </c>
      <c r="T803" s="17">
        <v>0.27619047619047599</v>
      </c>
      <c r="U803" s="17">
        <v>0.41176470588235298</v>
      </c>
      <c r="V803" s="17">
        <v>0.39682539682539703</v>
      </c>
      <c r="W803" s="17">
        <v>0.20338983050847501</v>
      </c>
      <c r="X803" s="17">
        <v>0.493670886075949</v>
      </c>
      <c r="Y803" s="17">
        <v>0.4</v>
      </c>
      <c r="Z803" s="17">
        <v>0.34883720930232598</v>
      </c>
      <c r="AA803" s="17">
        <v>0.36666666666666697</v>
      </c>
      <c r="AB803" s="17"/>
      <c r="AC803" s="17">
        <v>0.43856261056054702</v>
      </c>
      <c r="AD803" s="17">
        <v>0.33828000529906899</v>
      </c>
      <c r="AE803" s="17">
        <v>0.195916621561503</v>
      </c>
      <c r="AF803" s="17"/>
      <c r="AG803" s="17">
        <v>0.43107410680525698</v>
      </c>
      <c r="AH803" s="17">
        <v>0.301046777702001</v>
      </c>
      <c r="AI803" s="17">
        <v>0.27617642199912901</v>
      </c>
      <c r="AJ803" s="17">
        <v>0.79636211045550698</v>
      </c>
      <c r="AK803" s="17">
        <v>0.40511230756354999</v>
      </c>
      <c r="AL803" s="17"/>
      <c r="AM803" s="17">
        <v>0.42576011748617598</v>
      </c>
      <c r="AN803" s="17">
        <v>0.30362886482398099</v>
      </c>
      <c r="AO803" s="17">
        <v>0.39807995660670398</v>
      </c>
      <c r="AP803" s="17">
        <v>0.25084965375544399</v>
      </c>
      <c r="AQ803" s="17">
        <v>0.34912913141580798</v>
      </c>
      <c r="AR803" s="17"/>
      <c r="AS803" s="17">
        <v>0.307886956557057</v>
      </c>
      <c r="AT803" s="17">
        <v>0.40685626945175002</v>
      </c>
      <c r="AU803" s="17">
        <v>0.40268203234631</v>
      </c>
      <c r="AV803" s="17">
        <v>0.19848503931765701</v>
      </c>
      <c r="AW803" s="17"/>
      <c r="AX803" s="17">
        <v>0.35364311469485699</v>
      </c>
      <c r="AY803" s="17"/>
      <c r="AZ803" s="17">
        <v>0.2042494777543</v>
      </c>
      <c r="BA803" s="17">
        <v>0.33590809753692502</v>
      </c>
      <c r="BB803" s="17">
        <v>0.50805176861102097</v>
      </c>
      <c r="BC803" s="17"/>
      <c r="BD803" s="17">
        <v>0.27245085717689099</v>
      </c>
      <c r="BE803" s="17">
        <v>0.43289207768490201</v>
      </c>
    </row>
    <row r="804" spans="2:57"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row>
    <row r="805" spans="2:57" x14ac:dyDescent="0.35">
      <c r="B805" s="6" t="s">
        <v>353</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row>
    <row r="806" spans="2:57" x14ac:dyDescent="0.35">
      <c r="B806" s="24" t="s">
        <v>85</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row>
    <row r="807" spans="2:57" x14ac:dyDescent="0.35">
      <c r="B807" t="s">
        <v>107</v>
      </c>
      <c r="C807" s="17">
        <v>3.8329848743294898E-2</v>
      </c>
      <c r="D807" s="17">
        <v>3.35295659716369E-2</v>
      </c>
      <c r="E807" s="17">
        <v>4.1333147457086203E-2</v>
      </c>
      <c r="F807" s="17"/>
      <c r="G807" s="17">
        <v>6.8867729298746294E-2</v>
      </c>
      <c r="H807" s="17">
        <v>1.9361162559899701E-2</v>
      </c>
      <c r="I807" s="17">
        <v>5.5174012618602497E-2</v>
      </c>
      <c r="J807" s="17">
        <v>4.9976509024661199E-2</v>
      </c>
      <c r="K807" s="17">
        <v>2.2834154993273799E-2</v>
      </c>
      <c r="L807" s="17">
        <v>0</v>
      </c>
      <c r="M807" s="17"/>
      <c r="N807" s="17">
        <v>4.0517224953083901E-2</v>
      </c>
      <c r="O807" s="17">
        <v>3.3319816195324599E-2</v>
      </c>
      <c r="P807" s="17">
        <v>2.8637258101661602E-2</v>
      </c>
      <c r="Q807" s="17">
        <v>5.6785615839908501E-2</v>
      </c>
      <c r="R807" s="17"/>
      <c r="S807" s="17">
        <v>0.05</v>
      </c>
      <c r="T807" s="17">
        <v>3.8095238095238099E-2</v>
      </c>
      <c r="U807" s="17">
        <v>0</v>
      </c>
      <c r="V807" s="17">
        <v>3.17460317460318E-2</v>
      </c>
      <c r="W807" s="17">
        <v>0.101694915254237</v>
      </c>
      <c r="X807" s="17">
        <v>2.53164556962025E-2</v>
      </c>
      <c r="Y807" s="17">
        <v>2.8571428571428598E-2</v>
      </c>
      <c r="Z807" s="17">
        <v>4.6511627906976702E-2</v>
      </c>
      <c r="AA807" s="17">
        <v>3.3333333333333298E-2</v>
      </c>
      <c r="AB807" s="17"/>
      <c r="AC807" s="17">
        <v>3.3758840885752303E-2</v>
      </c>
      <c r="AD807" s="17">
        <v>3.1955448272220903E-2</v>
      </c>
      <c r="AE807" s="17">
        <v>6.2894202205479505E-2</v>
      </c>
      <c r="AF807" s="17"/>
      <c r="AG807" s="17">
        <v>3.5939897400115599E-2</v>
      </c>
      <c r="AH807" s="17">
        <v>4.4051732411883898E-2</v>
      </c>
      <c r="AI807" s="17">
        <v>1.9626239901541599E-2</v>
      </c>
      <c r="AJ807" s="17">
        <v>0</v>
      </c>
      <c r="AK807" s="17">
        <v>6.0753974007234202E-2</v>
      </c>
      <c r="AL807" s="17"/>
      <c r="AM807" s="17">
        <v>1.84046676412731E-2</v>
      </c>
      <c r="AN807" s="17">
        <v>5.09249567720272E-2</v>
      </c>
      <c r="AO807" s="17">
        <v>1.74566543385326E-2</v>
      </c>
      <c r="AP807" s="17">
        <v>5.8778161297265201E-2</v>
      </c>
      <c r="AQ807" s="17">
        <v>4.3817239655537098E-2</v>
      </c>
      <c r="AR807" s="17"/>
      <c r="AS807" s="17">
        <v>3.8508232384569401E-2</v>
      </c>
      <c r="AT807" s="17">
        <v>3.7719545165073899E-2</v>
      </c>
      <c r="AU807" s="17">
        <v>3.2709755341697802E-2</v>
      </c>
      <c r="AV807" s="17">
        <v>4.73778403725367E-2</v>
      </c>
      <c r="AW807" s="17"/>
      <c r="AX807" s="17">
        <v>4.1246637048425898E-2</v>
      </c>
      <c r="AY807" s="17"/>
      <c r="AZ807" s="17">
        <v>4.5385007679728702E-2</v>
      </c>
      <c r="BA807" s="17">
        <v>3.4330645083718997E-2</v>
      </c>
      <c r="BB807" s="17">
        <v>2.4359157699514199E-2</v>
      </c>
      <c r="BC807" s="17"/>
      <c r="BD807" s="17">
        <v>4.9461709444066401E-2</v>
      </c>
      <c r="BE807" s="17">
        <v>2.85732082553872E-2</v>
      </c>
    </row>
    <row r="808" spans="2:57" x14ac:dyDescent="0.35">
      <c r="B808" t="s">
        <v>106</v>
      </c>
      <c r="C808" s="17">
        <v>0.156171986690822</v>
      </c>
      <c r="D808" s="17">
        <v>0.149338927388594</v>
      </c>
      <c r="E808" s="17">
        <v>0.16092485460331599</v>
      </c>
      <c r="F808" s="17"/>
      <c r="G808" s="17">
        <v>0.15519405243502901</v>
      </c>
      <c r="H808" s="17">
        <v>0.17497217211152899</v>
      </c>
      <c r="I808" s="17">
        <v>0.159908602435505</v>
      </c>
      <c r="J808" s="17">
        <v>0.13378283678015401</v>
      </c>
      <c r="K808" s="17">
        <v>0.114783822889685</v>
      </c>
      <c r="L808" s="17">
        <v>0.22356344747349399</v>
      </c>
      <c r="M808" s="17"/>
      <c r="N808" s="17">
        <v>0.159270991149846</v>
      </c>
      <c r="O808" s="17">
        <v>0.150113064048432</v>
      </c>
      <c r="P808" s="17">
        <v>0.14837505195989001</v>
      </c>
      <c r="Q808" s="17">
        <v>0.177855214299554</v>
      </c>
      <c r="R808" s="17"/>
      <c r="S808" s="17">
        <v>0.133333333333333</v>
      </c>
      <c r="T808" s="17">
        <v>0.133333333333333</v>
      </c>
      <c r="U808" s="17">
        <v>0.17647058823529399</v>
      </c>
      <c r="V808" s="17">
        <v>0.206349206349206</v>
      </c>
      <c r="W808" s="17">
        <v>0.20338983050847501</v>
      </c>
      <c r="X808" s="17">
        <v>0.113924050632911</v>
      </c>
      <c r="Y808" s="17">
        <v>0.128571428571429</v>
      </c>
      <c r="Z808" s="17">
        <v>0.186046511627907</v>
      </c>
      <c r="AA808" s="17">
        <v>0.16666666666666699</v>
      </c>
      <c r="AB808" s="17"/>
      <c r="AC808" s="17">
        <v>0.144486766309571</v>
      </c>
      <c r="AD808" s="17">
        <v>0.16306748905580301</v>
      </c>
      <c r="AE808" s="17">
        <v>9.8974024576553896E-2</v>
      </c>
      <c r="AF808" s="17"/>
      <c r="AG808" s="17">
        <v>0.170964074569251</v>
      </c>
      <c r="AH808" s="17">
        <v>0.15888234685074301</v>
      </c>
      <c r="AI808" s="17">
        <v>0.181248536081933</v>
      </c>
      <c r="AJ808" s="17">
        <v>0</v>
      </c>
      <c r="AK808" s="17">
        <v>8.1529039831546996E-2</v>
      </c>
      <c r="AL808" s="17"/>
      <c r="AM808" s="17">
        <v>0.168496890364873</v>
      </c>
      <c r="AN808" s="17">
        <v>0.19727153076611101</v>
      </c>
      <c r="AO808" s="17">
        <v>0.14132400443281201</v>
      </c>
      <c r="AP808" s="17">
        <v>0.15211865094161001</v>
      </c>
      <c r="AQ808" s="17">
        <v>0.299484915094821</v>
      </c>
      <c r="AR808" s="17"/>
      <c r="AS808" s="17">
        <v>0.106657293418327</v>
      </c>
      <c r="AT808" s="17">
        <v>0.152351872985452</v>
      </c>
      <c r="AU808" s="17">
        <v>0.191510512513481</v>
      </c>
      <c r="AV808" s="17">
        <v>0.200907811442086</v>
      </c>
      <c r="AW808" s="17"/>
      <c r="AX808" s="17">
        <v>0.15976835944998999</v>
      </c>
      <c r="AY808" s="17"/>
      <c r="AZ808" s="17">
        <v>0.16504956235768301</v>
      </c>
      <c r="BA808" s="17">
        <v>0.17447583258659199</v>
      </c>
      <c r="BB808" s="17">
        <v>0.13423350251010199</v>
      </c>
      <c r="BC808" s="17"/>
      <c r="BD808" s="17">
        <v>0.13880272960843701</v>
      </c>
      <c r="BE808" s="17">
        <v>0.16192438675214499</v>
      </c>
    </row>
    <row r="809" spans="2:57" x14ac:dyDescent="0.35">
      <c r="B809" t="s">
        <v>105</v>
      </c>
      <c r="C809" s="17">
        <v>0.25418351726953198</v>
      </c>
      <c r="D809" s="17">
        <v>0.21274508391001701</v>
      </c>
      <c r="E809" s="17">
        <v>0.27504696930732903</v>
      </c>
      <c r="F809" s="17"/>
      <c r="G809" s="17">
        <v>0.26511353030116802</v>
      </c>
      <c r="H809" s="17">
        <v>0.27341752726392399</v>
      </c>
      <c r="I809" s="17">
        <v>0.19969872229923399</v>
      </c>
      <c r="J809" s="17">
        <v>0.25035559661012102</v>
      </c>
      <c r="K809" s="17">
        <v>0.32627967187562501</v>
      </c>
      <c r="L809" s="17">
        <v>0.22267824879377299</v>
      </c>
      <c r="M809" s="17"/>
      <c r="N809" s="17">
        <v>0.21000521078967799</v>
      </c>
      <c r="O809" s="17">
        <v>0.29450496327825298</v>
      </c>
      <c r="P809" s="17">
        <v>0.32601255519328198</v>
      </c>
      <c r="Q809" s="17">
        <v>0.281449351046341</v>
      </c>
      <c r="R809" s="17"/>
      <c r="S809" s="17">
        <v>0.241666666666667</v>
      </c>
      <c r="T809" s="17">
        <v>0.30476190476190501</v>
      </c>
      <c r="U809" s="17">
        <v>0.23529411764705899</v>
      </c>
      <c r="V809" s="17">
        <v>0.26984126984126999</v>
      </c>
      <c r="W809" s="17">
        <v>0.23728813559322001</v>
      </c>
      <c r="X809" s="17">
        <v>0.278481012658228</v>
      </c>
      <c r="Y809" s="17">
        <v>0.214285714285714</v>
      </c>
      <c r="Z809" s="17">
        <v>0.30232558139534899</v>
      </c>
      <c r="AA809" s="17">
        <v>0.211111111111111</v>
      </c>
      <c r="AB809" s="17"/>
      <c r="AC809" s="17">
        <v>0.26743428468425401</v>
      </c>
      <c r="AD809" s="17">
        <v>0.22732676037606001</v>
      </c>
      <c r="AE809" s="17">
        <v>0.37941147467928898</v>
      </c>
      <c r="AF809" s="17"/>
      <c r="AG809" s="17">
        <v>0.25949217716072098</v>
      </c>
      <c r="AH809" s="17">
        <v>0.23915803071608899</v>
      </c>
      <c r="AI809" s="17">
        <v>0.30616293086332802</v>
      </c>
      <c r="AJ809" s="17">
        <v>0</v>
      </c>
      <c r="AK809" s="17">
        <v>0.220844187123998</v>
      </c>
      <c r="AL809" s="17"/>
      <c r="AM809" s="17">
        <v>0.34366858392878202</v>
      </c>
      <c r="AN809" s="17">
        <v>0.26582614070733201</v>
      </c>
      <c r="AO809" s="17">
        <v>0.24476497514975101</v>
      </c>
      <c r="AP809" s="17">
        <v>0.236341800186533</v>
      </c>
      <c r="AQ809" s="17">
        <v>0.18967215263200499</v>
      </c>
      <c r="AR809" s="17"/>
      <c r="AS809" s="17">
        <v>0.31114716976197998</v>
      </c>
      <c r="AT809" s="17">
        <v>0.213593903037086</v>
      </c>
      <c r="AU809" s="17">
        <v>0.26271821486943903</v>
      </c>
      <c r="AV809" s="17">
        <v>0.23802410314818501</v>
      </c>
      <c r="AW809" s="17"/>
      <c r="AX809" s="17">
        <v>0.23468477930659401</v>
      </c>
      <c r="AY809" s="17"/>
      <c r="AZ809" s="17">
        <v>0.24450237432454699</v>
      </c>
      <c r="BA809" s="17">
        <v>0.24772074879735501</v>
      </c>
      <c r="BB809" s="17">
        <v>0.267358078864947</v>
      </c>
      <c r="BC809" s="17"/>
      <c r="BD809" s="17">
        <v>0.25676947763824398</v>
      </c>
      <c r="BE809" s="17">
        <v>0.24654763636986601</v>
      </c>
    </row>
    <row r="810" spans="2:57" x14ac:dyDescent="0.35">
      <c r="B810" t="s">
        <v>104</v>
      </c>
      <c r="C810" s="17">
        <v>0.37293875575545099</v>
      </c>
      <c r="D810" s="17">
        <v>0.40262609107429198</v>
      </c>
      <c r="E810" s="17">
        <v>0.35723296717117697</v>
      </c>
      <c r="F810" s="17"/>
      <c r="G810" s="17">
        <v>0.34666056806696799</v>
      </c>
      <c r="H810" s="17">
        <v>0.33132846606456601</v>
      </c>
      <c r="I810" s="17">
        <v>0.39008437283801001</v>
      </c>
      <c r="J810" s="17">
        <v>0.39354056025194001</v>
      </c>
      <c r="K810" s="17">
        <v>0.41000813259999802</v>
      </c>
      <c r="L810" s="17">
        <v>0.38960185851663398</v>
      </c>
      <c r="M810" s="17"/>
      <c r="N810" s="17">
        <v>0.42305644740960602</v>
      </c>
      <c r="O810" s="17">
        <v>0.30174624526468802</v>
      </c>
      <c r="P810" s="17">
        <v>0.32439237129847098</v>
      </c>
      <c r="Q810" s="17">
        <v>0.34708265395685101</v>
      </c>
      <c r="R810" s="17"/>
      <c r="S810" s="17">
        <v>0.34166666666666701</v>
      </c>
      <c r="T810" s="17">
        <v>0.38095238095238099</v>
      </c>
      <c r="U810" s="17">
        <v>0.38235294117647101</v>
      </c>
      <c r="V810" s="17">
        <v>0.365079365079365</v>
      </c>
      <c r="W810" s="17">
        <v>0.355932203389831</v>
      </c>
      <c r="X810" s="17">
        <v>0.354430379746835</v>
      </c>
      <c r="Y810" s="17">
        <v>0.45714285714285702</v>
      </c>
      <c r="Z810" s="17">
        <v>0.30232558139534899</v>
      </c>
      <c r="AA810" s="17">
        <v>0.38888888888888901</v>
      </c>
      <c r="AB810" s="17"/>
      <c r="AC810" s="17">
        <v>0.39671400463766199</v>
      </c>
      <c r="AD810" s="17">
        <v>0.37471444304845403</v>
      </c>
      <c r="AE810" s="17">
        <v>0.310554866067901</v>
      </c>
      <c r="AF810" s="17"/>
      <c r="AG810" s="17">
        <v>0.37838818675212899</v>
      </c>
      <c r="AH810" s="17">
        <v>0.369021277818945</v>
      </c>
      <c r="AI810" s="17">
        <v>0.37346029908603301</v>
      </c>
      <c r="AJ810" s="17">
        <v>0.38833271959647497</v>
      </c>
      <c r="AK810" s="17">
        <v>0.46449659900532198</v>
      </c>
      <c r="AL810" s="17"/>
      <c r="AM810" s="17">
        <v>0.29852695888896602</v>
      </c>
      <c r="AN810" s="17">
        <v>0.30503785726735799</v>
      </c>
      <c r="AO810" s="17">
        <v>0.40649599633950001</v>
      </c>
      <c r="AP810" s="17">
        <v>0.35528296665590697</v>
      </c>
      <c r="AQ810" s="17">
        <v>0.28971046524298599</v>
      </c>
      <c r="AR810" s="17"/>
      <c r="AS810" s="17">
        <v>0.36128942573738299</v>
      </c>
      <c r="AT810" s="17">
        <v>0.35184343222147801</v>
      </c>
      <c r="AU810" s="17">
        <v>0.43343976689678498</v>
      </c>
      <c r="AV810" s="17">
        <v>0.35681067825012702</v>
      </c>
      <c r="AW810" s="17"/>
      <c r="AX810" s="17">
        <v>0.38483235024120499</v>
      </c>
      <c r="AY810" s="17"/>
      <c r="AZ810" s="17">
        <v>0.37569734556304302</v>
      </c>
      <c r="BA810" s="17">
        <v>0.348281230491431</v>
      </c>
      <c r="BB810" s="17">
        <v>0.39567669096263403</v>
      </c>
      <c r="BC810" s="17"/>
      <c r="BD810" s="17">
        <v>0.38903923073352698</v>
      </c>
      <c r="BE810" s="17">
        <v>0.34910409515683499</v>
      </c>
    </row>
    <row r="811" spans="2:57" x14ac:dyDescent="0.35">
      <c r="B811" t="s">
        <v>103</v>
      </c>
      <c r="C811" s="17">
        <v>0.15777154897081</v>
      </c>
      <c r="D811" s="17">
        <v>0.18649514508425899</v>
      </c>
      <c r="E811" s="17">
        <v>0.141620848876194</v>
      </c>
      <c r="F811" s="17"/>
      <c r="G811" s="17">
        <v>0.13717269475523899</v>
      </c>
      <c r="H811" s="17">
        <v>0.183275275982827</v>
      </c>
      <c r="I811" s="17">
        <v>0.17850438379800601</v>
      </c>
      <c r="J811" s="17">
        <v>0.16453153719369701</v>
      </c>
      <c r="K811" s="17">
        <v>0.10506210478632</v>
      </c>
      <c r="L811" s="17">
        <v>8.1096660646150898E-2</v>
      </c>
      <c r="M811" s="17"/>
      <c r="N811" s="17">
        <v>0.150093300426584</v>
      </c>
      <c r="O811" s="17">
        <v>0.20309372741818399</v>
      </c>
      <c r="P811" s="17">
        <v>0.14183670388035299</v>
      </c>
      <c r="Q811" s="17">
        <v>0.102628610655777</v>
      </c>
      <c r="R811" s="17"/>
      <c r="S811" s="17">
        <v>0.21666666666666701</v>
      </c>
      <c r="T811" s="17">
        <v>0.104761904761905</v>
      </c>
      <c r="U811" s="17">
        <v>0.17647058823529399</v>
      </c>
      <c r="V811" s="17">
        <v>0.11111111111111099</v>
      </c>
      <c r="W811" s="17">
        <v>0.101694915254237</v>
      </c>
      <c r="X811" s="17">
        <v>0.215189873417722</v>
      </c>
      <c r="Y811" s="17">
        <v>0.14285714285714299</v>
      </c>
      <c r="Z811" s="17">
        <v>0.162790697674419</v>
      </c>
      <c r="AA811" s="17">
        <v>0.17777777777777801</v>
      </c>
      <c r="AB811" s="17"/>
      <c r="AC811" s="17">
        <v>0.138827125317044</v>
      </c>
      <c r="AD811" s="17">
        <v>0.18268694565320501</v>
      </c>
      <c r="AE811" s="17">
        <v>0.12224649219597</v>
      </c>
      <c r="AF811" s="17"/>
      <c r="AG811" s="17">
        <v>0.14647539557147801</v>
      </c>
      <c r="AH811" s="17">
        <v>0.17119356432254501</v>
      </c>
      <c r="AI811" s="17">
        <v>0.10118417015905901</v>
      </c>
      <c r="AJ811" s="17">
        <v>0.408029390859032</v>
      </c>
      <c r="AK811" s="17">
        <v>8.6265198549449806E-2</v>
      </c>
      <c r="AL811" s="17"/>
      <c r="AM811" s="17">
        <v>0.152498231534833</v>
      </c>
      <c r="AN811" s="17">
        <v>0.14719248456450501</v>
      </c>
      <c r="AO811" s="17">
        <v>0.17405112696596101</v>
      </c>
      <c r="AP811" s="17">
        <v>0.170219684346021</v>
      </c>
      <c r="AQ811" s="17">
        <v>0.17731522737465</v>
      </c>
      <c r="AR811" s="17"/>
      <c r="AS811" s="17">
        <v>0.141805105926185</v>
      </c>
      <c r="AT811" s="17">
        <v>0.232654134755577</v>
      </c>
      <c r="AU811" s="17">
        <v>6.0603278496111898E-2</v>
      </c>
      <c r="AV811" s="17">
        <v>0.14822943045525999</v>
      </c>
      <c r="AW811" s="17"/>
      <c r="AX811" s="17">
        <v>0.16113885895132801</v>
      </c>
      <c r="AY811" s="17"/>
      <c r="AZ811" s="17">
        <v>0.145188607928185</v>
      </c>
      <c r="BA811" s="17">
        <v>0.171360187136093</v>
      </c>
      <c r="BB811" s="17">
        <v>0.16418094733059499</v>
      </c>
      <c r="BC811" s="17"/>
      <c r="BD811" s="17">
        <v>0.14198649687656301</v>
      </c>
      <c r="BE811" s="17">
        <v>0.19763933272183301</v>
      </c>
    </row>
    <row r="812" spans="2:57" x14ac:dyDescent="0.35">
      <c r="B812" t="s">
        <v>81</v>
      </c>
      <c r="C812" s="17">
        <v>2.0604342570090899E-2</v>
      </c>
      <c r="D812" s="17">
        <v>1.5265186571200099E-2</v>
      </c>
      <c r="E812" s="17">
        <v>2.3841212584897999E-2</v>
      </c>
      <c r="F812" s="17"/>
      <c r="G812" s="17">
        <v>2.6991425142850599E-2</v>
      </c>
      <c r="H812" s="17">
        <v>1.7645396017254501E-2</v>
      </c>
      <c r="I812" s="17">
        <v>1.66299060106435E-2</v>
      </c>
      <c r="J812" s="17">
        <v>7.8129601394273298E-3</v>
      </c>
      <c r="K812" s="17">
        <v>2.1032112855098602E-2</v>
      </c>
      <c r="L812" s="17">
        <v>8.3059784569947906E-2</v>
      </c>
      <c r="M812" s="17"/>
      <c r="N812" s="17">
        <v>1.7056825271201101E-2</v>
      </c>
      <c r="O812" s="17">
        <v>1.7222183795118501E-2</v>
      </c>
      <c r="P812" s="17">
        <v>3.07460595663436E-2</v>
      </c>
      <c r="Q812" s="17">
        <v>3.41985542015689E-2</v>
      </c>
      <c r="R812" s="17"/>
      <c r="S812" s="17">
        <v>1.6666666666666701E-2</v>
      </c>
      <c r="T812" s="17">
        <v>3.8095238095238099E-2</v>
      </c>
      <c r="U812" s="17">
        <v>2.9411764705882401E-2</v>
      </c>
      <c r="V812" s="17">
        <v>1.58730158730159E-2</v>
      </c>
      <c r="W812" s="17">
        <v>0</v>
      </c>
      <c r="X812" s="17">
        <v>1.26582278481013E-2</v>
      </c>
      <c r="Y812" s="17">
        <v>2.8571428571428598E-2</v>
      </c>
      <c r="Z812" s="17">
        <v>0</v>
      </c>
      <c r="AA812" s="17">
        <v>2.2222222222222199E-2</v>
      </c>
      <c r="AB812" s="17"/>
      <c r="AC812" s="17">
        <v>1.8778978165717101E-2</v>
      </c>
      <c r="AD812" s="17">
        <v>2.02489135942562E-2</v>
      </c>
      <c r="AE812" s="17">
        <v>2.59189402748074E-2</v>
      </c>
      <c r="AF812" s="17"/>
      <c r="AG812" s="17">
        <v>8.7402685463053905E-3</v>
      </c>
      <c r="AH812" s="17">
        <v>1.7693047879793599E-2</v>
      </c>
      <c r="AI812" s="17">
        <v>1.8317823908105501E-2</v>
      </c>
      <c r="AJ812" s="17">
        <v>0.20363788954449299</v>
      </c>
      <c r="AK812" s="17">
        <v>8.6111001482449101E-2</v>
      </c>
      <c r="AL812" s="17"/>
      <c r="AM812" s="17">
        <v>1.84046676412731E-2</v>
      </c>
      <c r="AN812" s="17">
        <v>3.3747029922667302E-2</v>
      </c>
      <c r="AO812" s="17">
        <v>1.59072427734432E-2</v>
      </c>
      <c r="AP812" s="17">
        <v>2.72587365726638E-2</v>
      </c>
      <c r="AQ812" s="17">
        <v>0</v>
      </c>
      <c r="AR812" s="17"/>
      <c r="AS812" s="17">
        <v>4.0592772771556103E-2</v>
      </c>
      <c r="AT812" s="17">
        <v>1.18371118353338E-2</v>
      </c>
      <c r="AU812" s="17">
        <v>1.9018471882485299E-2</v>
      </c>
      <c r="AV812" s="17">
        <v>8.6501363318047999E-3</v>
      </c>
      <c r="AW812" s="17"/>
      <c r="AX812" s="17">
        <v>1.8329015002457399E-2</v>
      </c>
      <c r="AY812" s="17"/>
      <c r="AZ812" s="17">
        <v>2.4177102146813401E-2</v>
      </c>
      <c r="BA812" s="17">
        <v>2.3831355904809299E-2</v>
      </c>
      <c r="BB812" s="17">
        <v>1.4191622632208601E-2</v>
      </c>
      <c r="BC812" s="17"/>
      <c r="BD812" s="17">
        <v>2.3940355699162499E-2</v>
      </c>
      <c r="BE812" s="17">
        <v>1.62113407439342E-2</v>
      </c>
    </row>
    <row r="813" spans="2:57" x14ac:dyDescent="0.35">
      <c r="B813" t="s">
        <v>109</v>
      </c>
      <c r="C813" s="17">
        <v>0.194501835434117</v>
      </c>
      <c r="D813" s="17">
        <v>0.182868493360231</v>
      </c>
      <c r="E813" s="17">
        <v>0.20225800206040201</v>
      </c>
      <c r="F813" s="17"/>
      <c r="G813" s="17">
        <v>0.224061781733775</v>
      </c>
      <c r="H813" s="17">
        <v>0.19433333467142899</v>
      </c>
      <c r="I813" s="17">
        <v>0.215082615054107</v>
      </c>
      <c r="J813" s="17">
        <v>0.18375934580481601</v>
      </c>
      <c r="K813" s="17">
        <v>0.13761797788295899</v>
      </c>
      <c r="L813" s="17">
        <v>0.22356344747349399</v>
      </c>
      <c r="M813" s="17"/>
      <c r="N813" s="17">
        <v>0.19978821610292999</v>
      </c>
      <c r="O813" s="17">
        <v>0.18343288024375701</v>
      </c>
      <c r="P813" s="17">
        <v>0.17701231006155099</v>
      </c>
      <c r="Q813" s="17">
        <v>0.23464083013946299</v>
      </c>
      <c r="R813" s="17"/>
      <c r="S813" s="17">
        <v>0.18333333333333299</v>
      </c>
      <c r="T813" s="17">
        <v>0.17142857142857101</v>
      </c>
      <c r="U813" s="17">
        <v>0.17647058823529399</v>
      </c>
      <c r="V813" s="17">
        <v>0.238095238095238</v>
      </c>
      <c r="W813" s="17">
        <v>0.305084745762712</v>
      </c>
      <c r="X813" s="17">
        <v>0.139240506329114</v>
      </c>
      <c r="Y813" s="17">
        <v>0.157142857142857</v>
      </c>
      <c r="Z813" s="17">
        <v>0.232558139534884</v>
      </c>
      <c r="AA813" s="17">
        <v>0.2</v>
      </c>
      <c r="AB813" s="17"/>
      <c r="AC813" s="17">
        <v>0.17824560719532301</v>
      </c>
      <c r="AD813" s="17">
        <v>0.195022937328024</v>
      </c>
      <c r="AE813" s="17">
        <v>0.161868226782033</v>
      </c>
      <c r="AF813" s="17"/>
      <c r="AG813" s="17">
        <v>0.206903971969367</v>
      </c>
      <c r="AH813" s="17">
        <v>0.20293407926262699</v>
      </c>
      <c r="AI813" s="17">
        <v>0.200874775983474</v>
      </c>
      <c r="AJ813" s="17">
        <v>0</v>
      </c>
      <c r="AK813" s="17">
        <v>0.142283013838781</v>
      </c>
      <c r="AL813" s="17"/>
      <c r="AM813" s="17">
        <v>0.186901558006146</v>
      </c>
      <c r="AN813" s="17">
        <v>0.248196487538138</v>
      </c>
      <c r="AO813" s="17">
        <v>0.15878065877134501</v>
      </c>
      <c r="AP813" s="17">
        <v>0.21089681223887499</v>
      </c>
      <c r="AQ813" s="17">
        <v>0.34330215475035802</v>
      </c>
      <c r="AR813" s="17"/>
      <c r="AS813" s="17">
        <v>0.14516552580289699</v>
      </c>
      <c r="AT813" s="17">
        <v>0.190071418150526</v>
      </c>
      <c r="AU813" s="17">
        <v>0.22422026785517901</v>
      </c>
      <c r="AV813" s="17">
        <v>0.248285651814623</v>
      </c>
      <c r="AW813" s="17"/>
      <c r="AX813" s="17">
        <v>0.201014996498416</v>
      </c>
      <c r="AY813" s="17"/>
      <c r="AZ813" s="17">
        <v>0.21043457003741101</v>
      </c>
      <c r="BA813" s="17">
        <v>0.20880647767031099</v>
      </c>
      <c r="BB813" s="17">
        <v>0.15859266020961599</v>
      </c>
      <c r="BC813" s="17"/>
      <c r="BD813" s="17">
        <v>0.18826443905250401</v>
      </c>
      <c r="BE813" s="17">
        <v>0.19049759500753199</v>
      </c>
    </row>
    <row r="814" spans="2:57" x14ac:dyDescent="0.35">
      <c r="B814" t="s">
        <v>108</v>
      </c>
      <c r="C814" s="17">
        <v>0.53071030472626102</v>
      </c>
      <c r="D814" s="17">
        <v>0.58912123615855105</v>
      </c>
      <c r="E814" s="17">
        <v>0.498853816047371</v>
      </c>
      <c r="F814" s="17"/>
      <c r="G814" s="17">
        <v>0.48383326282220701</v>
      </c>
      <c r="H814" s="17">
        <v>0.51460374204739301</v>
      </c>
      <c r="I814" s="17">
        <v>0.56858875663601505</v>
      </c>
      <c r="J814" s="17">
        <v>0.55807209744563702</v>
      </c>
      <c r="K814" s="17">
        <v>0.51507023738631796</v>
      </c>
      <c r="L814" s="17">
        <v>0.47069851916278499</v>
      </c>
      <c r="M814" s="17"/>
      <c r="N814" s="17">
        <v>0.57314974783619099</v>
      </c>
      <c r="O814" s="17">
        <v>0.50483997268287195</v>
      </c>
      <c r="P814" s="17">
        <v>0.466229075178823</v>
      </c>
      <c r="Q814" s="17">
        <v>0.449711264612628</v>
      </c>
      <c r="R814" s="17"/>
      <c r="S814" s="17">
        <v>0.55833333333333302</v>
      </c>
      <c r="T814" s="17">
        <v>0.48571428571428599</v>
      </c>
      <c r="U814" s="17">
        <v>0.55882352941176505</v>
      </c>
      <c r="V814" s="17">
        <v>0.476190476190476</v>
      </c>
      <c r="W814" s="17">
        <v>0.45762711864406802</v>
      </c>
      <c r="X814" s="17">
        <v>0.569620253164557</v>
      </c>
      <c r="Y814" s="17">
        <v>0.6</v>
      </c>
      <c r="Z814" s="17">
        <v>0.46511627906976699</v>
      </c>
      <c r="AA814" s="17">
        <v>0.56666666666666698</v>
      </c>
      <c r="AB814" s="17"/>
      <c r="AC814" s="17">
        <v>0.53554112995470604</v>
      </c>
      <c r="AD814" s="17">
        <v>0.55740138870166001</v>
      </c>
      <c r="AE814" s="17">
        <v>0.43280135826387001</v>
      </c>
      <c r="AF814" s="17"/>
      <c r="AG814" s="17">
        <v>0.52486358232360697</v>
      </c>
      <c r="AH814" s="17">
        <v>0.54021484214149096</v>
      </c>
      <c r="AI814" s="17">
        <v>0.47464446924509202</v>
      </c>
      <c r="AJ814" s="17">
        <v>0.79636211045550698</v>
      </c>
      <c r="AK814" s="17">
        <v>0.55076179755477195</v>
      </c>
      <c r="AL814" s="17"/>
      <c r="AM814" s="17">
        <v>0.45102519042379902</v>
      </c>
      <c r="AN814" s="17">
        <v>0.452230341831863</v>
      </c>
      <c r="AO814" s="17">
        <v>0.58054712330546099</v>
      </c>
      <c r="AP814" s="17">
        <v>0.52550265100192795</v>
      </c>
      <c r="AQ814" s="17">
        <v>0.46702569261763599</v>
      </c>
      <c r="AR814" s="17"/>
      <c r="AS814" s="17">
        <v>0.50309453166356699</v>
      </c>
      <c r="AT814" s="17">
        <v>0.58449756697705502</v>
      </c>
      <c r="AU814" s="17">
        <v>0.49404304539289701</v>
      </c>
      <c r="AV814" s="17">
        <v>0.50504010870538796</v>
      </c>
      <c r="AW814" s="17"/>
      <c r="AX814" s="17">
        <v>0.54597120919253295</v>
      </c>
      <c r="AY814" s="17"/>
      <c r="AZ814" s="17">
        <v>0.52088595349122802</v>
      </c>
      <c r="BA814" s="17">
        <v>0.51964141762752403</v>
      </c>
      <c r="BB814" s="17">
        <v>0.55985763829322899</v>
      </c>
      <c r="BC814" s="17"/>
      <c r="BD814" s="17">
        <v>0.53102572761009004</v>
      </c>
      <c r="BE814" s="17">
        <v>0.54674342787866803</v>
      </c>
    </row>
    <row r="815" spans="2:57" x14ac:dyDescent="0.35">
      <c r="B815" t="s">
        <v>110</v>
      </c>
      <c r="C815" s="17">
        <v>0.33620846929214399</v>
      </c>
      <c r="D815" s="17">
        <v>0.40625274279832002</v>
      </c>
      <c r="E815" s="17">
        <v>0.29659581398696899</v>
      </c>
      <c r="F815" s="17"/>
      <c r="G815" s="17">
        <v>0.25977148108843201</v>
      </c>
      <c r="H815" s="17">
        <v>0.32027040737596502</v>
      </c>
      <c r="I815" s="17">
        <v>0.35350614158190802</v>
      </c>
      <c r="J815" s="17">
        <v>0.37431275164082101</v>
      </c>
      <c r="K815" s="17">
        <v>0.37745225950335798</v>
      </c>
      <c r="L815" s="17">
        <v>0.247135071689291</v>
      </c>
      <c r="M815" s="17"/>
      <c r="N815" s="17">
        <v>0.37336153173326098</v>
      </c>
      <c r="O815" s="17">
        <v>0.32140709243911503</v>
      </c>
      <c r="P815" s="17">
        <v>0.28921676511727201</v>
      </c>
      <c r="Q815" s="17">
        <v>0.21507043447316501</v>
      </c>
      <c r="R815" s="17"/>
      <c r="S815" s="17">
        <v>0.375</v>
      </c>
      <c r="T815" s="17">
        <v>0.314285714285714</v>
      </c>
      <c r="U815" s="17">
        <v>0.38235294117647101</v>
      </c>
      <c r="V815" s="17">
        <v>0.238095238095238</v>
      </c>
      <c r="W815" s="17">
        <v>0.152542372881356</v>
      </c>
      <c r="X815" s="17">
        <v>0.430379746835443</v>
      </c>
      <c r="Y815" s="17">
        <v>0.442857142857143</v>
      </c>
      <c r="Z815" s="17">
        <v>0.232558139534884</v>
      </c>
      <c r="AA815" s="17">
        <v>0.36666666666666697</v>
      </c>
      <c r="AB815" s="17"/>
      <c r="AC815" s="17">
        <v>0.35729552275938298</v>
      </c>
      <c r="AD815" s="17">
        <v>0.362378451373636</v>
      </c>
      <c r="AE815" s="17">
        <v>0.27093313148183701</v>
      </c>
      <c r="AF815" s="17"/>
      <c r="AG815" s="17">
        <v>0.31795961035423997</v>
      </c>
      <c r="AH815" s="17">
        <v>0.33728076287886299</v>
      </c>
      <c r="AI815" s="17">
        <v>0.27376969326161799</v>
      </c>
      <c r="AJ815" s="17">
        <v>0.79636211045550698</v>
      </c>
      <c r="AK815" s="17">
        <v>0.408478783715991</v>
      </c>
      <c r="AL815" s="17"/>
      <c r="AM815" s="17">
        <v>0.26412363241765402</v>
      </c>
      <c r="AN815" s="17">
        <v>0.204033854293724</v>
      </c>
      <c r="AO815" s="17">
        <v>0.42176646453411598</v>
      </c>
      <c r="AP815" s="17">
        <v>0.31460583876305398</v>
      </c>
      <c r="AQ815" s="17">
        <v>0.12372353786727799</v>
      </c>
      <c r="AR815" s="17"/>
      <c r="AS815" s="17">
        <v>0.357929005860671</v>
      </c>
      <c r="AT815" s="17">
        <v>0.39442614882652899</v>
      </c>
      <c r="AU815" s="17">
        <v>0.26982277753771799</v>
      </c>
      <c r="AV815" s="17">
        <v>0.25675445689076498</v>
      </c>
      <c r="AW815" s="17"/>
      <c r="AX815" s="17">
        <v>0.34495621269411703</v>
      </c>
      <c r="AY815" s="17"/>
      <c r="AZ815" s="17">
        <v>0.31045138345381701</v>
      </c>
      <c r="BA815" s="17">
        <v>0.31083493995721201</v>
      </c>
      <c r="BB815" s="17">
        <v>0.401264978083613</v>
      </c>
      <c r="BC815" s="17"/>
      <c r="BD815" s="17">
        <v>0.34276128855758597</v>
      </c>
      <c r="BE815" s="17">
        <v>0.35624583287113598</v>
      </c>
    </row>
    <row r="816" spans="2:57"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row>
    <row r="817" spans="2:57" x14ac:dyDescent="0.35">
      <c r="B817" s="6" t="s">
        <v>354</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row>
    <row r="818" spans="2:57" x14ac:dyDescent="0.35">
      <c r="B818" s="24" t="s">
        <v>85</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row>
    <row r="819" spans="2:57" x14ac:dyDescent="0.35">
      <c r="B819" t="s">
        <v>107</v>
      </c>
      <c r="C819" s="17">
        <v>2.83281570054164E-2</v>
      </c>
      <c r="D819" s="17">
        <v>3.8597057261230097E-2</v>
      </c>
      <c r="E819" s="17">
        <v>2.2422149123303401E-2</v>
      </c>
      <c r="F819" s="17"/>
      <c r="G819" s="17">
        <v>4.0719293756562601E-2</v>
      </c>
      <c r="H819" s="17">
        <v>4.16419836270841E-2</v>
      </c>
      <c r="I819" s="17">
        <v>2.1626650110693799E-2</v>
      </c>
      <c r="J819" s="17">
        <v>3.3417479963219199E-2</v>
      </c>
      <c r="K819" s="17">
        <v>1.03820524918772E-2</v>
      </c>
      <c r="L819" s="17">
        <v>0</v>
      </c>
      <c r="M819" s="17"/>
      <c r="N819" s="17">
        <v>2.7662529282426501E-2</v>
      </c>
      <c r="O819" s="17">
        <v>2.4482800909418099E-2</v>
      </c>
      <c r="P819" s="17">
        <v>3.8386008695868098E-2</v>
      </c>
      <c r="Q819" s="17">
        <v>2.8655412000045299E-2</v>
      </c>
      <c r="R819" s="17"/>
      <c r="S819" s="17">
        <v>0.05</v>
      </c>
      <c r="T819" s="17">
        <v>4.7619047619047603E-2</v>
      </c>
      <c r="U819" s="17">
        <v>0</v>
      </c>
      <c r="V819" s="17">
        <v>0</v>
      </c>
      <c r="W819" s="17">
        <v>5.0847457627118599E-2</v>
      </c>
      <c r="X819" s="17">
        <v>2.53164556962025E-2</v>
      </c>
      <c r="Y819" s="17">
        <v>2.8571428571428598E-2</v>
      </c>
      <c r="Z819" s="17">
        <v>0</v>
      </c>
      <c r="AA819" s="17">
        <v>2.2222222222222199E-2</v>
      </c>
      <c r="AB819" s="17"/>
      <c r="AC819" s="17">
        <v>2.3432903334620201E-2</v>
      </c>
      <c r="AD819" s="17">
        <v>2.9122198930820201E-2</v>
      </c>
      <c r="AE819" s="17">
        <v>2.68594987211648E-2</v>
      </c>
      <c r="AF819" s="17"/>
      <c r="AG819" s="17">
        <v>2.1775478074041701E-2</v>
      </c>
      <c r="AH819" s="17">
        <v>3.0690228030135699E-2</v>
      </c>
      <c r="AI819" s="17">
        <v>3.8924632627837297E-2</v>
      </c>
      <c r="AJ819" s="17">
        <v>0</v>
      </c>
      <c r="AK819" s="17">
        <v>4.16897959566883E-2</v>
      </c>
      <c r="AL819" s="17"/>
      <c r="AM819" s="17">
        <v>4.94199408886037E-2</v>
      </c>
      <c r="AN819" s="17">
        <v>1.6619957183053102E-2</v>
      </c>
      <c r="AO819" s="17">
        <v>2.24516730065096E-2</v>
      </c>
      <c r="AP819" s="17">
        <v>3.80081579304372E-2</v>
      </c>
      <c r="AQ819" s="17">
        <v>0</v>
      </c>
      <c r="AR819" s="17"/>
      <c r="AS819" s="17">
        <v>2.7106593634268799E-2</v>
      </c>
      <c r="AT819" s="17">
        <v>1.9006287537170201E-2</v>
      </c>
      <c r="AU819" s="17">
        <v>2.0470242330936601E-2</v>
      </c>
      <c r="AV819" s="17">
        <v>6.3247969022746001E-2</v>
      </c>
      <c r="AW819" s="17"/>
      <c r="AX819" s="17">
        <v>2.84486169183326E-2</v>
      </c>
      <c r="AY819" s="17"/>
      <c r="AZ819" s="17">
        <v>3.6865021600213002E-2</v>
      </c>
      <c r="BA819" s="17">
        <v>3.0246732898043902E-2</v>
      </c>
      <c r="BB819" s="17">
        <v>1.40097503005247E-2</v>
      </c>
      <c r="BC819" s="17"/>
      <c r="BD819" s="17">
        <v>3.6796600386638803E-2</v>
      </c>
      <c r="BE819" s="17">
        <v>2.4560296056477301E-2</v>
      </c>
    </row>
    <row r="820" spans="2:57" x14ac:dyDescent="0.35">
      <c r="B820" t="s">
        <v>106</v>
      </c>
      <c r="C820" s="17">
        <v>0.123980827916621</v>
      </c>
      <c r="D820" s="17">
        <v>0.13003837639531901</v>
      </c>
      <c r="E820" s="17">
        <v>0.118770466747069</v>
      </c>
      <c r="F820" s="17"/>
      <c r="G820" s="17">
        <v>0.234626201380812</v>
      </c>
      <c r="H820" s="17">
        <v>0.17779102145579401</v>
      </c>
      <c r="I820" s="17">
        <v>0.14284775751659501</v>
      </c>
      <c r="J820" s="17">
        <v>4.7215263155945403E-2</v>
      </c>
      <c r="K820" s="17">
        <v>2.1765592865454899E-2</v>
      </c>
      <c r="L820" s="17">
        <v>6.1801502773967697E-2</v>
      </c>
      <c r="M820" s="17"/>
      <c r="N820" s="17">
        <v>0.101814843828471</v>
      </c>
      <c r="O820" s="17">
        <v>0.108447996418001</v>
      </c>
      <c r="P820" s="17">
        <v>0.18158854625502799</v>
      </c>
      <c r="Q820" s="17">
        <v>0.202816111669089</v>
      </c>
      <c r="R820" s="17"/>
      <c r="S820" s="17">
        <v>0.16666666666666699</v>
      </c>
      <c r="T820" s="17">
        <v>0.14285714285714299</v>
      </c>
      <c r="U820" s="17">
        <v>8.8235294117647106E-2</v>
      </c>
      <c r="V820" s="17">
        <v>9.5238095238095205E-2</v>
      </c>
      <c r="W820" s="17">
        <v>0.13559322033898299</v>
      </c>
      <c r="X820" s="17">
        <v>0.113924050632911</v>
      </c>
      <c r="Y820" s="17">
        <v>0.185714285714286</v>
      </c>
      <c r="Z820" s="17">
        <v>9.3023255813953501E-2</v>
      </c>
      <c r="AA820" s="17">
        <v>6.6666666666666693E-2</v>
      </c>
      <c r="AB820" s="17"/>
      <c r="AC820" s="17">
        <v>0.10897606328167</v>
      </c>
      <c r="AD820" s="17">
        <v>0.113811731342879</v>
      </c>
      <c r="AE820" s="17">
        <v>0.14598399522945299</v>
      </c>
      <c r="AF820" s="17"/>
      <c r="AG820" s="17">
        <v>0.112761961732704</v>
      </c>
      <c r="AH820" s="17">
        <v>0.14813368580587799</v>
      </c>
      <c r="AI820" s="17">
        <v>7.4092621132319098E-2</v>
      </c>
      <c r="AJ820" s="17">
        <v>0</v>
      </c>
      <c r="AK820" s="17">
        <v>0.12505696011383899</v>
      </c>
      <c r="AL820" s="17"/>
      <c r="AM820" s="17">
        <v>8.4702025269834696E-2</v>
      </c>
      <c r="AN820" s="17">
        <v>0.14062864924975699</v>
      </c>
      <c r="AO820" s="17">
        <v>0.120857414741136</v>
      </c>
      <c r="AP820" s="17">
        <v>0.143412265180107</v>
      </c>
      <c r="AQ820" s="17">
        <v>8.5932305840746306E-2</v>
      </c>
      <c r="AR820" s="17"/>
      <c r="AS820" s="17">
        <v>0.12438250246556599</v>
      </c>
      <c r="AT820" s="17">
        <v>0.13099577126747999</v>
      </c>
      <c r="AU820" s="17">
        <v>9.8058584055790196E-2</v>
      </c>
      <c r="AV820" s="17">
        <v>0.14355073442517499</v>
      </c>
      <c r="AW820" s="17"/>
      <c r="AX820" s="17">
        <v>0.12884353783413199</v>
      </c>
      <c r="AY820" s="17"/>
      <c r="AZ820" s="17">
        <v>0.21648564773016399</v>
      </c>
      <c r="BA820" s="17">
        <v>0.11076020860859399</v>
      </c>
      <c r="BB820" s="17">
        <v>5.2638742490529397E-2</v>
      </c>
      <c r="BC820" s="17"/>
      <c r="BD820" s="17">
        <v>0.151530723154611</v>
      </c>
      <c r="BE820" s="17">
        <v>0.11817984539533501</v>
      </c>
    </row>
    <row r="821" spans="2:57" x14ac:dyDescent="0.35">
      <c r="B821" t="s">
        <v>105</v>
      </c>
      <c r="C821" s="17">
        <v>0.20348991511386</v>
      </c>
      <c r="D821" s="17">
        <v>0.18015522214806601</v>
      </c>
      <c r="E821" s="17">
        <v>0.218169979534415</v>
      </c>
      <c r="F821" s="17"/>
      <c r="G821" s="17">
        <v>0.25905096728900201</v>
      </c>
      <c r="H821" s="17">
        <v>0.23805473117377801</v>
      </c>
      <c r="I821" s="17">
        <v>0.206273336303442</v>
      </c>
      <c r="J821" s="17">
        <v>0.16317308085749799</v>
      </c>
      <c r="K821" s="17">
        <v>0.11395954756901</v>
      </c>
      <c r="L821" s="17">
        <v>0.27211862189958402</v>
      </c>
      <c r="M821" s="17"/>
      <c r="N821" s="17">
        <v>0.17256645393645101</v>
      </c>
      <c r="O821" s="17">
        <v>0.219749675987198</v>
      </c>
      <c r="P821" s="17">
        <v>0.30237085938897001</v>
      </c>
      <c r="Q821" s="17">
        <v>0.179140189529542</v>
      </c>
      <c r="R821" s="17"/>
      <c r="S821" s="17">
        <v>0.25</v>
      </c>
      <c r="T821" s="17">
        <v>0.24761904761904799</v>
      </c>
      <c r="U821" s="17">
        <v>8.8235294117647106E-2</v>
      </c>
      <c r="V821" s="17">
        <v>0.206349206349206</v>
      </c>
      <c r="W821" s="17">
        <v>0.186440677966102</v>
      </c>
      <c r="X821" s="17">
        <v>0.151898734177215</v>
      </c>
      <c r="Y821" s="17">
        <v>0.214285714285714</v>
      </c>
      <c r="Z821" s="17">
        <v>0.30232558139534899</v>
      </c>
      <c r="AA821" s="17">
        <v>0.18888888888888899</v>
      </c>
      <c r="AB821" s="17"/>
      <c r="AC821" s="17">
        <v>0.16729523658472401</v>
      </c>
      <c r="AD821" s="17">
        <v>0.21236521951017301</v>
      </c>
      <c r="AE821" s="17">
        <v>0.25548214989002399</v>
      </c>
      <c r="AF821" s="17"/>
      <c r="AG821" s="17">
        <v>0.20123993129928</v>
      </c>
      <c r="AH821" s="17">
        <v>0.21060872401434</v>
      </c>
      <c r="AI821" s="17">
        <v>0.185678185358811</v>
      </c>
      <c r="AJ821" s="17">
        <v>0.20363788954449299</v>
      </c>
      <c r="AK821" s="17">
        <v>0.143499392521792</v>
      </c>
      <c r="AL821" s="17"/>
      <c r="AM821" s="17">
        <v>0.30919907020238802</v>
      </c>
      <c r="AN821" s="17">
        <v>0.19216151448441199</v>
      </c>
      <c r="AO821" s="17">
        <v>0.20236167274007499</v>
      </c>
      <c r="AP821" s="17">
        <v>0.184347772234423</v>
      </c>
      <c r="AQ821" s="17">
        <v>0.171411918952108</v>
      </c>
      <c r="AR821" s="17"/>
      <c r="AS821" s="17">
        <v>0.22633344490815899</v>
      </c>
      <c r="AT821" s="17">
        <v>0.177728386514552</v>
      </c>
      <c r="AU821" s="17">
        <v>0.208642450844093</v>
      </c>
      <c r="AV821" s="17">
        <v>0.216654512223002</v>
      </c>
      <c r="AW821" s="17"/>
      <c r="AX821" s="17">
        <v>0.188954631768666</v>
      </c>
      <c r="AY821" s="17"/>
      <c r="AZ821" s="17">
        <v>0.24660512220657901</v>
      </c>
      <c r="BA821" s="17">
        <v>0.202114616355866</v>
      </c>
      <c r="BB821" s="17">
        <v>0.15142534777059</v>
      </c>
      <c r="BC821" s="17"/>
      <c r="BD821" s="17">
        <v>0.20629464592072599</v>
      </c>
      <c r="BE821" s="17">
        <v>0.19333842878450799</v>
      </c>
    </row>
    <row r="822" spans="2:57" x14ac:dyDescent="0.35">
      <c r="B822" t="s">
        <v>104</v>
      </c>
      <c r="C822" s="17">
        <v>0.352036940422564</v>
      </c>
      <c r="D822" s="17">
        <v>0.36681073782031298</v>
      </c>
      <c r="E822" s="17">
        <v>0.34253255151970702</v>
      </c>
      <c r="F822" s="17"/>
      <c r="G822" s="17">
        <v>0.26665104744309298</v>
      </c>
      <c r="H822" s="17">
        <v>0.30719929343832098</v>
      </c>
      <c r="I822" s="17">
        <v>0.31785293777290002</v>
      </c>
      <c r="J822" s="17">
        <v>0.39978147187843299</v>
      </c>
      <c r="K822" s="17">
        <v>0.51225790588445197</v>
      </c>
      <c r="L822" s="17">
        <v>0.33563021059229498</v>
      </c>
      <c r="M822" s="17"/>
      <c r="N822" s="17">
        <v>0.370520771174356</v>
      </c>
      <c r="O822" s="17">
        <v>0.371370406649905</v>
      </c>
      <c r="P822" s="17">
        <v>0.24581422682941401</v>
      </c>
      <c r="Q822" s="17">
        <v>0.34223369971691397</v>
      </c>
      <c r="R822" s="17"/>
      <c r="S822" s="17">
        <v>0.30833333333333302</v>
      </c>
      <c r="T822" s="17">
        <v>0.314285714285714</v>
      </c>
      <c r="U822" s="17">
        <v>0.441176470588235</v>
      </c>
      <c r="V822" s="17">
        <v>0.33333333333333298</v>
      </c>
      <c r="W822" s="17">
        <v>0.355932203389831</v>
      </c>
      <c r="X822" s="17">
        <v>0.392405063291139</v>
      </c>
      <c r="Y822" s="17">
        <v>0.28571428571428598</v>
      </c>
      <c r="Z822" s="17">
        <v>0.32558139534883701</v>
      </c>
      <c r="AA822" s="17">
        <v>0.422222222222222</v>
      </c>
      <c r="AB822" s="17"/>
      <c r="AC822" s="17">
        <v>0.34784383460568602</v>
      </c>
      <c r="AD822" s="17">
        <v>0.36430353045282798</v>
      </c>
      <c r="AE822" s="17">
        <v>0.34636918912280201</v>
      </c>
      <c r="AF822" s="17"/>
      <c r="AG822" s="17">
        <v>0.34238640012681298</v>
      </c>
      <c r="AH822" s="17">
        <v>0.322773169400694</v>
      </c>
      <c r="AI822" s="17">
        <v>0.50308866833435895</v>
      </c>
      <c r="AJ822" s="17">
        <v>0.38833271959647497</v>
      </c>
      <c r="AK822" s="17">
        <v>0.38546471241065</v>
      </c>
      <c r="AL822" s="17"/>
      <c r="AM822" s="17">
        <v>0.29773551474181698</v>
      </c>
      <c r="AN822" s="17">
        <v>0.37927730929408399</v>
      </c>
      <c r="AO822" s="17">
        <v>0.30949387498575598</v>
      </c>
      <c r="AP822" s="17">
        <v>0.39402342353728198</v>
      </c>
      <c r="AQ822" s="17">
        <v>0.299429326670342</v>
      </c>
      <c r="AR822" s="17"/>
      <c r="AS822" s="17">
        <v>0.32866475563044201</v>
      </c>
      <c r="AT822" s="17">
        <v>0.35270802520000999</v>
      </c>
      <c r="AU822" s="17">
        <v>0.36969109729063898</v>
      </c>
      <c r="AV822" s="17">
        <v>0.36601660785863599</v>
      </c>
      <c r="AW822" s="17"/>
      <c r="AX822" s="17">
        <v>0.343780385955265</v>
      </c>
      <c r="AY822" s="17"/>
      <c r="AZ822" s="17">
        <v>0.29006232604495602</v>
      </c>
      <c r="BA822" s="17">
        <v>0.36587913092703001</v>
      </c>
      <c r="BB822" s="17">
        <v>0.39757002502211902</v>
      </c>
      <c r="BC822" s="17"/>
      <c r="BD822" s="17">
        <v>0.32581606720835699</v>
      </c>
      <c r="BE822" s="17">
        <v>0.35623754528104101</v>
      </c>
    </row>
    <row r="823" spans="2:57" x14ac:dyDescent="0.35">
      <c r="B823" t="s">
        <v>103</v>
      </c>
      <c r="C823" s="17">
        <v>0.26755415405182897</v>
      </c>
      <c r="D823" s="17">
        <v>0.26134825333610501</v>
      </c>
      <c r="E823" s="17">
        <v>0.27246189279871702</v>
      </c>
      <c r="F823" s="17"/>
      <c r="G823" s="17">
        <v>0.15926871819451799</v>
      </c>
      <c r="H823" s="17">
        <v>0.20893869606502999</v>
      </c>
      <c r="I823" s="17">
        <v>0.28886699271052002</v>
      </c>
      <c r="J823" s="17">
        <v>0.34877088503710302</v>
      </c>
      <c r="K823" s="17">
        <v>0.30981742302613002</v>
      </c>
      <c r="L823" s="17">
        <v>0.29771011682051302</v>
      </c>
      <c r="M823" s="17"/>
      <c r="N823" s="17">
        <v>0.31009739226449701</v>
      </c>
      <c r="O823" s="17">
        <v>0.25395931225505702</v>
      </c>
      <c r="P823" s="17">
        <v>0.20154044461776399</v>
      </c>
      <c r="Q823" s="17">
        <v>0.18446551022434901</v>
      </c>
      <c r="R823" s="17"/>
      <c r="S823" s="17">
        <v>0.19166666666666701</v>
      </c>
      <c r="T823" s="17">
        <v>0.21904761904761899</v>
      </c>
      <c r="U823" s="17">
        <v>0.35294117647058798</v>
      </c>
      <c r="V823" s="17">
        <v>0.33333333333333298</v>
      </c>
      <c r="W823" s="17">
        <v>0.23728813559322001</v>
      </c>
      <c r="X823" s="17">
        <v>0.30379746835443</v>
      </c>
      <c r="Y823" s="17">
        <v>0.27142857142857102</v>
      </c>
      <c r="Z823" s="17">
        <v>0.25581395348837199</v>
      </c>
      <c r="AA823" s="17">
        <v>0.28888888888888897</v>
      </c>
      <c r="AB823" s="17"/>
      <c r="AC823" s="17">
        <v>0.329794698882374</v>
      </c>
      <c r="AD823" s="17">
        <v>0.25688439168514898</v>
      </c>
      <c r="AE823" s="17">
        <v>0.20349875205619899</v>
      </c>
      <c r="AF823" s="17"/>
      <c r="AG823" s="17">
        <v>0.30379395722469199</v>
      </c>
      <c r="AH823" s="17">
        <v>0.26376485965191698</v>
      </c>
      <c r="AI823" s="17">
        <v>0.19821589254667399</v>
      </c>
      <c r="AJ823" s="17">
        <v>0.408029390859032</v>
      </c>
      <c r="AK823" s="17">
        <v>0.26029488195730999</v>
      </c>
      <c r="AL823" s="17"/>
      <c r="AM823" s="17">
        <v>0.240538781256083</v>
      </c>
      <c r="AN823" s="17">
        <v>0.206852089739224</v>
      </c>
      <c r="AO823" s="17">
        <v>0.32112107568456499</v>
      </c>
      <c r="AP823" s="17">
        <v>0.23523069878709199</v>
      </c>
      <c r="AQ823" s="17">
        <v>0.396575913685495</v>
      </c>
      <c r="AR823" s="17"/>
      <c r="AS823" s="17">
        <v>0.235705193699043</v>
      </c>
      <c r="AT823" s="17">
        <v>0.304531445450334</v>
      </c>
      <c r="AU823" s="17">
        <v>0.29115368358836602</v>
      </c>
      <c r="AV823" s="17">
        <v>0.203265211471503</v>
      </c>
      <c r="AW823" s="17"/>
      <c r="AX823" s="17">
        <v>0.28092451444717997</v>
      </c>
      <c r="AY823" s="17"/>
      <c r="AZ823" s="17">
        <v>0.173130857806782</v>
      </c>
      <c r="BA823" s="17">
        <v>0.27950290637430297</v>
      </c>
      <c r="BB823" s="17">
        <v>0.35874454898438801</v>
      </c>
      <c r="BC823" s="17"/>
      <c r="BD823" s="17">
        <v>0.25551602212470498</v>
      </c>
      <c r="BE823" s="17">
        <v>0.28809301188517999</v>
      </c>
    </row>
    <row r="824" spans="2:57" x14ac:dyDescent="0.35">
      <c r="B824" t="s">
        <v>81</v>
      </c>
      <c r="C824" s="17">
        <v>2.46100054897096E-2</v>
      </c>
      <c r="D824" s="17">
        <v>2.3050353038966499E-2</v>
      </c>
      <c r="E824" s="17">
        <v>2.5642960276788598E-2</v>
      </c>
      <c r="F824" s="17"/>
      <c r="G824" s="17">
        <v>3.96837719360126E-2</v>
      </c>
      <c r="H824" s="17">
        <v>2.6374274239992699E-2</v>
      </c>
      <c r="I824" s="17">
        <v>2.2532325585849802E-2</v>
      </c>
      <c r="J824" s="17">
        <v>7.6418191078017799E-3</v>
      </c>
      <c r="K824" s="17">
        <v>3.1817478163076403E-2</v>
      </c>
      <c r="L824" s="17">
        <v>3.27395479136404E-2</v>
      </c>
      <c r="M824" s="17"/>
      <c r="N824" s="17">
        <v>1.7338009513799098E-2</v>
      </c>
      <c r="O824" s="17">
        <v>2.19898077804207E-2</v>
      </c>
      <c r="P824" s="17">
        <v>3.0299914212957399E-2</v>
      </c>
      <c r="Q824" s="17">
        <v>6.2689076860060297E-2</v>
      </c>
      <c r="R824" s="17"/>
      <c r="S824" s="17">
        <v>3.3333333333333298E-2</v>
      </c>
      <c r="T824" s="17">
        <v>2.8571428571428598E-2</v>
      </c>
      <c r="U824" s="17">
        <v>2.9411764705882401E-2</v>
      </c>
      <c r="V824" s="17">
        <v>3.17460317460318E-2</v>
      </c>
      <c r="W824" s="17">
        <v>3.3898305084745797E-2</v>
      </c>
      <c r="X824" s="17">
        <v>1.26582278481013E-2</v>
      </c>
      <c r="Y824" s="17">
        <v>1.4285714285714299E-2</v>
      </c>
      <c r="Z824" s="17">
        <v>2.32558139534884E-2</v>
      </c>
      <c r="AA824" s="17">
        <v>1.1111111111111099E-2</v>
      </c>
      <c r="AB824" s="17"/>
      <c r="AC824" s="17">
        <v>2.2657263310925199E-2</v>
      </c>
      <c r="AD824" s="17">
        <v>2.35129280781518E-2</v>
      </c>
      <c r="AE824" s="17">
        <v>2.1806414980357E-2</v>
      </c>
      <c r="AF824" s="17"/>
      <c r="AG824" s="17">
        <v>1.8042271542468999E-2</v>
      </c>
      <c r="AH824" s="17">
        <v>2.4029333097035099E-2</v>
      </c>
      <c r="AI824" s="17">
        <v>0</v>
      </c>
      <c r="AJ824" s="17">
        <v>0</v>
      </c>
      <c r="AK824" s="17">
        <v>4.3994257039721298E-2</v>
      </c>
      <c r="AL824" s="17"/>
      <c r="AM824" s="17">
        <v>1.84046676412731E-2</v>
      </c>
      <c r="AN824" s="17">
        <v>6.4460480049469401E-2</v>
      </c>
      <c r="AO824" s="17">
        <v>2.3714288841958801E-2</v>
      </c>
      <c r="AP824" s="17">
        <v>4.97768233066034E-3</v>
      </c>
      <c r="AQ824" s="17">
        <v>4.6650534851308698E-2</v>
      </c>
      <c r="AR824" s="17"/>
      <c r="AS824" s="17">
        <v>5.78075096625216E-2</v>
      </c>
      <c r="AT824" s="17">
        <v>1.5030084030454201E-2</v>
      </c>
      <c r="AU824" s="17">
        <v>1.19839418901754E-2</v>
      </c>
      <c r="AV824" s="17">
        <v>7.2649649989377204E-3</v>
      </c>
      <c r="AW824" s="17"/>
      <c r="AX824" s="17">
        <v>2.9048313076423402E-2</v>
      </c>
      <c r="AY824" s="17"/>
      <c r="AZ824" s="17">
        <v>3.6851024611305197E-2</v>
      </c>
      <c r="BA824" s="17">
        <v>1.1496404836163701E-2</v>
      </c>
      <c r="BB824" s="17">
        <v>2.5611585431849101E-2</v>
      </c>
      <c r="BC824" s="17"/>
      <c r="BD824" s="17">
        <v>2.4045941204962899E-2</v>
      </c>
      <c r="BE824" s="17">
        <v>1.959087259746E-2</v>
      </c>
    </row>
    <row r="825" spans="2:57" x14ac:dyDescent="0.35">
      <c r="B825" t="s">
        <v>109</v>
      </c>
      <c r="C825" s="17">
        <v>0.15230898492203801</v>
      </c>
      <c r="D825" s="17">
        <v>0.16863543365654901</v>
      </c>
      <c r="E825" s="17">
        <v>0.14119261587037299</v>
      </c>
      <c r="F825" s="17"/>
      <c r="G825" s="17">
        <v>0.275345495137375</v>
      </c>
      <c r="H825" s="17">
        <v>0.219433005082878</v>
      </c>
      <c r="I825" s="17">
        <v>0.16447440762728899</v>
      </c>
      <c r="J825" s="17">
        <v>8.0632743119164602E-2</v>
      </c>
      <c r="K825" s="17">
        <v>3.2147645357332097E-2</v>
      </c>
      <c r="L825" s="17">
        <v>6.1801502773967697E-2</v>
      </c>
      <c r="M825" s="17"/>
      <c r="N825" s="17">
        <v>0.12947737311089699</v>
      </c>
      <c r="O825" s="17">
        <v>0.132930797327419</v>
      </c>
      <c r="P825" s="17">
        <v>0.21997455495089599</v>
      </c>
      <c r="Q825" s="17">
        <v>0.23147152366913501</v>
      </c>
      <c r="R825" s="17"/>
      <c r="S825" s="17">
        <v>0.21666666666666701</v>
      </c>
      <c r="T825" s="17">
        <v>0.19047619047618999</v>
      </c>
      <c r="U825" s="17">
        <v>8.8235294117647106E-2</v>
      </c>
      <c r="V825" s="17">
        <v>9.5238095238095205E-2</v>
      </c>
      <c r="W825" s="17">
        <v>0.186440677966102</v>
      </c>
      <c r="X825" s="17">
        <v>0.139240506329114</v>
      </c>
      <c r="Y825" s="17">
        <v>0.214285714285714</v>
      </c>
      <c r="Z825" s="17">
        <v>9.3023255813953501E-2</v>
      </c>
      <c r="AA825" s="17">
        <v>8.8888888888888906E-2</v>
      </c>
      <c r="AB825" s="17"/>
      <c r="AC825" s="17">
        <v>0.13240896661629101</v>
      </c>
      <c r="AD825" s="17">
        <v>0.14293393027369899</v>
      </c>
      <c r="AE825" s="17">
        <v>0.17284349395061799</v>
      </c>
      <c r="AF825" s="17"/>
      <c r="AG825" s="17">
        <v>0.13453743980674601</v>
      </c>
      <c r="AH825" s="17">
        <v>0.17882391383601401</v>
      </c>
      <c r="AI825" s="17">
        <v>0.11301725376015601</v>
      </c>
      <c r="AJ825" s="17">
        <v>0</v>
      </c>
      <c r="AK825" s="17">
        <v>0.166746756070527</v>
      </c>
      <c r="AL825" s="17"/>
      <c r="AM825" s="17">
        <v>0.13412196615843799</v>
      </c>
      <c r="AN825" s="17">
        <v>0.15724860643281099</v>
      </c>
      <c r="AO825" s="17">
        <v>0.143309087747646</v>
      </c>
      <c r="AP825" s="17">
        <v>0.18142042311054399</v>
      </c>
      <c r="AQ825" s="17">
        <v>8.5932305840746306E-2</v>
      </c>
      <c r="AR825" s="17"/>
      <c r="AS825" s="17">
        <v>0.15148909609983499</v>
      </c>
      <c r="AT825" s="17">
        <v>0.15000205880465001</v>
      </c>
      <c r="AU825" s="17">
        <v>0.118528826386727</v>
      </c>
      <c r="AV825" s="17">
        <v>0.20679870344792101</v>
      </c>
      <c r="AW825" s="17"/>
      <c r="AX825" s="17">
        <v>0.157292154752465</v>
      </c>
      <c r="AY825" s="17"/>
      <c r="AZ825" s="17">
        <v>0.25335066933037698</v>
      </c>
      <c r="BA825" s="17">
        <v>0.14100694150663801</v>
      </c>
      <c r="BB825" s="17">
        <v>6.6648492791054198E-2</v>
      </c>
      <c r="BC825" s="17"/>
      <c r="BD825" s="17">
        <v>0.18832732354125001</v>
      </c>
      <c r="BE825" s="17">
        <v>0.14274014145181199</v>
      </c>
    </row>
    <row r="826" spans="2:57" x14ac:dyDescent="0.35">
      <c r="B826" t="s">
        <v>108</v>
      </c>
      <c r="C826" s="17">
        <v>0.61959109447439298</v>
      </c>
      <c r="D826" s="17">
        <v>0.62815899115641805</v>
      </c>
      <c r="E826" s="17">
        <v>0.61499444431842398</v>
      </c>
      <c r="F826" s="17"/>
      <c r="G826" s="17">
        <v>0.42591976563761103</v>
      </c>
      <c r="H826" s="17">
        <v>0.51613798950335099</v>
      </c>
      <c r="I826" s="17">
        <v>0.60671993048341899</v>
      </c>
      <c r="J826" s="17">
        <v>0.74855235691553601</v>
      </c>
      <c r="K826" s="17">
        <v>0.82207532891058199</v>
      </c>
      <c r="L826" s="17">
        <v>0.63334032741280799</v>
      </c>
      <c r="M826" s="17"/>
      <c r="N826" s="17">
        <v>0.68061816343885195</v>
      </c>
      <c r="O826" s="17">
        <v>0.62532971890496203</v>
      </c>
      <c r="P826" s="17">
        <v>0.447354671447177</v>
      </c>
      <c r="Q826" s="17">
        <v>0.52669920994126296</v>
      </c>
      <c r="R826" s="17"/>
      <c r="S826" s="17">
        <v>0.5</v>
      </c>
      <c r="T826" s="17">
        <v>0.53333333333333299</v>
      </c>
      <c r="U826" s="17">
        <v>0.79411764705882404</v>
      </c>
      <c r="V826" s="17">
        <v>0.66666666666666696</v>
      </c>
      <c r="W826" s="17">
        <v>0.59322033898305104</v>
      </c>
      <c r="X826" s="17">
        <v>0.69620253164557</v>
      </c>
      <c r="Y826" s="17">
        <v>0.55714285714285705</v>
      </c>
      <c r="Z826" s="17">
        <v>0.581395348837209</v>
      </c>
      <c r="AA826" s="17">
        <v>0.71111111111111103</v>
      </c>
      <c r="AB826" s="17"/>
      <c r="AC826" s="17">
        <v>0.67763853348806002</v>
      </c>
      <c r="AD826" s="17">
        <v>0.62118792213797602</v>
      </c>
      <c r="AE826" s="17">
        <v>0.54986794117900095</v>
      </c>
      <c r="AF826" s="17"/>
      <c r="AG826" s="17">
        <v>0.64618035735150503</v>
      </c>
      <c r="AH826" s="17">
        <v>0.58653802905261099</v>
      </c>
      <c r="AI826" s="17">
        <v>0.70130456088103299</v>
      </c>
      <c r="AJ826" s="17">
        <v>0.79636211045550698</v>
      </c>
      <c r="AK826" s="17">
        <v>0.64575959436796004</v>
      </c>
      <c r="AL826" s="17"/>
      <c r="AM826" s="17">
        <v>0.5382742959979</v>
      </c>
      <c r="AN826" s="17">
        <v>0.58612939903330796</v>
      </c>
      <c r="AO826" s="17">
        <v>0.63061495067032103</v>
      </c>
      <c r="AP826" s="17">
        <v>0.62925412232437306</v>
      </c>
      <c r="AQ826" s="17">
        <v>0.696005240355837</v>
      </c>
      <c r="AR826" s="17"/>
      <c r="AS826" s="17">
        <v>0.56436994932948503</v>
      </c>
      <c r="AT826" s="17">
        <v>0.65723947065034405</v>
      </c>
      <c r="AU826" s="17">
        <v>0.660844780879005</v>
      </c>
      <c r="AV826" s="17">
        <v>0.56928181933013999</v>
      </c>
      <c r="AW826" s="17"/>
      <c r="AX826" s="17">
        <v>0.62470490040244597</v>
      </c>
      <c r="AY826" s="17"/>
      <c r="AZ826" s="17">
        <v>0.46319318385173902</v>
      </c>
      <c r="BA826" s="17">
        <v>0.64538203730133303</v>
      </c>
      <c r="BB826" s="17">
        <v>0.75631457400650604</v>
      </c>
      <c r="BC826" s="17"/>
      <c r="BD826" s="17">
        <v>0.58133208933306102</v>
      </c>
      <c r="BE826" s="17">
        <v>0.64433055716622001</v>
      </c>
    </row>
    <row r="827" spans="2:57" x14ac:dyDescent="0.35">
      <c r="B827" t="s">
        <v>110</v>
      </c>
      <c r="C827" s="17">
        <v>0.467282109552355</v>
      </c>
      <c r="D827" s="17">
        <v>0.45952355749986901</v>
      </c>
      <c r="E827" s="17">
        <v>0.47380182844805102</v>
      </c>
      <c r="F827" s="17"/>
      <c r="G827" s="17">
        <v>0.150574270500236</v>
      </c>
      <c r="H827" s="17">
        <v>0.296704984420472</v>
      </c>
      <c r="I827" s="17">
        <v>0.442245522856131</v>
      </c>
      <c r="J827" s="17">
        <v>0.66791961379637099</v>
      </c>
      <c r="K827" s="17">
        <v>0.78992768355325005</v>
      </c>
      <c r="L827" s="17">
        <v>0.57153882463883998</v>
      </c>
      <c r="M827" s="17"/>
      <c r="N827" s="17">
        <v>0.55114079032795504</v>
      </c>
      <c r="O827" s="17">
        <v>0.492398921577543</v>
      </c>
      <c r="P827" s="17">
        <v>0.22738011649628201</v>
      </c>
      <c r="Q827" s="17">
        <v>0.29522768627212898</v>
      </c>
      <c r="R827" s="17"/>
      <c r="S827" s="17">
        <v>0.28333333333333299</v>
      </c>
      <c r="T827" s="17">
        <v>0.34285714285714303</v>
      </c>
      <c r="U827" s="17">
        <v>0.70588235294117696</v>
      </c>
      <c r="V827" s="17">
        <v>0.57142857142857195</v>
      </c>
      <c r="W827" s="17">
        <v>0.40677966101694901</v>
      </c>
      <c r="X827" s="17">
        <v>0.556962025316456</v>
      </c>
      <c r="Y827" s="17">
        <v>0.34285714285714303</v>
      </c>
      <c r="Z827" s="17">
        <v>0.48837209302325602</v>
      </c>
      <c r="AA827" s="17">
        <v>0.62222222222222201</v>
      </c>
      <c r="AB827" s="17"/>
      <c r="AC827" s="17">
        <v>0.54522956687176904</v>
      </c>
      <c r="AD827" s="17">
        <v>0.47825399186427697</v>
      </c>
      <c r="AE827" s="17">
        <v>0.37702444722838302</v>
      </c>
      <c r="AF827" s="17"/>
      <c r="AG827" s="17">
        <v>0.51164291754475899</v>
      </c>
      <c r="AH827" s="17">
        <v>0.40771411521659801</v>
      </c>
      <c r="AI827" s="17">
        <v>0.58828730712087596</v>
      </c>
      <c r="AJ827" s="17">
        <v>0.79636211045550698</v>
      </c>
      <c r="AK827" s="17">
        <v>0.47901283829743302</v>
      </c>
      <c r="AL827" s="17"/>
      <c r="AM827" s="17">
        <v>0.40415232983946198</v>
      </c>
      <c r="AN827" s="17">
        <v>0.428880792600497</v>
      </c>
      <c r="AO827" s="17">
        <v>0.48730586292267503</v>
      </c>
      <c r="AP827" s="17">
        <v>0.44783369921382898</v>
      </c>
      <c r="AQ827" s="17">
        <v>0.61007293451509104</v>
      </c>
      <c r="AR827" s="17"/>
      <c r="AS827" s="17">
        <v>0.41288085322965101</v>
      </c>
      <c r="AT827" s="17">
        <v>0.50723741184569404</v>
      </c>
      <c r="AU827" s="17">
        <v>0.54231595449227799</v>
      </c>
      <c r="AV827" s="17">
        <v>0.36248311588221899</v>
      </c>
      <c r="AW827" s="17"/>
      <c r="AX827" s="17">
        <v>0.46741274564998098</v>
      </c>
      <c r="AY827" s="17"/>
      <c r="AZ827" s="17">
        <v>0.20984251452136199</v>
      </c>
      <c r="BA827" s="17">
        <v>0.50437509579469497</v>
      </c>
      <c r="BB827" s="17">
        <v>0.68966608121545203</v>
      </c>
      <c r="BC827" s="17"/>
      <c r="BD827" s="17">
        <v>0.39300476579181198</v>
      </c>
      <c r="BE827" s="17">
        <v>0.50159041571440899</v>
      </c>
    </row>
    <row r="828" spans="2:57" x14ac:dyDescent="0.35">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row>
    <row r="829" spans="2:57" x14ac:dyDescent="0.35">
      <c r="B829" s="6" t="s">
        <v>358</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row>
    <row r="830" spans="2:57" x14ac:dyDescent="0.35">
      <c r="B830" s="24" t="s">
        <v>359</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row>
    <row r="831" spans="2:57" x14ac:dyDescent="0.35">
      <c r="B831" t="s">
        <v>355</v>
      </c>
      <c r="C831" s="17">
        <v>0.39043355024868998</v>
      </c>
      <c r="D831" s="17">
        <v>0.41163945589433898</v>
      </c>
      <c r="E831" s="17">
        <v>0.37926228155617803</v>
      </c>
      <c r="F831" s="17"/>
      <c r="G831" s="17">
        <v>0.25732599815079699</v>
      </c>
      <c r="H831" s="17">
        <v>0.31832284138162098</v>
      </c>
      <c r="I831" s="17">
        <v>0.34356204839469101</v>
      </c>
      <c r="J831" s="17">
        <v>0.61469142380182895</v>
      </c>
      <c r="K831" s="17">
        <v>0.46815144742689102</v>
      </c>
      <c r="L831" s="17">
        <v>0.41547941322405302</v>
      </c>
      <c r="M831" s="17"/>
      <c r="N831" s="17">
        <v>0.40771325311432699</v>
      </c>
      <c r="O831" s="17">
        <v>0.36870018937953197</v>
      </c>
      <c r="P831" s="17">
        <v>0.43587366394147098</v>
      </c>
      <c r="Q831" s="17">
        <v>0.28875639344586901</v>
      </c>
      <c r="R831" s="17"/>
      <c r="S831" s="17">
        <v>0.35087719298245601</v>
      </c>
      <c r="T831" s="17">
        <v>0.38333333333333303</v>
      </c>
      <c r="U831" s="17">
        <v>0.38461538461538503</v>
      </c>
      <c r="V831" s="17">
        <v>0.33333333333333298</v>
      </c>
      <c r="W831" s="17">
        <v>0.38709677419354799</v>
      </c>
      <c r="X831" s="17">
        <v>0.34146341463414598</v>
      </c>
      <c r="Y831" s="17">
        <v>0.35135135135135098</v>
      </c>
      <c r="Z831" s="17">
        <v>0.55555555555555602</v>
      </c>
      <c r="AA831" s="17">
        <v>0.53488372093023295</v>
      </c>
      <c r="AB831" s="17"/>
      <c r="AC831" s="17">
        <v>0.417346818756546</v>
      </c>
      <c r="AD831" s="17">
        <v>0.40509725855669698</v>
      </c>
      <c r="AE831" s="17">
        <v>0.19199087017809099</v>
      </c>
      <c r="AF831" s="17"/>
      <c r="AG831" s="17">
        <v>0.43872178761011799</v>
      </c>
      <c r="AH831" s="17">
        <v>0.38499357724143402</v>
      </c>
      <c r="AI831" s="17">
        <v>0.29449088619097902</v>
      </c>
      <c r="AJ831" s="17">
        <v>0.36981491916258502</v>
      </c>
      <c r="AK831" s="17">
        <v>0.35906406346051201</v>
      </c>
      <c r="AL831" s="17"/>
      <c r="AM831" s="17">
        <v>0.39333045875037098</v>
      </c>
      <c r="AN831" s="17">
        <v>0.32758094509710001</v>
      </c>
      <c r="AO831" s="17">
        <v>0.43340756909747602</v>
      </c>
      <c r="AP831" s="17">
        <v>0.39018312537224198</v>
      </c>
      <c r="AQ831" s="17">
        <v>0.34912398213305201</v>
      </c>
      <c r="AR831" s="17"/>
      <c r="AS831" s="17">
        <v>0.29901801522898802</v>
      </c>
      <c r="AT831" s="17">
        <v>0.44485294257918301</v>
      </c>
      <c r="AU831" s="17">
        <v>0.51977254593432498</v>
      </c>
      <c r="AV831" s="17">
        <v>0.26349929920265303</v>
      </c>
      <c r="AW831" s="17"/>
      <c r="AX831" s="17">
        <v>0.41204189735338698</v>
      </c>
      <c r="AY831" s="17"/>
      <c r="AZ831" s="17">
        <v>0.32805057465704401</v>
      </c>
      <c r="BA831" s="17">
        <v>0.36193373900963999</v>
      </c>
      <c r="BB831" s="17">
        <v>0.50168895828719096</v>
      </c>
      <c r="BC831" s="17"/>
      <c r="BD831" s="17">
        <v>0.34217769617728899</v>
      </c>
      <c r="BE831" s="17">
        <v>0.39156897781612698</v>
      </c>
    </row>
    <row r="832" spans="2:57" x14ac:dyDescent="0.35">
      <c r="B832" t="s">
        <v>356</v>
      </c>
      <c r="C832" s="17">
        <v>0.46232777179314</v>
      </c>
      <c r="D832" s="17">
        <v>0.481623115058121</v>
      </c>
      <c r="E832" s="17">
        <v>0.44815586104661098</v>
      </c>
      <c r="F832" s="17"/>
      <c r="G832" s="17">
        <v>0.590680998213308</v>
      </c>
      <c r="H832" s="17">
        <v>0.51312548102338296</v>
      </c>
      <c r="I832" s="17">
        <v>0.47064651405868202</v>
      </c>
      <c r="J832" s="17">
        <v>0.32008721392362199</v>
      </c>
      <c r="K832" s="17">
        <v>0.43529128891045399</v>
      </c>
      <c r="L832" s="17">
        <v>0.374906187296279</v>
      </c>
      <c r="M832" s="17"/>
      <c r="N832" s="17">
        <v>0.45778806871987499</v>
      </c>
      <c r="O832" s="17">
        <v>0.51244802757650199</v>
      </c>
      <c r="P832" s="17">
        <v>0.43920347274473698</v>
      </c>
      <c r="Q832" s="17">
        <v>0.38395885085930598</v>
      </c>
      <c r="R832" s="17"/>
      <c r="S832" s="17">
        <v>0.54385964912280704</v>
      </c>
      <c r="T832" s="17">
        <v>0.38333333333333303</v>
      </c>
      <c r="U832" s="17">
        <v>0.46153846153846201</v>
      </c>
      <c r="V832" s="17">
        <v>0.55555555555555602</v>
      </c>
      <c r="W832" s="17">
        <v>0.38709677419354799</v>
      </c>
      <c r="X832" s="17">
        <v>0.53658536585365801</v>
      </c>
      <c r="Y832" s="17">
        <v>0.51351351351351304</v>
      </c>
      <c r="Z832" s="17">
        <v>0.27777777777777801</v>
      </c>
      <c r="AA832" s="17">
        <v>0.39534883720930197</v>
      </c>
      <c r="AB832" s="17"/>
      <c r="AC832" s="17">
        <v>0.477556622346622</v>
      </c>
      <c r="AD832" s="17">
        <v>0.44737403670054599</v>
      </c>
      <c r="AE832" s="17">
        <v>0.527785783184329</v>
      </c>
      <c r="AF832" s="17"/>
      <c r="AG832" s="17">
        <v>0.42652787789167501</v>
      </c>
      <c r="AH832" s="17">
        <v>0.46189053514658301</v>
      </c>
      <c r="AI832" s="17">
        <v>0.55680552491246804</v>
      </c>
      <c r="AJ832" s="17">
        <v>0.31858176932079202</v>
      </c>
      <c r="AK832" s="17">
        <v>0.47519116360327701</v>
      </c>
      <c r="AL832" s="17"/>
      <c r="AM832" s="17">
        <v>0.41410616516875698</v>
      </c>
      <c r="AN832" s="17">
        <v>0.484075640383622</v>
      </c>
      <c r="AO832" s="17">
        <v>0.44689916045901001</v>
      </c>
      <c r="AP832" s="17">
        <v>0.46301889195330997</v>
      </c>
      <c r="AQ832" s="17">
        <v>0.58815087991214499</v>
      </c>
      <c r="AR832" s="17"/>
      <c r="AS832" s="17">
        <v>0.51105151805403404</v>
      </c>
      <c r="AT832" s="17">
        <v>0.47469256122935799</v>
      </c>
      <c r="AU832" s="17">
        <v>0.33407285092130101</v>
      </c>
      <c r="AV832" s="17">
        <v>0.52175994821389904</v>
      </c>
      <c r="AW832" s="17"/>
      <c r="AX832" s="17">
        <v>0.44086624632999</v>
      </c>
      <c r="AY832" s="17"/>
      <c r="AZ832" s="17">
        <v>0.49104942512484601</v>
      </c>
      <c r="BA832" s="17">
        <v>0.49119284277516601</v>
      </c>
      <c r="BB832" s="17">
        <v>0.41109560442849302</v>
      </c>
      <c r="BC832" s="17"/>
      <c r="BD832" s="17">
        <v>0.51008354978383497</v>
      </c>
      <c r="BE832" s="17">
        <v>0.46846481036020998</v>
      </c>
    </row>
    <row r="833" spans="2:57" x14ac:dyDescent="0.35">
      <c r="B833" t="s">
        <v>357</v>
      </c>
      <c r="C833" s="17">
        <v>0.105835176092884</v>
      </c>
      <c r="D833" s="17">
        <v>9.9710718509945007E-2</v>
      </c>
      <c r="E833" s="17">
        <v>0.110042514692283</v>
      </c>
      <c r="F833" s="17"/>
      <c r="G833" s="17">
        <v>0.110141741486058</v>
      </c>
      <c r="H833" s="17">
        <v>0.12731691709833401</v>
      </c>
      <c r="I833" s="17">
        <v>0.12030931703108599</v>
      </c>
      <c r="J833" s="17">
        <v>5.02079214388408E-2</v>
      </c>
      <c r="K833" s="17">
        <v>7.6627696780516993E-2</v>
      </c>
      <c r="L833" s="17">
        <v>0.15414720454043301</v>
      </c>
      <c r="M833" s="17"/>
      <c r="N833" s="17">
        <v>0.10662675449343199</v>
      </c>
      <c r="O833" s="17">
        <v>8.7178126170220999E-2</v>
      </c>
      <c r="P833" s="17">
        <v>8.0065737598134998E-2</v>
      </c>
      <c r="Q833" s="17">
        <v>0.187749218753547</v>
      </c>
      <c r="R833" s="17"/>
      <c r="S833" s="17">
        <v>5.2631578947368397E-2</v>
      </c>
      <c r="T833" s="17">
        <v>0.15</v>
      </c>
      <c r="U833" s="17">
        <v>0.15384615384615399</v>
      </c>
      <c r="V833" s="17">
        <v>0.11111111111111099</v>
      </c>
      <c r="W833" s="17">
        <v>0.19354838709677399</v>
      </c>
      <c r="X833" s="17">
        <v>7.3170731707317097E-2</v>
      </c>
      <c r="Y833" s="17">
        <v>8.1081081081081099E-2</v>
      </c>
      <c r="Z833" s="17">
        <v>5.5555555555555601E-2</v>
      </c>
      <c r="AA833" s="17">
        <v>6.9767441860465101E-2</v>
      </c>
      <c r="AB833" s="17"/>
      <c r="AC833" s="17">
        <v>6.7456253069714006E-2</v>
      </c>
      <c r="AD833" s="17">
        <v>0.106934672523628</v>
      </c>
      <c r="AE833" s="17">
        <v>0.20437924031029001</v>
      </c>
      <c r="AF833" s="17"/>
      <c r="AG833" s="17">
        <v>0.108739861695469</v>
      </c>
      <c r="AH833" s="17">
        <v>8.8717705356103904E-2</v>
      </c>
      <c r="AI833" s="17">
        <v>0.148703588896553</v>
      </c>
      <c r="AJ833" s="17">
        <v>0.31160331151662302</v>
      </c>
      <c r="AK833" s="17">
        <v>0.108646095178282</v>
      </c>
      <c r="AL833" s="17"/>
      <c r="AM833" s="17">
        <v>9.86354129947037E-2</v>
      </c>
      <c r="AN833" s="17">
        <v>9.4033438385996995E-2</v>
      </c>
      <c r="AO833" s="17">
        <v>8.8296106718767503E-2</v>
      </c>
      <c r="AP833" s="17">
        <v>0.13577475808655901</v>
      </c>
      <c r="AQ833" s="17">
        <v>6.2725137954803001E-2</v>
      </c>
      <c r="AR833" s="17"/>
      <c r="AS833" s="17">
        <v>0.13641503519335299</v>
      </c>
      <c r="AT833" s="17">
        <v>5.7246903946009099E-2</v>
      </c>
      <c r="AU833" s="17">
        <v>9.6851713305035406E-2</v>
      </c>
      <c r="AV833" s="17">
        <v>0.165086688598787</v>
      </c>
      <c r="AW833" s="17"/>
      <c r="AX833" s="17">
        <v>0.10857544277178099</v>
      </c>
      <c r="AY833" s="17"/>
      <c r="AZ833" s="17">
        <v>0.13078539519344601</v>
      </c>
      <c r="BA833" s="17">
        <v>9.6944897161757707E-2</v>
      </c>
      <c r="BB833" s="17">
        <v>7.5492079761459996E-2</v>
      </c>
      <c r="BC833" s="17"/>
      <c r="BD833" s="17">
        <v>0.11100029812774199</v>
      </c>
      <c r="BE833" s="17">
        <v>0.101056268795127</v>
      </c>
    </row>
    <row r="834" spans="2:57" x14ac:dyDescent="0.35">
      <c r="B834" t="s">
        <v>81</v>
      </c>
      <c r="C834" s="17">
        <v>4.1403501865286303E-2</v>
      </c>
      <c r="D834" s="17">
        <v>7.0267105375943001E-3</v>
      </c>
      <c r="E834" s="17">
        <v>6.2539342704927794E-2</v>
      </c>
      <c r="F834" s="17"/>
      <c r="G834" s="17">
        <v>4.18512621498369E-2</v>
      </c>
      <c r="H834" s="17">
        <v>4.1234760496661901E-2</v>
      </c>
      <c r="I834" s="17">
        <v>6.5482120515540407E-2</v>
      </c>
      <c r="J834" s="17">
        <v>1.50134408357079E-2</v>
      </c>
      <c r="K834" s="17">
        <v>1.9929566882138299E-2</v>
      </c>
      <c r="L834" s="17">
        <v>5.5467194939235201E-2</v>
      </c>
      <c r="M834" s="17"/>
      <c r="N834" s="17">
        <v>2.78719236723667E-2</v>
      </c>
      <c r="O834" s="17">
        <v>3.1673656873745099E-2</v>
      </c>
      <c r="P834" s="17">
        <v>4.4857125715656997E-2</v>
      </c>
      <c r="Q834" s="17">
        <v>0.13953553694127799</v>
      </c>
      <c r="R834" s="17"/>
      <c r="S834" s="17">
        <v>5.2631578947368397E-2</v>
      </c>
      <c r="T834" s="17">
        <v>8.3333333333333301E-2</v>
      </c>
      <c r="U834" s="17">
        <v>0</v>
      </c>
      <c r="V834" s="17">
        <v>0</v>
      </c>
      <c r="W834" s="17">
        <v>3.2258064516128997E-2</v>
      </c>
      <c r="X834" s="17">
        <v>4.8780487804878099E-2</v>
      </c>
      <c r="Y834" s="17">
        <v>5.4054054054054099E-2</v>
      </c>
      <c r="Z834" s="17">
        <v>0.11111111111111099</v>
      </c>
      <c r="AA834" s="17">
        <v>0</v>
      </c>
      <c r="AB834" s="17"/>
      <c r="AC834" s="17">
        <v>3.7640305827117401E-2</v>
      </c>
      <c r="AD834" s="17">
        <v>4.0594032219129599E-2</v>
      </c>
      <c r="AE834" s="17">
        <v>7.58441063272908E-2</v>
      </c>
      <c r="AF834" s="17"/>
      <c r="AG834" s="17">
        <v>2.60104728027378E-2</v>
      </c>
      <c r="AH834" s="17">
        <v>6.4398182255879594E-2</v>
      </c>
      <c r="AI834" s="17">
        <v>0</v>
      </c>
      <c r="AJ834" s="17">
        <v>0</v>
      </c>
      <c r="AK834" s="17">
        <v>5.7098677757929199E-2</v>
      </c>
      <c r="AL834" s="17"/>
      <c r="AM834" s="17">
        <v>9.3927963086168395E-2</v>
      </c>
      <c r="AN834" s="17">
        <v>9.4309976133281098E-2</v>
      </c>
      <c r="AO834" s="17">
        <v>3.1397163724746303E-2</v>
      </c>
      <c r="AP834" s="17">
        <v>1.1023224587889E-2</v>
      </c>
      <c r="AQ834" s="17">
        <v>0</v>
      </c>
      <c r="AR834" s="17"/>
      <c r="AS834" s="17">
        <v>5.3515431523624299E-2</v>
      </c>
      <c r="AT834" s="17">
        <v>2.3207592245450499E-2</v>
      </c>
      <c r="AU834" s="17">
        <v>4.9302889839338997E-2</v>
      </c>
      <c r="AV834" s="17">
        <v>4.9654063984660497E-2</v>
      </c>
      <c r="AW834" s="17"/>
      <c r="AX834" s="17">
        <v>3.8516413544842198E-2</v>
      </c>
      <c r="AY834" s="17"/>
      <c r="AZ834" s="17">
        <v>5.0114605024663299E-2</v>
      </c>
      <c r="BA834" s="17">
        <v>4.9928521053436301E-2</v>
      </c>
      <c r="BB834" s="17">
        <v>1.17233575228555E-2</v>
      </c>
      <c r="BC834" s="17"/>
      <c r="BD834" s="17">
        <v>3.6738455911135198E-2</v>
      </c>
      <c r="BE834" s="17">
        <v>3.8909943028535697E-2</v>
      </c>
    </row>
    <row r="835" spans="2:57"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row>
    <row r="836" spans="2:57" x14ac:dyDescent="0.35">
      <c r="B836" s="6" t="s">
        <v>358</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row>
    <row r="837" spans="2:57" x14ac:dyDescent="0.35">
      <c r="B837" s="24" t="s">
        <v>359</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row>
    <row r="838" spans="2:57" x14ac:dyDescent="0.35">
      <c r="B838" t="s">
        <v>360</v>
      </c>
      <c r="C838" s="17">
        <v>0.78997416714462398</v>
      </c>
      <c r="D838" s="17">
        <v>0.79854260070710403</v>
      </c>
      <c r="E838" s="17">
        <v>0.78408357263309802</v>
      </c>
      <c r="F838" s="17"/>
      <c r="G838" s="17">
        <v>0.79658115930363504</v>
      </c>
      <c r="H838" s="17">
        <v>0.75012921213945205</v>
      </c>
      <c r="I838" s="17">
        <v>0.827456572429907</v>
      </c>
      <c r="J838" s="17">
        <v>0.78175088097545598</v>
      </c>
      <c r="K838" s="17">
        <v>0.80921204735764596</v>
      </c>
      <c r="L838" s="17">
        <v>0.76353350044317903</v>
      </c>
      <c r="M838" s="17"/>
      <c r="N838" s="17">
        <v>0.82748150341994098</v>
      </c>
      <c r="O838" s="17">
        <v>0.75389912826928196</v>
      </c>
      <c r="P838" s="17">
        <v>0.81280157930427599</v>
      </c>
      <c r="Q838" s="17">
        <v>0.64070661863434997</v>
      </c>
      <c r="R838" s="17"/>
      <c r="S838" s="17">
        <v>0.74603174603174605</v>
      </c>
      <c r="T838" s="17">
        <v>0.844444444444445</v>
      </c>
      <c r="U838" s="17">
        <v>0.76190476190476197</v>
      </c>
      <c r="V838" s="17">
        <v>0.85185185185185197</v>
      </c>
      <c r="W838" s="17">
        <v>0.78571428571428603</v>
      </c>
      <c r="X838" s="17">
        <v>0.84210526315789502</v>
      </c>
      <c r="Y838" s="17">
        <v>0.75757575757575801</v>
      </c>
      <c r="Z838" s="17">
        <v>0.92</v>
      </c>
      <c r="AA838" s="17">
        <v>0.70212765957446799</v>
      </c>
      <c r="AB838" s="17"/>
      <c r="AC838" s="17">
        <v>0.77628538750115295</v>
      </c>
      <c r="AD838" s="17">
        <v>0.79761874922396103</v>
      </c>
      <c r="AE838" s="17">
        <v>0.74091907967823001</v>
      </c>
      <c r="AF838" s="17"/>
      <c r="AG838" s="17">
        <v>0.762119722380456</v>
      </c>
      <c r="AH838" s="17">
        <v>0.82946834828269</v>
      </c>
      <c r="AI838" s="17">
        <v>0.80064311665260701</v>
      </c>
      <c r="AJ838" s="17">
        <v>0.5</v>
      </c>
      <c r="AK838" s="17">
        <v>0.78774169743144196</v>
      </c>
      <c r="AL838" s="17"/>
      <c r="AM838" s="17">
        <v>0.66148703785820195</v>
      </c>
      <c r="AN838" s="17">
        <v>0.78502703284219399</v>
      </c>
      <c r="AO838" s="17">
        <v>0.86010599032514701</v>
      </c>
      <c r="AP838" s="17">
        <v>0.75507581504933297</v>
      </c>
      <c r="AQ838" s="17">
        <v>0.78706997280127</v>
      </c>
      <c r="AR838" s="17"/>
      <c r="AS838" s="17">
        <v>0.81814377298599095</v>
      </c>
      <c r="AT838" s="17">
        <v>0.77347182470040299</v>
      </c>
      <c r="AU838" s="17">
        <v>0.78991845179276599</v>
      </c>
      <c r="AV838" s="17">
        <v>0.77539294676639203</v>
      </c>
      <c r="AW838" s="17"/>
      <c r="AX838" s="17">
        <v>0.79898621043816598</v>
      </c>
      <c r="AY838" s="17"/>
      <c r="AZ838" s="17">
        <v>0.80739282415800395</v>
      </c>
      <c r="BA838" s="17">
        <v>0.80434058623286697</v>
      </c>
      <c r="BB838" s="17">
        <v>0.764643259342209</v>
      </c>
      <c r="BC838" s="17"/>
      <c r="BD838" s="17">
        <v>0.801035575442823</v>
      </c>
      <c r="BE838" s="17">
        <v>0.75488694928918199</v>
      </c>
    </row>
    <row r="839" spans="2:57" x14ac:dyDescent="0.35">
      <c r="B839" t="s">
        <v>361</v>
      </c>
      <c r="C839" s="17">
        <v>0.123667890807139</v>
      </c>
      <c r="D839" s="17">
        <v>0.130728344133339</v>
      </c>
      <c r="E839" s="17">
        <v>0.120272041448741</v>
      </c>
      <c r="F839" s="17"/>
      <c r="G839" s="17">
        <v>7.9998801561766503E-2</v>
      </c>
      <c r="H839" s="17">
        <v>0.20652712309829499</v>
      </c>
      <c r="I839" s="17">
        <v>8.7488037717964304E-2</v>
      </c>
      <c r="J839" s="17">
        <v>0.118766609353334</v>
      </c>
      <c r="K839" s="17">
        <v>0.10759690708646</v>
      </c>
      <c r="L839" s="17">
        <v>0</v>
      </c>
      <c r="M839" s="17"/>
      <c r="N839" s="17">
        <v>9.1631534029685893E-2</v>
      </c>
      <c r="O839" s="17">
        <v>0.144204934127695</v>
      </c>
      <c r="P839" s="17">
        <v>0.135766789844561</v>
      </c>
      <c r="Q839" s="17">
        <v>0.20788679374107399</v>
      </c>
      <c r="R839" s="17"/>
      <c r="S839" s="17">
        <v>0.11111111111111099</v>
      </c>
      <c r="T839" s="17">
        <v>6.6666666666666693E-2</v>
      </c>
      <c r="U839" s="17">
        <v>0.14285714285714299</v>
      </c>
      <c r="V839" s="17">
        <v>0.11111111111111099</v>
      </c>
      <c r="W839" s="17">
        <v>0.214285714285714</v>
      </c>
      <c r="X839" s="17">
        <v>0.13157894736842099</v>
      </c>
      <c r="Y839" s="17">
        <v>0.18181818181818199</v>
      </c>
      <c r="Z839" s="17">
        <v>0.08</v>
      </c>
      <c r="AA839" s="17">
        <v>0.10638297872340401</v>
      </c>
      <c r="AB839" s="17"/>
      <c r="AC839" s="17">
        <v>0.117651390953048</v>
      </c>
      <c r="AD839" s="17">
        <v>0.13012519416204399</v>
      </c>
      <c r="AE839" s="17">
        <v>0.122613602853236</v>
      </c>
      <c r="AF839" s="17"/>
      <c r="AG839" s="17">
        <v>0.16806859256551099</v>
      </c>
      <c r="AH839" s="17">
        <v>8.6113985490514106E-2</v>
      </c>
      <c r="AI839" s="17">
        <v>0.15184586047521101</v>
      </c>
      <c r="AJ839" s="17">
        <v>0</v>
      </c>
      <c r="AK839" s="17">
        <v>0.10515258798456099</v>
      </c>
      <c r="AL839" s="17"/>
      <c r="AM839" s="17">
        <v>0.14914894744193799</v>
      </c>
      <c r="AN839" s="17">
        <v>0.121428816797295</v>
      </c>
      <c r="AO839" s="17">
        <v>8.3163503016082496E-2</v>
      </c>
      <c r="AP839" s="17">
        <v>0.173850095207533</v>
      </c>
      <c r="AQ839" s="17">
        <v>0.107643971381159</v>
      </c>
      <c r="AR839" s="17"/>
      <c r="AS839" s="17">
        <v>0.100057753307791</v>
      </c>
      <c r="AT839" s="17">
        <v>0.17141720327040999</v>
      </c>
      <c r="AU839" s="17">
        <v>5.4966217517015803E-2</v>
      </c>
      <c r="AV839" s="17">
        <v>0.15633333507595301</v>
      </c>
      <c r="AW839" s="17"/>
      <c r="AX839" s="17">
        <v>0.115358836053383</v>
      </c>
      <c r="AY839" s="17"/>
      <c r="AZ839" s="17">
        <v>0.135147525588069</v>
      </c>
      <c r="BA839" s="17">
        <v>9.6893479318196002E-2</v>
      </c>
      <c r="BB839" s="17">
        <v>0.148375030612581</v>
      </c>
      <c r="BC839" s="17"/>
      <c r="BD839" s="17">
        <v>0.13801596594010801</v>
      </c>
      <c r="BE839" s="17">
        <v>0.13706450420240601</v>
      </c>
    </row>
    <row r="840" spans="2:57" x14ac:dyDescent="0.35">
      <c r="B840" t="s">
        <v>83</v>
      </c>
      <c r="C840" s="17">
        <v>4.9217901268730602E-2</v>
      </c>
      <c r="D840" s="17">
        <v>4.7326550616311497E-2</v>
      </c>
      <c r="E840" s="17">
        <v>5.0532202813935202E-2</v>
      </c>
      <c r="F840" s="17"/>
      <c r="G840" s="17">
        <v>0.12342003913459799</v>
      </c>
      <c r="H840" s="17">
        <v>3.3699964289477399E-2</v>
      </c>
      <c r="I840" s="17">
        <v>5.2823210801002898E-2</v>
      </c>
      <c r="J840" s="17">
        <v>6.8355031000447306E-2</v>
      </c>
      <c r="K840" s="17">
        <v>3.2222285110861601E-2</v>
      </c>
      <c r="L840" s="17">
        <v>0</v>
      </c>
      <c r="M840" s="17"/>
      <c r="N840" s="17">
        <v>4.04179497500705E-2</v>
      </c>
      <c r="O840" s="17">
        <v>6.14158360846042E-2</v>
      </c>
      <c r="P840" s="17">
        <v>1.9992060980484099E-2</v>
      </c>
      <c r="Q840" s="17">
        <v>0.12435554153720101</v>
      </c>
      <c r="R840" s="17"/>
      <c r="S840" s="17">
        <v>9.5238095238095205E-2</v>
      </c>
      <c r="T840" s="17">
        <v>6.6666666666666693E-2</v>
      </c>
      <c r="U840" s="17">
        <v>4.7619047619047603E-2</v>
      </c>
      <c r="V840" s="17">
        <v>3.7037037037037E-2</v>
      </c>
      <c r="W840" s="17">
        <v>0</v>
      </c>
      <c r="X840" s="17">
        <v>0</v>
      </c>
      <c r="Y840" s="17">
        <v>3.03030303030303E-2</v>
      </c>
      <c r="Z840" s="17">
        <v>0</v>
      </c>
      <c r="AA840" s="17">
        <v>8.5106382978723402E-2</v>
      </c>
      <c r="AB840" s="17"/>
      <c r="AC840" s="17">
        <v>4.5060235340223298E-2</v>
      </c>
      <c r="AD840" s="17">
        <v>4.3973703001667301E-2</v>
      </c>
      <c r="AE840" s="17">
        <v>0.11020346672810701</v>
      </c>
      <c r="AF840" s="17"/>
      <c r="AG840" s="17">
        <v>2.4671986168685E-2</v>
      </c>
      <c r="AH840" s="17">
        <v>5.0312029373703701E-2</v>
      </c>
      <c r="AI840" s="17">
        <v>0</v>
      </c>
      <c r="AJ840" s="17">
        <v>0</v>
      </c>
      <c r="AK840" s="17">
        <v>0.107105714583996</v>
      </c>
      <c r="AL840" s="17"/>
      <c r="AM840" s="17">
        <v>0.18936401469986</v>
      </c>
      <c r="AN840" s="17">
        <v>3.0150593917850899E-2</v>
      </c>
      <c r="AO840" s="17">
        <v>2.1675254727957401E-2</v>
      </c>
      <c r="AP840" s="17">
        <v>5.9248052699085799E-2</v>
      </c>
      <c r="AQ840" s="17">
        <v>0</v>
      </c>
      <c r="AR840" s="17"/>
      <c r="AS840" s="17">
        <v>5.0211573517745099E-2</v>
      </c>
      <c r="AT840" s="17">
        <v>2.55476243596553E-2</v>
      </c>
      <c r="AU840" s="17">
        <v>7.7448459958816093E-2</v>
      </c>
      <c r="AV840" s="17">
        <v>6.8273718157655497E-2</v>
      </c>
      <c r="AW840" s="17"/>
      <c r="AX840" s="17">
        <v>3.9389592072690702E-2</v>
      </c>
      <c r="AY840" s="17"/>
      <c r="AZ840" s="17">
        <v>4.8301029425962101E-2</v>
      </c>
      <c r="BA840" s="17">
        <v>5.9637612093090299E-2</v>
      </c>
      <c r="BB840" s="17">
        <v>3.3323878902686899E-2</v>
      </c>
      <c r="BC840" s="17"/>
      <c r="BD840" s="17">
        <v>2.6643486351297301E-2</v>
      </c>
      <c r="BE840" s="17">
        <v>8.2513024651536898E-2</v>
      </c>
    </row>
    <row r="841" spans="2:57" x14ac:dyDescent="0.35">
      <c r="B841" t="s">
        <v>81</v>
      </c>
      <c r="C841" s="17">
        <v>3.7140040779506903E-2</v>
      </c>
      <c r="D841" s="17">
        <v>2.34025045432453E-2</v>
      </c>
      <c r="E841" s="17">
        <v>4.5112183104226301E-2</v>
      </c>
      <c r="F841" s="17"/>
      <c r="G841" s="17">
        <v>0</v>
      </c>
      <c r="H841" s="17">
        <v>9.6437004727749805E-3</v>
      </c>
      <c r="I841" s="17">
        <v>3.2232179051125701E-2</v>
      </c>
      <c r="J841" s="17">
        <v>3.1127478670762501E-2</v>
      </c>
      <c r="K841" s="17">
        <v>5.0968760445032103E-2</v>
      </c>
      <c r="L841" s="17">
        <v>0.236466499556821</v>
      </c>
      <c r="M841" s="17"/>
      <c r="N841" s="17">
        <v>4.0469012800301997E-2</v>
      </c>
      <c r="O841" s="17">
        <v>4.0480101518418701E-2</v>
      </c>
      <c r="P841" s="17">
        <v>3.1439569870679099E-2</v>
      </c>
      <c r="Q841" s="17">
        <v>2.70510460873752E-2</v>
      </c>
      <c r="R841" s="17"/>
      <c r="S841" s="17">
        <v>4.7619047619047603E-2</v>
      </c>
      <c r="T841" s="17">
        <v>2.2222222222222199E-2</v>
      </c>
      <c r="U841" s="17">
        <v>4.7619047619047603E-2</v>
      </c>
      <c r="V841" s="17">
        <v>0</v>
      </c>
      <c r="W841" s="17">
        <v>0</v>
      </c>
      <c r="X841" s="17">
        <v>2.6315789473684199E-2</v>
      </c>
      <c r="Y841" s="17">
        <v>3.03030303030303E-2</v>
      </c>
      <c r="Z841" s="17">
        <v>0</v>
      </c>
      <c r="AA841" s="17">
        <v>0.10638297872340401</v>
      </c>
      <c r="AB841" s="17"/>
      <c r="AC841" s="17">
        <v>6.1002986205575302E-2</v>
      </c>
      <c r="AD841" s="17">
        <v>2.8282353612327199E-2</v>
      </c>
      <c r="AE841" s="17">
        <v>2.6263850740427599E-2</v>
      </c>
      <c r="AF841" s="17"/>
      <c r="AG841" s="17">
        <v>4.5139698885348002E-2</v>
      </c>
      <c r="AH841" s="17">
        <v>3.4105636853091897E-2</v>
      </c>
      <c r="AI841" s="17">
        <v>4.7511022872181501E-2</v>
      </c>
      <c r="AJ841" s="17">
        <v>0.5</v>
      </c>
      <c r="AK841" s="17">
        <v>0</v>
      </c>
      <c r="AL841" s="17"/>
      <c r="AM841" s="17">
        <v>0</v>
      </c>
      <c r="AN841" s="17">
        <v>6.3393556442660801E-2</v>
      </c>
      <c r="AO841" s="17">
        <v>3.5055251930813498E-2</v>
      </c>
      <c r="AP841" s="17">
        <v>1.1826037044048301E-2</v>
      </c>
      <c r="AQ841" s="17">
        <v>0.105286055817571</v>
      </c>
      <c r="AR841" s="17"/>
      <c r="AS841" s="17">
        <v>3.1586900188472801E-2</v>
      </c>
      <c r="AT841" s="17">
        <v>2.95633476695315E-2</v>
      </c>
      <c r="AU841" s="17">
        <v>7.7666870731401605E-2</v>
      </c>
      <c r="AV841" s="17">
        <v>0</v>
      </c>
      <c r="AW841" s="17"/>
      <c r="AX841" s="17">
        <v>4.6265361435760398E-2</v>
      </c>
      <c r="AY841" s="17"/>
      <c r="AZ841" s="17">
        <v>9.1586208279655999E-3</v>
      </c>
      <c r="BA841" s="17">
        <v>3.9128322355846901E-2</v>
      </c>
      <c r="BB841" s="17">
        <v>5.3657831142523302E-2</v>
      </c>
      <c r="BC841" s="17"/>
      <c r="BD841" s="17">
        <v>3.4304972265771401E-2</v>
      </c>
      <c r="BE841" s="17">
        <v>2.5535521856875E-2</v>
      </c>
    </row>
    <row r="842" spans="2:57" x14ac:dyDescent="0.35">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row>
    <row r="843" spans="2:57" x14ac:dyDescent="0.35">
      <c r="B843" s="6" t="s">
        <v>378</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row>
    <row r="844" spans="2:57" x14ac:dyDescent="0.35">
      <c r="B844" s="24" t="s">
        <v>85</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row>
    <row r="845" spans="2:57" x14ac:dyDescent="0.35">
      <c r="B845" t="s">
        <v>372</v>
      </c>
      <c r="C845" s="17">
        <v>0.13888274930282801</v>
      </c>
      <c r="D845" s="17">
        <v>0.159803528730419</v>
      </c>
      <c r="E845" s="17">
        <v>0.12723212090788999</v>
      </c>
      <c r="F845" s="17"/>
      <c r="G845" s="17">
        <v>0.136569953841463</v>
      </c>
      <c r="H845" s="17">
        <v>0.143621200621975</v>
      </c>
      <c r="I845" s="17">
        <v>0.118631521203521</v>
      </c>
      <c r="J845" s="17">
        <v>0.19584102671665901</v>
      </c>
      <c r="K845" s="17">
        <v>0.123601612324196</v>
      </c>
      <c r="L845" s="17">
        <v>7.5124483157985797E-2</v>
      </c>
      <c r="M845" s="17"/>
      <c r="N845" s="17">
        <v>0.114550129375497</v>
      </c>
      <c r="O845" s="17">
        <v>0.14595409194123299</v>
      </c>
      <c r="P845" s="17">
        <v>0.19227051058132899</v>
      </c>
      <c r="Q845" s="17">
        <v>0.17844679491953999</v>
      </c>
      <c r="R845" s="17"/>
      <c r="S845" s="17">
        <v>0.15</v>
      </c>
      <c r="T845" s="17">
        <v>0.14285714285714299</v>
      </c>
      <c r="U845" s="17">
        <v>5.8823529411764698E-2</v>
      </c>
      <c r="V845" s="17">
        <v>9.5238095238095205E-2</v>
      </c>
      <c r="W845" s="17">
        <v>0.152542372881356</v>
      </c>
      <c r="X845" s="17">
        <v>0.126582278481013</v>
      </c>
      <c r="Y845" s="17">
        <v>0.2</v>
      </c>
      <c r="Z845" s="17">
        <v>0.162790697674419</v>
      </c>
      <c r="AA845" s="17">
        <v>0.16666666666666699</v>
      </c>
      <c r="AB845" s="17"/>
      <c r="AC845" s="17">
        <v>0.14638621611386601</v>
      </c>
      <c r="AD845" s="17">
        <v>0.14396847390554501</v>
      </c>
      <c r="AE845" s="17">
        <v>0.101014600717955</v>
      </c>
      <c r="AF845" s="17"/>
      <c r="AG845" s="17">
        <v>0.17634073697597599</v>
      </c>
      <c r="AH845" s="17">
        <v>0.13112921330461999</v>
      </c>
      <c r="AI845" s="17">
        <v>3.5925654641478198E-2</v>
      </c>
      <c r="AJ845" s="17">
        <v>0.38833271959647497</v>
      </c>
      <c r="AK845" s="17">
        <v>0.194162620271502</v>
      </c>
      <c r="AL845" s="17"/>
      <c r="AM845" s="17">
        <v>0.112652428243291</v>
      </c>
      <c r="AN845" s="17">
        <v>0.150773243013612</v>
      </c>
      <c r="AO845" s="17">
        <v>0.1306771629189</v>
      </c>
      <c r="AP845" s="17">
        <v>0.12290931452050401</v>
      </c>
      <c r="AQ845" s="17">
        <v>0.24880285254031301</v>
      </c>
      <c r="AR845" s="17"/>
      <c r="AS845" s="17">
        <v>0.16021755521256201</v>
      </c>
      <c r="AT845" s="17">
        <v>0.13304231178702999</v>
      </c>
      <c r="AU845" s="17">
        <v>0.133410751303912</v>
      </c>
      <c r="AV845" s="17">
        <v>0.123268365692541</v>
      </c>
      <c r="AW845" s="17"/>
      <c r="AX845" s="17">
        <v>0.13953878493435901</v>
      </c>
      <c r="AY845" s="17"/>
      <c r="AZ845" s="17">
        <v>0.14701325146132599</v>
      </c>
      <c r="BA845" s="17">
        <v>0.149200715369667</v>
      </c>
      <c r="BB845" s="17">
        <v>0.118452883887053</v>
      </c>
      <c r="BC845" s="17"/>
      <c r="BD845" s="17">
        <v>0.120672375952955</v>
      </c>
      <c r="BE845" s="17">
        <v>0.15154331732829701</v>
      </c>
    </row>
    <row r="846" spans="2:57" x14ac:dyDescent="0.35">
      <c r="B846" t="s">
        <v>373</v>
      </c>
      <c r="C846" s="17">
        <v>0.45471897689815599</v>
      </c>
      <c r="D846" s="17">
        <v>0.44099487465775999</v>
      </c>
      <c r="E846" s="17">
        <v>0.464928244836883</v>
      </c>
      <c r="F846" s="17"/>
      <c r="G846" s="17">
        <v>0.35396256354190098</v>
      </c>
      <c r="H846" s="17">
        <v>0.40254841053609303</v>
      </c>
      <c r="I846" s="17">
        <v>0.43614106057475399</v>
      </c>
      <c r="J846" s="17">
        <v>0.48237958630535699</v>
      </c>
      <c r="K846" s="17">
        <v>0.54410128992867202</v>
      </c>
      <c r="L846" s="17">
        <v>0.67955597763380005</v>
      </c>
      <c r="M846" s="17"/>
      <c r="N846" s="17">
        <v>0.49911148419950502</v>
      </c>
      <c r="O846" s="17">
        <v>0.425344073067557</v>
      </c>
      <c r="P846" s="17">
        <v>0.44969999495747898</v>
      </c>
      <c r="Q846" s="17">
        <v>0.31800077715567199</v>
      </c>
      <c r="R846" s="17"/>
      <c r="S846" s="17">
        <v>0.46666666666666701</v>
      </c>
      <c r="T846" s="17">
        <v>0.46666666666666701</v>
      </c>
      <c r="U846" s="17">
        <v>0.41176470588235298</v>
      </c>
      <c r="V846" s="17">
        <v>0.50793650793650802</v>
      </c>
      <c r="W846" s="17">
        <v>0.42372881355932202</v>
      </c>
      <c r="X846" s="17">
        <v>0.430379746835443</v>
      </c>
      <c r="Y846" s="17">
        <v>0.42857142857142899</v>
      </c>
      <c r="Z846" s="17">
        <v>0.32558139534883701</v>
      </c>
      <c r="AA846" s="17">
        <v>0.52222222222222203</v>
      </c>
      <c r="AB846" s="17"/>
      <c r="AC846" s="17">
        <v>0.50995925818546795</v>
      </c>
      <c r="AD846" s="17">
        <v>0.42245720188694802</v>
      </c>
      <c r="AE846" s="17">
        <v>0.49059320769456199</v>
      </c>
      <c r="AF846" s="17"/>
      <c r="AG846" s="17">
        <v>0.46567425767236398</v>
      </c>
      <c r="AH846" s="17">
        <v>0.45581755361135301</v>
      </c>
      <c r="AI846" s="17">
        <v>0.45142847264361002</v>
      </c>
      <c r="AJ846" s="17">
        <v>0.408029390859032</v>
      </c>
      <c r="AK846" s="17">
        <v>0.55286244618824798</v>
      </c>
      <c r="AL846" s="17"/>
      <c r="AM846" s="17">
        <v>0.397644651103359</v>
      </c>
      <c r="AN846" s="17">
        <v>0.41051396327363199</v>
      </c>
      <c r="AO846" s="17">
        <v>0.483718166236284</v>
      </c>
      <c r="AP846" s="17">
        <v>0.46607911571006599</v>
      </c>
      <c r="AQ846" s="17">
        <v>0.406527152952886</v>
      </c>
      <c r="AR846" s="17"/>
      <c r="AS846" s="17">
        <v>0.43698684545948502</v>
      </c>
      <c r="AT846" s="17">
        <v>0.46731356760651899</v>
      </c>
      <c r="AU846" s="17">
        <v>0.48549447214735703</v>
      </c>
      <c r="AV846" s="17">
        <v>0.41263721073649201</v>
      </c>
      <c r="AW846" s="17"/>
      <c r="AX846" s="17">
        <v>0.47849445873201002</v>
      </c>
      <c r="AY846" s="17"/>
      <c r="AZ846" s="17">
        <v>0.42481856974393001</v>
      </c>
      <c r="BA846" s="17">
        <v>0.37965909904735201</v>
      </c>
      <c r="BB846" s="17">
        <v>0.57225039642208997</v>
      </c>
      <c r="BC846" s="17"/>
      <c r="BD846" s="17">
        <v>0.47452498640936702</v>
      </c>
      <c r="BE846" s="17">
        <v>0.43718116481145503</v>
      </c>
    </row>
    <row r="847" spans="2:57" x14ac:dyDescent="0.35">
      <c r="B847" t="s">
        <v>374</v>
      </c>
      <c r="C847" s="17">
        <v>0.20853550012379099</v>
      </c>
      <c r="D847" s="17">
        <v>0.223195377158554</v>
      </c>
      <c r="E847" s="17">
        <v>0.20089444671020801</v>
      </c>
      <c r="F847" s="17"/>
      <c r="G847" s="17">
        <v>0.33135371800996799</v>
      </c>
      <c r="H847" s="17">
        <v>0.202989255860164</v>
      </c>
      <c r="I847" s="17">
        <v>0.21330251081325799</v>
      </c>
      <c r="J847" s="17">
        <v>0.14909267434131901</v>
      </c>
      <c r="K847" s="17">
        <v>0.232531720311725</v>
      </c>
      <c r="L847" s="17">
        <v>0.110456593281778</v>
      </c>
      <c r="M847" s="17"/>
      <c r="N847" s="17">
        <v>0.199980189298814</v>
      </c>
      <c r="O847" s="17">
        <v>0.21214989408582899</v>
      </c>
      <c r="P847" s="17">
        <v>0.19705160227881399</v>
      </c>
      <c r="Q847" s="17">
        <v>0.22466748081156701</v>
      </c>
      <c r="R847" s="17"/>
      <c r="S847" s="17">
        <v>0.18333333333333299</v>
      </c>
      <c r="T847" s="17">
        <v>0.20952380952381</v>
      </c>
      <c r="U847" s="17">
        <v>0.29411764705882398</v>
      </c>
      <c r="V847" s="17">
        <v>0.238095238095238</v>
      </c>
      <c r="W847" s="17">
        <v>0.20338983050847501</v>
      </c>
      <c r="X847" s="17">
        <v>0.189873417721519</v>
      </c>
      <c r="Y847" s="17">
        <v>0.22857142857142901</v>
      </c>
      <c r="Z847" s="17">
        <v>0.27906976744186002</v>
      </c>
      <c r="AA847" s="17">
        <v>0.122222222222222</v>
      </c>
      <c r="AB847" s="17"/>
      <c r="AC847" s="17">
        <v>0.184708042806944</v>
      </c>
      <c r="AD847" s="17">
        <v>0.23306677175629301</v>
      </c>
      <c r="AE847" s="17">
        <v>0.11540034201218501</v>
      </c>
      <c r="AF847" s="17"/>
      <c r="AG847" s="17">
        <v>0.19841883412768499</v>
      </c>
      <c r="AH847" s="17">
        <v>0.20940494109449101</v>
      </c>
      <c r="AI847" s="17">
        <v>0.232219328267776</v>
      </c>
      <c r="AJ847" s="17">
        <v>0</v>
      </c>
      <c r="AK847" s="17">
        <v>4.5251235812284803E-2</v>
      </c>
      <c r="AL847" s="17"/>
      <c r="AM847" s="17">
        <v>0.268224575787127</v>
      </c>
      <c r="AN847" s="17">
        <v>0.231874053110557</v>
      </c>
      <c r="AO847" s="17">
        <v>0.20352657019999901</v>
      </c>
      <c r="AP847" s="17">
        <v>0.213962205254453</v>
      </c>
      <c r="AQ847" s="17">
        <v>5.2553843273850799E-2</v>
      </c>
      <c r="AR847" s="17"/>
      <c r="AS847" s="17">
        <v>0.21623357433724699</v>
      </c>
      <c r="AT847" s="17">
        <v>0.22770875215804601</v>
      </c>
      <c r="AU847" s="17">
        <v>0.16918834136990499</v>
      </c>
      <c r="AV847" s="17">
        <v>0.20611238493734099</v>
      </c>
      <c r="AW847" s="17"/>
      <c r="AX847" s="17">
        <v>0.19944718192711</v>
      </c>
      <c r="AY847" s="17"/>
      <c r="AZ847" s="17">
        <v>0.21901725218058901</v>
      </c>
      <c r="BA847" s="17">
        <v>0.22882340687410099</v>
      </c>
      <c r="BB847" s="17">
        <v>0.180674443764337</v>
      </c>
      <c r="BC847" s="17"/>
      <c r="BD847" s="17">
        <v>0.23052382359141199</v>
      </c>
      <c r="BE847" s="17">
        <v>0.20649650353864099</v>
      </c>
    </row>
    <row r="848" spans="2:57" x14ac:dyDescent="0.35">
      <c r="B848" t="s">
        <v>375</v>
      </c>
      <c r="C848" s="17">
        <v>0.172486555260841</v>
      </c>
      <c r="D848" s="17">
        <v>0.153217931589789</v>
      </c>
      <c r="E848" s="17">
        <v>0.17992767498406601</v>
      </c>
      <c r="F848" s="17"/>
      <c r="G848" s="17">
        <v>0.14828239287495801</v>
      </c>
      <c r="H848" s="17">
        <v>0.20978742476890699</v>
      </c>
      <c r="I848" s="17">
        <v>0.21621371762625999</v>
      </c>
      <c r="J848" s="17">
        <v>0.15509871511103501</v>
      </c>
      <c r="K848" s="17">
        <v>8.1499384705896599E-2</v>
      </c>
      <c r="L848" s="17">
        <v>0.107864031071626</v>
      </c>
      <c r="M848" s="17"/>
      <c r="N848" s="17">
        <v>0.167015598881355</v>
      </c>
      <c r="O848" s="17">
        <v>0.19894999926322099</v>
      </c>
      <c r="P848" s="17">
        <v>0.140147228519544</v>
      </c>
      <c r="Q848" s="17">
        <v>0.19341494330462999</v>
      </c>
      <c r="R848" s="17"/>
      <c r="S848" s="17">
        <v>0.18333333333333299</v>
      </c>
      <c r="T848" s="17">
        <v>0.15238095238095201</v>
      </c>
      <c r="U848" s="17">
        <v>0.20588235294117599</v>
      </c>
      <c r="V848" s="17">
        <v>0.158730158730159</v>
      </c>
      <c r="W848" s="17">
        <v>0.20338983050847501</v>
      </c>
      <c r="X848" s="17">
        <v>0.20253164556962</v>
      </c>
      <c r="Y848" s="17">
        <v>0.128571428571429</v>
      </c>
      <c r="Z848" s="17">
        <v>0.209302325581395</v>
      </c>
      <c r="AA848" s="17">
        <v>0.14444444444444399</v>
      </c>
      <c r="AB848" s="17"/>
      <c r="AC848" s="17">
        <v>0.13597229551526999</v>
      </c>
      <c r="AD848" s="17">
        <v>0.17368090124257299</v>
      </c>
      <c r="AE848" s="17">
        <v>0.25498303920492699</v>
      </c>
      <c r="AF848" s="17"/>
      <c r="AG848" s="17">
        <v>0.138816969615455</v>
      </c>
      <c r="AH848" s="17">
        <v>0.183386263747745</v>
      </c>
      <c r="AI848" s="17">
        <v>0.26022996936896797</v>
      </c>
      <c r="AJ848" s="17">
        <v>0</v>
      </c>
      <c r="AK848" s="17">
        <v>0.20772369772796401</v>
      </c>
      <c r="AL848" s="17"/>
      <c r="AM848" s="17">
        <v>0.187218742020618</v>
      </c>
      <c r="AN848" s="17">
        <v>0.16088332474196801</v>
      </c>
      <c r="AO848" s="17">
        <v>0.15479087933705701</v>
      </c>
      <c r="AP848" s="17">
        <v>0.18709399985365599</v>
      </c>
      <c r="AQ848" s="17">
        <v>0.29211615123294998</v>
      </c>
      <c r="AR848" s="17"/>
      <c r="AS848" s="17">
        <v>0.14439568081659401</v>
      </c>
      <c r="AT848" s="17">
        <v>0.16390936848389201</v>
      </c>
      <c r="AU848" s="17">
        <v>0.18538294379044101</v>
      </c>
      <c r="AV848" s="17">
        <v>0.22289269195178399</v>
      </c>
      <c r="AW848" s="17"/>
      <c r="AX848" s="17">
        <v>0.162994842773861</v>
      </c>
      <c r="AY848" s="17"/>
      <c r="AZ848" s="17">
        <v>0.18638193849614701</v>
      </c>
      <c r="BA848" s="17">
        <v>0.208739590423828</v>
      </c>
      <c r="BB848" s="17">
        <v>0.114024639982679</v>
      </c>
      <c r="BC848" s="17"/>
      <c r="BD848" s="17">
        <v>0.13780003941295799</v>
      </c>
      <c r="BE848" s="17">
        <v>0.18961704764475401</v>
      </c>
    </row>
    <row r="849" spans="2:57" x14ac:dyDescent="0.35">
      <c r="B849" t="s">
        <v>376</v>
      </c>
      <c r="C849" s="17">
        <v>1.1389920027298999E-2</v>
      </c>
      <c r="D849" s="17">
        <v>7.4438139867691799E-3</v>
      </c>
      <c r="E849" s="17">
        <v>1.3764203545895E-2</v>
      </c>
      <c r="F849" s="17"/>
      <c r="G849" s="17">
        <v>1.43667886259912E-2</v>
      </c>
      <c r="H849" s="17">
        <v>2.5792723863301E-2</v>
      </c>
      <c r="I849" s="17">
        <v>5.0276460032178004E-3</v>
      </c>
      <c r="J849" s="17">
        <v>9.0694116883801301E-3</v>
      </c>
      <c r="K849" s="17">
        <v>0</v>
      </c>
      <c r="L849" s="17">
        <v>0</v>
      </c>
      <c r="M849" s="17"/>
      <c r="N849" s="17">
        <v>5.3524000686835703E-3</v>
      </c>
      <c r="O849" s="17">
        <v>1.7601941642160099E-2</v>
      </c>
      <c r="P849" s="17">
        <v>2.0830663662834401E-2</v>
      </c>
      <c r="Q849" s="17">
        <v>1.38538355008101E-2</v>
      </c>
      <c r="R849" s="17"/>
      <c r="S849" s="17">
        <v>8.3333333333333297E-3</v>
      </c>
      <c r="T849" s="17">
        <v>9.5238095238095195E-3</v>
      </c>
      <c r="U849" s="17">
        <v>2.9411764705882401E-2</v>
      </c>
      <c r="V849" s="17">
        <v>0</v>
      </c>
      <c r="W849" s="17">
        <v>0</v>
      </c>
      <c r="X849" s="17">
        <v>2.53164556962025E-2</v>
      </c>
      <c r="Y849" s="17">
        <v>1.4285714285714299E-2</v>
      </c>
      <c r="Z849" s="17">
        <v>0</v>
      </c>
      <c r="AA849" s="17">
        <v>1.1111111111111099E-2</v>
      </c>
      <c r="AB849" s="17"/>
      <c r="AC849" s="17">
        <v>9.1930707883009707E-3</v>
      </c>
      <c r="AD849" s="17">
        <v>1.1028508520243001E-2</v>
      </c>
      <c r="AE849" s="17">
        <v>2.4930510721868599E-2</v>
      </c>
      <c r="AF849" s="17"/>
      <c r="AG849" s="17">
        <v>1.25283738032444E-2</v>
      </c>
      <c r="AH849" s="17">
        <v>3.7284861873516199E-3</v>
      </c>
      <c r="AI849" s="17">
        <v>0</v>
      </c>
      <c r="AJ849" s="17">
        <v>0</v>
      </c>
      <c r="AK849" s="17">
        <v>0</v>
      </c>
      <c r="AL849" s="17"/>
      <c r="AM849" s="17">
        <v>0</v>
      </c>
      <c r="AN849" s="17">
        <v>2.3591293966227899E-2</v>
      </c>
      <c r="AO849" s="17">
        <v>1.1692774070519E-2</v>
      </c>
      <c r="AP849" s="17">
        <v>4.97768233066034E-3</v>
      </c>
      <c r="AQ849" s="17">
        <v>0</v>
      </c>
      <c r="AR849" s="17"/>
      <c r="AS849" s="17">
        <v>2.1397116335271301E-2</v>
      </c>
      <c r="AT849" s="17">
        <v>3.7143369688434199E-3</v>
      </c>
      <c r="AU849" s="17">
        <v>7.1113501326315496E-3</v>
      </c>
      <c r="AV849" s="17">
        <v>1.7978553195024099E-2</v>
      </c>
      <c r="AW849" s="17"/>
      <c r="AX849" s="17">
        <v>1.23941831687557E-2</v>
      </c>
      <c r="AY849" s="17"/>
      <c r="AZ849" s="17">
        <v>9.1952003358755398E-3</v>
      </c>
      <c r="BA849" s="17">
        <v>2.2854902078580801E-2</v>
      </c>
      <c r="BB849" s="17">
        <v>0</v>
      </c>
      <c r="BC849" s="17"/>
      <c r="BD849" s="17">
        <v>1.7316055360810399E-2</v>
      </c>
      <c r="BE849" s="17">
        <v>8.7866428897732992E-3</v>
      </c>
    </row>
    <row r="850" spans="2:57" x14ac:dyDescent="0.35">
      <c r="B850" t="s">
        <v>81</v>
      </c>
      <c r="C850" s="17">
        <v>1.3986298387084799E-2</v>
      </c>
      <c r="D850" s="17">
        <v>1.53444738767091E-2</v>
      </c>
      <c r="E850" s="17">
        <v>1.32533090150589E-2</v>
      </c>
      <c r="F850" s="17"/>
      <c r="G850" s="17">
        <v>1.54645831057181E-2</v>
      </c>
      <c r="H850" s="17">
        <v>1.5260984349560001E-2</v>
      </c>
      <c r="I850" s="17">
        <v>1.06835437789896E-2</v>
      </c>
      <c r="J850" s="17">
        <v>8.5185858372497005E-3</v>
      </c>
      <c r="K850" s="17">
        <v>1.8265992729509701E-2</v>
      </c>
      <c r="L850" s="17">
        <v>2.6998914854810301E-2</v>
      </c>
      <c r="M850" s="17"/>
      <c r="N850" s="17">
        <v>1.3990198176146299E-2</v>
      </c>
      <c r="O850" s="17">
        <v>0</v>
      </c>
      <c r="P850" s="17">
        <v>0</v>
      </c>
      <c r="Q850" s="17">
        <v>7.1616168307780198E-2</v>
      </c>
      <c r="R850" s="17"/>
      <c r="S850" s="17">
        <v>8.3333333333333297E-3</v>
      </c>
      <c r="T850" s="17">
        <v>1.9047619047619001E-2</v>
      </c>
      <c r="U850" s="17">
        <v>0</v>
      </c>
      <c r="V850" s="17">
        <v>0</v>
      </c>
      <c r="W850" s="17">
        <v>1.6949152542372899E-2</v>
      </c>
      <c r="X850" s="17">
        <v>2.53164556962025E-2</v>
      </c>
      <c r="Y850" s="17">
        <v>0</v>
      </c>
      <c r="Z850" s="17">
        <v>2.32558139534884E-2</v>
      </c>
      <c r="AA850" s="17">
        <v>3.3333333333333298E-2</v>
      </c>
      <c r="AB850" s="17"/>
      <c r="AC850" s="17">
        <v>1.37811165901523E-2</v>
      </c>
      <c r="AD850" s="17">
        <v>1.5798142688398999E-2</v>
      </c>
      <c r="AE850" s="17">
        <v>1.3078299648502101E-2</v>
      </c>
      <c r="AF850" s="17"/>
      <c r="AG850" s="17">
        <v>8.2208278052758807E-3</v>
      </c>
      <c r="AH850" s="17">
        <v>1.65335420544396E-2</v>
      </c>
      <c r="AI850" s="17">
        <v>2.0196575078167599E-2</v>
      </c>
      <c r="AJ850" s="17">
        <v>0.20363788954449299</v>
      </c>
      <c r="AK850" s="17">
        <v>0</v>
      </c>
      <c r="AL850" s="17"/>
      <c r="AM850" s="17">
        <v>3.4259602845604697E-2</v>
      </c>
      <c r="AN850" s="17">
        <v>2.23641218940035E-2</v>
      </c>
      <c r="AO850" s="17">
        <v>1.5594447237240501E-2</v>
      </c>
      <c r="AP850" s="17">
        <v>4.97768233066034E-3</v>
      </c>
      <c r="AQ850" s="17">
        <v>0</v>
      </c>
      <c r="AR850" s="17"/>
      <c r="AS850" s="17">
        <v>2.07692278388407E-2</v>
      </c>
      <c r="AT850" s="17">
        <v>4.3116629956696699E-3</v>
      </c>
      <c r="AU850" s="17">
        <v>1.9412141255753999E-2</v>
      </c>
      <c r="AV850" s="17">
        <v>1.71107934868177E-2</v>
      </c>
      <c r="AW850" s="17"/>
      <c r="AX850" s="17">
        <v>7.1305484639044301E-3</v>
      </c>
      <c r="AY850" s="17"/>
      <c r="AZ850" s="17">
        <v>1.35737877821325E-2</v>
      </c>
      <c r="BA850" s="17">
        <v>1.07222862064719E-2</v>
      </c>
      <c r="BB850" s="17">
        <v>1.4597635943841201E-2</v>
      </c>
      <c r="BC850" s="17"/>
      <c r="BD850" s="17">
        <v>1.9162719272496902E-2</v>
      </c>
      <c r="BE850" s="17">
        <v>6.3753237870793397E-3</v>
      </c>
    </row>
    <row r="851" spans="2:57" x14ac:dyDescent="0.3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row>
    <row r="852" spans="2:57" x14ac:dyDescent="0.35">
      <c r="B852" s="6" t="s">
        <v>379</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row>
    <row r="853" spans="2:57" x14ac:dyDescent="0.35">
      <c r="B853" s="24" t="s">
        <v>85</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row>
    <row r="854" spans="2:57" x14ac:dyDescent="0.35">
      <c r="B854" t="s">
        <v>372</v>
      </c>
      <c r="C854" s="17">
        <v>0.52349008310828504</v>
      </c>
      <c r="D854" s="17">
        <v>0.50981242451043596</v>
      </c>
      <c r="E854" s="17">
        <v>0.53399539141735597</v>
      </c>
      <c r="F854" s="17"/>
      <c r="G854" s="17">
        <v>0.40542814134027699</v>
      </c>
      <c r="H854" s="17">
        <v>0.47303868432892099</v>
      </c>
      <c r="I854" s="17">
        <v>0.50757935060521298</v>
      </c>
      <c r="J854" s="17">
        <v>0.63027791560046098</v>
      </c>
      <c r="K854" s="17">
        <v>0.59050097647223398</v>
      </c>
      <c r="L854" s="17">
        <v>0.56427041818405699</v>
      </c>
      <c r="M854" s="17"/>
      <c r="N854" s="17">
        <v>0.52311244075858099</v>
      </c>
      <c r="O854" s="17">
        <v>0.52752843748066902</v>
      </c>
      <c r="P854" s="17">
        <v>0.54790194126806402</v>
      </c>
      <c r="Q854" s="17">
        <v>0.47559029215732701</v>
      </c>
      <c r="R854" s="17"/>
      <c r="S854" s="17">
        <v>0.46666666666666701</v>
      </c>
      <c r="T854" s="17">
        <v>0.476190476190476</v>
      </c>
      <c r="U854" s="17">
        <v>0.52941176470588203</v>
      </c>
      <c r="V854" s="17">
        <v>0.49206349206349198</v>
      </c>
      <c r="W854" s="17">
        <v>0.52542372881355903</v>
      </c>
      <c r="X854" s="17">
        <v>0.556962025316456</v>
      </c>
      <c r="Y854" s="17">
        <v>0.58571428571428596</v>
      </c>
      <c r="Z854" s="17">
        <v>0.48837209302325602</v>
      </c>
      <c r="AA854" s="17">
        <v>0.61111111111111105</v>
      </c>
      <c r="AB854" s="17"/>
      <c r="AC854" s="17">
        <v>0.58495986919818299</v>
      </c>
      <c r="AD854" s="17">
        <v>0.51183914485229698</v>
      </c>
      <c r="AE854" s="17">
        <v>0.487745148847885</v>
      </c>
      <c r="AF854" s="17"/>
      <c r="AG854" s="17">
        <v>0.59980325286987002</v>
      </c>
      <c r="AH854" s="17">
        <v>0.50349601060608495</v>
      </c>
      <c r="AI854" s="17">
        <v>0.43063565736590198</v>
      </c>
      <c r="AJ854" s="17">
        <v>0.79636211045550698</v>
      </c>
      <c r="AK854" s="17">
        <v>0.45047049225194202</v>
      </c>
      <c r="AL854" s="17"/>
      <c r="AM854" s="17">
        <v>0.47171669436091701</v>
      </c>
      <c r="AN854" s="17">
        <v>0.64576291739868996</v>
      </c>
      <c r="AO854" s="17">
        <v>0.479178239773002</v>
      </c>
      <c r="AP854" s="17">
        <v>0.519409810789633</v>
      </c>
      <c r="AQ854" s="17">
        <v>0.52467453394496599</v>
      </c>
      <c r="AR854" s="17"/>
      <c r="AS854" s="17">
        <v>0.55246683013294495</v>
      </c>
      <c r="AT854" s="17">
        <v>0.54279450069455604</v>
      </c>
      <c r="AU854" s="17">
        <v>0.535522425999433</v>
      </c>
      <c r="AV854" s="17">
        <v>0.411368547346316</v>
      </c>
      <c r="AW854" s="17"/>
      <c r="AX854" s="17">
        <v>0.550663945759297</v>
      </c>
      <c r="AY854" s="17"/>
      <c r="AZ854" s="17">
        <v>0.48354719962401099</v>
      </c>
      <c r="BA854" s="17">
        <v>0.51823129258886103</v>
      </c>
      <c r="BB854" s="17">
        <v>0.56001602610491796</v>
      </c>
      <c r="BC854" s="17"/>
      <c r="BD854" s="17">
        <v>0.52400885041744305</v>
      </c>
      <c r="BE854" s="17">
        <v>0.51368769541824899</v>
      </c>
    </row>
    <row r="855" spans="2:57" x14ac:dyDescent="0.35">
      <c r="B855" t="s">
        <v>373</v>
      </c>
      <c r="C855" s="17">
        <v>0.246493370416802</v>
      </c>
      <c r="D855" s="17">
        <v>0.239346191927955</v>
      </c>
      <c r="E855" s="17">
        <v>0.24962483132556201</v>
      </c>
      <c r="F855" s="17"/>
      <c r="G855" s="17">
        <v>0.161128643189305</v>
      </c>
      <c r="H855" s="17">
        <v>0.22860102364579299</v>
      </c>
      <c r="I855" s="17">
        <v>0.25426685999419502</v>
      </c>
      <c r="J855" s="17">
        <v>0.25401629989810298</v>
      </c>
      <c r="K855" s="17">
        <v>0.30715904694680801</v>
      </c>
      <c r="L855" s="17">
        <v>0.27757879682376502</v>
      </c>
      <c r="M855" s="17"/>
      <c r="N855" s="17">
        <v>0.27915209167066801</v>
      </c>
      <c r="O855" s="17">
        <v>0.24091821629367299</v>
      </c>
      <c r="P855" s="17">
        <v>0.161851383896739</v>
      </c>
      <c r="Q855" s="17">
        <v>0.22096805450882701</v>
      </c>
      <c r="R855" s="17"/>
      <c r="S855" s="17">
        <v>0.27500000000000002</v>
      </c>
      <c r="T855" s="17">
        <v>0.266666666666667</v>
      </c>
      <c r="U855" s="17">
        <v>0.29411764705882398</v>
      </c>
      <c r="V855" s="17">
        <v>0.25396825396825401</v>
      </c>
      <c r="W855" s="17">
        <v>0.23728813559322001</v>
      </c>
      <c r="X855" s="17">
        <v>0.227848101265823</v>
      </c>
      <c r="Y855" s="17">
        <v>0.22857142857142901</v>
      </c>
      <c r="Z855" s="17">
        <v>0.186046511627907</v>
      </c>
      <c r="AA855" s="17">
        <v>0.2</v>
      </c>
      <c r="AB855" s="17"/>
      <c r="AC855" s="17">
        <v>0.26734304445885099</v>
      </c>
      <c r="AD855" s="17">
        <v>0.253845735249358</v>
      </c>
      <c r="AE855" s="17">
        <v>0.13143689072206999</v>
      </c>
      <c r="AF855" s="17"/>
      <c r="AG855" s="17">
        <v>0.225500414371297</v>
      </c>
      <c r="AH855" s="17">
        <v>0.23821185706456799</v>
      </c>
      <c r="AI855" s="17">
        <v>0.325272828253236</v>
      </c>
      <c r="AJ855" s="17">
        <v>0</v>
      </c>
      <c r="AK855" s="17">
        <v>0.31681953845127597</v>
      </c>
      <c r="AL855" s="17"/>
      <c r="AM855" s="17">
        <v>0.26733043621625002</v>
      </c>
      <c r="AN855" s="17">
        <v>0.13710171969615101</v>
      </c>
      <c r="AO855" s="17">
        <v>0.27340623359625899</v>
      </c>
      <c r="AP855" s="17">
        <v>0.29022458704590698</v>
      </c>
      <c r="AQ855" s="17">
        <v>0.26743944719250301</v>
      </c>
      <c r="AR855" s="17"/>
      <c r="AS855" s="17">
        <v>0.217694247111172</v>
      </c>
      <c r="AT855" s="17">
        <v>0.27701365865682398</v>
      </c>
      <c r="AU855" s="17">
        <v>0.23041052032468001</v>
      </c>
      <c r="AV855" s="17">
        <v>0.247992351394759</v>
      </c>
      <c r="AW855" s="17"/>
      <c r="AX855" s="17">
        <v>0.24078118576959201</v>
      </c>
      <c r="AY855" s="17"/>
      <c r="AZ855" s="17">
        <v>0.223001789579827</v>
      </c>
      <c r="BA855" s="17">
        <v>0.25267046897706802</v>
      </c>
      <c r="BB855" s="17">
        <v>0.274211147816733</v>
      </c>
      <c r="BC855" s="17"/>
      <c r="BD855" s="17">
        <v>0.235699437542496</v>
      </c>
      <c r="BE855" s="17">
        <v>0.25304161019329402</v>
      </c>
    </row>
    <row r="856" spans="2:57" x14ac:dyDescent="0.35">
      <c r="B856" t="s">
        <v>374</v>
      </c>
      <c r="C856" s="17">
        <v>8.1872483846632094E-2</v>
      </c>
      <c r="D856" s="17">
        <v>0.103104586945534</v>
      </c>
      <c r="E856" s="17">
        <v>6.9770708088573705E-2</v>
      </c>
      <c r="F856" s="17"/>
      <c r="G856" s="17">
        <v>0.16281529507195899</v>
      </c>
      <c r="H856" s="17">
        <v>0.11177124162046199</v>
      </c>
      <c r="I856" s="17">
        <v>9.5055078416279207E-2</v>
      </c>
      <c r="J856" s="17">
        <v>1.8735669992369301E-2</v>
      </c>
      <c r="K856" s="17">
        <v>3.0748916035257399E-2</v>
      </c>
      <c r="L856" s="17">
        <v>4.8323629996754797E-2</v>
      </c>
      <c r="M856" s="17"/>
      <c r="N856" s="17">
        <v>7.5868928513046593E-2</v>
      </c>
      <c r="O856" s="17">
        <v>9.0059748547068094E-2</v>
      </c>
      <c r="P856" s="17">
        <v>7.9751019371027396E-2</v>
      </c>
      <c r="Q856" s="17">
        <v>0.101183539379048</v>
      </c>
      <c r="R856" s="17"/>
      <c r="S856" s="17">
        <v>0.108333333333333</v>
      </c>
      <c r="T856" s="17">
        <v>0.114285714285714</v>
      </c>
      <c r="U856" s="17">
        <v>2.9411764705882401E-2</v>
      </c>
      <c r="V856" s="17">
        <v>0.11111111111111099</v>
      </c>
      <c r="W856" s="17">
        <v>8.4745762711864403E-2</v>
      </c>
      <c r="X856" s="17">
        <v>5.0632911392405097E-2</v>
      </c>
      <c r="Y856" s="17">
        <v>7.1428571428571397E-2</v>
      </c>
      <c r="Z856" s="17">
        <v>0.116279069767442</v>
      </c>
      <c r="AA856" s="17">
        <v>4.4444444444444398E-2</v>
      </c>
      <c r="AB856" s="17"/>
      <c r="AC856" s="17">
        <v>7.8913054887521497E-2</v>
      </c>
      <c r="AD856" s="17">
        <v>7.6934103308817295E-2</v>
      </c>
      <c r="AE856" s="17">
        <v>8.95388249368749E-2</v>
      </c>
      <c r="AF856" s="17"/>
      <c r="AG856" s="17">
        <v>7.8079974312034603E-2</v>
      </c>
      <c r="AH856" s="17">
        <v>7.35774535159128E-2</v>
      </c>
      <c r="AI856" s="17">
        <v>0.121368804022163</v>
      </c>
      <c r="AJ856" s="17">
        <v>0</v>
      </c>
      <c r="AK856" s="17">
        <v>6.2115701010844598E-2</v>
      </c>
      <c r="AL856" s="17"/>
      <c r="AM856" s="17">
        <v>0.108616732297538</v>
      </c>
      <c r="AN856" s="17">
        <v>5.6374222333740898E-2</v>
      </c>
      <c r="AO856" s="17">
        <v>8.9688919070906495E-2</v>
      </c>
      <c r="AP856" s="17">
        <v>7.5963016962640198E-2</v>
      </c>
      <c r="AQ856" s="17">
        <v>8.7156162464931894E-2</v>
      </c>
      <c r="AR856" s="17"/>
      <c r="AS856" s="17">
        <v>6.6588230614494898E-2</v>
      </c>
      <c r="AT856" s="17">
        <v>7.4793873589215604E-2</v>
      </c>
      <c r="AU856" s="17">
        <v>6.3713627094927006E-2</v>
      </c>
      <c r="AV856" s="17">
        <v>0.15046329267342001</v>
      </c>
      <c r="AW856" s="17"/>
      <c r="AX856" s="17">
        <v>6.8937456526557098E-2</v>
      </c>
      <c r="AY856" s="17"/>
      <c r="AZ856" s="17">
        <v>7.4226548210009693E-2</v>
      </c>
      <c r="BA856" s="17">
        <v>0.106428872836818</v>
      </c>
      <c r="BB856" s="17">
        <v>6.4336184867265098E-2</v>
      </c>
      <c r="BC856" s="17"/>
      <c r="BD856" s="17">
        <v>8.4791901422477597E-2</v>
      </c>
      <c r="BE856" s="17">
        <v>9.81652852274226E-2</v>
      </c>
    </row>
    <row r="857" spans="2:57" x14ac:dyDescent="0.35">
      <c r="B857" t="s">
        <v>375</v>
      </c>
      <c r="C857" s="17">
        <v>0.117802595003726</v>
      </c>
      <c r="D857" s="17">
        <v>0.109793552876323</v>
      </c>
      <c r="E857" s="17">
        <v>0.120595590857752</v>
      </c>
      <c r="F857" s="17"/>
      <c r="G857" s="17">
        <v>0.211370883590592</v>
      </c>
      <c r="H857" s="17">
        <v>0.151372674769229</v>
      </c>
      <c r="I857" s="17">
        <v>0.11587734262331</v>
      </c>
      <c r="J857" s="17">
        <v>6.9165032828317305E-2</v>
      </c>
      <c r="K857" s="17">
        <v>6.1322340400713403E-2</v>
      </c>
      <c r="L857" s="17">
        <v>8.2828240140612797E-2</v>
      </c>
      <c r="M857" s="17"/>
      <c r="N857" s="17">
        <v>9.8586543061199794E-2</v>
      </c>
      <c r="O857" s="17">
        <v>0.124271413883472</v>
      </c>
      <c r="P857" s="17">
        <v>0.18036238656051501</v>
      </c>
      <c r="Q857" s="17">
        <v>9.8846651642150299E-2</v>
      </c>
      <c r="R857" s="17"/>
      <c r="S857" s="17">
        <v>0.125</v>
      </c>
      <c r="T857" s="17">
        <v>9.5238095238095205E-2</v>
      </c>
      <c r="U857" s="17">
        <v>0.14705882352941199</v>
      </c>
      <c r="V857" s="17">
        <v>0.126984126984127</v>
      </c>
      <c r="W857" s="17">
        <v>0.13559322033898299</v>
      </c>
      <c r="X857" s="17">
        <v>0.126582278481013</v>
      </c>
      <c r="Y857" s="17">
        <v>8.5714285714285701E-2</v>
      </c>
      <c r="Z857" s="17">
        <v>0.209302325581395</v>
      </c>
      <c r="AA857" s="17">
        <v>7.7777777777777807E-2</v>
      </c>
      <c r="AB857" s="17"/>
      <c r="AC857" s="17">
        <v>4.4500710355406502E-2</v>
      </c>
      <c r="AD857" s="17">
        <v>0.12766974556136501</v>
      </c>
      <c r="AE857" s="17">
        <v>0.26526530126055498</v>
      </c>
      <c r="AF857" s="17"/>
      <c r="AG857" s="17">
        <v>7.9780438645586205E-2</v>
      </c>
      <c r="AH857" s="17">
        <v>0.14279871536428099</v>
      </c>
      <c r="AI857" s="17">
        <v>0.102526135280532</v>
      </c>
      <c r="AJ857" s="17">
        <v>0</v>
      </c>
      <c r="AK857" s="17">
        <v>0.17059426828593699</v>
      </c>
      <c r="AL857" s="17"/>
      <c r="AM857" s="17">
        <v>0.118076534279691</v>
      </c>
      <c r="AN857" s="17">
        <v>0.11191309674411801</v>
      </c>
      <c r="AO857" s="17">
        <v>0.130902027177356</v>
      </c>
      <c r="AP857" s="17">
        <v>0.102769759828335</v>
      </c>
      <c r="AQ857" s="17">
        <v>8.1422461291404499E-2</v>
      </c>
      <c r="AR857" s="17"/>
      <c r="AS857" s="17">
        <v>0.119633149264721</v>
      </c>
      <c r="AT857" s="17">
        <v>8.5794353495407802E-2</v>
      </c>
      <c r="AU857" s="17">
        <v>0.143829935192574</v>
      </c>
      <c r="AV857" s="17">
        <v>0.152424730610633</v>
      </c>
      <c r="AW857" s="17"/>
      <c r="AX857" s="17">
        <v>0.114188008635851</v>
      </c>
      <c r="AY857" s="17"/>
      <c r="AZ857" s="17">
        <v>0.17791612357287301</v>
      </c>
      <c r="BA857" s="17">
        <v>0.103451756047043</v>
      </c>
      <c r="BB857" s="17">
        <v>7.1344594613257706E-2</v>
      </c>
      <c r="BC857" s="17"/>
      <c r="BD857" s="17">
        <v>0.108310310852238</v>
      </c>
      <c r="BE857" s="17">
        <v>0.119100196660689</v>
      </c>
    </row>
    <row r="858" spans="2:57" x14ac:dyDescent="0.35">
      <c r="B858" t="s">
        <v>376</v>
      </c>
      <c r="C858" s="17">
        <v>8.4374245208199104E-3</v>
      </c>
      <c r="D858" s="17">
        <v>1.48566845841213E-2</v>
      </c>
      <c r="E858" s="17">
        <v>4.7018898140081897E-3</v>
      </c>
      <c r="F858" s="17"/>
      <c r="G858" s="17">
        <v>2.8327870596431201E-2</v>
      </c>
      <c r="H858" s="17">
        <v>1.4712287434907E-2</v>
      </c>
      <c r="I858" s="17">
        <v>0</v>
      </c>
      <c r="J858" s="17">
        <v>9.0694116883801301E-3</v>
      </c>
      <c r="K858" s="17">
        <v>0</v>
      </c>
      <c r="L858" s="17">
        <v>0</v>
      </c>
      <c r="M858" s="17"/>
      <c r="N858" s="17">
        <v>2.7684827941466699E-3</v>
      </c>
      <c r="O858" s="17">
        <v>1.09490106083637E-2</v>
      </c>
      <c r="P858" s="17">
        <v>3.0133268903654701E-2</v>
      </c>
      <c r="Q858" s="17">
        <v>0</v>
      </c>
      <c r="R858" s="17"/>
      <c r="S858" s="17">
        <v>8.3333333333333297E-3</v>
      </c>
      <c r="T858" s="17">
        <v>9.5238095238095195E-3</v>
      </c>
      <c r="U858" s="17">
        <v>0</v>
      </c>
      <c r="V858" s="17">
        <v>0</v>
      </c>
      <c r="W858" s="17">
        <v>0</v>
      </c>
      <c r="X858" s="17">
        <v>1.26582278481013E-2</v>
      </c>
      <c r="Y858" s="17">
        <v>2.8571428571428598E-2</v>
      </c>
      <c r="Z858" s="17">
        <v>0</v>
      </c>
      <c r="AA858" s="17">
        <v>1.1111111111111099E-2</v>
      </c>
      <c r="AB858" s="17"/>
      <c r="AC858" s="17">
        <v>4.93862737475027E-3</v>
      </c>
      <c r="AD858" s="17">
        <v>7.7915783000487397E-3</v>
      </c>
      <c r="AE858" s="17">
        <v>1.2935534584113E-2</v>
      </c>
      <c r="AF858" s="17"/>
      <c r="AG858" s="17">
        <v>8.6150919959370707E-3</v>
      </c>
      <c r="AH858" s="17">
        <v>1.0082032914719799E-2</v>
      </c>
      <c r="AI858" s="17">
        <v>0</v>
      </c>
      <c r="AJ858" s="17">
        <v>0</v>
      </c>
      <c r="AK858" s="17">
        <v>0</v>
      </c>
      <c r="AL858" s="17"/>
      <c r="AM858" s="17">
        <v>0</v>
      </c>
      <c r="AN858" s="17">
        <v>1.5759967238653701E-2</v>
      </c>
      <c r="AO858" s="17">
        <v>7.4149298983779196E-3</v>
      </c>
      <c r="AP858" s="17">
        <v>0</v>
      </c>
      <c r="AQ858" s="17">
        <v>0</v>
      </c>
      <c r="AR858" s="17"/>
      <c r="AS858" s="17">
        <v>1.04703580561553E-2</v>
      </c>
      <c r="AT858" s="17">
        <v>7.3473122707502702E-3</v>
      </c>
      <c r="AU858" s="17">
        <v>7.1113501326315496E-3</v>
      </c>
      <c r="AV858" s="17">
        <v>9.3284168632193406E-3</v>
      </c>
      <c r="AW858" s="17"/>
      <c r="AX858" s="17">
        <v>6.9103793129983203E-3</v>
      </c>
      <c r="AY858" s="17"/>
      <c r="AZ858" s="17">
        <v>1.8051315831109801E-2</v>
      </c>
      <c r="BA858" s="17">
        <v>7.6429328365141902E-3</v>
      </c>
      <c r="BB858" s="17">
        <v>0</v>
      </c>
      <c r="BC858" s="17"/>
      <c r="BD858" s="17">
        <v>1.6662732890090098E-2</v>
      </c>
      <c r="BE858" s="17">
        <v>2.8857954102325502E-3</v>
      </c>
    </row>
    <row r="859" spans="2:57" x14ac:dyDescent="0.35">
      <c r="B859" t="s">
        <v>81</v>
      </c>
      <c r="C859" s="17">
        <v>2.1904043103735199E-2</v>
      </c>
      <c r="D859" s="17">
        <v>2.3086559155631001E-2</v>
      </c>
      <c r="E859" s="17">
        <v>2.1311588496747899E-2</v>
      </c>
      <c r="F859" s="17"/>
      <c r="G859" s="17">
        <v>3.0929166211436199E-2</v>
      </c>
      <c r="H859" s="17">
        <v>2.05040882006889E-2</v>
      </c>
      <c r="I859" s="17">
        <v>2.7221368361002699E-2</v>
      </c>
      <c r="J859" s="17">
        <v>1.8735669992369301E-2</v>
      </c>
      <c r="K859" s="17">
        <v>1.02687201449873E-2</v>
      </c>
      <c r="L859" s="17">
        <v>2.6998914854810301E-2</v>
      </c>
      <c r="M859" s="17"/>
      <c r="N859" s="17">
        <v>2.05115132023585E-2</v>
      </c>
      <c r="O859" s="17">
        <v>6.2731731867548103E-3</v>
      </c>
      <c r="P859" s="17">
        <v>0</v>
      </c>
      <c r="Q859" s="17">
        <v>0.103411462312648</v>
      </c>
      <c r="R859" s="17"/>
      <c r="S859" s="17">
        <v>1.6666666666666701E-2</v>
      </c>
      <c r="T859" s="17">
        <v>3.8095238095238099E-2</v>
      </c>
      <c r="U859" s="17">
        <v>0</v>
      </c>
      <c r="V859" s="17">
        <v>1.58730158730159E-2</v>
      </c>
      <c r="W859" s="17">
        <v>1.6949152542372899E-2</v>
      </c>
      <c r="X859" s="17">
        <v>2.53164556962025E-2</v>
      </c>
      <c r="Y859" s="17">
        <v>0</v>
      </c>
      <c r="Z859" s="17">
        <v>0</v>
      </c>
      <c r="AA859" s="17">
        <v>5.5555555555555601E-2</v>
      </c>
      <c r="AB859" s="17"/>
      <c r="AC859" s="17">
        <v>1.93446937252876E-2</v>
      </c>
      <c r="AD859" s="17">
        <v>2.1919692728114101E-2</v>
      </c>
      <c r="AE859" s="17">
        <v>1.3078299648502101E-2</v>
      </c>
      <c r="AF859" s="17"/>
      <c r="AG859" s="17">
        <v>8.2208278052758807E-3</v>
      </c>
      <c r="AH859" s="17">
        <v>3.1833930534432897E-2</v>
      </c>
      <c r="AI859" s="17">
        <v>2.0196575078167599E-2</v>
      </c>
      <c r="AJ859" s="17">
        <v>0.20363788954449299</v>
      </c>
      <c r="AK859" s="17">
        <v>0</v>
      </c>
      <c r="AL859" s="17"/>
      <c r="AM859" s="17">
        <v>3.4259602845604697E-2</v>
      </c>
      <c r="AN859" s="17">
        <v>3.3088076588646903E-2</v>
      </c>
      <c r="AO859" s="17">
        <v>1.94096504840982E-2</v>
      </c>
      <c r="AP859" s="17">
        <v>1.16328253734846E-2</v>
      </c>
      <c r="AQ859" s="17">
        <v>3.9307395106195298E-2</v>
      </c>
      <c r="AR859" s="17"/>
      <c r="AS859" s="17">
        <v>3.31471848205123E-2</v>
      </c>
      <c r="AT859" s="17">
        <v>1.2256301293246201E-2</v>
      </c>
      <c r="AU859" s="17">
        <v>1.9412141255753999E-2</v>
      </c>
      <c r="AV859" s="17">
        <v>2.8422661111651801E-2</v>
      </c>
      <c r="AW859" s="17"/>
      <c r="AX859" s="17">
        <v>1.8519023995705101E-2</v>
      </c>
      <c r="AY859" s="17"/>
      <c r="AZ859" s="17">
        <v>2.3257023182169899E-2</v>
      </c>
      <c r="BA859" s="17">
        <v>1.15746767136956E-2</v>
      </c>
      <c r="BB859" s="17">
        <v>3.0092046597826199E-2</v>
      </c>
      <c r="BC859" s="17"/>
      <c r="BD859" s="17">
        <v>3.0526766875255899E-2</v>
      </c>
      <c r="BE859" s="17">
        <v>1.31194170901136E-2</v>
      </c>
    </row>
    <row r="860" spans="2:57" x14ac:dyDescent="0.3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row>
    <row r="861" spans="2:57" x14ac:dyDescent="0.35">
      <c r="B861" s="6" t="s">
        <v>380</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row>
    <row r="862" spans="2:57" x14ac:dyDescent="0.35">
      <c r="B862" s="24" t="s">
        <v>85</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row>
    <row r="863" spans="2:57" x14ac:dyDescent="0.35">
      <c r="B863" t="s">
        <v>372</v>
      </c>
      <c r="C863" s="17">
        <v>7.0758516211530106E-2</v>
      </c>
      <c r="D863" s="17">
        <v>7.2739919458261901E-2</v>
      </c>
      <c r="E863" s="17">
        <v>6.9925939453508404E-2</v>
      </c>
      <c r="F863" s="17"/>
      <c r="G863" s="17">
        <v>4.0719293756562601E-2</v>
      </c>
      <c r="H863" s="17">
        <v>8.3777530133411604E-2</v>
      </c>
      <c r="I863" s="17">
        <v>6.2890436337826899E-2</v>
      </c>
      <c r="J863" s="17">
        <v>9.9961651769822302E-2</v>
      </c>
      <c r="K863" s="17">
        <v>5.2723087555408797E-2</v>
      </c>
      <c r="L863" s="17">
        <v>5.2332683561123E-2</v>
      </c>
      <c r="M863" s="17"/>
      <c r="N863" s="17">
        <v>5.3966845638493903E-2</v>
      </c>
      <c r="O863" s="17">
        <v>6.39275143976865E-2</v>
      </c>
      <c r="P863" s="17">
        <v>0.13102564658197899</v>
      </c>
      <c r="Q863" s="17">
        <v>9.1464536439575805E-2</v>
      </c>
      <c r="R863" s="17"/>
      <c r="S863" s="17">
        <v>8.3333333333333301E-2</v>
      </c>
      <c r="T863" s="17">
        <v>3.8095238095238099E-2</v>
      </c>
      <c r="U863" s="17">
        <v>0</v>
      </c>
      <c r="V863" s="17">
        <v>0.14285714285714299</v>
      </c>
      <c r="W863" s="17">
        <v>0.101694915254237</v>
      </c>
      <c r="X863" s="17">
        <v>5.0632911392405097E-2</v>
      </c>
      <c r="Y863" s="17">
        <v>4.2857142857142899E-2</v>
      </c>
      <c r="Z863" s="17">
        <v>9.3023255813953501E-2</v>
      </c>
      <c r="AA863" s="17">
        <v>0.1</v>
      </c>
      <c r="AB863" s="17"/>
      <c r="AC863" s="17">
        <v>9.7936411711057006E-2</v>
      </c>
      <c r="AD863" s="17">
        <v>5.9815892239184099E-2</v>
      </c>
      <c r="AE863" s="17">
        <v>6.6367545111293003E-2</v>
      </c>
      <c r="AF863" s="17"/>
      <c r="AG863" s="17">
        <v>9.7147446126559497E-2</v>
      </c>
      <c r="AH863" s="17">
        <v>6.1042812213194603E-2</v>
      </c>
      <c r="AI863" s="17">
        <v>4.4687438545048599E-2</v>
      </c>
      <c r="AJ863" s="17">
        <v>0.18469483005198201</v>
      </c>
      <c r="AK863" s="17">
        <v>0.114035907533119</v>
      </c>
      <c r="AL863" s="17"/>
      <c r="AM863" s="17">
        <v>4.88188697016399E-2</v>
      </c>
      <c r="AN863" s="17">
        <v>8.6662574891214303E-2</v>
      </c>
      <c r="AO863" s="17">
        <v>5.0674625751178197E-2</v>
      </c>
      <c r="AP863" s="17">
        <v>7.1831104414550595E-2</v>
      </c>
      <c r="AQ863" s="17">
        <v>8.1422461291404499E-2</v>
      </c>
      <c r="AR863" s="17"/>
      <c r="AS863" s="17">
        <v>7.6461935872558201E-2</v>
      </c>
      <c r="AT863" s="17">
        <v>8.8299974540343301E-2</v>
      </c>
      <c r="AU863" s="17">
        <v>5.9243178541681901E-2</v>
      </c>
      <c r="AV863" s="17">
        <v>3.6290950653919699E-2</v>
      </c>
      <c r="AW863" s="17"/>
      <c r="AX863" s="17">
        <v>6.1872769430190398E-2</v>
      </c>
      <c r="AY863" s="17"/>
      <c r="AZ863" s="17">
        <v>6.1297761161587402E-2</v>
      </c>
      <c r="BA863" s="17">
        <v>7.9641629160777994E-2</v>
      </c>
      <c r="BB863" s="17">
        <v>6.4438556409518899E-2</v>
      </c>
      <c r="BC863" s="17"/>
      <c r="BD863" s="17">
        <v>5.4375977601911402E-2</v>
      </c>
      <c r="BE863" s="17">
        <v>8.8810208961670398E-2</v>
      </c>
    </row>
    <row r="864" spans="2:57" x14ac:dyDescent="0.35">
      <c r="B864" t="s">
        <v>373</v>
      </c>
      <c r="C864" s="17">
        <v>0.35774308070313798</v>
      </c>
      <c r="D864" s="17">
        <v>0.32539711021140499</v>
      </c>
      <c r="E864" s="17">
        <v>0.37621719092635197</v>
      </c>
      <c r="F864" s="17"/>
      <c r="G864" s="17">
        <v>0.326627922188375</v>
      </c>
      <c r="H864" s="17">
        <v>0.35771628754604301</v>
      </c>
      <c r="I864" s="17">
        <v>0.339507212312183</v>
      </c>
      <c r="J864" s="17">
        <v>0.40836822245264498</v>
      </c>
      <c r="K864" s="17">
        <v>0.38298552811895997</v>
      </c>
      <c r="L864" s="17">
        <v>0.276581906826603</v>
      </c>
      <c r="M864" s="17"/>
      <c r="N864" s="17">
        <v>0.36073053307645803</v>
      </c>
      <c r="O864" s="17">
        <v>0.36558730423380698</v>
      </c>
      <c r="P864" s="17">
        <v>0.33917865752571602</v>
      </c>
      <c r="Q864" s="17">
        <v>0.34884331039000399</v>
      </c>
      <c r="R864" s="17"/>
      <c r="S864" s="17">
        <v>0.42499999999999999</v>
      </c>
      <c r="T864" s="17">
        <v>0.28571428571428598</v>
      </c>
      <c r="U864" s="17">
        <v>0.41176470588235298</v>
      </c>
      <c r="V864" s="17">
        <v>0.317460317460317</v>
      </c>
      <c r="W864" s="17">
        <v>0.338983050847458</v>
      </c>
      <c r="X864" s="17">
        <v>0.40506329113924</v>
      </c>
      <c r="Y864" s="17">
        <v>0.4</v>
      </c>
      <c r="Z864" s="17">
        <v>0.209302325581395</v>
      </c>
      <c r="AA864" s="17">
        <v>0.35555555555555601</v>
      </c>
      <c r="AB864" s="17"/>
      <c r="AC864" s="17">
        <v>0.38577348454143701</v>
      </c>
      <c r="AD864" s="17">
        <v>0.35966775259100198</v>
      </c>
      <c r="AE864" s="17">
        <v>0.28175033732913402</v>
      </c>
      <c r="AF864" s="17"/>
      <c r="AG864" s="17">
        <v>0.34628678840676802</v>
      </c>
      <c r="AH864" s="17">
        <v>0.363897780276145</v>
      </c>
      <c r="AI864" s="17">
        <v>0.36047132504982299</v>
      </c>
      <c r="AJ864" s="17">
        <v>0.42283614938640601</v>
      </c>
      <c r="AK864" s="17">
        <v>0.32504609305258098</v>
      </c>
      <c r="AL864" s="17"/>
      <c r="AM864" s="17">
        <v>0.39350623961082998</v>
      </c>
      <c r="AN864" s="17">
        <v>0.393283167707144</v>
      </c>
      <c r="AO864" s="17">
        <v>0.36634131640351902</v>
      </c>
      <c r="AP864" s="17">
        <v>0.35562034034851803</v>
      </c>
      <c r="AQ864" s="17">
        <v>0.31064360784474798</v>
      </c>
      <c r="AR864" s="17"/>
      <c r="AS864" s="17">
        <v>0.356028292427787</v>
      </c>
      <c r="AT864" s="17">
        <v>0.33343924980962802</v>
      </c>
      <c r="AU864" s="17">
        <v>0.36364537971827099</v>
      </c>
      <c r="AV864" s="17">
        <v>0.40897828108673001</v>
      </c>
      <c r="AW864" s="17"/>
      <c r="AX864" s="17">
        <v>0.37703862936948201</v>
      </c>
      <c r="AY864" s="17"/>
      <c r="AZ864" s="17">
        <v>0.351133021643805</v>
      </c>
      <c r="BA864" s="17">
        <v>0.357991156698379</v>
      </c>
      <c r="BB864" s="17">
        <v>0.36585553294638901</v>
      </c>
      <c r="BC864" s="17"/>
      <c r="BD864" s="17">
        <v>0.336351336287736</v>
      </c>
      <c r="BE864" s="17">
        <v>0.37061527756273899</v>
      </c>
    </row>
    <row r="865" spans="2:57" x14ac:dyDescent="0.35">
      <c r="B865" t="s">
        <v>374</v>
      </c>
      <c r="C865" s="17">
        <v>0.323272814722663</v>
      </c>
      <c r="D865" s="17">
        <v>0.395445868356532</v>
      </c>
      <c r="E865" s="17">
        <v>0.28234738863513897</v>
      </c>
      <c r="F865" s="17"/>
      <c r="G865" s="17">
        <v>0.31038173502535599</v>
      </c>
      <c r="H865" s="17">
        <v>0.27891345253851402</v>
      </c>
      <c r="I865" s="17">
        <v>0.31721676652794101</v>
      </c>
      <c r="J865" s="17">
        <v>0.32859687638541202</v>
      </c>
      <c r="K865" s="17">
        <v>0.41754207113795699</v>
      </c>
      <c r="L865" s="17">
        <v>0.34050275533634899</v>
      </c>
      <c r="M865" s="17"/>
      <c r="N865" s="17">
        <v>0.35296125057954902</v>
      </c>
      <c r="O865" s="17">
        <v>0.30153103488779698</v>
      </c>
      <c r="P865" s="17">
        <v>0.26146865859812701</v>
      </c>
      <c r="Q865" s="17">
        <v>0.33769781461797299</v>
      </c>
      <c r="R865" s="17"/>
      <c r="S865" s="17">
        <v>0.25833333333333303</v>
      </c>
      <c r="T865" s="17">
        <v>0.419047619047619</v>
      </c>
      <c r="U865" s="17">
        <v>0.38235294117647101</v>
      </c>
      <c r="V865" s="17">
        <v>0.238095238095238</v>
      </c>
      <c r="W865" s="17">
        <v>0.28813559322033899</v>
      </c>
      <c r="X865" s="17">
        <v>0.341772151898734</v>
      </c>
      <c r="Y865" s="17">
        <v>0.35714285714285698</v>
      </c>
      <c r="Z865" s="17">
        <v>0.32558139534883701</v>
      </c>
      <c r="AA865" s="17">
        <v>0.28888888888888897</v>
      </c>
      <c r="AB865" s="17"/>
      <c r="AC865" s="17">
        <v>0.329931207667639</v>
      </c>
      <c r="AD865" s="17">
        <v>0.314181802665215</v>
      </c>
      <c r="AE865" s="17">
        <v>0.34515204410956701</v>
      </c>
      <c r="AF865" s="17"/>
      <c r="AG865" s="17">
        <v>0.33431088540575499</v>
      </c>
      <c r="AH865" s="17">
        <v>0.28167076036030098</v>
      </c>
      <c r="AI865" s="17">
        <v>0.42720818482018702</v>
      </c>
      <c r="AJ865" s="17">
        <v>0.18883113101711901</v>
      </c>
      <c r="AK865" s="17">
        <v>0.29594557495505602</v>
      </c>
      <c r="AL865" s="17"/>
      <c r="AM865" s="17">
        <v>0.32235209468804299</v>
      </c>
      <c r="AN865" s="17">
        <v>0.26080168701770101</v>
      </c>
      <c r="AO865" s="17">
        <v>0.33219798794590999</v>
      </c>
      <c r="AP865" s="17">
        <v>0.32436199489171602</v>
      </c>
      <c r="AQ865" s="17">
        <v>0.35745452896996399</v>
      </c>
      <c r="AR865" s="17"/>
      <c r="AS865" s="17">
        <v>0.32644969017697401</v>
      </c>
      <c r="AT865" s="17">
        <v>0.33758975549150799</v>
      </c>
      <c r="AU865" s="17">
        <v>0.33709240823328401</v>
      </c>
      <c r="AV865" s="17">
        <v>0.26491661612341899</v>
      </c>
      <c r="AW865" s="17"/>
      <c r="AX865" s="17">
        <v>0.31559650561698999</v>
      </c>
      <c r="AY865" s="17"/>
      <c r="AZ865" s="17">
        <v>0.31220948250118002</v>
      </c>
      <c r="BA865" s="17">
        <v>0.31232479082039699</v>
      </c>
      <c r="BB865" s="17">
        <v>0.35462185858847101</v>
      </c>
      <c r="BC865" s="17"/>
      <c r="BD865" s="17">
        <v>0.34009609834285398</v>
      </c>
      <c r="BE865" s="17">
        <v>0.30443389417327499</v>
      </c>
    </row>
    <row r="866" spans="2:57" x14ac:dyDescent="0.35">
      <c r="B866" t="s">
        <v>375</v>
      </c>
      <c r="C866" s="17">
        <v>0.22503010665708301</v>
      </c>
      <c r="D866" s="17">
        <v>0.17165362887522601</v>
      </c>
      <c r="E866" s="17">
        <v>0.25500814396806698</v>
      </c>
      <c r="F866" s="17"/>
      <c r="G866" s="17">
        <v>0.259553573100961</v>
      </c>
      <c r="H866" s="17">
        <v>0.25029150538140299</v>
      </c>
      <c r="I866" s="17">
        <v>0.25743679474949599</v>
      </c>
      <c r="J866" s="17">
        <v>0.16307324939212101</v>
      </c>
      <c r="K866" s="17">
        <v>0.136480593042687</v>
      </c>
      <c r="L866" s="17">
        <v>0.303583739421114</v>
      </c>
      <c r="M866" s="17"/>
      <c r="N866" s="17">
        <v>0.211257231147428</v>
      </c>
      <c r="O866" s="17">
        <v>0.24745240919036701</v>
      </c>
      <c r="P866" s="17">
        <v>0.25829498967415698</v>
      </c>
      <c r="Q866" s="17">
        <v>0.162178440365639</v>
      </c>
      <c r="R866" s="17"/>
      <c r="S866" s="17">
        <v>0.22500000000000001</v>
      </c>
      <c r="T866" s="17">
        <v>0.22857142857142901</v>
      </c>
      <c r="U866" s="17">
        <v>0.20588235294117599</v>
      </c>
      <c r="V866" s="17">
        <v>0.26984126984126999</v>
      </c>
      <c r="W866" s="17">
        <v>0.27118644067796599</v>
      </c>
      <c r="X866" s="17">
        <v>0.164556962025316</v>
      </c>
      <c r="Y866" s="17">
        <v>0.185714285714286</v>
      </c>
      <c r="Z866" s="17">
        <v>0.34883720930232598</v>
      </c>
      <c r="AA866" s="17">
        <v>0.2</v>
      </c>
      <c r="AB866" s="17"/>
      <c r="AC866" s="17">
        <v>0.16484336155333301</v>
      </c>
      <c r="AD866" s="17">
        <v>0.243008044595107</v>
      </c>
      <c r="AE866" s="17">
        <v>0.281799562728138</v>
      </c>
      <c r="AF866" s="17"/>
      <c r="AG866" s="17">
        <v>0.19276828630710899</v>
      </c>
      <c r="AH866" s="17">
        <v>0.27853224076804101</v>
      </c>
      <c r="AI866" s="17">
        <v>0.14743647650677399</v>
      </c>
      <c r="AJ866" s="17">
        <v>0</v>
      </c>
      <c r="AK866" s="17">
        <v>0.26497242445924402</v>
      </c>
      <c r="AL866" s="17"/>
      <c r="AM866" s="17">
        <v>0.20106319315388199</v>
      </c>
      <c r="AN866" s="17">
        <v>0.20274106610561199</v>
      </c>
      <c r="AO866" s="17">
        <v>0.232370190238646</v>
      </c>
      <c r="AP866" s="17">
        <v>0.234876274259567</v>
      </c>
      <c r="AQ866" s="17">
        <v>0.25047940189388301</v>
      </c>
      <c r="AR866" s="17"/>
      <c r="AS866" s="17">
        <v>0.208065030109822</v>
      </c>
      <c r="AT866" s="17">
        <v>0.22415477022105301</v>
      </c>
      <c r="AU866" s="17">
        <v>0.22728633835016099</v>
      </c>
      <c r="AV866" s="17">
        <v>0.25325876631713501</v>
      </c>
      <c r="AW866" s="17"/>
      <c r="AX866" s="17">
        <v>0.22406543617521099</v>
      </c>
      <c r="AY866" s="17"/>
      <c r="AZ866" s="17">
        <v>0.24191594787041901</v>
      </c>
      <c r="BA866" s="17">
        <v>0.231893383748739</v>
      </c>
      <c r="BB866" s="17">
        <v>0.19950910912172901</v>
      </c>
      <c r="BC866" s="17"/>
      <c r="BD866" s="17">
        <v>0.237972844252935</v>
      </c>
      <c r="BE866" s="17">
        <v>0.217592814613914</v>
      </c>
    </row>
    <row r="867" spans="2:57" x14ac:dyDescent="0.35">
      <c r="B867" t="s">
        <v>376</v>
      </c>
      <c r="C867" s="17">
        <v>1.0318267637009101E-2</v>
      </c>
      <c r="D867" s="17">
        <v>1.94189992218654E-2</v>
      </c>
      <c r="E867" s="17">
        <v>5.01458646019528E-3</v>
      </c>
      <c r="F867" s="17"/>
      <c r="G867" s="17">
        <v>4.7252892823027498E-2</v>
      </c>
      <c r="H867" s="17">
        <v>1.3933741915734901E-2</v>
      </c>
      <c r="I867" s="17">
        <v>6.7219442900164801E-3</v>
      </c>
      <c r="J867" s="17">
        <v>0</v>
      </c>
      <c r="K867" s="17">
        <v>0</v>
      </c>
      <c r="L867" s="17">
        <v>0</v>
      </c>
      <c r="M867" s="17"/>
      <c r="N867" s="17">
        <v>9.6778586564614504E-3</v>
      </c>
      <c r="O867" s="17">
        <v>1.6097632400206102E-2</v>
      </c>
      <c r="P867" s="17">
        <v>1.0032047620021099E-2</v>
      </c>
      <c r="Q867" s="17">
        <v>0</v>
      </c>
      <c r="R867" s="17"/>
      <c r="S867" s="17">
        <v>8.3333333333333297E-3</v>
      </c>
      <c r="T867" s="17">
        <v>9.5238095238095195E-3</v>
      </c>
      <c r="U867" s="17">
        <v>0</v>
      </c>
      <c r="V867" s="17">
        <v>3.17460317460318E-2</v>
      </c>
      <c r="W867" s="17">
        <v>0</v>
      </c>
      <c r="X867" s="17">
        <v>0</v>
      </c>
      <c r="Y867" s="17">
        <v>1.4285714285714299E-2</v>
      </c>
      <c r="Z867" s="17">
        <v>2.32558139534884E-2</v>
      </c>
      <c r="AA867" s="17">
        <v>1.1111111111111099E-2</v>
      </c>
      <c r="AB867" s="17"/>
      <c r="AC867" s="17">
        <v>7.7344179363821597E-3</v>
      </c>
      <c r="AD867" s="17">
        <v>9.4325804784177701E-3</v>
      </c>
      <c r="AE867" s="17">
        <v>1.2935534584113E-2</v>
      </c>
      <c r="AF867" s="17"/>
      <c r="AG867" s="17">
        <v>1.71553520458947E-2</v>
      </c>
      <c r="AH867" s="17">
        <v>4.2003007974794502E-3</v>
      </c>
      <c r="AI867" s="17">
        <v>0</v>
      </c>
      <c r="AJ867" s="17">
        <v>0</v>
      </c>
      <c r="AK867" s="17">
        <v>0</v>
      </c>
      <c r="AL867" s="17"/>
      <c r="AM867" s="17">
        <v>0</v>
      </c>
      <c r="AN867" s="17">
        <v>2.4655837247928501E-2</v>
      </c>
      <c r="AO867" s="17">
        <v>6.6787427617768904E-3</v>
      </c>
      <c r="AP867" s="17">
        <v>1.33102860856485E-2</v>
      </c>
      <c r="AQ867" s="17">
        <v>0</v>
      </c>
      <c r="AR867" s="17"/>
      <c r="AS867" s="17">
        <v>1.10341465668714E-2</v>
      </c>
      <c r="AT867" s="17">
        <v>8.4902499729544705E-3</v>
      </c>
      <c r="AU867" s="17">
        <v>0</v>
      </c>
      <c r="AV867" s="17">
        <v>2.79052494869911E-2</v>
      </c>
      <c r="AW867" s="17"/>
      <c r="AX867" s="17">
        <v>1.07968454623859E-2</v>
      </c>
      <c r="AY867" s="17"/>
      <c r="AZ867" s="17">
        <v>2.4099636263613101E-2</v>
      </c>
      <c r="BA867" s="17">
        <v>3.0010814924258098E-3</v>
      </c>
      <c r="BB867" s="17">
        <v>5.8788564331647896E-3</v>
      </c>
      <c r="BC867" s="17"/>
      <c r="BD867" s="17">
        <v>1.43507857836765E-2</v>
      </c>
      <c r="BE867" s="17">
        <v>9.2220571615524195E-3</v>
      </c>
    </row>
    <row r="868" spans="2:57" x14ac:dyDescent="0.35">
      <c r="B868" t="s">
        <v>81</v>
      </c>
      <c r="C868" s="17">
        <v>1.28772140685767E-2</v>
      </c>
      <c r="D868" s="17">
        <v>1.53444738767091E-2</v>
      </c>
      <c r="E868" s="17">
        <v>1.1486750556739001E-2</v>
      </c>
      <c r="F868" s="17"/>
      <c r="G868" s="17">
        <v>1.54645831057181E-2</v>
      </c>
      <c r="H868" s="17">
        <v>1.53674824848935E-2</v>
      </c>
      <c r="I868" s="17">
        <v>1.62268457825374E-2</v>
      </c>
      <c r="J868" s="17">
        <v>0</v>
      </c>
      <c r="K868" s="17">
        <v>1.02687201449873E-2</v>
      </c>
      <c r="L868" s="17">
        <v>2.6998914854810301E-2</v>
      </c>
      <c r="M868" s="17"/>
      <c r="N868" s="17">
        <v>1.14062809016094E-2</v>
      </c>
      <c r="O868" s="17">
        <v>5.4041048901368799E-3</v>
      </c>
      <c r="P868" s="17">
        <v>0</v>
      </c>
      <c r="Q868" s="17">
        <v>5.9815898186808401E-2</v>
      </c>
      <c r="R868" s="17"/>
      <c r="S868" s="17">
        <v>0</v>
      </c>
      <c r="T868" s="17">
        <v>1.9047619047619001E-2</v>
      </c>
      <c r="U868" s="17">
        <v>0</v>
      </c>
      <c r="V868" s="17">
        <v>0</v>
      </c>
      <c r="W868" s="17">
        <v>0</v>
      </c>
      <c r="X868" s="17">
        <v>3.7974683544303799E-2</v>
      </c>
      <c r="Y868" s="17">
        <v>0</v>
      </c>
      <c r="Z868" s="17">
        <v>0</v>
      </c>
      <c r="AA868" s="17">
        <v>4.4444444444444398E-2</v>
      </c>
      <c r="AB868" s="17"/>
      <c r="AC868" s="17">
        <v>1.37811165901523E-2</v>
      </c>
      <c r="AD868" s="17">
        <v>1.3893927431074E-2</v>
      </c>
      <c r="AE868" s="17">
        <v>1.19949761377556E-2</v>
      </c>
      <c r="AF868" s="17"/>
      <c r="AG868" s="17">
        <v>1.23312417079138E-2</v>
      </c>
      <c r="AH868" s="17">
        <v>1.06561055848383E-2</v>
      </c>
      <c r="AI868" s="17">
        <v>2.0196575078167599E-2</v>
      </c>
      <c r="AJ868" s="17">
        <v>0.20363788954449299</v>
      </c>
      <c r="AK868" s="17">
        <v>0</v>
      </c>
      <c r="AL868" s="17"/>
      <c r="AM868" s="17">
        <v>3.4259602845604697E-2</v>
      </c>
      <c r="AN868" s="17">
        <v>3.1855667030399999E-2</v>
      </c>
      <c r="AO868" s="17">
        <v>1.17371368989709E-2</v>
      </c>
      <c r="AP868" s="17">
        <v>0</v>
      </c>
      <c r="AQ868" s="17">
        <v>0</v>
      </c>
      <c r="AR868" s="17"/>
      <c r="AS868" s="17">
        <v>2.1960904845987301E-2</v>
      </c>
      <c r="AT868" s="17">
        <v>8.0259999645130795E-3</v>
      </c>
      <c r="AU868" s="17">
        <v>1.27326951566015E-2</v>
      </c>
      <c r="AV868" s="17">
        <v>8.6501363318047999E-3</v>
      </c>
      <c r="AW868" s="17"/>
      <c r="AX868" s="17">
        <v>1.0629813945741E-2</v>
      </c>
      <c r="AY868" s="17"/>
      <c r="AZ868" s="17">
        <v>9.34415055939611E-3</v>
      </c>
      <c r="BA868" s="17">
        <v>1.5147958079281701E-2</v>
      </c>
      <c r="BB868" s="17">
        <v>9.6960865007265796E-3</v>
      </c>
      <c r="BC868" s="17"/>
      <c r="BD868" s="17">
        <v>1.6852957730887401E-2</v>
      </c>
      <c r="BE868" s="17">
        <v>9.3257475268497102E-3</v>
      </c>
    </row>
    <row r="869" spans="2:57" x14ac:dyDescent="0.35">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row>
    <row r="870" spans="2:57" x14ac:dyDescent="0.35">
      <c r="B870" s="6" t="s">
        <v>381</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row>
    <row r="871" spans="2:57" x14ac:dyDescent="0.35">
      <c r="B871" s="24" t="s">
        <v>85</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row>
    <row r="872" spans="2:57" x14ac:dyDescent="0.35">
      <c r="B872" t="s">
        <v>372</v>
      </c>
      <c r="C872" s="17">
        <v>0.27797745632193399</v>
      </c>
      <c r="D872" s="17">
        <v>0.24255084364254301</v>
      </c>
      <c r="E872" s="17">
        <v>0.30011908572749801</v>
      </c>
      <c r="F872" s="17"/>
      <c r="G872" s="17">
        <v>0.24184977364256999</v>
      </c>
      <c r="H872" s="17">
        <v>0.262341282506312</v>
      </c>
      <c r="I872" s="17">
        <v>0.27055818799977899</v>
      </c>
      <c r="J872" s="17">
        <v>0.374675637943443</v>
      </c>
      <c r="K872" s="17">
        <v>0.23345517522348599</v>
      </c>
      <c r="L872" s="17">
        <v>0.26972453065871599</v>
      </c>
      <c r="M872" s="17"/>
      <c r="N872" s="17">
        <v>0.27032132081117999</v>
      </c>
      <c r="O872" s="17">
        <v>0.251501287230111</v>
      </c>
      <c r="P872" s="17">
        <v>0.34530577924682099</v>
      </c>
      <c r="Q872" s="17">
        <v>0.27723186739669903</v>
      </c>
      <c r="R872" s="17"/>
      <c r="S872" s="17">
        <v>0.27500000000000002</v>
      </c>
      <c r="T872" s="17">
        <v>0.21904761904761899</v>
      </c>
      <c r="U872" s="17">
        <v>0.29411764705882398</v>
      </c>
      <c r="V872" s="17">
        <v>0.30158730158730201</v>
      </c>
      <c r="W872" s="17">
        <v>0.25423728813559299</v>
      </c>
      <c r="X872" s="17">
        <v>0.316455696202532</v>
      </c>
      <c r="Y872" s="17">
        <v>0.24285714285714299</v>
      </c>
      <c r="Z872" s="17">
        <v>0.27906976744186002</v>
      </c>
      <c r="AA872" s="17">
        <v>0.33333333333333298</v>
      </c>
      <c r="AB872" s="17"/>
      <c r="AC872" s="17">
        <v>0.32730723487742502</v>
      </c>
      <c r="AD872" s="17">
        <v>0.26076899295314299</v>
      </c>
      <c r="AE872" s="17">
        <v>0.25501762051302501</v>
      </c>
      <c r="AF872" s="17"/>
      <c r="AG872" s="17">
        <v>0.330383373104708</v>
      </c>
      <c r="AH872" s="17">
        <v>0.256537104074477</v>
      </c>
      <c r="AI872" s="17">
        <v>0.22461905631165399</v>
      </c>
      <c r="AJ872" s="17">
        <v>0.18469483005198201</v>
      </c>
      <c r="AK872" s="17">
        <v>0.41327017092473201</v>
      </c>
      <c r="AL872" s="17"/>
      <c r="AM872" s="17">
        <v>0.150783000615483</v>
      </c>
      <c r="AN872" s="17">
        <v>0.34503306170723302</v>
      </c>
      <c r="AO872" s="17">
        <v>0.277867115349199</v>
      </c>
      <c r="AP872" s="17">
        <v>0.27162989796695602</v>
      </c>
      <c r="AQ872" s="17">
        <v>0.168578623756336</v>
      </c>
      <c r="AR872" s="17"/>
      <c r="AS872" s="17">
        <v>0.27325527380430298</v>
      </c>
      <c r="AT872" s="17">
        <v>0.29303884418943799</v>
      </c>
      <c r="AU872" s="17">
        <v>0.30350580327139798</v>
      </c>
      <c r="AV872" s="17">
        <v>0.215032440388681</v>
      </c>
      <c r="AW872" s="17"/>
      <c r="AX872" s="17">
        <v>0.28618053950692801</v>
      </c>
      <c r="AY872" s="17"/>
      <c r="AZ872" s="17">
        <v>0.27492277215791</v>
      </c>
      <c r="BA872" s="17">
        <v>0.25415676427491402</v>
      </c>
      <c r="BB872" s="17">
        <v>0.30802582666773098</v>
      </c>
      <c r="BC872" s="17"/>
      <c r="BD872" s="17">
        <v>0.25529079497212298</v>
      </c>
      <c r="BE872" s="17">
        <v>0.30373112744538699</v>
      </c>
    </row>
    <row r="873" spans="2:57" x14ac:dyDescent="0.35">
      <c r="B873" t="s">
        <v>373</v>
      </c>
      <c r="C873" s="17">
        <v>0.43214727269742098</v>
      </c>
      <c r="D873" s="17">
        <v>0.45527348934170497</v>
      </c>
      <c r="E873" s="17">
        <v>0.41587662069576697</v>
      </c>
      <c r="F873" s="17"/>
      <c r="G873" s="17">
        <v>0.36531069484977602</v>
      </c>
      <c r="H873" s="17">
        <v>0.33998315068456503</v>
      </c>
      <c r="I873" s="17">
        <v>0.423890711015805</v>
      </c>
      <c r="J873" s="17">
        <v>0.48275705366895699</v>
      </c>
      <c r="K873" s="17">
        <v>0.57337769228169999</v>
      </c>
      <c r="L873" s="17">
        <v>0.53905367592441</v>
      </c>
      <c r="M873" s="17"/>
      <c r="N873" s="17">
        <v>0.48293031331818997</v>
      </c>
      <c r="O873" s="17">
        <v>0.45366648693431799</v>
      </c>
      <c r="P873" s="17">
        <v>0.32904921731598102</v>
      </c>
      <c r="Q873" s="17">
        <v>0.29406612371021501</v>
      </c>
      <c r="R873" s="17"/>
      <c r="S873" s="17">
        <v>0.391666666666667</v>
      </c>
      <c r="T873" s="17">
        <v>0.46666666666666701</v>
      </c>
      <c r="U873" s="17">
        <v>0.441176470588235</v>
      </c>
      <c r="V873" s="17">
        <v>0.38095238095238099</v>
      </c>
      <c r="W873" s="17">
        <v>0.50847457627118597</v>
      </c>
      <c r="X873" s="17">
        <v>0.455696202531646</v>
      </c>
      <c r="Y873" s="17">
        <v>0.38571428571428601</v>
      </c>
      <c r="Z873" s="17">
        <v>0.418604651162791</v>
      </c>
      <c r="AA873" s="17">
        <v>0.44444444444444398</v>
      </c>
      <c r="AB873" s="17"/>
      <c r="AC873" s="17">
        <v>0.464762768291062</v>
      </c>
      <c r="AD873" s="17">
        <v>0.43951957741953201</v>
      </c>
      <c r="AE873" s="17">
        <v>0.26698015903148897</v>
      </c>
      <c r="AF873" s="17"/>
      <c r="AG873" s="17">
        <v>0.41028164514384202</v>
      </c>
      <c r="AH873" s="17">
        <v>0.44091318830259402</v>
      </c>
      <c r="AI873" s="17">
        <v>0.45916310113825598</v>
      </c>
      <c r="AJ873" s="17">
        <v>0.61166728040352503</v>
      </c>
      <c r="AK873" s="17">
        <v>0.29088363697233499</v>
      </c>
      <c r="AL873" s="17"/>
      <c r="AM873" s="17">
        <v>0.486430188790197</v>
      </c>
      <c r="AN873" s="17">
        <v>0.37917323528768998</v>
      </c>
      <c r="AO873" s="17">
        <v>0.42254872041275598</v>
      </c>
      <c r="AP873" s="17">
        <v>0.468018706620905</v>
      </c>
      <c r="AQ873" s="17">
        <v>0.49580591592741202</v>
      </c>
      <c r="AR873" s="17"/>
      <c r="AS873" s="17">
        <v>0.43990743069549199</v>
      </c>
      <c r="AT873" s="17">
        <v>0.41818829275092501</v>
      </c>
      <c r="AU873" s="17">
        <v>0.46307605501224702</v>
      </c>
      <c r="AV873" s="17">
        <v>0.40754711798399701</v>
      </c>
      <c r="AW873" s="17"/>
      <c r="AX873" s="17">
        <v>0.43692061565708501</v>
      </c>
      <c r="AY873" s="17"/>
      <c r="AZ873" s="17">
        <v>0.41220897952545799</v>
      </c>
      <c r="BA873" s="17">
        <v>0.385265488744583</v>
      </c>
      <c r="BB873" s="17">
        <v>0.510451274225733</v>
      </c>
      <c r="BC873" s="17"/>
      <c r="BD873" s="17">
        <v>0.44274078124723498</v>
      </c>
      <c r="BE873" s="17">
        <v>0.38837448312534301</v>
      </c>
    </row>
    <row r="874" spans="2:57" x14ac:dyDescent="0.35">
      <c r="B874" t="s">
        <v>374</v>
      </c>
      <c r="C874" s="17">
        <v>0.14110728311954501</v>
      </c>
      <c r="D874" s="17">
        <v>0.151288216242082</v>
      </c>
      <c r="E874" s="17">
        <v>0.135783284276909</v>
      </c>
      <c r="F874" s="17"/>
      <c r="G874" s="17">
        <v>0.17063238956580701</v>
      </c>
      <c r="H874" s="17">
        <v>0.20286705887286399</v>
      </c>
      <c r="I874" s="17">
        <v>0.17155656487493301</v>
      </c>
      <c r="J874" s="17">
        <v>4.0255701333355001E-2</v>
      </c>
      <c r="K874" s="17">
        <v>8.8264618156155494E-2</v>
      </c>
      <c r="L874" s="17">
        <v>8.1394638421450394E-2</v>
      </c>
      <c r="M874" s="17"/>
      <c r="N874" s="17">
        <v>0.128815272124299</v>
      </c>
      <c r="O874" s="17">
        <v>0.12913533114981801</v>
      </c>
      <c r="P874" s="17">
        <v>0.143476337723866</v>
      </c>
      <c r="Q874" s="17">
        <v>0.212728635064036</v>
      </c>
      <c r="R874" s="17"/>
      <c r="S874" s="17">
        <v>0.18333333333333299</v>
      </c>
      <c r="T874" s="17">
        <v>0.14285714285714299</v>
      </c>
      <c r="U874" s="17">
        <v>0.11764705882352899</v>
      </c>
      <c r="V874" s="17">
        <v>0.19047619047618999</v>
      </c>
      <c r="W874" s="17">
        <v>0.101694915254237</v>
      </c>
      <c r="X874" s="17">
        <v>0.113924050632911</v>
      </c>
      <c r="Y874" s="17">
        <v>0.214285714285714</v>
      </c>
      <c r="Z874" s="17">
        <v>0.116279069767442</v>
      </c>
      <c r="AA874" s="17">
        <v>6.6666666666666693E-2</v>
      </c>
      <c r="AB874" s="17"/>
      <c r="AC874" s="17">
        <v>0.113285027197986</v>
      </c>
      <c r="AD874" s="17">
        <v>0.15049396280953201</v>
      </c>
      <c r="AE874" s="17">
        <v>0.20604268262533301</v>
      </c>
      <c r="AF874" s="17"/>
      <c r="AG874" s="17">
        <v>0.16511572725394899</v>
      </c>
      <c r="AH874" s="17">
        <v>0.116698590838759</v>
      </c>
      <c r="AI874" s="17">
        <v>0.12632213375654799</v>
      </c>
      <c r="AJ874" s="17">
        <v>0</v>
      </c>
      <c r="AK874" s="17">
        <v>0.13167648198787499</v>
      </c>
      <c r="AL874" s="17"/>
      <c r="AM874" s="17">
        <v>0.17756732214183599</v>
      </c>
      <c r="AN874" s="17">
        <v>0.11424258304113299</v>
      </c>
      <c r="AO874" s="17">
        <v>0.15547695788261401</v>
      </c>
      <c r="AP874" s="17">
        <v>0.11690202710471401</v>
      </c>
      <c r="AQ874" s="17">
        <v>0.172770537733443</v>
      </c>
      <c r="AR874" s="17"/>
      <c r="AS874" s="17">
        <v>0.18393621803181501</v>
      </c>
      <c r="AT874" s="17">
        <v>0.14533902948538899</v>
      </c>
      <c r="AU874" s="17">
        <v>5.2182823889912099E-2</v>
      </c>
      <c r="AV874" s="17">
        <v>0.18265285804100101</v>
      </c>
      <c r="AW874" s="17"/>
      <c r="AX874" s="17">
        <v>0.143980697225461</v>
      </c>
      <c r="AY874" s="17"/>
      <c r="AZ874" s="17">
        <v>0.135043028680946</v>
      </c>
      <c r="BA874" s="17">
        <v>0.209243199060659</v>
      </c>
      <c r="BB874" s="17">
        <v>7.1013136353188303E-2</v>
      </c>
      <c r="BC874" s="17"/>
      <c r="BD874" s="17">
        <v>0.14826908506644201</v>
      </c>
      <c r="BE874" s="17">
        <v>0.15909332596026601</v>
      </c>
    </row>
    <row r="875" spans="2:57" x14ac:dyDescent="0.35">
      <c r="B875" t="s">
        <v>375</v>
      </c>
      <c r="C875" s="17">
        <v>0.119055483976177</v>
      </c>
      <c r="D875" s="17">
        <v>0.10888743171805999</v>
      </c>
      <c r="E875" s="17">
        <v>0.12559516416736799</v>
      </c>
      <c r="F875" s="17"/>
      <c r="G875" s="17">
        <v>0.163589025146259</v>
      </c>
      <c r="H875" s="17">
        <v>0.16445400369632299</v>
      </c>
      <c r="I875" s="17">
        <v>0.102325634745633</v>
      </c>
      <c r="J875" s="17">
        <v>8.5274435379745606E-2</v>
      </c>
      <c r="K875" s="17">
        <v>8.4251741701793906E-2</v>
      </c>
      <c r="L875" s="17">
        <v>8.2828240140612797E-2</v>
      </c>
      <c r="M875" s="17"/>
      <c r="N875" s="17">
        <v>9.5523868406446902E-2</v>
      </c>
      <c r="O875" s="17">
        <v>0.15451899004632899</v>
      </c>
      <c r="P875" s="17">
        <v>0.17213661809330999</v>
      </c>
      <c r="Q875" s="17">
        <v>6.9084780406067595E-2</v>
      </c>
      <c r="R875" s="17"/>
      <c r="S875" s="17">
        <v>0.116666666666667</v>
      </c>
      <c r="T875" s="17">
        <v>0.14285714285714299</v>
      </c>
      <c r="U875" s="17">
        <v>0.14705882352941199</v>
      </c>
      <c r="V875" s="17">
        <v>0.126984126984127</v>
      </c>
      <c r="W875" s="17">
        <v>8.4745762711864403E-2</v>
      </c>
      <c r="X875" s="17">
        <v>7.5949367088607597E-2</v>
      </c>
      <c r="Y875" s="17">
        <v>0.128571428571429</v>
      </c>
      <c r="Z875" s="17">
        <v>0.186046511627907</v>
      </c>
      <c r="AA875" s="17">
        <v>8.8888888888888906E-2</v>
      </c>
      <c r="AB875" s="17"/>
      <c r="AC875" s="17">
        <v>6.7125292333264794E-2</v>
      </c>
      <c r="AD875" s="17">
        <v>0.125069932343432</v>
      </c>
      <c r="AE875" s="17">
        <v>0.19536664782566299</v>
      </c>
      <c r="AF875" s="17"/>
      <c r="AG875" s="17">
        <v>6.9078445538087604E-2</v>
      </c>
      <c r="AH875" s="17">
        <v>0.15170989772947799</v>
      </c>
      <c r="AI875" s="17">
        <v>0.16969913371537401</v>
      </c>
      <c r="AJ875" s="17">
        <v>0</v>
      </c>
      <c r="AK875" s="17">
        <v>0.16416971011505699</v>
      </c>
      <c r="AL875" s="17"/>
      <c r="AM875" s="17">
        <v>0.11848962544862</v>
      </c>
      <c r="AN875" s="17">
        <v>0.113243362027038</v>
      </c>
      <c r="AO875" s="17">
        <v>0.10956574955937599</v>
      </c>
      <c r="AP875" s="17">
        <v>0.13847168597676501</v>
      </c>
      <c r="AQ875" s="17">
        <v>0.12353752747661401</v>
      </c>
      <c r="AR875" s="17"/>
      <c r="AS875" s="17">
        <v>6.5262628837809797E-2</v>
      </c>
      <c r="AT875" s="17">
        <v>0.127544556979095</v>
      </c>
      <c r="AU875" s="17">
        <v>0.14872376160179901</v>
      </c>
      <c r="AV875" s="17">
        <v>0.15053929921805201</v>
      </c>
      <c r="AW875" s="17"/>
      <c r="AX875" s="17">
        <v>0.110116767531003</v>
      </c>
      <c r="AY875" s="17"/>
      <c r="AZ875" s="17">
        <v>0.14620011602244401</v>
      </c>
      <c r="BA875" s="17">
        <v>0.120872455431753</v>
      </c>
      <c r="BB875" s="17">
        <v>8.66135148835048E-2</v>
      </c>
      <c r="BC875" s="17"/>
      <c r="BD875" s="17">
        <v>0.11699657597240599</v>
      </c>
      <c r="BE875" s="17">
        <v>0.12736968844340099</v>
      </c>
    </row>
    <row r="876" spans="2:57" x14ac:dyDescent="0.35">
      <c r="B876" t="s">
        <v>376</v>
      </c>
      <c r="C876" s="17">
        <v>1.26996480253166E-2</v>
      </c>
      <c r="D876" s="17">
        <v>2.6655545178900002E-2</v>
      </c>
      <c r="E876" s="17">
        <v>4.5518109358671397E-3</v>
      </c>
      <c r="F876" s="17"/>
      <c r="G876" s="17">
        <v>4.3153533689870099E-2</v>
      </c>
      <c r="H876" s="17">
        <v>1.50935198903762E-2</v>
      </c>
      <c r="I876" s="17">
        <v>5.0276460032178004E-3</v>
      </c>
      <c r="J876" s="17">
        <v>8.5185858372497005E-3</v>
      </c>
      <c r="K876" s="17">
        <v>1.03820524918772E-2</v>
      </c>
      <c r="L876" s="17">
        <v>0</v>
      </c>
      <c r="M876" s="17"/>
      <c r="N876" s="17">
        <v>5.8351098892014501E-3</v>
      </c>
      <c r="O876" s="17">
        <v>1.11779046394247E-2</v>
      </c>
      <c r="P876" s="17">
        <v>1.0032047620021099E-2</v>
      </c>
      <c r="Q876" s="17">
        <v>5.7449399626649703E-2</v>
      </c>
      <c r="R876" s="17"/>
      <c r="S876" s="17">
        <v>1.6666666666666701E-2</v>
      </c>
      <c r="T876" s="17">
        <v>9.5238095238095195E-3</v>
      </c>
      <c r="U876" s="17">
        <v>0</v>
      </c>
      <c r="V876" s="17">
        <v>0</v>
      </c>
      <c r="W876" s="17">
        <v>3.3898305084745797E-2</v>
      </c>
      <c r="X876" s="17">
        <v>1.26582278481013E-2</v>
      </c>
      <c r="Y876" s="17">
        <v>1.4285714285714299E-2</v>
      </c>
      <c r="Z876" s="17">
        <v>0</v>
      </c>
      <c r="AA876" s="17">
        <v>2.2222222222222199E-2</v>
      </c>
      <c r="AB876" s="17"/>
      <c r="AC876" s="17">
        <v>9.5773098665708004E-3</v>
      </c>
      <c r="AD876" s="17">
        <v>7.7351772431817198E-3</v>
      </c>
      <c r="AE876" s="17">
        <v>5.0944344954483599E-2</v>
      </c>
      <c r="AF876" s="17"/>
      <c r="AG876" s="17">
        <v>1.28996048893664E-2</v>
      </c>
      <c r="AH876" s="17">
        <v>1.3475485572187499E-2</v>
      </c>
      <c r="AI876" s="17">
        <v>0</v>
      </c>
      <c r="AJ876" s="17">
        <v>0</v>
      </c>
      <c r="AK876" s="17">
        <v>0</v>
      </c>
      <c r="AL876" s="17"/>
      <c r="AM876" s="17">
        <v>1.5854935204331601E-2</v>
      </c>
      <c r="AN876" s="17">
        <v>2.4115551357534699E-2</v>
      </c>
      <c r="AO876" s="17">
        <v>1.54867089395717E-2</v>
      </c>
      <c r="AP876" s="17">
        <v>0</v>
      </c>
      <c r="AQ876" s="17">
        <v>3.9307395106195298E-2</v>
      </c>
      <c r="AR876" s="17"/>
      <c r="AS876" s="17">
        <v>1.5677543784592799E-2</v>
      </c>
      <c r="AT876" s="17">
        <v>1.1577613599483399E-2</v>
      </c>
      <c r="AU876" s="17">
        <v>6.6794460991525199E-3</v>
      </c>
      <c r="AV876" s="17">
        <v>1.8656833726438699E-2</v>
      </c>
      <c r="AW876" s="17"/>
      <c r="AX876" s="17">
        <v>1.2208445516437001E-2</v>
      </c>
      <c r="AY876" s="17"/>
      <c r="AZ876" s="17">
        <v>1.35195616638923E-2</v>
      </c>
      <c r="BA876" s="17">
        <v>1.53924062863415E-2</v>
      </c>
      <c r="BB876" s="17">
        <v>9.2986119260022697E-3</v>
      </c>
      <c r="BC876" s="17"/>
      <c r="BD876" s="17">
        <v>1.6795017861631598E-2</v>
      </c>
      <c r="BE876" s="17">
        <v>1.2170255828290601E-2</v>
      </c>
    </row>
    <row r="877" spans="2:57" x14ac:dyDescent="0.35">
      <c r="B877" t="s">
        <v>81</v>
      </c>
      <c r="C877" s="17">
        <v>1.7012855859606699E-2</v>
      </c>
      <c r="D877" s="17">
        <v>1.53444738767091E-2</v>
      </c>
      <c r="E877" s="17">
        <v>1.8074034196591399E-2</v>
      </c>
      <c r="F877" s="17"/>
      <c r="G877" s="17">
        <v>1.54645831057181E-2</v>
      </c>
      <c r="H877" s="17">
        <v>1.5260984349560001E-2</v>
      </c>
      <c r="I877" s="17">
        <v>2.6641255360631499E-2</v>
      </c>
      <c r="J877" s="17">
        <v>8.5185858372497005E-3</v>
      </c>
      <c r="K877" s="17">
        <v>1.02687201449873E-2</v>
      </c>
      <c r="L877" s="17">
        <v>2.6998914854810301E-2</v>
      </c>
      <c r="M877" s="17"/>
      <c r="N877" s="17">
        <v>1.6574115450683199E-2</v>
      </c>
      <c r="O877" s="17">
        <v>0</v>
      </c>
      <c r="P877" s="17">
        <v>0</v>
      </c>
      <c r="Q877" s="17">
        <v>8.9439193796332098E-2</v>
      </c>
      <c r="R877" s="17"/>
      <c r="S877" s="17">
        <v>1.6666666666666701E-2</v>
      </c>
      <c r="T877" s="17">
        <v>1.9047619047619001E-2</v>
      </c>
      <c r="U877" s="17">
        <v>0</v>
      </c>
      <c r="V877" s="17">
        <v>0</v>
      </c>
      <c r="W877" s="17">
        <v>1.6949152542372899E-2</v>
      </c>
      <c r="X877" s="17">
        <v>2.53164556962025E-2</v>
      </c>
      <c r="Y877" s="17">
        <v>1.4285714285714299E-2</v>
      </c>
      <c r="Z877" s="17">
        <v>0</v>
      </c>
      <c r="AA877" s="17">
        <v>4.4444444444444398E-2</v>
      </c>
      <c r="AB877" s="17"/>
      <c r="AC877" s="17">
        <v>1.7942367433691899E-2</v>
      </c>
      <c r="AD877" s="17">
        <v>1.6412357231179699E-2</v>
      </c>
      <c r="AE877" s="17">
        <v>2.5648545050007202E-2</v>
      </c>
      <c r="AF877" s="17"/>
      <c r="AG877" s="17">
        <v>1.22412040700465E-2</v>
      </c>
      <c r="AH877" s="17">
        <v>2.0665733482504701E-2</v>
      </c>
      <c r="AI877" s="17">
        <v>2.0196575078167599E-2</v>
      </c>
      <c r="AJ877" s="17">
        <v>0.20363788954449299</v>
      </c>
      <c r="AK877" s="17">
        <v>0</v>
      </c>
      <c r="AL877" s="17"/>
      <c r="AM877" s="17">
        <v>5.0874927799531802E-2</v>
      </c>
      <c r="AN877" s="17">
        <v>2.4192206579371999E-2</v>
      </c>
      <c r="AO877" s="17">
        <v>1.9054747856483499E-2</v>
      </c>
      <c r="AP877" s="17">
        <v>4.97768233066034E-3</v>
      </c>
      <c r="AQ877" s="17">
        <v>0</v>
      </c>
      <c r="AR877" s="17"/>
      <c r="AS877" s="17">
        <v>2.1960904845987301E-2</v>
      </c>
      <c r="AT877" s="17">
        <v>4.3116629956696699E-3</v>
      </c>
      <c r="AU877" s="17">
        <v>2.58321101254908E-2</v>
      </c>
      <c r="AV877" s="17">
        <v>2.5571450641830602E-2</v>
      </c>
      <c r="AW877" s="17"/>
      <c r="AX877" s="17">
        <v>1.05929345630854E-2</v>
      </c>
      <c r="AY877" s="17"/>
      <c r="AZ877" s="17">
        <v>1.8105541949350001E-2</v>
      </c>
      <c r="BA877" s="17">
        <v>1.50696862017498E-2</v>
      </c>
      <c r="BB877" s="17">
        <v>1.4597635943841201E-2</v>
      </c>
      <c r="BC877" s="17"/>
      <c r="BD877" s="17">
        <v>1.9907744880161199E-2</v>
      </c>
      <c r="BE877" s="17">
        <v>9.2611191973118803E-3</v>
      </c>
    </row>
    <row r="878" spans="2:57" x14ac:dyDescent="0.35">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row>
    <row r="879" spans="2:57" x14ac:dyDescent="0.35">
      <c r="B879" s="6" t="s">
        <v>382</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row>
    <row r="880" spans="2:57" x14ac:dyDescent="0.35">
      <c r="B880" s="24" t="s">
        <v>85</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row>
    <row r="881" spans="2:57" x14ac:dyDescent="0.35">
      <c r="B881" t="s">
        <v>372</v>
      </c>
      <c r="C881" s="17">
        <v>0.115277238354782</v>
      </c>
      <c r="D881" s="17">
        <v>0.124598423364724</v>
      </c>
      <c r="E881" s="17">
        <v>0.110337412670448</v>
      </c>
      <c r="F881" s="17"/>
      <c r="G881" s="17">
        <v>0.12324718139271799</v>
      </c>
      <c r="H881" s="17">
        <v>0.127554547806944</v>
      </c>
      <c r="I881" s="17">
        <v>0.116851072156376</v>
      </c>
      <c r="J881" s="17">
        <v>0.11453875374381201</v>
      </c>
      <c r="K881" s="17">
        <v>8.6998027321964905E-2</v>
      </c>
      <c r="L881" s="17">
        <v>0.106132451577164</v>
      </c>
      <c r="M881" s="17"/>
      <c r="N881" s="17">
        <v>0.123715255235101</v>
      </c>
      <c r="O881" s="17">
        <v>7.9852803923452398E-2</v>
      </c>
      <c r="P881" s="17">
        <v>0.15382652187631601</v>
      </c>
      <c r="Q881" s="17">
        <v>0.112396387320223</v>
      </c>
      <c r="R881" s="17"/>
      <c r="S881" s="17">
        <v>0.19166666666666701</v>
      </c>
      <c r="T881" s="17">
        <v>4.7619047619047603E-2</v>
      </c>
      <c r="U881" s="17">
        <v>5.8823529411764698E-2</v>
      </c>
      <c r="V881" s="17">
        <v>0.17460317460317501</v>
      </c>
      <c r="W881" s="17">
        <v>8.4745762711864403E-2</v>
      </c>
      <c r="X881" s="17">
        <v>0.189873417721519</v>
      </c>
      <c r="Y881" s="17">
        <v>4.2857142857142899E-2</v>
      </c>
      <c r="Z881" s="17">
        <v>6.9767441860465101E-2</v>
      </c>
      <c r="AA881" s="17">
        <v>0.133333333333333</v>
      </c>
      <c r="AB881" s="17"/>
      <c r="AC881" s="17">
        <v>0.126501753938319</v>
      </c>
      <c r="AD881" s="17">
        <v>0.11522152992724501</v>
      </c>
      <c r="AE881" s="17">
        <v>0.116133672597223</v>
      </c>
      <c r="AF881" s="17"/>
      <c r="AG881" s="17">
        <v>0.159430072593958</v>
      </c>
      <c r="AH881" s="17">
        <v>8.0075847024223101E-2</v>
      </c>
      <c r="AI881" s="17">
        <v>0.15952064232913499</v>
      </c>
      <c r="AJ881" s="17">
        <v>0.18469483005198201</v>
      </c>
      <c r="AK881" s="17">
        <v>0.15203255488799999</v>
      </c>
      <c r="AL881" s="17"/>
      <c r="AM881" s="17">
        <v>6.5759562373479102E-2</v>
      </c>
      <c r="AN881" s="17">
        <v>0.13762300230170199</v>
      </c>
      <c r="AO881" s="17">
        <v>0.109858970900023</v>
      </c>
      <c r="AP881" s="17">
        <v>0.116869714983126</v>
      </c>
      <c r="AQ881" s="17">
        <v>0.21539876585666001</v>
      </c>
      <c r="AR881" s="17"/>
      <c r="AS881" s="17">
        <v>0.114946252993731</v>
      </c>
      <c r="AT881" s="17">
        <v>0.114453357231483</v>
      </c>
      <c r="AU881" s="17">
        <v>0.116068566995433</v>
      </c>
      <c r="AV881" s="17">
        <v>0.116651697917467</v>
      </c>
      <c r="AW881" s="17"/>
      <c r="AX881" s="17">
        <v>0.11481070366915801</v>
      </c>
      <c r="AY881" s="17"/>
      <c r="AZ881" s="17">
        <v>0.115793835344551</v>
      </c>
      <c r="BA881" s="17">
        <v>0.12518644977811</v>
      </c>
      <c r="BB881" s="17">
        <v>0.10171726669148901</v>
      </c>
      <c r="BC881" s="17"/>
      <c r="BD881" s="17">
        <v>0.10457770265675199</v>
      </c>
      <c r="BE881" s="17">
        <v>0.13667517803786799</v>
      </c>
    </row>
    <row r="882" spans="2:57" x14ac:dyDescent="0.35">
      <c r="B882" t="s">
        <v>373</v>
      </c>
      <c r="C882" s="17">
        <v>0.41627044491245502</v>
      </c>
      <c r="D882" s="17">
        <v>0.40860339874484403</v>
      </c>
      <c r="E882" s="17">
        <v>0.420505916315772</v>
      </c>
      <c r="F882" s="17"/>
      <c r="G882" s="17">
        <v>0.30553556765485401</v>
      </c>
      <c r="H882" s="17">
        <v>0.32685292923062298</v>
      </c>
      <c r="I882" s="17">
        <v>0.37626958772652302</v>
      </c>
      <c r="J882" s="17">
        <v>0.54029772273028598</v>
      </c>
      <c r="K882" s="17">
        <v>0.54415634951143399</v>
      </c>
      <c r="L882" s="17">
        <v>0.54596923256933505</v>
      </c>
      <c r="M882" s="17"/>
      <c r="N882" s="17">
        <v>0.42331590556797399</v>
      </c>
      <c r="O882" s="17">
        <v>0.45189674646822803</v>
      </c>
      <c r="P882" s="17">
        <v>0.40333438877663003</v>
      </c>
      <c r="Q882" s="17">
        <v>0.29241367884831798</v>
      </c>
      <c r="R882" s="17"/>
      <c r="S882" s="17">
        <v>0.38333333333333303</v>
      </c>
      <c r="T882" s="17">
        <v>0.419047619047619</v>
      </c>
      <c r="U882" s="17">
        <v>0.41176470588235298</v>
      </c>
      <c r="V882" s="17">
        <v>0.44444444444444497</v>
      </c>
      <c r="W882" s="17">
        <v>0.45762711864406802</v>
      </c>
      <c r="X882" s="17">
        <v>0.354430379746835</v>
      </c>
      <c r="Y882" s="17">
        <v>0.51428571428571401</v>
      </c>
      <c r="Z882" s="17">
        <v>0.39534883720930197</v>
      </c>
      <c r="AA882" s="17">
        <v>0.38888888888888901</v>
      </c>
      <c r="AB882" s="17"/>
      <c r="AC882" s="17">
        <v>0.48389247431672799</v>
      </c>
      <c r="AD882" s="17">
        <v>0.401989115222048</v>
      </c>
      <c r="AE882" s="17">
        <v>0.285100259080729</v>
      </c>
      <c r="AF882" s="17"/>
      <c r="AG882" s="17">
        <v>0.38803626609342901</v>
      </c>
      <c r="AH882" s="17">
        <v>0.45005936874705499</v>
      </c>
      <c r="AI882" s="17">
        <v>0.44865153912167599</v>
      </c>
      <c r="AJ882" s="17">
        <v>0.408029390859032</v>
      </c>
      <c r="AK882" s="17">
        <v>0.46353689407104498</v>
      </c>
      <c r="AL882" s="17"/>
      <c r="AM882" s="17">
        <v>0.38987973776488699</v>
      </c>
      <c r="AN882" s="17">
        <v>0.39005656555044299</v>
      </c>
      <c r="AO882" s="17">
        <v>0.39367690715521497</v>
      </c>
      <c r="AP882" s="17">
        <v>0.47376250641596301</v>
      </c>
      <c r="AQ882" s="17">
        <v>0.215631143696695</v>
      </c>
      <c r="AR882" s="17"/>
      <c r="AS882" s="17">
        <v>0.47344460512502001</v>
      </c>
      <c r="AT882" s="17">
        <v>0.40408429322665401</v>
      </c>
      <c r="AU882" s="17">
        <v>0.37751006238838603</v>
      </c>
      <c r="AV882" s="17">
        <v>0.40037970846394799</v>
      </c>
      <c r="AW882" s="17"/>
      <c r="AX882" s="17">
        <v>0.428383210197607</v>
      </c>
      <c r="AY882" s="17"/>
      <c r="AZ882" s="17">
        <v>0.37766724801469398</v>
      </c>
      <c r="BA882" s="17">
        <v>0.387108494497439</v>
      </c>
      <c r="BB882" s="17">
        <v>0.49108687596674799</v>
      </c>
      <c r="BC882" s="17"/>
      <c r="BD882" s="17">
        <v>0.43218704916581102</v>
      </c>
      <c r="BE882" s="17">
        <v>0.37577793704831602</v>
      </c>
    </row>
    <row r="883" spans="2:57" x14ac:dyDescent="0.35">
      <c r="B883" t="s">
        <v>374</v>
      </c>
      <c r="C883" s="17">
        <v>0.21057676626900701</v>
      </c>
      <c r="D883" s="17">
        <v>0.24119478258215199</v>
      </c>
      <c r="E883" s="17">
        <v>0.19356023025104399</v>
      </c>
      <c r="F883" s="17"/>
      <c r="G883" s="17">
        <v>0.24315846898291199</v>
      </c>
      <c r="H883" s="17">
        <v>0.23745854186738899</v>
      </c>
      <c r="I883" s="17">
        <v>0.22166472787163399</v>
      </c>
      <c r="J883" s="17">
        <v>0.16029530430809999</v>
      </c>
      <c r="K883" s="17">
        <v>0.20760224816609801</v>
      </c>
      <c r="L883" s="17">
        <v>0.125859724036259</v>
      </c>
      <c r="M883" s="17"/>
      <c r="N883" s="17">
        <v>0.21542599148284</v>
      </c>
      <c r="O883" s="17">
        <v>0.21974560046140401</v>
      </c>
      <c r="P883" s="17">
        <v>0.176383360649912</v>
      </c>
      <c r="Q883" s="17">
        <v>0.22711396820638799</v>
      </c>
      <c r="R883" s="17"/>
      <c r="S883" s="17">
        <v>0.19166666666666701</v>
      </c>
      <c r="T883" s="17">
        <v>0.266666666666667</v>
      </c>
      <c r="U883" s="17">
        <v>0.26470588235294101</v>
      </c>
      <c r="V883" s="17">
        <v>0.19047619047618999</v>
      </c>
      <c r="W883" s="17">
        <v>0.186440677966102</v>
      </c>
      <c r="X883" s="17">
        <v>0.177215189873418</v>
      </c>
      <c r="Y883" s="17">
        <v>0.2</v>
      </c>
      <c r="Z883" s="17">
        <v>0.209302325581395</v>
      </c>
      <c r="AA883" s="17">
        <v>0.18888888888888899</v>
      </c>
      <c r="AB883" s="17"/>
      <c r="AC883" s="17">
        <v>0.18684767111574499</v>
      </c>
      <c r="AD883" s="17">
        <v>0.24469327731361501</v>
      </c>
      <c r="AE883" s="17">
        <v>0.16271253697815999</v>
      </c>
      <c r="AF883" s="17"/>
      <c r="AG883" s="17">
        <v>0.223812035676034</v>
      </c>
      <c r="AH883" s="17">
        <v>0.18403334698257201</v>
      </c>
      <c r="AI883" s="17">
        <v>0.26635407969147001</v>
      </c>
      <c r="AJ883" s="17">
        <v>0.20363788954449299</v>
      </c>
      <c r="AK883" s="17">
        <v>0.120602401561376</v>
      </c>
      <c r="AL883" s="17"/>
      <c r="AM883" s="17">
        <v>0.26610550094787799</v>
      </c>
      <c r="AN883" s="17">
        <v>0.18816313077435201</v>
      </c>
      <c r="AO883" s="17">
        <v>0.23864027988123701</v>
      </c>
      <c r="AP883" s="17">
        <v>0.17331838701236499</v>
      </c>
      <c r="AQ883" s="17">
        <v>0.27966161029270897</v>
      </c>
      <c r="AR883" s="17"/>
      <c r="AS883" s="17">
        <v>0.190600284574864</v>
      </c>
      <c r="AT883" s="17">
        <v>0.244805026672967</v>
      </c>
      <c r="AU883" s="17">
        <v>0.18888586692189399</v>
      </c>
      <c r="AV883" s="17">
        <v>0.19608212238725201</v>
      </c>
      <c r="AW883" s="17"/>
      <c r="AX883" s="17">
        <v>0.209208678097446</v>
      </c>
      <c r="AY883" s="17"/>
      <c r="AZ883" s="17">
        <v>0.205921591499512</v>
      </c>
      <c r="BA883" s="17">
        <v>0.232506758420781</v>
      </c>
      <c r="BB883" s="17">
        <v>0.196891228965064</v>
      </c>
      <c r="BC883" s="17"/>
      <c r="BD883" s="17">
        <v>0.208134530960919</v>
      </c>
      <c r="BE883" s="17">
        <v>0.242154304192013</v>
      </c>
    </row>
    <row r="884" spans="2:57" x14ac:dyDescent="0.35">
      <c r="B884" t="s">
        <v>375</v>
      </c>
      <c r="C884" s="17">
        <v>0.21837001504727799</v>
      </c>
      <c r="D884" s="17">
        <v>0.17923327844984699</v>
      </c>
      <c r="E884" s="17">
        <v>0.23994225747606801</v>
      </c>
      <c r="F884" s="17"/>
      <c r="G884" s="17">
        <v>0.25507387654793601</v>
      </c>
      <c r="H884" s="17">
        <v>0.25164177625716599</v>
      </c>
      <c r="I884" s="17">
        <v>0.25151071130888702</v>
      </c>
      <c r="J884" s="17">
        <v>0.16870781427275</v>
      </c>
      <c r="K884" s="17">
        <v>0.13498010968647101</v>
      </c>
      <c r="L884" s="17">
        <v>0.19503967696243199</v>
      </c>
      <c r="M884" s="17"/>
      <c r="N884" s="17">
        <v>0.21259198926179201</v>
      </c>
      <c r="O884" s="17">
        <v>0.20961635407352899</v>
      </c>
      <c r="P884" s="17">
        <v>0.22539432448496299</v>
      </c>
      <c r="Q884" s="17">
        <v>0.25024955934681098</v>
      </c>
      <c r="R884" s="17"/>
      <c r="S884" s="17">
        <v>0.21666666666666701</v>
      </c>
      <c r="T884" s="17">
        <v>0.21904761904761899</v>
      </c>
      <c r="U884" s="17">
        <v>0.20588235294117599</v>
      </c>
      <c r="V884" s="17">
        <v>0.19047619047618999</v>
      </c>
      <c r="W884" s="17">
        <v>0.25423728813559299</v>
      </c>
      <c r="X884" s="17">
        <v>0.227848101265823</v>
      </c>
      <c r="Y884" s="17">
        <v>0.22857142857142901</v>
      </c>
      <c r="Z884" s="17">
        <v>0.25581395348837199</v>
      </c>
      <c r="AA884" s="17">
        <v>0.2</v>
      </c>
      <c r="AB884" s="17"/>
      <c r="AC884" s="17">
        <v>0.163127885073066</v>
      </c>
      <c r="AD884" s="17">
        <v>0.19989392869748099</v>
      </c>
      <c r="AE884" s="17">
        <v>0.39804472097351801</v>
      </c>
      <c r="AF884" s="17"/>
      <c r="AG884" s="17">
        <v>0.17816975346948899</v>
      </c>
      <c r="AH884" s="17">
        <v>0.25459108856382301</v>
      </c>
      <c r="AI884" s="17">
        <v>0.105277163779551</v>
      </c>
      <c r="AJ884" s="17">
        <v>0</v>
      </c>
      <c r="AK884" s="17">
        <v>0.263828149479579</v>
      </c>
      <c r="AL884" s="17"/>
      <c r="AM884" s="17">
        <v>0.226897432611289</v>
      </c>
      <c r="AN884" s="17">
        <v>0.177718588671026</v>
      </c>
      <c r="AO884" s="17">
        <v>0.228275148198406</v>
      </c>
      <c r="AP884" s="17">
        <v>0.22628696035089499</v>
      </c>
      <c r="AQ884" s="17">
        <v>0.28930848015393601</v>
      </c>
      <c r="AR884" s="17"/>
      <c r="AS884" s="17">
        <v>0.179622535036357</v>
      </c>
      <c r="AT884" s="17">
        <v>0.200658743839885</v>
      </c>
      <c r="AU884" s="17">
        <v>0.27156304202403603</v>
      </c>
      <c r="AV884" s="17">
        <v>0.25160173355669702</v>
      </c>
      <c r="AW884" s="17"/>
      <c r="AX884" s="17">
        <v>0.210310012694436</v>
      </c>
      <c r="AY884" s="17"/>
      <c r="AZ884" s="17">
        <v>0.26350165545453902</v>
      </c>
      <c r="BA884" s="17">
        <v>0.20991596786963901</v>
      </c>
      <c r="BB884" s="17">
        <v>0.18231578527503201</v>
      </c>
      <c r="BC884" s="17"/>
      <c r="BD884" s="17">
        <v>0.19864365024048999</v>
      </c>
      <c r="BE884" s="17">
        <v>0.217911347889998</v>
      </c>
    </row>
    <row r="885" spans="2:57" x14ac:dyDescent="0.35">
      <c r="B885" t="s">
        <v>376</v>
      </c>
      <c r="C885" s="17">
        <v>1.9719587298246698E-2</v>
      </c>
      <c r="D885" s="17">
        <v>3.1025642981723198E-2</v>
      </c>
      <c r="E885" s="17">
        <v>1.3163145347958699E-2</v>
      </c>
      <c r="F885" s="17"/>
      <c r="G885" s="17">
        <v>2.98313717317093E-2</v>
      </c>
      <c r="H885" s="17">
        <v>4.1124722352984901E-2</v>
      </c>
      <c r="I885" s="17">
        <v>1.1510178578795299E-2</v>
      </c>
      <c r="J885" s="17">
        <v>7.6418191078017799E-3</v>
      </c>
      <c r="K885" s="17">
        <v>7.9972725845223191E-3</v>
      </c>
      <c r="L885" s="17">
        <v>0</v>
      </c>
      <c r="M885" s="17"/>
      <c r="N885" s="17">
        <v>7.8361655108740696E-3</v>
      </c>
      <c r="O885" s="17">
        <v>3.3484390183248801E-2</v>
      </c>
      <c r="P885" s="17">
        <v>3.1029356592158198E-2</v>
      </c>
      <c r="Q885" s="17">
        <v>3.1270085844685699E-2</v>
      </c>
      <c r="R885" s="17"/>
      <c r="S885" s="17">
        <v>1.6666666666666701E-2</v>
      </c>
      <c r="T885" s="17">
        <v>1.9047619047619001E-2</v>
      </c>
      <c r="U885" s="17">
        <v>5.8823529411764698E-2</v>
      </c>
      <c r="V885" s="17">
        <v>0</v>
      </c>
      <c r="W885" s="17">
        <v>0</v>
      </c>
      <c r="X885" s="17">
        <v>0</v>
      </c>
      <c r="Y885" s="17">
        <v>1.4285714285714299E-2</v>
      </c>
      <c r="Z885" s="17">
        <v>4.6511627906976702E-2</v>
      </c>
      <c r="AA885" s="17">
        <v>3.3333333333333298E-2</v>
      </c>
      <c r="AB885" s="17"/>
      <c r="AC885" s="17">
        <v>2.58490989659894E-2</v>
      </c>
      <c r="AD885" s="17">
        <v>1.6581969105091399E-2</v>
      </c>
      <c r="AE885" s="17">
        <v>1.2935534584113E-2</v>
      </c>
      <c r="AF885" s="17"/>
      <c r="AG885" s="17">
        <v>3.3787907910839403E-2</v>
      </c>
      <c r="AH885" s="17">
        <v>1.06561055848383E-2</v>
      </c>
      <c r="AI885" s="17">
        <v>0</v>
      </c>
      <c r="AJ885" s="17">
        <v>0</v>
      </c>
      <c r="AK885" s="17">
        <v>0</v>
      </c>
      <c r="AL885" s="17"/>
      <c r="AM885" s="17">
        <v>0</v>
      </c>
      <c r="AN885" s="17">
        <v>6.8146757293272395E-2</v>
      </c>
      <c r="AO885" s="17">
        <v>1.3954246627877601E-2</v>
      </c>
      <c r="AP885" s="17">
        <v>9.7624312376516798E-3</v>
      </c>
      <c r="AQ885" s="17">
        <v>0</v>
      </c>
      <c r="AR885" s="17"/>
      <c r="AS885" s="17">
        <v>1.5229781995456E-2</v>
      </c>
      <c r="AT885" s="17">
        <v>1.9655327915444699E-2</v>
      </c>
      <c r="AU885" s="17">
        <v>2.0434157325555501E-2</v>
      </c>
      <c r="AV885" s="17">
        <v>2.6634601342831701E-2</v>
      </c>
      <c r="AW885" s="17"/>
      <c r="AX885" s="17">
        <v>2.2887561688315999E-2</v>
      </c>
      <c r="AY885" s="17"/>
      <c r="AZ885" s="17">
        <v>2.3108072958649299E-2</v>
      </c>
      <c r="BA885" s="17">
        <v>2.7133289862324099E-2</v>
      </c>
      <c r="BB885" s="17">
        <v>8.1727154198931208E-3</v>
      </c>
      <c r="BC885" s="17"/>
      <c r="BD885" s="17">
        <v>2.99874758776125E-2</v>
      </c>
      <c r="BE885" s="17">
        <v>1.52050615651847E-2</v>
      </c>
    </row>
    <row r="886" spans="2:57" x14ac:dyDescent="0.35">
      <c r="B886" t="s">
        <v>81</v>
      </c>
      <c r="C886" s="17">
        <v>1.97859481182312E-2</v>
      </c>
      <c r="D886" s="17">
        <v>1.53444738767091E-2</v>
      </c>
      <c r="E886" s="17">
        <v>2.2491037938709199E-2</v>
      </c>
      <c r="F886" s="17"/>
      <c r="G886" s="17">
        <v>4.3153533689870099E-2</v>
      </c>
      <c r="H886" s="17">
        <v>1.53674824848935E-2</v>
      </c>
      <c r="I886" s="17">
        <v>2.2193722357784901E-2</v>
      </c>
      <c r="J886" s="17">
        <v>8.5185858372497005E-3</v>
      </c>
      <c r="K886" s="17">
        <v>1.8265992729509701E-2</v>
      </c>
      <c r="L886" s="17">
        <v>2.6998914854810301E-2</v>
      </c>
      <c r="M886" s="17"/>
      <c r="N886" s="17">
        <v>1.7114692941419599E-2</v>
      </c>
      <c r="O886" s="17">
        <v>5.4041048901368799E-3</v>
      </c>
      <c r="P886" s="17">
        <v>1.0032047620021099E-2</v>
      </c>
      <c r="Q886" s="17">
        <v>8.6556320433574502E-2</v>
      </c>
      <c r="R886" s="17"/>
      <c r="S886" s="17">
        <v>0</v>
      </c>
      <c r="T886" s="17">
        <v>2.8571428571428598E-2</v>
      </c>
      <c r="U886" s="17">
        <v>0</v>
      </c>
      <c r="V886" s="17">
        <v>0</v>
      </c>
      <c r="W886" s="17">
        <v>1.6949152542372899E-2</v>
      </c>
      <c r="X886" s="17">
        <v>5.0632911392405097E-2</v>
      </c>
      <c r="Y886" s="17">
        <v>0</v>
      </c>
      <c r="Z886" s="17">
        <v>2.32558139534884E-2</v>
      </c>
      <c r="AA886" s="17">
        <v>5.5555555555555601E-2</v>
      </c>
      <c r="AB886" s="17"/>
      <c r="AC886" s="17">
        <v>1.37811165901523E-2</v>
      </c>
      <c r="AD886" s="17">
        <v>2.16201797345189E-2</v>
      </c>
      <c r="AE886" s="17">
        <v>2.50732757862577E-2</v>
      </c>
      <c r="AF886" s="17"/>
      <c r="AG886" s="17">
        <v>1.67639642562507E-2</v>
      </c>
      <c r="AH886" s="17">
        <v>2.0584243097488301E-2</v>
      </c>
      <c r="AI886" s="17">
        <v>2.0196575078167599E-2</v>
      </c>
      <c r="AJ886" s="17">
        <v>0.20363788954449299</v>
      </c>
      <c r="AK886" s="17">
        <v>0</v>
      </c>
      <c r="AL886" s="17"/>
      <c r="AM886" s="17">
        <v>5.1357766302466502E-2</v>
      </c>
      <c r="AN886" s="17">
        <v>3.82919554092035E-2</v>
      </c>
      <c r="AO886" s="17">
        <v>1.5594447237240501E-2</v>
      </c>
      <c r="AP886" s="17">
        <v>0</v>
      </c>
      <c r="AQ886" s="17">
        <v>0</v>
      </c>
      <c r="AR886" s="17"/>
      <c r="AS886" s="17">
        <v>2.6156540274572E-2</v>
      </c>
      <c r="AT886" s="17">
        <v>1.63432511135672E-2</v>
      </c>
      <c r="AU886" s="17">
        <v>2.5538304344694701E-2</v>
      </c>
      <c r="AV886" s="17">
        <v>8.6501363318047999E-3</v>
      </c>
      <c r="AW886" s="17"/>
      <c r="AX886" s="17">
        <v>1.4399833653037399E-2</v>
      </c>
      <c r="AY886" s="17"/>
      <c r="AZ886" s="17">
        <v>1.40075967280541E-2</v>
      </c>
      <c r="BA886" s="17">
        <v>1.81490395717075E-2</v>
      </c>
      <c r="BB886" s="17">
        <v>1.98161276817738E-2</v>
      </c>
      <c r="BC886" s="17"/>
      <c r="BD886" s="17">
        <v>2.6469591098415599E-2</v>
      </c>
      <c r="BE886" s="17">
        <v>1.22761712666201E-2</v>
      </c>
    </row>
    <row r="887" spans="2:57" x14ac:dyDescent="0.3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row>
    <row r="888" spans="2:57" x14ac:dyDescent="0.35">
      <c r="B888" s="6" t="s">
        <v>383</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row>
    <row r="889" spans="2:57" x14ac:dyDescent="0.35">
      <c r="B889" s="24" t="s">
        <v>85</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row>
    <row r="890" spans="2:57" x14ac:dyDescent="0.35">
      <c r="B890" t="s">
        <v>372</v>
      </c>
      <c r="C890" s="17">
        <v>3.5823674022119598E-2</v>
      </c>
      <c r="D890" s="17">
        <v>5.2553274327990701E-2</v>
      </c>
      <c r="E890" s="17">
        <v>2.6153331575372401E-2</v>
      </c>
      <c r="F890" s="17"/>
      <c r="G890" s="17">
        <v>9.5161629000295497E-2</v>
      </c>
      <c r="H890" s="17">
        <v>4.83395697757854E-2</v>
      </c>
      <c r="I890" s="17">
        <v>2.9466057161716099E-2</v>
      </c>
      <c r="J890" s="17">
        <v>2.3506029513791198E-2</v>
      </c>
      <c r="K890" s="17">
        <v>9.3134903640582807E-3</v>
      </c>
      <c r="L890" s="17">
        <v>0</v>
      </c>
      <c r="M890" s="17"/>
      <c r="N890" s="17">
        <v>3.37406785129655E-2</v>
      </c>
      <c r="O890" s="17">
        <v>4.7876327998603398E-2</v>
      </c>
      <c r="P890" s="17">
        <v>2.68643080107057E-2</v>
      </c>
      <c r="Q890" s="17">
        <v>3.1667166299856303E-2</v>
      </c>
      <c r="R890" s="17"/>
      <c r="S890" s="17">
        <v>0.05</v>
      </c>
      <c r="T890" s="17">
        <v>4.7619047619047603E-2</v>
      </c>
      <c r="U890" s="17">
        <v>0</v>
      </c>
      <c r="V890" s="17">
        <v>4.7619047619047603E-2</v>
      </c>
      <c r="W890" s="17">
        <v>3.3898305084745797E-2</v>
      </c>
      <c r="X890" s="17">
        <v>1.26582278481013E-2</v>
      </c>
      <c r="Y890" s="17">
        <v>5.7142857142857099E-2</v>
      </c>
      <c r="Z890" s="17">
        <v>4.6511627906976702E-2</v>
      </c>
      <c r="AA890" s="17">
        <v>2.2222222222222199E-2</v>
      </c>
      <c r="AB890" s="17"/>
      <c r="AC890" s="17">
        <v>3.1885463601398503E-2</v>
      </c>
      <c r="AD890" s="17">
        <v>3.3948064704721198E-2</v>
      </c>
      <c r="AE890" s="17">
        <v>3.6399992666922502E-2</v>
      </c>
      <c r="AF890" s="17"/>
      <c r="AG890" s="17">
        <v>2.9535225515820499E-2</v>
      </c>
      <c r="AH890" s="17">
        <v>3.0778583556546599E-2</v>
      </c>
      <c r="AI890" s="17">
        <v>6.9178302011929496E-2</v>
      </c>
      <c r="AJ890" s="17">
        <v>0.18469483005198201</v>
      </c>
      <c r="AK890" s="17">
        <v>3.7389434471225703E-2</v>
      </c>
      <c r="AL890" s="17"/>
      <c r="AM890" s="17">
        <v>5.98627271148644E-2</v>
      </c>
      <c r="AN890" s="17">
        <v>3.6168906092323899E-2</v>
      </c>
      <c r="AO890" s="17">
        <v>3.8952007378742798E-2</v>
      </c>
      <c r="AP890" s="17">
        <v>2.6836126490887E-2</v>
      </c>
      <c r="AQ890" s="17">
        <v>8.1422461291404499E-2</v>
      </c>
      <c r="AR890" s="17"/>
      <c r="AS890" s="17">
        <v>3.2141708888971603E-2</v>
      </c>
      <c r="AT890" s="17">
        <v>4.3561582372169498E-2</v>
      </c>
      <c r="AU890" s="17">
        <v>2.5412919110919301E-2</v>
      </c>
      <c r="AV890" s="17">
        <v>3.8878734069464002E-2</v>
      </c>
      <c r="AW890" s="17"/>
      <c r="AX890" s="17">
        <v>3.6770386934103297E-2</v>
      </c>
      <c r="AY890" s="17"/>
      <c r="AZ890" s="17">
        <v>4.1643405521154198E-2</v>
      </c>
      <c r="BA890" s="17">
        <v>5.0978490041875199E-2</v>
      </c>
      <c r="BB890" s="17">
        <v>9.2986119260022697E-3</v>
      </c>
      <c r="BC890" s="17"/>
      <c r="BD890" s="17">
        <v>3.2426113107308897E-2</v>
      </c>
      <c r="BE890" s="17">
        <v>4.5975287776728997E-2</v>
      </c>
    </row>
    <row r="891" spans="2:57" x14ac:dyDescent="0.35">
      <c r="B891" t="s">
        <v>373</v>
      </c>
      <c r="C891" s="17">
        <v>0.14877294228469401</v>
      </c>
      <c r="D891" s="17">
        <v>0.16185656412030799</v>
      </c>
      <c r="E891" s="17">
        <v>0.14177789734112101</v>
      </c>
      <c r="F891" s="17"/>
      <c r="G891" s="17">
        <v>6.5869221384886503E-2</v>
      </c>
      <c r="H891" s="17">
        <v>0.197754819940445</v>
      </c>
      <c r="I891" s="17">
        <v>0.166103069497335</v>
      </c>
      <c r="J891" s="17">
        <v>0.144819335766214</v>
      </c>
      <c r="K891" s="17">
        <v>0.109020513671735</v>
      </c>
      <c r="L891" s="17">
        <v>8.5122824575464898E-2</v>
      </c>
      <c r="M891" s="17"/>
      <c r="N891" s="17">
        <v>0.134714817848063</v>
      </c>
      <c r="O891" s="17">
        <v>0.119791131372321</v>
      </c>
      <c r="P891" s="17">
        <v>0.195009425097105</v>
      </c>
      <c r="Q891" s="17">
        <v>0.226579291833998</v>
      </c>
      <c r="R891" s="17"/>
      <c r="S891" s="17">
        <v>0.15833333333333299</v>
      </c>
      <c r="T891" s="17">
        <v>0.133333333333333</v>
      </c>
      <c r="U891" s="17">
        <v>0.11764705882352899</v>
      </c>
      <c r="V891" s="17">
        <v>0.206349206349206</v>
      </c>
      <c r="W891" s="17">
        <v>0.169491525423729</v>
      </c>
      <c r="X891" s="17">
        <v>0.139240506329114</v>
      </c>
      <c r="Y891" s="17">
        <v>0.1</v>
      </c>
      <c r="Z891" s="17">
        <v>0.13953488372093001</v>
      </c>
      <c r="AA891" s="17">
        <v>0.16666666666666699</v>
      </c>
      <c r="AB891" s="17"/>
      <c r="AC891" s="17">
        <v>0.18263009371188199</v>
      </c>
      <c r="AD891" s="17">
        <v>0.136316461813977</v>
      </c>
      <c r="AE891" s="17">
        <v>0.12179385469005501</v>
      </c>
      <c r="AF891" s="17"/>
      <c r="AG891" s="17">
        <v>0.16709024214284099</v>
      </c>
      <c r="AH891" s="17">
        <v>0.133065498770017</v>
      </c>
      <c r="AI891" s="17">
        <v>0.18596499932727401</v>
      </c>
      <c r="AJ891" s="17">
        <v>0</v>
      </c>
      <c r="AK891" s="17">
        <v>0.178373809716739</v>
      </c>
      <c r="AL891" s="17"/>
      <c r="AM891" s="17">
        <v>0.175475663821546</v>
      </c>
      <c r="AN891" s="17">
        <v>0.12853044004738401</v>
      </c>
      <c r="AO891" s="17">
        <v>0.134487252662191</v>
      </c>
      <c r="AP891" s="17">
        <v>0.19609911385387499</v>
      </c>
      <c r="AQ891" s="17">
        <v>5.2553843273850799E-2</v>
      </c>
      <c r="AR891" s="17"/>
      <c r="AS891" s="17">
        <v>0.155457549072997</v>
      </c>
      <c r="AT891" s="17">
        <v>0.17313964569420301</v>
      </c>
      <c r="AU891" s="17">
        <v>7.3893162771755103E-2</v>
      </c>
      <c r="AV891" s="17">
        <v>0.186181952648108</v>
      </c>
      <c r="AW891" s="17"/>
      <c r="AX891" s="17">
        <v>0.13779777949161801</v>
      </c>
      <c r="AY891" s="17"/>
      <c r="AZ891" s="17">
        <v>0.154111904842229</v>
      </c>
      <c r="BA891" s="17">
        <v>0.15157618110872401</v>
      </c>
      <c r="BB891" s="17">
        <v>0.14952555097384401</v>
      </c>
      <c r="BC891" s="17"/>
      <c r="BD891" s="17">
        <v>0.141471887271061</v>
      </c>
      <c r="BE891" s="17">
        <v>0.165097471722216</v>
      </c>
    </row>
    <row r="892" spans="2:57" x14ac:dyDescent="0.35">
      <c r="B892" t="s">
        <v>374</v>
      </c>
      <c r="C892" s="17">
        <v>0.53188347780215395</v>
      </c>
      <c r="D892" s="17">
        <v>0.48698604445198002</v>
      </c>
      <c r="E892" s="17">
        <v>0.558557969924246</v>
      </c>
      <c r="F892" s="17"/>
      <c r="G892" s="17">
        <v>0.50798406551418296</v>
      </c>
      <c r="H892" s="17">
        <v>0.38789532778390601</v>
      </c>
      <c r="I892" s="17">
        <v>0.49444166435007603</v>
      </c>
      <c r="J892" s="17">
        <v>0.606229649822005</v>
      </c>
      <c r="K892" s="17">
        <v>0.73690898050351294</v>
      </c>
      <c r="L892" s="17">
        <v>0.72331817709167701</v>
      </c>
      <c r="M892" s="17"/>
      <c r="N892" s="17">
        <v>0.53657909406291704</v>
      </c>
      <c r="O892" s="17">
        <v>0.52767446544977503</v>
      </c>
      <c r="P892" s="17">
        <v>0.51706604923472199</v>
      </c>
      <c r="Q892" s="17">
        <v>0.51940673814331295</v>
      </c>
      <c r="R892" s="17"/>
      <c r="S892" s="17">
        <v>0.46666666666666701</v>
      </c>
      <c r="T892" s="17">
        <v>0.51428571428571401</v>
      </c>
      <c r="U892" s="17">
        <v>0.67647058823529405</v>
      </c>
      <c r="V892" s="17">
        <v>0.46031746031746001</v>
      </c>
      <c r="W892" s="17">
        <v>0.62711864406779705</v>
      </c>
      <c r="X892" s="17">
        <v>0.443037974683544</v>
      </c>
      <c r="Y892" s="17">
        <v>0.54285714285714304</v>
      </c>
      <c r="Z892" s="17">
        <v>0.62790697674418605</v>
      </c>
      <c r="AA892" s="17">
        <v>0.54444444444444395</v>
      </c>
      <c r="AB892" s="17"/>
      <c r="AC892" s="17">
        <v>0.614858115784915</v>
      </c>
      <c r="AD892" s="17">
        <v>0.501826911185971</v>
      </c>
      <c r="AE892" s="17">
        <v>0.45819675194541798</v>
      </c>
      <c r="AF892" s="17"/>
      <c r="AG892" s="17">
        <v>0.53822413318546602</v>
      </c>
      <c r="AH892" s="17">
        <v>0.54474390008066298</v>
      </c>
      <c r="AI892" s="17">
        <v>0.48663967697403798</v>
      </c>
      <c r="AJ892" s="17">
        <v>0.39246902056161198</v>
      </c>
      <c r="AK892" s="17">
        <v>0.49348262694085099</v>
      </c>
      <c r="AL892" s="17"/>
      <c r="AM892" s="17">
        <v>0.44587889482458498</v>
      </c>
      <c r="AN892" s="17">
        <v>0.586461878363987</v>
      </c>
      <c r="AO892" s="17">
        <v>0.55748669018631702</v>
      </c>
      <c r="AP892" s="17">
        <v>0.47422999839670199</v>
      </c>
      <c r="AQ892" s="17">
        <v>0.48659099546295598</v>
      </c>
      <c r="AR892" s="17"/>
      <c r="AS892" s="17">
        <v>0.53959982309817101</v>
      </c>
      <c r="AT892" s="17">
        <v>0.47731474101871701</v>
      </c>
      <c r="AU892" s="17">
        <v>0.67081075599518503</v>
      </c>
      <c r="AV892" s="17">
        <v>0.44943947734394302</v>
      </c>
      <c r="AW892" s="17"/>
      <c r="AX892" s="17">
        <v>0.53541905289375202</v>
      </c>
      <c r="AY892" s="17"/>
      <c r="AZ892" s="17">
        <v>0.49713837309986197</v>
      </c>
      <c r="BA892" s="17">
        <v>0.47511140946735297</v>
      </c>
      <c r="BB892" s="17">
        <v>0.63164034722555995</v>
      </c>
      <c r="BC892" s="17"/>
      <c r="BD892" s="17">
        <v>0.57465536854683996</v>
      </c>
      <c r="BE892" s="17">
        <v>0.46228834632506799</v>
      </c>
    </row>
    <row r="893" spans="2:57" x14ac:dyDescent="0.35">
      <c r="B893" t="s">
        <v>375</v>
      </c>
      <c r="C893" s="17">
        <v>0.25926853415553103</v>
      </c>
      <c r="D893" s="17">
        <v>0.27526467576161301</v>
      </c>
      <c r="E893" s="17">
        <v>0.25108015641852399</v>
      </c>
      <c r="F893" s="17"/>
      <c r="G893" s="17">
        <v>0.30155941902447703</v>
      </c>
      <c r="H893" s="17">
        <v>0.340685885840389</v>
      </c>
      <c r="I893" s="17">
        <v>0.28755607491864899</v>
      </c>
      <c r="J893" s="17">
        <v>0.192573349156757</v>
      </c>
      <c r="K893" s="17">
        <v>0.134488295315707</v>
      </c>
      <c r="L893" s="17">
        <v>0.16456008347804801</v>
      </c>
      <c r="M893" s="17"/>
      <c r="N893" s="17">
        <v>0.26910149630501201</v>
      </c>
      <c r="O893" s="17">
        <v>0.28142534037304101</v>
      </c>
      <c r="P893" s="17">
        <v>0.25196138376954103</v>
      </c>
      <c r="Q893" s="17">
        <v>0.179698980595418</v>
      </c>
      <c r="R893" s="17"/>
      <c r="S893" s="17">
        <v>0.3</v>
      </c>
      <c r="T893" s="17">
        <v>0.27619047619047599</v>
      </c>
      <c r="U893" s="17">
        <v>0.20588235294117599</v>
      </c>
      <c r="V893" s="17">
        <v>0.26984126984126999</v>
      </c>
      <c r="W893" s="17">
        <v>0.152542372881356</v>
      </c>
      <c r="X893" s="17">
        <v>0.354430379746835</v>
      </c>
      <c r="Y893" s="17">
        <v>0.27142857142857102</v>
      </c>
      <c r="Z893" s="17">
        <v>0.186046511627907</v>
      </c>
      <c r="AA893" s="17">
        <v>0.233333333333333</v>
      </c>
      <c r="AB893" s="17"/>
      <c r="AC893" s="17">
        <v>0.14664295068469599</v>
      </c>
      <c r="AD893" s="17">
        <v>0.30354885241656498</v>
      </c>
      <c r="AE893" s="17">
        <v>0.35961944842209198</v>
      </c>
      <c r="AF893" s="17"/>
      <c r="AG893" s="17">
        <v>0.23032681585914599</v>
      </c>
      <c r="AH893" s="17">
        <v>0.27734964067628098</v>
      </c>
      <c r="AI893" s="17">
        <v>0.23802044660859101</v>
      </c>
      <c r="AJ893" s="17">
        <v>0.21919825984191299</v>
      </c>
      <c r="AK893" s="17">
        <v>0.29075412887118401</v>
      </c>
      <c r="AL893" s="17"/>
      <c r="AM893" s="17">
        <v>0.30292777903467299</v>
      </c>
      <c r="AN893" s="17">
        <v>0.21689189741119699</v>
      </c>
      <c r="AO893" s="17">
        <v>0.23889465133165899</v>
      </c>
      <c r="AP893" s="17">
        <v>0.29109045906557202</v>
      </c>
      <c r="AQ893" s="17">
        <v>0.37943269997178902</v>
      </c>
      <c r="AR893" s="17"/>
      <c r="AS893" s="17">
        <v>0.25155593601224402</v>
      </c>
      <c r="AT893" s="17">
        <v>0.28946778097744302</v>
      </c>
      <c r="AU893" s="17">
        <v>0.19124153669972699</v>
      </c>
      <c r="AV893" s="17">
        <v>0.29834782297099299</v>
      </c>
      <c r="AW893" s="17"/>
      <c r="AX893" s="17">
        <v>0.26681863135797901</v>
      </c>
      <c r="AY893" s="17"/>
      <c r="AZ893" s="17">
        <v>0.27935450708352699</v>
      </c>
      <c r="BA893" s="17">
        <v>0.30779634571264403</v>
      </c>
      <c r="BB893" s="17">
        <v>0.18956348445781501</v>
      </c>
      <c r="BC893" s="17"/>
      <c r="BD893" s="17">
        <v>0.23198647405532899</v>
      </c>
      <c r="BE893" s="17">
        <v>0.30761862960633302</v>
      </c>
    </row>
    <row r="894" spans="2:57" x14ac:dyDescent="0.35">
      <c r="B894" t="s">
        <v>376</v>
      </c>
      <c r="C894" s="17">
        <v>1.4366807718398499E-2</v>
      </c>
      <c r="D894" s="17">
        <v>7.9949674613992994E-3</v>
      </c>
      <c r="E894" s="17">
        <v>1.5710611351483099E-2</v>
      </c>
      <c r="F894" s="17"/>
      <c r="G894" s="17">
        <v>1.3961081970439999E-2</v>
      </c>
      <c r="H894" s="17">
        <v>1.56006538681547E-2</v>
      </c>
      <c r="I894" s="17">
        <v>1.17495902932343E-2</v>
      </c>
      <c r="J894" s="17">
        <v>3.2871635741233397E-2</v>
      </c>
      <c r="K894" s="17">
        <v>0</v>
      </c>
      <c r="L894" s="17">
        <v>0</v>
      </c>
      <c r="M894" s="17"/>
      <c r="N894" s="17">
        <v>1.4457632369432601E-2</v>
      </c>
      <c r="O894" s="17">
        <v>1.78286299161231E-2</v>
      </c>
      <c r="P894" s="17">
        <v>9.0988338879260892E-3</v>
      </c>
      <c r="Q894" s="17">
        <v>1.38538355008101E-2</v>
      </c>
      <c r="R894" s="17"/>
      <c r="S894" s="17">
        <v>2.5000000000000001E-2</v>
      </c>
      <c r="T894" s="17">
        <v>1.9047619047619001E-2</v>
      </c>
      <c r="U894" s="17">
        <v>0</v>
      </c>
      <c r="V894" s="17">
        <v>1.58730158730159E-2</v>
      </c>
      <c r="W894" s="17">
        <v>1.6949152542372899E-2</v>
      </c>
      <c r="X894" s="17">
        <v>1.26582278481013E-2</v>
      </c>
      <c r="Y894" s="17">
        <v>2.8571428571428598E-2</v>
      </c>
      <c r="Z894" s="17">
        <v>0</v>
      </c>
      <c r="AA894" s="17">
        <v>0</v>
      </c>
      <c r="AB894" s="17"/>
      <c r="AC894" s="17">
        <v>1.02022596269559E-2</v>
      </c>
      <c r="AD894" s="17">
        <v>1.6231418436944801E-2</v>
      </c>
      <c r="AE894" s="17">
        <v>1.19949761377556E-2</v>
      </c>
      <c r="AF894" s="17"/>
      <c r="AG894" s="17">
        <v>2.2492341588813001E-2</v>
      </c>
      <c r="AH894" s="17">
        <v>1.05985672177495E-2</v>
      </c>
      <c r="AI894" s="17">
        <v>0</v>
      </c>
      <c r="AJ894" s="17">
        <v>0</v>
      </c>
      <c r="AK894" s="17">
        <v>0</v>
      </c>
      <c r="AL894" s="17"/>
      <c r="AM894" s="17">
        <v>0</v>
      </c>
      <c r="AN894" s="17">
        <v>8.3555841188810692E-3</v>
      </c>
      <c r="AO894" s="17">
        <v>1.8442261542119399E-2</v>
      </c>
      <c r="AP894" s="17">
        <v>1.17443021929639E-2</v>
      </c>
      <c r="AQ894" s="17">
        <v>0</v>
      </c>
      <c r="AR894" s="17"/>
      <c r="AS894" s="17">
        <v>1.04703580561553E-2</v>
      </c>
      <c r="AT894" s="17">
        <v>8.4902499729544705E-3</v>
      </c>
      <c r="AU894" s="17">
        <v>2.5908930265812501E-2</v>
      </c>
      <c r="AV894" s="17">
        <v>1.85018766356875E-2</v>
      </c>
      <c r="AW894" s="17"/>
      <c r="AX894" s="17">
        <v>1.43799768678397E-2</v>
      </c>
      <c r="AY894" s="17"/>
      <c r="AZ894" s="17">
        <v>1.84076588938311E-2</v>
      </c>
      <c r="BA894" s="17">
        <v>7.3910109382320198E-3</v>
      </c>
      <c r="BB894" s="17">
        <v>1.0275918916052401E-2</v>
      </c>
      <c r="BC894" s="17"/>
      <c r="BD894" s="17">
        <v>9.6007596120034604E-3</v>
      </c>
      <c r="BE894" s="17">
        <v>9.6945170428046901E-3</v>
      </c>
    </row>
    <row r="895" spans="2:57" x14ac:dyDescent="0.35">
      <c r="B895" t="s">
        <v>81</v>
      </c>
      <c r="C895" s="17">
        <v>9.8845640171031108E-3</v>
      </c>
      <c r="D895" s="17">
        <v>1.53444738767091E-2</v>
      </c>
      <c r="E895" s="17">
        <v>6.7200333892529799E-3</v>
      </c>
      <c r="F895" s="17"/>
      <c r="G895" s="17">
        <v>1.54645831057181E-2</v>
      </c>
      <c r="H895" s="17">
        <v>9.7237427913194792E-3</v>
      </c>
      <c r="I895" s="17">
        <v>1.06835437789896E-2</v>
      </c>
      <c r="J895" s="17">
        <v>0</v>
      </c>
      <c r="K895" s="17">
        <v>1.02687201449873E-2</v>
      </c>
      <c r="L895" s="17">
        <v>2.6998914854810301E-2</v>
      </c>
      <c r="M895" s="17"/>
      <c r="N895" s="17">
        <v>1.14062809016094E-2</v>
      </c>
      <c r="O895" s="17">
        <v>5.4041048901368799E-3</v>
      </c>
      <c r="P895" s="17">
        <v>0</v>
      </c>
      <c r="Q895" s="17">
        <v>2.87939876266044E-2</v>
      </c>
      <c r="R895" s="17"/>
      <c r="S895" s="17">
        <v>0</v>
      </c>
      <c r="T895" s="17">
        <v>9.5238095238095195E-3</v>
      </c>
      <c r="U895" s="17">
        <v>0</v>
      </c>
      <c r="V895" s="17">
        <v>0</v>
      </c>
      <c r="W895" s="17">
        <v>0</v>
      </c>
      <c r="X895" s="17">
        <v>3.7974683544303799E-2</v>
      </c>
      <c r="Y895" s="17">
        <v>0</v>
      </c>
      <c r="Z895" s="17">
        <v>0</v>
      </c>
      <c r="AA895" s="17">
        <v>3.3333333333333298E-2</v>
      </c>
      <c r="AB895" s="17"/>
      <c r="AC895" s="17">
        <v>1.37811165901523E-2</v>
      </c>
      <c r="AD895" s="17">
        <v>8.1282914418211102E-3</v>
      </c>
      <c r="AE895" s="17">
        <v>1.19949761377556E-2</v>
      </c>
      <c r="AF895" s="17"/>
      <c r="AG895" s="17">
        <v>1.23312417079138E-2</v>
      </c>
      <c r="AH895" s="17">
        <v>3.4638096987433301E-3</v>
      </c>
      <c r="AI895" s="17">
        <v>2.0196575078167599E-2</v>
      </c>
      <c r="AJ895" s="17">
        <v>0.20363788954449299</v>
      </c>
      <c r="AK895" s="17">
        <v>0</v>
      </c>
      <c r="AL895" s="17"/>
      <c r="AM895" s="17">
        <v>1.5854935204331601E-2</v>
      </c>
      <c r="AN895" s="17">
        <v>2.3591293966227899E-2</v>
      </c>
      <c r="AO895" s="17">
        <v>1.17371368989709E-2</v>
      </c>
      <c r="AP895" s="17">
        <v>0</v>
      </c>
      <c r="AQ895" s="17">
        <v>0</v>
      </c>
      <c r="AR895" s="17"/>
      <c r="AS895" s="17">
        <v>1.0774624871462401E-2</v>
      </c>
      <c r="AT895" s="17">
        <v>8.0259999645130795E-3</v>
      </c>
      <c r="AU895" s="17">
        <v>1.27326951566015E-2</v>
      </c>
      <c r="AV895" s="17">
        <v>8.6501363318047999E-3</v>
      </c>
      <c r="AW895" s="17"/>
      <c r="AX895" s="17">
        <v>8.8141724547071403E-3</v>
      </c>
      <c r="AY895" s="17"/>
      <c r="AZ895" s="17">
        <v>9.34415055939611E-3</v>
      </c>
      <c r="BA895" s="17">
        <v>7.1465627311722299E-3</v>
      </c>
      <c r="BB895" s="17">
        <v>9.6960865007265796E-3</v>
      </c>
      <c r="BC895" s="17"/>
      <c r="BD895" s="17">
        <v>9.8593974074582796E-3</v>
      </c>
      <c r="BE895" s="17">
        <v>9.3257475268497102E-3</v>
      </c>
    </row>
    <row r="896" spans="2:57" x14ac:dyDescent="0.35">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row>
    <row r="897" spans="2:57" x14ac:dyDescent="0.35">
      <c r="B897" s="6" t="s">
        <v>384</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row>
    <row r="898" spans="2:57" x14ac:dyDescent="0.35">
      <c r="B898" s="24" t="s">
        <v>85</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row>
    <row r="899" spans="2:57" x14ac:dyDescent="0.35">
      <c r="B899" t="s">
        <v>372</v>
      </c>
      <c r="C899" s="17">
        <v>3.39177423321224E-2</v>
      </c>
      <c r="D899" s="17">
        <v>3.4162979319642198E-2</v>
      </c>
      <c r="E899" s="17">
        <v>3.39329944301235E-2</v>
      </c>
      <c r="F899" s="17"/>
      <c r="G899" s="17">
        <v>4.3312095014871203E-2</v>
      </c>
      <c r="H899" s="17">
        <v>3.5425969647473597E-2</v>
      </c>
      <c r="I899" s="17">
        <v>4.8709896328751001E-2</v>
      </c>
      <c r="J899" s="17">
        <v>3.4273939520041201E-2</v>
      </c>
      <c r="K899" s="17">
        <v>9.3134903640582807E-3</v>
      </c>
      <c r="L899" s="17">
        <v>0</v>
      </c>
      <c r="M899" s="17"/>
      <c r="N899" s="17">
        <v>2.13856397579801E-2</v>
      </c>
      <c r="O899" s="17">
        <v>3.5326288264371501E-2</v>
      </c>
      <c r="P899" s="17">
        <v>6.1226570788917398E-2</v>
      </c>
      <c r="Q899" s="17">
        <v>5.7700753641979498E-2</v>
      </c>
      <c r="R899" s="17"/>
      <c r="S899" s="17">
        <v>4.1666666666666699E-2</v>
      </c>
      <c r="T899" s="17">
        <v>2.8571428571428598E-2</v>
      </c>
      <c r="U899" s="17">
        <v>0</v>
      </c>
      <c r="V899" s="17">
        <v>4.7619047619047603E-2</v>
      </c>
      <c r="W899" s="17">
        <v>3.3898305084745797E-2</v>
      </c>
      <c r="X899" s="17">
        <v>6.3291139240506306E-2</v>
      </c>
      <c r="Y899" s="17">
        <v>4.2857142857142899E-2</v>
      </c>
      <c r="Z899" s="17">
        <v>4.6511627906976702E-2</v>
      </c>
      <c r="AA899" s="17">
        <v>1.1111111111111099E-2</v>
      </c>
      <c r="AB899" s="17"/>
      <c r="AC899" s="17">
        <v>3.6346659327867903E-2</v>
      </c>
      <c r="AD899" s="17">
        <v>3.28730594451234E-2</v>
      </c>
      <c r="AE899" s="17">
        <v>1.17322290414048E-2</v>
      </c>
      <c r="AF899" s="17"/>
      <c r="AG899" s="17">
        <v>5.7106875342739602E-2</v>
      </c>
      <c r="AH899" s="17">
        <v>1.6297487561074901E-2</v>
      </c>
      <c r="AI899" s="17">
        <v>3.4046903471416097E-2</v>
      </c>
      <c r="AJ899" s="17">
        <v>0.18469483005198201</v>
      </c>
      <c r="AK899" s="17">
        <v>0</v>
      </c>
      <c r="AL899" s="17"/>
      <c r="AM899" s="17">
        <v>8.3469632853419601E-2</v>
      </c>
      <c r="AN899" s="17">
        <v>8.3555841188810692E-3</v>
      </c>
      <c r="AO899" s="17">
        <v>2.6756311364370299E-2</v>
      </c>
      <c r="AP899" s="17">
        <v>3.0782504934676099E-2</v>
      </c>
      <c r="AQ899" s="17">
        <v>8.1422461291404499E-2</v>
      </c>
      <c r="AR899" s="17"/>
      <c r="AS899" s="17">
        <v>4.2298287078403697E-2</v>
      </c>
      <c r="AT899" s="17">
        <v>2.3995122170696999E-2</v>
      </c>
      <c r="AU899" s="17">
        <v>2.6393919313201501E-2</v>
      </c>
      <c r="AV899" s="17">
        <v>5.3138317086460503E-2</v>
      </c>
      <c r="AW899" s="17"/>
      <c r="AX899" s="17">
        <v>3.04177804482684E-2</v>
      </c>
      <c r="AY899" s="17"/>
      <c r="AZ899" s="17">
        <v>5.01002285146269E-2</v>
      </c>
      <c r="BA899" s="17">
        <v>1.96642292075139E-2</v>
      </c>
      <c r="BB899" s="17">
        <v>3.34923437225816E-2</v>
      </c>
      <c r="BC899" s="17"/>
      <c r="BD899" s="17">
        <v>3.8954584414146502E-2</v>
      </c>
      <c r="BE899" s="17">
        <v>3.1742076936741803E-2</v>
      </c>
    </row>
    <row r="900" spans="2:57" x14ac:dyDescent="0.35">
      <c r="B900" t="s">
        <v>373</v>
      </c>
      <c r="C900" s="17">
        <v>0.107254659722514</v>
      </c>
      <c r="D900" s="17">
        <v>0.14336793800597999</v>
      </c>
      <c r="E900" s="17">
        <v>8.6520516990532106E-2</v>
      </c>
      <c r="F900" s="17"/>
      <c r="G900" s="17">
        <v>0.16903037130141599</v>
      </c>
      <c r="H900" s="17">
        <v>0.131962313799458</v>
      </c>
      <c r="I900" s="17">
        <v>0.14221207607575501</v>
      </c>
      <c r="J900" s="17">
        <v>6.0485754971440202E-2</v>
      </c>
      <c r="K900" s="17">
        <v>2.79547519360758E-2</v>
      </c>
      <c r="L900" s="17">
        <v>5.2034705785823601E-2</v>
      </c>
      <c r="M900" s="17"/>
      <c r="N900" s="17">
        <v>0.112430333582153</v>
      </c>
      <c r="O900" s="17">
        <v>0.100127804278897</v>
      </c>
      <c r="P900" s="17">
        <v>6.8482151555931306E-2</v>
      </c>
      <c r="Q900" s="17">
        <v>0.14541870461780501</v>
      </c>
      <c r="R900" s="17"/>
      <c r="S900" s="17">
        <v>0.16666666666666699</v>
      </c>
      <c r="T900" s="17">
        <v>7.6190476190476197E-2</v>
      </c>
      <c r="U900" s="17">
        <v>5.8823529411764698E-2</v>
      </c>
      <c r="V900" s="17">
        <v>0.14285714285714299</v>
      </c>
      <c r="W900" s="17">
        <v>0.101694915254237</v>
      </c>
      <c r="X900" s="17">
        <v>0.10126582278481</v>
      </c>
      <c r="Y900" s="17">
        <v>0.128571428571429</v>
      </c>
      <c r="Z900" s="17">
        <v>6.9767441860465101E-2</v>
      </c>
      <c r="AA900" s="17">
        <v>8.8888888888888906E-2</v>
      </c>
      <c r="AB900" s="17"/>
      <c r="AC900" s="17">
        <v>0.126612795962079</v>
      </c>
      <c r="AD900" s="17">
        <v>0.101937204530161</v>
      </c>
      <c r="AE900" s="17">
        <v>9.0837872692746097E-2</v>
      </c>
      <c r="AF900" s="17"/>
      <c r="AG900" s="17">
        <v>0.104450922881813</v>
      </c>
      <c r="AH900" s="17">
        <v>0.10466956595236</v>
      </c>
      <c r="AI900" s="17">
        <v>0.14664323864895401</v>
      </c>
      <c r="AJ900" s="17">
        <v>0</v>
      </c>
      <c r="AK900" s="17">
        <v>0.110928376678726</v>
      </c>
      <c r="AL900" s="17"/>
      <c r="AM900" s="17">
        <v>8.7106108503788401E-2</v>
      </c>
      <c r="AN900" s="17">
        <v>6.7521516234252094E-2</v>
      </c>
      <c r="AO900" s="17">
        <v>0.106636609067738</v>
      </c>
      <c r="AP900" s="17">
        <v>0.13336929548680901</v>
      </c>
      <c r="AQ900" s="17">
        <v>0.168578623756336</v>
      </c>
      <c r="AR900" s="17"/>
      <c r="AS900" s="17">
        <v>0.10834093782029799</v>
      </c>
      <c r="AT900" s="17">
        <v>0.12802045730582001</v>
      </c>
      <c r="AU900" s="17">
        <v>3.81098577964624E-2</v>
      </c>
      <c r="AV900" s="17">
        <v>0.15464566212295699</v>
      </c>
      <c r="AW900" s="17"/>
      <c r="AX900" s="17">
        <v>0.111125013341537</v>
      </c>
      <c r="AY900" s="17"/>
      <c r="AZ900" s="17">
        <v>0.146189178893986</v>
      </c>
      <c r="BA900" s="17">
        <v>0.12095176935147001</v>
      </c>
      <c r="BB900" s="17">
        <v>5.66331435738852E-2</v>
      </c>
      <c r="BC900" s="17"/>
      <c r="BD900" s="17">
        <v>0.114517392639569</v>
      </c>
      <c r="BE900" s="17">
        <v>0.10891940316599701</v>
      </c>
    </row>
    <row r="901" spans="2:57" x14ac:dyDescent="0.35">
      <c r="B901" t="s">
        <v>374</v>
      </c>
      <c r="C901" s="17">
        <v>0.509478145789935</v>
      </c>
      <c r="D901" s="17">
        <v>0.39684457100179998</v>
      </c>
      <c r="E901" s="17">
        <v>0.57341226806693102</v>
      </c>
      <c r="F901" s="17"/>
      <c r="G901" s="17">
        <v>0.459711086982726</v>
      </c>
      <c r="H901" s="17">
        <v>0.42076863189250802</v>
      </c>
      <c r="I901" s="17">
        <v>0.441597377207541</v>
      </c>
      <c r="J901" s="17">
        <v>0.60852470348482202</v>
      </c>
      <c r="K901" s="17">
        <v>0.66384611931349902</v>
      </c>
      <c r="L901" s="17">
        <v>0.66716760998499502</v>
      </c>
      <c r="M901" s="17"/>
      <c r="N901" s="17">
        <v>0.51325357991561904</v>
      </c>
      <c r="O901" s="17">
        <v>0.50181647275290198</v>
      </c>
      <c r="P901" s="17">
        <v>0.53212590406283899</v>
      </c>
      <c r="Q901" s="17">
        <v>0.47367050910923503</v>
      </c>
      <c r="R901" s="17"/>
      <c r="S901" s="17">
        <v>0.46666666666666701</v>
      </c>
      <c r="T901" s="17">
        <v>0.52380952380952395</v>
      </c>
      <c r="U901" s="17">
        <v>0.64705882352941202</v>
      </c>
      <c r="V901" s="17">
        <v>0.46031746031746001</v>
      </c>
      <c r="W901" s="17">
        <v>0.49152542372881403</v>
      </c>
      <c r="X901" s="17">
        <v>0.518987341772152</v>
      </c>
      <c r="Y901" s="17">
        <v>0.42857142857142899</v>
      </c>
      <c r="Z901" s="17">
        <v>0.44186046511627902</v>
      </c>
      <c r="AA901" s="17">
        <v>0.56666666666666698</v>
      </c>
      <c r="AB901" s="17"/>
      <c r="AC901" s="17">
        <v>0.55527745278302199</v>
      </c>
      <c r="AD901" s="17">
        <v>0.48737085866653701</v>
      </c>
      <c r="AE901" s="17">
        <v>0.45418067099056197</v>
      </c>
      <c r="AF901" s="17"/>
      <c r="AG901" s="17">
        <v>0.47658956376522899</v>
      </c>
      <c r="AH901" s="17">
        <v>0.53342417845784096</v>
      </c>
      <c r="AI901" s="17">
        <v>0.45827584175830299</v>
      </c>
      <c r="AJ901" s="17">
        <v>0.18883113101711901</v>
      </c>
      <c r="AK901" s="17">
        <v>0.53948163312940201</v>
      </c>
      <c r="AL901" s="17"/>
      <c r="AM901" s="17">
        <v>0.39063576308049203</v>
      </c>
      <c r="AN901" s="17">
        <v>0.58716460228325695</v>
      </c>
      <c r="AO901" s="17">
        <v>0.53403421985431399</v>
      </c>
      <c r="AP901" s="17">
        <v>0.51204884889701197</v>
      </c>
      <c r="AQ901" s="17">
        <v>0.215631143696695</v>
      </c>
      <c r="AR901" s="17"/>
      <c r="AS901" s="17">
        <v>0.52680563878342501</v>
      </c>
      <c r="AT901" s="17">
        <v>0.50243402863629005</v>
      </c>
      <c r="AU901" s="17">
        <v>0.57582507770047298</v>
      </c>
      <c r="AV901" s="17">
        <v>0.40219756768519099</v>
      </c>
      <c r="AW901" s="17"/>
      <c r="AX901" s="17">
        <v>0.51072731253961401</v>
      </c>
      <c r="AY901" s="17"/>
      <c r="AZ901" s="17">
        <v>0.43388719487807398</v>
      </c>
      <c r="BA901" s="17">
        <v>0.48031650177905599</v>
      </c>
      <c r="BB901" s="17">
        <v>0.62038228748611202</v>
      </c>
      <c r="BC901" s="17"/>
      <c r="BD901" s="17">
        <v>0.492897685097617</v>
      </c>
      <c r="BE901" s="17">
        <v>0.49733196719689399</v>
      </c>
    </row>
    <row r="902" spans="2:57" x14ac:dyDescent="0.35">
      <c r="B902" t="s">
        <v>375</v>
      </c>
      <c r="C902" s="17">
        <v>0.253918271744628</v>
      </c>
      <c r="D902" s="17">
        <v>0.32199300544023901</v>
      </c>
      <c r="E902" s="17">
        <v>0.215076995542275</v>
      </c>
      <c r="F902" s="17"/>
      <c r="G902" s="17">
        <v>0.22813717181825399</v>
      </c>
      <c r="H902" s="17">
        <v>0.278243045772334</v>
      </c>
      <c r="I902" s="17">
        <v>0.27885941063922998</v>
      </c>
      <c r="J902" s="17">
        <v>0.23428535114281801</v>
      </c>
      <c r="K902" s="17">
        <v>0.24515396320910801</v>
      </c>
      <c r="L902" s="17">
        <v>0.14158733255255099</v>
      </c>
      <c r="M902" s="17"/>
      <c r="N902" s="17">
        <v>0.25741849806603101</v>
      </c>
      <c r="O902" s="17">
        <v>0.27730612831029</v>
      </c>
      <c r="P902" s="17">
        <v>0.23826364512684001</v>
      </c>
      <c r="Q902" s="17">
        <v>0.20261035264788499</v>
      </c>
      <c r="R902" s="17"/>
      <c r="S902" s="17">
        <v>0.27500000000000002</v>
      </c>
      <c r="T902" s="17">
        <v>0.25714285714285701</v>
      </c>
      <c r="U902" s="17">
        <v>0.20588235294117599</v>
      </c>
      <c r="V902" s="17">
        <v>0.28571428571428598</v>
      </c>
      <c r="W902" s="17">
        <v>0.23728813559322001</v>
      </c>
      <c r="X902" s="17">
        <v>0.215189873417722</v>
      </c>
      <c r="Y902" s="17">
        <v>0.22857142857142901</v>
      </c>
      <c r="Z902" s="17">
        <v>0.39534883720930197</v>
      </c>
      <c r="AA902" s="17">
        <v>0.24444444444444399</v>
      </c>
      <c r="AB902" s="17"/>
      <c r="AC902" s="17">
        <v>0.202810193839288</v>
      </c>
      <c r="AD902" s="17">
        <v>0.26675442143133998</v>
      </c>
      <c r="AE902" s="17">
        <v>0.36616831383640502</v>
      </c>
      <c r="AF902" s="17"/>
      <c r="AG902" s="17">
        <v>0.26038405071825999</v>
      </c>
      <c r="AH902" s="17">
        <v>0.24869525421691999</v>
      </c>
      <c r="AI902" s="17">
        <v>0.23794656246416401</v>
      </c>
      <c r="AJ902" s="17">
        <v>0.42283614938640601</v>
      </c>
      <c r="AK902" s="17">
        <v>0.30433875437958702</v>
      </c>
      <c r="AL902" s="17"/>
      <c r="AM902" s="17">
        <v>0.28424893883481001</v>
      </c>
      <c r="AN902" s="17">
        <v>0.18619252665837399</v>
      </c>
      <c r="AO902" s="17">
        <v>0.25355144850490102</v>
      </c>
      <c r="AP902" s="17">
        <v>0.251632648112595</v>
      </c>
      <c r="AQ902" s="17">
        <v>0.443899996748718</v>
      </c>
      <c r="AR902" s="17"/>
      <c r="AS902" s="17">
        <v>0.20208916379561101</v>
      </c>
      <c r="AT902" s="17">
        <v>0.246011653994651</v>
      </c>
      <c r="AU902" s="17">
        <v>0.28587425069521999</v>
      </c>
      <c r="AV902" s="17">
        <v>0.31695463890231601</v>
      </c>
      <c r="AW902" s="17"/>
      <c r="AX902" s="17">
        <v>0.24390422100019399</v>
      </c>
      <c r="AY902" s="17"/>
      <c r="AZ902" s="17">
        <v>0.26245766802731701</v>
      </c>
      <c r="BA902" s="17">
        <v>0.26486535241895598</v>
      </c>
      <c r="BB902" s="17">
        <v>0.23874651522679499</v>
      </c>
      <c r="BC902" s="17"/>
      <c r="BD902" s="17">
        <v>0.22983079037993001</v>
      </c>
      <c r="BE902" s="17">
        <v>0.28827107959394199</v>
      </c>
    </row>
    <row r="903" spans="2:57" x14ac:dyDescent="0.35">
      <c r="B903" t="s">
        <v>376</v>
      </c>
      <c r="C903" s="17">
        <v>7.5484436509339406E-2</v>
      </c>
      <c r="D903" s="17">
        <v>8.8287032355629999E-2</v>
      </c>
      <c r="E903" s="17">
        <v>6.8310070209481794E-2</v>
      </c>
      <c r="F903" s="17"/>
      <c r="G903" s="17">
        <v>8.4344691777014397E-2</v>
      </c>
      <c r="H903" s="17">
        <v>0.103314341554937</v>
      </c>
      <c r="I903" s="17">
        <v>6.6943173391268193E-2</v>
      </c>
      <c r="J903" s="17">
        <v>5.3360839192498503E-2</v>
      </c>
      <c r="K903" s="17">
        <v>4.3462955032272002E-2</v>
      </c>
      <c r="L903" s="17">
        <v>0.112211436821819</v>
      </c>
      <c r="M903" s="17"/>
      <c r="N903" s="17">
        <v>8.1521750502070098E-2</v>
      </c>
      <c r="O903" s="17">
        <v>6.7853852936433506E-2</v>
      </c>
      <c r="P903" s="17">
        <v>9.0802894577546395E-2</v>
      </c>
      <c r="Q903" s="17">
        <v>4.5788339986861201E-2</v>
      </c>
      <c r="R903" s="17"/>
      <c r="S903" s="17">
        <v>3.3333333333333298E-2</v>
      </c>
      <c r="T903" s="17">
        <v>7.6190476190476197E-2</v>
      </c>
      <c r="U903" s="17">
        <v>8.8235294117647106E-2</v>
      </c>
      <c r="V903" s="17">
        <v>6.3492063492063502E-2</v>
      </c>
      <c r="W903" s="17">
        <v>0.11864406779661001</v>
      </c>
      <c r="X903" s="17">
        <v>5.0632911392405097E-2</v>
      </c>
      <c r="Y903" s="17">
        <v>0.17142857142857101</v>
      </c>
      <c r="Z903" s="17">
        <v>4.6511627906976702E-2</v>
      </c>
      <c r="AA903" s="17">
        <v>5.5555555555555601E-2</v>
      </c>
      <c r="AB903" s="17"/>
      <c r="AC903" s="17">
        <v>5.5978710709290398E-2</v>
      </c>
      <c r="AD903" s="17">
        <v>9.2103023074430496E-2</v>
      </c>
      <c r="AE903" s="17">
        <v>5.1161973164074698E-2</v>
      </c>
      <c r="AF903" s="17"/>
      <c r="AG903" s="17">
        <v>8.1006555416635595E-2</v>
      </c>
      <c r="AH903" s="17">
        <v>7.9349098315383199E-2</v>
      </c>
      <c r="AI903" s="17">
        <v>0.102890878578995</v>
      </c>
      <c r="AJ903" s="17">
        <v>0</v>
      </c>
      <c r="AK903" s="17">
        <v>2.2625617906142401E-2</v>
      </c>
      <c r="AL903" s="17"/>
      <c r="AM903" s="17">
        <v>8.3470618599339394E-2</v>
      </c>
      <c r="AN903" s="17">
        <v>0.11951101628798</v>
      </c>
      <c r="AO903" s="17">
        <v>5.9966663352192702E-2</v>
      </c>
      <c r="AP903" s="17">
        <v>6.7189020238247396E-2</v>
      </c>
      <c r="AQ903" s="17">
        <v>9.0467774506845802E-2</v>
      </c>
      <c r="AR903" s="17"/>
      <c r="AS903" s="17">
        <v>8.6847674676653094E-2</v>
      </c>
      <c r="AT903" s="17">
        <v>8.7879762626122501E-2</v>
      </c>
      <c r="AU903" s="17">
        <v>6.1064199338041698E-2</v>
      </c>
      <c r="AV903" s="17">
        <v>4.7302884384452397E-2</v>
      </c>
      <c r="AW903" s="17"/>
      <c r="AX903" s="17">
        <v>8.9845451512470795E-2</v>
      </c>
      <c r="AY903" s="17"/>
      <c r="AZ903" s="17">
        <v>8.4057237645835406E-2</v>
      </c>
      <c r="BA903" s="17">
        <v>9.1691446961271697E-2</v>
      </c>
      <c r="BB903" s="17">
        <v>4.10496234898996E-2</v>
      </c>
      <c r="BC903" s="17"/>
      <c r="BD903" s="17">
        <v>9.7174381216493397E-2</v>
      </c>
      <c r="BE903" s="17">
        <v>5.80344017924957E-2</v>
      </c>
    </row>
    <row r="904" spans="2:57" x14ac:dyDescent="0.35">
      <c r="B904" t="s">
        <v>81</v>
      </c>
      <c r="C904" s="17">
        <v>1.9946743901462002E-2</v>
      </c>
      <c r="D904" s="17">
        <v>1.53444738767091E-2</v>
      </c>
      <c r="E904" s="17">
        <v>2.2747154760657098E-2</v>
      </c>
      <c r="F904" s="17"/>
      <c r="G904" s="17">
        <v>1.54645831057181E-2</v>
      </c>
      <c r="H904" s="17">
        <v>3.0285697333290101E-2</v>
      </c>
      <c r="I904" s="17">
        <v>2.1678066357454898E-2</v>
      </c>
      <c r="J904" s="17">
        <v>9.0694116883801301E-3</v>
      </c>
      <c r="K904" s="17">
        <v>1.02687201449873E-2</v>
      </c>
      <c r="L904" s="17">
        <v>2.6998914854810301E-2</v>
      </c>
      <c r="M904" s="17"/>
      <c r="N904" s="17">
        <v>1.3990198176146299E-2</v>
      </c>
      <c r="O904" s="17">
        <v>1.7569453457106299E-2</v>
      </c>
      <c r="P904" s="17">
        <v>9.0988338879260892E-3</v>
      </c>
      <c r="Q904" s="17">
        <v>7.4811339996234003E-2</v>
      </c>
      <c r="R904" s="17"/>
      <c r="S904" s="17">
        <v>1.6666666666666701E-2</v>
      </c>
      <c r="T904" s="17">
        <v>3.8095238095238099E-2</v>
      </c>
      <c r="U904" s="17">
        <v>0</v>
      </c>
      <c r="V904" s="17">
        <v>0</v>
      </c>
      <c r="W904" s="17">
        <v>1.6949152542372899E-2</v>
      </c>
      <c r="X904" s="17">
        <v>5.0632911392405097E-2</v>
      </c>
      <c r="Y904" s="17">
        <v>0</v>
      </c>
      <c r="Z904" s="17">
        <v>0</v>
      </c>
      <c r="AA904" s="17">
        <v>3.3333333333333298E-2</v>
      </c>
      <c r="AB904" s="17"/>
      <c r="AC904" s="17">
        <v>2.29741873784533E-2</v>
      </c>
      <c r="AD904" s="17">
        <v>1.8961432852407901E-2</v>
      </c>
      <c r="AE904" s="17">
        <v>2.59189402748074E-2</v>
      </c>
      <c r="AF904" s="17"/>
      <c r="AG904" s="17">
        <v>2.04620318753224E-2</v>
      </c>
      <c r="AH904" s="17">
        <v>1.7564415496420599E-2</v>
      </c>
      <c r="AI904" s="17">
        <v>2.0196575078167599E-2</v>
      </c>
      <c r="AJ904" s="17">
        <v>0.20363788954449299</v>
      </c>
      <c r="AK904" s="17">
        <v>2.2625617906142401E-2</v>
      </c>
      <c r="AL904" s="17"/>
      <c r="AM904" s="17">
        <v>7.1068938128150905E-2</v>
      </c>
      <c r="AN904" s="17">
        <v>3.1254754417255899E-2</v>
      </c>
      <c r="AO904" s="17">
        <v>1.9054747856483499E-2</v>
      </c>
      <c r="AP904" s="17">
        <v>4.97768233066034E-3</v>
      </c>
      <c r="AQ904" s="17">
        <v>0</v>
      </c>
      <c r="AR904" s="17"/>
      <c r="AS904" s="17">
        <v>3.3618297845608901E-2</v>
      </c>
      <c r="AT904" s="17">
        <v>1.16589752664199E-2</v>
      </c>
      <c r="AU904" s="17">
        <v>1.27326951566015E-2</v>
      </c>
      <c r="AV904" s="17">
        <v>2.5760929818622502E-2</v>
      </c>
      <c r="AW904" s="17"/>
      <c r="AX904" s="17">
        <v>1.3980221157914601E-2</v>
      </c>
      <c r="AY904" s="17"/>
      <c r="AZ904" s="17">
        <v>2.3308492040160601E-2</v>
      </c>
      <c r="BA904" s="17">
        <v>2.25107002817325E-2</v>
      </c>
      <c r="BB904" s="17">
        <v>9.6960865007265796E-3</v>
      </c>
      <c r="BC904" s="17"/>
      <c r="BD904" s="17">
        <v>2.6625166252243499E-2</v>
      </c>
      <c r="BE904" s="17">
        <v>1.5701071313929001E-2</v>
      </c>
    </row>
    <row r="905" spans="2:57" x14ac:dyDescent="0.35">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row>
    <row r="906" spans="2:57" x14ac:dyDescent="0.35">
      <c r="B906" s="6" t="s">
        <v>385</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row>
    <row r="907" spans="2:57" x14ac:dyDescent="0.35">
      <c r="B907" s="24" t="s">
        <v>85</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row>
    <row r="908" spans="2:57" x14ac:dyDescent="0.35">
      <c r="B908" t="s">
        <v>372</v>
      </c>
      <c r="C908" s="17">
        <v>2.7410129457974702E-2</v>
      </c>
      <c r="D908" s="17">
        <v>3.8811865010179802E-2</v>
      </c>
      <c r="E908" s="17">
        <v>2.08335776669396E-2</v>
      </c>
      <c r="F908" s="17"/>
      <c r="G908" s="17">
        <v>0</v>
      </c>
      <c r="H908" s="17">
        <v>3.5658574414915399E-2</v>
      </c>
      <c r="I908" s="17">
        <v>1.6711599879700001E-2</v>
      </c>
      <c r="J908" s="17">
        <v>4.9459605695801101E-2</v>
      </c>
      <c r="K908" s="17">
        <v>3.42176953668515E-2</v>
      </c>
      <c r="L908" s="17">
        <v>0</v>
      </c>
      <c r="M908" s="17"/>
      <c r="N908" s="17">
        <v>3.18545878330194E-2</v>
      </c>
      <c r="O908" s="17">
        <v>5.2857292592100704E-3</v>
      </c>
      <c r="P908" s="17">
        <v>4.9624260279720202E-2</v>
      </c>
      <c r="Q908" s="17">
        <v>2.9632128967106899E-2</v>
      </c>
      <c r="R908" s="17"/>
      <c r="S908" s="17">
        <v>4.1666666666666699E-2</v>
      </c>
      <c r="T908" s="17">
        <v>2.8571428571428598E-2</v>
      </c>
      <c r="U908" s="17">
        <v>0</v>
      </c>
      <c r="V908" s="17">
        <v>4.7619047619047603E-2</v>
      </c>
      <c r="W908" s="17">
        <v>1.6949152542372899E-2</v>
      </c>
      <c r="X908" s="17">
        <v>2.53164556962025E-2</v>
      </c>
      <c r="Y908" s="17">
        <v>1.4285714285714299E-2</v>
      </c>
      <c r="Z908" s="17">
        <v>2.32558139534884E-2</v>
      </c>
      <c r="AA908" s="17">
        <v>3.3333333333333298E-2</v>
      </c>
      <c r="AB908" s="17"/>
      <c r="AC908" s="17">
        <v>4.1613004259893199E-2</v>
      </c>
      <c r="AD908" s="17">
        <v>1.42463979162245E-2</v>
      </c>
      <c r="AE908" s="17">
        <v>3.8591727762569597E-2</v>
      </c>
      <c r="AF908" s="17"/>
      <c r="AG908" s="17">
        <v>3.7912569427558503E-2</v>
      </c>
      <c r="AH908" s="17">
        <v>2.29685791668242E-2</v>
      </c>
      <c r="AI908" s="17">
        <v>2.0196575078167599E-2</v>
      </c>
      <c r="AJ908" s="17">
        <v>0.18469483005198201</v>
      </c>
      <c r="AK908" s="17">
        <v>4.0510604900007803E-2</v>
      </c>
      <c r="AL908" s="17"/>
      <c r="AM908" s="17">
        <v>2.8823675227170401E-2</v>
      </c>
      <c r="AN908" s="17">
        <v>0</v>
      </c>
      <c r="AO908" s="17">
        <v>3.1093449195846501E-2</v>
      </c>
      <c r="AP908" s="17">
        <v>3.3429530301391001E-2</v>
      </c>
      <c r="AQ908" s="17">
        <v>3.9307395106195298E-2</v>
      </c>
      <c r="AR908" s="17"/>
      <c r="AS908" s="17">
        <v>5.1056220821853703E-2</v>
      </c>
      <c r="AT908" s="17">
        <v>1.8663059332360999E-2</v>
      </c>
      <c r="AU908" s="17">
        <v>1.225651301929E-2</v>
      </c>
      <c r="AV908" s="17">
        <v>2.8233181934859901E-2</v>
      </c>
      <c r="AW908" s="17"/>
      <c r="AX908" s="17">
        <v>2.2887666363955301E-2</v>
      </c>
      <c r="AY908" s="17"/>
      <c r="AZ908" s="17">
        <v>3.3141669878528103E-2</v>
      </c>
      <c r="BA908" s="17">
        <v>1.53924062863415E-2</v>
      </c>
      <c r="BB908" s="17">
        <v>3.4606555588472601E-2</v>
      </c>
      <c r="BC908" s="17"/>
      <c r="BD908" s="17">
        <v>2.7522333360310802E-2</v>
      </c>
      <c r="BE908" s="17">
        <v>2.81754683286368E-2</v>
      </c>
    </row>
    <row r="909" spans="2:57" x14ac:dyDescent="0.35">
      <c r="B909" t="s">
        <v>373</v>
      </c>
      <c r="C909" s="17">
        <v>0.118828776099501</v>
      </c>
      <c r="D909" s="17">
        <v>0.12096829097890099</v>
      </c>
      <c r="E909" s="17">
        <v>0.11812923397769</v>
      </c>
      <c r="F909" s="17"/>
      <c r="G909" s="17">
        <v>0.113562447360696</v>
      </c>
      <c r="H909" s="17">
        <v>0.14036756517521301</v>
      </c>
      <c r="I909" s="17">
        <v>0.122505235379598</v>
      </c>
      <c r="J909" s="17">
        <v>0.11343667725147</v>
      </c>
      <c r="K909" s="17">
        <v>0.115096340395466</v>
      </c>
      <c r="L909" s="17">
        <v>2.6998914854810301E-2</v>
      </c>
      <c r="M909" s="17"/>
      <c r="N909" s="17">
        <v>9.2878923993464604E-2</v>
      </c>
      <c r="O909" s="17">
        <v>0.14855848092368701</v>
      </c>
      <c r="P909" s="17">
        <v>0.12569148623953999</v>
      </c>
      <c r="Q909" s="17">
        <v>0.15857199469533201</v>
      </c>
      <c r="R909" s="17"/>
      <c r="S909" s="17">
        <v>7.4999999999999997E-2</v>
      </c>
      <c r="T909" s="17">
        <v>0.104761904761905</v>
      </c>
      <c r="U909" s="17">
        <v>0.14705882352941199</v>
      </c>
      <c r="V909" s="17">
        <v>0.14285714285714299</v>
      </c>
      <c r="W909" s="17">
        <v>0.11864406779661001</v>
      </c>
      <c r="X909" s="17">
        <v>0.151898734177215</v>
      </c>
      <c r="Y909" s="17">
        <v>0.128571428571429</v>
      </c>
      <c r="Z909" s="17">
        <v>9.3023255813953501E-2</v>
      </c>
      <c r="AA909" s="17">
        <v>0.122222222222222</v>
      </c>
      <c r="AB909" s="17"/>
      <c r="AC909" s="17">
        <v>0.14758276626484701</v>
      </c>
      <c r="AD909" s="17">
        <v>0.117321154386594</v>
      </c>
      <c r="AE909" s="17">
        <v>3.8008810370370599E-2</v>
      </c>
      <c r="AF909" s="17"/>
      <c r="AG909" s="17">
        <v>0.15293293058726501</v>
      </c>
      <c r="AH909" s="17">
        <v>0.10281297748286999</v>
      </c>
      <c r="AI909" s="17">
        <v>5.2774961021085802E-2</v>
      </c>
      <c r="AJ909" s="17">
        <v>0</v>
      </c>
      <c r="AK909" s="17">
        <v>0.15226453967088299</v>
      </c>
      <c r="AL909" s="17"/>
      <c r="AM909" s="17">
        <v>9.0877138330505799E-2</v>
      </c>
      <c r="AN909" s="17">
        <v>0.119179781257509</v>
      </c>
      <c r="AO909" s="17">
        <v>0.121459319578565</v>
      </c>
      <c r="AP909" s="17">
        <v>0.13564909065321601</v>
      </c>
      <c r="AQ909" s="17">
        <v>4.2115066185209202E-2</v>
      </c>
      <c r="AR909" s="17"/>
      <c r="AS909" s="17">
        <v>0.10195847362876199</v>
      </c>
      <c r="AT909" s="17">
        <v>0.14203834308847499</v>
      </c>
      <c r="AU909" s="17">
        <v>5.29496196590288E-2</v>
      </c>
      <c r="AV909" s="17">
        <v>0.18701028656487001</v>
      </c>
      <c r="AW909" s="17"/>
      <c r="AX909" s="17">
        <v>0.115566846343401</v>
      </c>
      <c r="AY909" s="17"/>
      <c r="AZ909" s="17">
        <v>0.13516628768750599</v>
      </c>
      <c r="BA909" s="17">
        <v>0.10750327674408</v>
      </c>
      <c r="BB909" s="17">
        <v>0.123944343541251</v>
      </c>
      <c r="BC909" s="17"/>
      <c r="BD909" s="17">
        <v>0.115203373410591</v>
      </c>
      <c r="BE909" s="17">
        <v>0.14743252739028201</v>
      </c>
    </row>
    <row r="910" spans="2:57" x14ac:dyDescent="0.35">
      <c r="B910" t="s">
        <v>374</v>
      </c>
      <c r="C910" s="17">
        <v>0.251169860771641</v>
      </c>
      <c r="D910" s="17">
        <v>0.30824088820058199</v>
      </c>
      <c r="E910" s="17">
        <v>0.218787009558576</v>
      </c>
      <c r="F910" s="17"/>
      <c r="G910" s="17">
        <v>0.342409523992802</v>
      </c>
      <c r="H910" s="17">
        <v>0.24916447548929499</v>
      </c>
      <c r="I910" s="17">
        <v>0.26653352125701901</v>
      </c>
      <c r="J910" s="17">
        <v>0.16356767222648599</v>
      </c>
      <c r="K910" s="17">
        <v>0.237216119841233</v>
      </c>
      <c r="L910" s="17">
        <v>0.33260354940105502</v>
      </c>
      <c r="M910" s="17"/>
      <c r="N910" s="17">
        <v>0.26765158111558701</v>
      </c>
      <c r="O910" s="17">
        <v>0.21041711514549299</v>
      </c>
      <c r="P910" s="17">
        <v>0.26358342534676898</v>
      </c>
      <c r="Q910" s="17">
        <v>0.25422452233870502</v>
      </c>
      <c r="R910" s="17"/>
      <c r="S910" s="17">
        <v>0.32500000000000001</v>
      </c>
      <c r="T910" s="17">
        <v>0.20952380952381</v>
      </c>
      <c r="U910" s="17">
        <v>0.20588235294117599</v>
      </c>
      <c r="V910" s="17">
        <v>0.34920634920634902</v>
      </c>
      <c r="W910" s="17">
        <v>0.22033898305084701</v>
      </c>
      <c r="X910" s="17">
        <v>0.253164556962025</v>
      </c>
      <c r="Y910" s="17">
        <v>0.185714285714286</v>
      </c>
      <c r="Z910" s="17">
        <v>0.25581395348837199</v>
      </c>
      <c r="AA910" s="17">
        <v>0.233333333333333</v>
      </c>
      <c r="AB910" s="17"/>
      <c r="AC910" s="17">
        <v>0.28181623085945801</v>
      </c>
      <c r="AD910" s="17">
        <v>0.223845185104185</v>
      </c>
      <c r="AE910" s="17">
        <v>0.30046548636599801</v>
      </c>
      <c r="AF910" s="17"/>
      <c r="AG910" s="17">
        <v>0.28041753741790498</v>
      </c>
      <c r="AH910" s="17">
        <v>0.24205765427981299</v>
      </c>
      <c r="AI910" s="17">
        <v>0.367051251254982</v>
      </c>
      <c r="AJ910" s="17">
        <v>0</v>
      </c>
      <c r="AK910" s="17">
        <v>0.19859696205249</v>
      </c>
      <c r="AL910" s="17"/>
      <c r="AM910" s="17">
        <v>0.305719462495877</v>
      </c>
      <c r="AN910" s="17">
        <v>0.25176898364481698</v>
      </c>
      <c r="AO910" s="17">
        <v>0.26884054726547302</v>
      </c>
      <c r="AP910" s="17">
        <v>0.21641245918920601</v>
      </c>
      <c r="AQ910" s="17">
        <v>0.13210452384591301</v>
      </c>
      <c r="AR910" s="17"/>
      <c r="AS910" s="17">
        <v>0.27005957945315801</v>
      </c>
      <c r="AT910" s="17">
        <v>0.2421769772581</v>
      </c>
      <c r="AU910" s="17">
        <v>0.22546820668463599</v>
      </c>
      <c r="AV910" s="17">
        <v>0.27569510610722597</v>
      </c>
      <c r="AW910" s="17"/>
      <c r="AX910" s="17">
        <v>0.26620894869846501</v>
      </c>
      <c r="AY910" s="17"/>
      <c r="AZ910" s="17">
        <v>0.239481051954893</v>
      </c>
      <c r="BA910" s="17">
        <v>0.279440798015616</v>
      </c>
      <c r="BB910" s="17">
        <v>0.23555481496129599</v>
      </c>
      <c r="BC910" s="17"/>
      <c r="BD910" s="17">
        <v>0.25147581370929001</v>
      </c>
      <c r="BE910" s="17">
        <v>0.28312066336334002</v>
      </c>
    </row>
    <row r="911" spans="2:57" x14ac:dyDescent="0.35">
      <c r="B911" t="s">
        <v>375</v>
      </c>
      <c r="C911" s="17">
        <v>0.55580526329239899</v>
      </c>
      <c r="D911" s="17">
        <v>0.48164178629470999</v>
      </c>
      <c r="E911" s="17">
        <v>0.59733270811795303</v>
      </c>
      <c r="F911" s="17"/>
      <c r="G911" s="17">
        <v>0.444184955542821</v>
      </c>
      <c r="H911" s="17">
        <v>0.519476106851674</v>
      </c>
      <c r="I911" s="17">
        <v>0.55091730258694505</v>
      </c>
      <c r="J911" s="17">
        <v>0.65480037483387499</v>
      </c>
      <c r="K911" s="17">
        <v>0.57323686125053896</v>
      </c>
      <c r="L911" s="17">
        <v>0.61339862088932395</v>
      </c>
      <c r="M911" s="17"/>
      <c r="N911" s="17">
        <v>0.57394305872413698</v>
      </c>
      <c r="O911" s="17">
        <v>0.59367549952276799</v>
      </c>
      <c r="P911" s="17">
        <v>0.49959797591356597</v>
      </c>
      <c r="Q911" s="17">
        <v>0.44859043576968999</v>
      </c>
      <c r="R911" s="17"/>
      <c r="S911" s="17">
        <v>0.50833333333333297</v>
      </c>
      <c r="T911" s="17">
        <v>0.60952380952381002</v>
      </c>
      <c r="U911" s="17">
        <v>0.58823529411764697</v>
      </c>
      <c r="V911" s="17">
        <v>0.41269841269841301</v>
      </c>
      <c r="W911" s="17">
        <v>0.57627118644067798</v>
      </c>
      <c r="X911" s="17">
        <v>0.544303797468354</v>
      </c>
      <c r="Y911" s="17">
        <v>0.628571428571429</v>
      </c>
      <c r="Z911" s="17">
        <v>0.62790697674418605</v>
      </c>
      <c r="AA911" s="17">
        <v>0.55555555555555602</v>
      </c>
      <c r="AB911" s="17"/>
      <c r="AC911" s="17">
        <v>0.48359628243623398</v>
      </c>
      <c r="AD911" s="17">
        <v>0.59574138528109299</v>
      </c>
      <c r="AE911" s="17">
        <v>0.59812344681115504</v>
      </c>
      <c r="AF911" s="17"/>
      <c r="AG911" s="17">
        <v>0.48615411086766902</v>
      </c>
      <c r="AH911" s="17">
        <v>0.59688440629899797</v>
      </c>
      <c r="AI911" s="17">
        <v>0.493549939132855</v>
      </c>
      <c r="AJ911" s="17">
        <v>0.61166728040352503</v>
      </c>
      <c r="AK911" s="17">
        <v>0.564633636336897</v>
      </c>
      <c r="AL911" s="17"/>
      <c r="AM911" s="17">
        <v>0.52048351863360898</v>
      </c>
      <c r="AN911" s="17">
        <v>0.58794276500207199</v>
      </c>
      <c r="AO911" s="17">
        <v>0.513759077784535</v>
      </c>
      <c r="AP911" s="17">
        <v>0.60860134082639195</v>
      </c>
      <c r="AQ911" s="17">
        <v>0.61148714172090401</v>
      </c>
      <c r="AR911" s="17"/>
      <c r="AS911" s="17">
        <v>0.50337111947539703</v>
      </c>
      <c r="AT911" s="17">
        <v>0.549552081493488</v>
      </c>
      <c r="AU911" s="17">
        <v>0.67676173335833101</v>
      </c>
      <c r="AV911" s="17">
        <v>0.49037006958056401</v>
      </c>
      <c r="AW911" s="17"/>
      <c r="AX911" s="17">
        <v>0.55108507255999595</v>
      </c>
      <c r="AY911" s="17"/>
      <c r="AZ911" s="17">
        <v>0.53876228833111495</v>
      </c>
      <c r="BA911" s="17">
        <v>0.546976563296518</v>
      </c>
      <c r="BB911" s="17">
        <v>0.57269942611313396</v>
      </c>
      <c r="BC911" s="17"/>
      <c r="BD911" s="17">
        <v>0.54811037843565302</v>
      </c>
      <c r="BE911" s="17">
        <v>0.50872181127997296</v>
      </c>
    </row>
    <row r="912" spans="2:57" x14ac:dyDescent="0.35">
      <c r="B912" t="s">
        <v>376</v>
      </c>
      <c r="C912" s="17">
        <v>2.6345280115614701E-2</v>
      </c>
      <c r="D912" s="17">
        <v>3.09156373298646E-2</v>
      </c>
      <c r="E912" s="17">
        <v>2.3781297373857199E-2</v>
      </c>
      <c r="F912" s="17"/>
      <c r="G912" s="17">
        <v>7.0417408027522901E-2</v>
      </c>
      <c r="H912" s="17">
        <v>4.48276669796688E-2</v>
      </c>
      <c r="I912" s="17">
        <v>2.1159132882546498E-2</v>
      </c>
      <c r="J912" s="17">
        <v>0</v>
      </c>
      <c r="K912" s="17">
        <v>1.03820524918772E-2</v>
      </c>
      <c r="L912" s="17">
        <v>0</v>
      </c>
      <c r="M912" s="17"/>
      <c r="N912" s="17">
        <v>1.6226962226488902E-2</v>
      </c>
      <c r="O912" s="17">
        <v>3.0572038462610598E-2</v>
      </c>
      <c r="P912" s="17">
        <v>3.14067093603419E-2</v>
      </c>
      <c r="Q912" s="17">
        <v>6.2853966201614195E-2</v>
      </c>
      <c r="R912" s="17"/>
      <c r="S912" s="17">
        <v>3.3333333333333298E-2</v>
      </c>
      <c r="T912" s="17">
        <v>2.8571428571428598E-2</v>
      </c>
      <c r="U912" s="17">
        <v>2.9411764705882401E-2</v>
      </c>
      <c r="V912" s="17">
        <v>3.17460317460318E-2</v>
      </c>
      <c r="W912" s="17">
        <v>5.0847457627118599E-2</v>
      </c>
      <c r="X912" s="17">
        <v>1.26582278481013E-2</v>
      </c>
      <c r="Y912" s="17">
        <v>2.8571428571428598E-2</v>
      </c>
      <c r="Z912" s="17">
        <v>0</v>
      </c>
      <c r="AA912" s="17">
        <v>1.1111111111111099E-2</v>
      </c>
      <c r="AB912" s="17"/>
      <c r="AC912" s="17">
        <v>2.1674110639099901E-2</v>
      </c>
      <c r="AD912" s="17">
        <v>2.93246891553188E-2</v>
      </c>
      <c r="AE912" s="17">
        <v>1.17322290414048E-2</v>
      </c>
      <c r="AF912" s="17"/>
      <c r="AG912" s="17">
        <v>2.1691416721117601E-2</v>
      </c>
      <c r="AH912" s="17">
        <v>2.4582048305471501E-2</v>
      </c>
      <c r="AI912" s="17">
        <v>2.1739834967861499E-2</v>
      </c>
      <c r="AJ912" s="17">
        <v>0</v>
      </c>
      <c r="AK912" s="17">
        <v>0</v>
      </c>
      <c r="AL912" s="17"/>
      <c r="AM912" s="17">
        <v>3.5691537671564903E-2</v>
      </c>
      <c r="AN912" s="17">
        <v>2.51806365804026E-2</v>
      </c>
      <c r="AO912" s="17">
        <v>2.68245803824761E-2</v>
      </c>
      <c r="AP912" s="17">
        <v>5.9075790297946898E-3</v>
      </c>
      <c r="AQ912" s="17">
        <v>0.12243202986792801</v>
      </c>
      <c r="AR912" s="17"/>
      <c r="AS912" s="17">
        <v>3.3937277463051897E-2</v>
      </c>
      <c r="AT912" s="17">
        <v>3.9624900529999597E-2</v>
      </c>
      <c r="AU912" s="17">
        <v>6.6794460991525199E-3</v>
      </c>
      <c r="AV912" s="17">
        <v>1.00412194806746E-2</v>
      </c>
      <c r="AW912" s="17"/>
      <c r="AX912" s="17">
        <v>3.1541975596944397E-2</v>
      </c>
      <c r="AY912" s="17"/>
      <c r="AZ912" s="17">
        <v>3.41364574661224E-2</v>
      </c>
      <c r="BA912" s="17">
        <v>3.09444545723991E-2</v>
      </c>
      <c r="BB912" s="17">
        <v>1.42001613691169E-2</v>
      </c>
      <c r="BC912" s="17"/>
      <c r="BD912" s="17">
        <v>3.3859642350168001E-2</v>
      </c>
      <c r="BE912" s="17">
        <v>2.61742058506895E-2</v>
      </c>
    </row>
    <row r="913" spans="2:57" x14ac:dyDescent="0.35">
      <c r="B913" t="s">
        <v>81</v>
      </c>
      <c r="C913" s="17">
        <v>2.04406902628693E-2</v>
      </c>
      <c r="D913" s="17">
        <v>1.9421532185763701E-2</v>
      </c>
      <c r="E913" s="17">
        <v>2.11361733049844E-2</v>
      </c>
      <c r="F913" s="17"/>
      <c r="G913" s="17">
        <v>2.9425665076158101E-2</v>
      </c>
      <c r="H913" s="17">
        <v>1.05056110892337E-2</v>
      </c>
      <c r="I913" s="17">
        <v>2.2173208014191301E-2</v>
      </c>
      <c r="J913" s="17">
        <v>1.8735669992369301E-2</v>
      </c>
      <c r="K913" s="17">
        <v>2.9850930654032999E-2</v>
      </c>
      <c r="L913" s="17">
        <v>2.6998914854810301E-2</v>
      </c>
      <c r="M913" s="17"/>
      <c r="N913" s="17">
        <v>1.74448861073037E-2</v>
      </c>
      <c r="O913" s="17">
        <v>1.1491136686231401E-2</v>
      </c>
      <c r="P913" s="17">
        <v>3.0096142860063201E-2</v>
      </c>
      <c r="Q913" s="17">
        <v>4.6126952027552202E-2</v>
      </c>
      <c r="R913" s="17"/>
      <c r="S913" s="17">
        <v>1.6666666666666701E-2</v>
      </c>
      <c r="T913" s="17">
        <v>1.9047619047619001E-2</v>
      </c>
      <c r="U913" s="17">
        <v>2.9411764705882401E-2</v>
      </c>
      <c r="V913" s="17">
        <v>1.58730158730159E-2</v>
      </c>
      <c r="W913" s="17">
        <v>1.6949152542372899E-2</v>
      </c>
      <c r="X913" s="17">
        <v>1.26582278481013E-2</v>
      </c>
      <c r="Y913" s="17">
        <v>1.4285714285714299E-2</v>
      </c>
      <c r="Z913" s="17">
        <v>0</v>
      </c>
      <c r="AA913" s="17">
        <v>4.4444444444444398E-2</v>
      </c>
      <c r="AB913" s="17"/>
      <c r="AC913" s="17">
        <v>2.3717605540467399E-2</v>
      </c>
      <c r="AD913" s="17">
        <v>1.95211881565849E-2</v>
      </c>
      <c r="AE913" s="17">
        <v>1.3078299648502101E-2</v>
      </c>
      <c r="AF913" s="17"/>
      <c r="AG913" s="17">
        <v>2.0891434978484599E-2</v>
      </c>
      <c r="AH913" s="17">
        <v>1.0694334466022699E-2</v>
      </c>
      <c r="AI913" s="17">
        <v>4.4687438545048599E-2</v>
      </c>
      <c r="AJ913" s="17">
        <v>0.20363788954449299</v>
      </c>
      <c r="AK913" s="17">
        <v>4.3994257039721298E-2</v>
      </c>
      <c r="AL913" s="17"/>
      <c r="AM913" s="17">
        <v>1.84046676412731E-2</v>
      </c>
      <c r="AN913" s="17">
        <v>1.59278335152E-2</v>
      </c>
      <c r="AO913" s="17">
        <v>3.80230257931033E-2</v>
      </c>
      <c r="AP913" s="17">
        <v>0</v>
      </c>
      <c r="AQ913" s="17">
        <v>5.2553843273850799E-2</v>
      </c>
      <c r="AR913" s="17"/>
      <c r="AS913" s="17">
        <v>3.9617329157777499E-2</v>
      </c>
      <c r="AT913" s="17">
        <v>7.9446382975765107E-3</v>
      </c>
      <c r="AU913" s="17">
        <v>2.58844811795618E-2</v>
      </c>
      <c r="AV913" s="17">
        <v>8.6501363318047999E-3</v>
      </c>
      <c r="AW913" s="17"/>
      <c r="AX913" s="17">
        <v>1.2709490437237301E-2</v>
      </c>
      <c r="AY913" s="17"/>
      <c r="AZ913" s="17">
        <v>1.9312244681834598E-2</v>
      </c>
      <c r="BA913" s="17">
        <v>1.9742501085045799E-2</v>
      </c>
      <c r="BB913" s="17">
        <v>1.8994698426728799E-2</v>
      </c>
      <c r="BC913" s="17"/>
      <c r="BD913" s="17">
        <v>2.38284587339876E-2</v>
      </c>
      <c r="BE913" s="17">
        <v>6.3753237870793397E-3</v>
      </c>
    </row>
    <row r="914" spans="2:57" x14ac:dyDescent="0.3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row>
    <row r="915" spans="2:57" x14ac:dyDescent="0.35">
      <c r="B915" s="6" t="s">
        <v>386</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row>
    <row r="916" spans="2:57" x14ac:dyDescent="0.35">
      <c r="B916" s="24" t="s">
        <v>85</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row>
    <row r="917" spans="2:57" x14ac:dyDescent="0.35">
      <c r="B917" t="s">
        <v>372</v>
      </c>
      <c r="C917" s="17">
        <v>0.426495467950878</v>
      </c>
      <c r="D917" s="17">
        <v>0.42192761726497702</v>
      </c>
      <c r="E917" s="17">
        <v>0.43118718388851202</v>
      </c>
      <c r="F917" s="17"/>
      <c r="G917" s="17">
        <v>0.32779803628524701</v>
      </c>
      <c r="H917" s="17">
        <v>0.35168874409362899</v>
      </c>
      <c r="I917" s="17">
        <v>0.40822139105518401</v>
      </c>
      <c r="J917" s="17">
        <v>0.53720356720523799</v>
      </c>
      <c r="K917" s="17">
        <v>0.478066661688065</v>
      </c>
      <c r="L917" s="17">
        <v>0.595843900007622</v>
      </c>
      <c r="M917" s="17"/>
      <c r="N917" s="17">
        <v>0.44782756027510501</v>
      </c>
      <c r="O917" s="17">
        <v>0.44826620992584898</v>
      </c>
      <c r="P917" s="17">
        <v>0.37643298856308</v>
      </c>
      <c r="Q917" s="17">
        <v>0.34898661133103898</v>
      </c>
      <c r="R917" s="17"/>
      <c r="S917" s="17">
        <v>0.40833333333333299</v>
      </c>
      <c r="T917" s="17">
        <v>0.40952380952381001</v>
      </c>
      <c r="U917" s="17">
        <v>0.29411764705882398</v>
      </c>
      <c r="V917" s="17">
        <v>0.38095238095238099</v>
      </c>
      <c r="W917" s="17">
        <v>0.47457627118644102</v>
      </c>
      <c r="X917" s="17">
        <v>0.506329113924051</v>
      </c>
      <c r="Y917" s="17">
        <v>0.41428571428571398</v>
      </c>
      <c r="Z917" s="17">
        <v>0.46511627906976699</v>
      </c>
      <c r="AA917" s="17">
        <v>0.51111111111111096</v>
      </c>
      <c r="AB917" s="17"/>
      <c r="AC917" s="17">
        <v>0.47271965616552197</v>
      </c>
      <c r="AD917" s="17">
        <v>0.43261235596421099</v>
      </c>
      <c r="AE917" s="17">
        <v>0.34049883085946397</v>
      </c>
      <c r="AF917" s="17"/>
      <c r="AG917" s="17">
        <v>0.48776142272668299</v>
      </c>
      <c r="AH917" s="17">
        <v>0.43113209511776801</v>
      </c>
      <c r="AI917" s="17">
        <v>0.283219624396083</v>
      </c>
      <c r="AJ917" s="17">
        <v>0.57716385061359399</v>
      </c>
      <c r="AK917" s="17">
        <v>0.42352981355479702</v>
      </c>
      <c r="AL917" s="17"/>
      <c r="AM917" s="17">
        <v>0.361652567776788</v>
      </c>
      <c r="AN917" s="17">
        <v>0.40312365952783902</v>
      </c>
      <c r="AO917" s="17">
        <v>0.41672747798218501</v>
      </c>
      <c r="AP917" s="17">
        <v>0.45943048098790801</v>
      </c>
      <c r="AQ917" s="17">
        <v>0.39350590045872402</v>
      </c>
      <c r="AR917" s="17"/>
      <c r="AS917" s="17">
        <v>0.47563688073557397</v>
      </c>
      <c r="AT917" s="17">
        <v>0.44289020489242498</v>
      </c>
      <c r="AU917" s="17">
        <v>0.41262617674003499</v>
      </c>
      <c r="AV917" s="17">
        <v>0.32280703931414301</v>
      </c>
      <c r="AW917" s="17"/>
      <c r="AX917" s="17">
        <v>0.45505010315045302</v>
      </c>
      <c r="AY917" s="17"/>
      <c r="AZ917" s="17">
        <v>0.38552612447033402</v>
      </c>
      <c r="BA917" s="17">
        <v>0.387181823740882</v>
      </c>
      <c r="BB917" s="17">
        <v>0.50640310046819403</v>
      </c>
      <c r="BC917" s="17"/>
      <c r="BD917" s="17">
        <v>0.42805728052382902</v>
      </c>
      <c r="BE917" s="17">
        <v>0.42723512830946297</v>
      </c>
    </row>
    <row r="918" spans="2:57" x14ac:dyDescent="0.35">
      <c r="B918" t="s">
        <v>373</v>
      </c>
      <c r="C918" s="17">
        <v>0.29743894662621001</v>
      </c>
      <c r="D918" s="17">
        <v>0.29511396561058001</v>
      </c>
      <c r="E918" s="17">
        <v>0.29550291768124798</v>
      </c>
      <c r="F918" s="17"/>
      <c r="G918" s="17">
        <v>0.22212632796800499</v>
      </c>
      <c r="H918" s="17">
        <v>0.30032216903343301</v>
      </c>
      <c r="I918" s="17">
        <v>0.27652088715831402</v>
      </c>
      <c r="J918" s="17">
        <v>0.29807344739681402</v>
      </c>
      <c r="K918" s="17">
        <v>0.40761557957507699</v>
      </c>
      <c r="L918" s="17">
        <v>0.23429250445320399</v>
      </c>
      <c r="M918" s="17"/>
      <c r="N918" s="17">
        <v>0.29977397138898099</v>
      </c>
      <c r="O918" s="17">
        <v>0.28653460906440997</v>
      </c>
      <c r="P918" s="17">
        <v>0.33056038220415102</v>
      </c>
      <c r="Q918" s="17">
        <v>0.26625686519587599</v>
      </c>
      <c r="R918" s="17"/>
      <c r="S918" s="17">
        <v>0.25</v>
      </c>
      <c r="T918" s="17">
        <v>0.29523809523809502</v>
      </c>
      <c r="U918" s="17">
        <v>0.41176470588235298</v>
      </c>
      <c r="V918" s="17">
        <v>0.365079365079365</v>
      </c>
      <c r="W918" s="17">
        <v>0.25423728813559299</v>
      </c>
      <c r="X918" s="17">
        <v>0.291139240506329</v>
      </c>
      <c r="Y918" s="17">
        <v>0.34285714285714303</v>
      </c>
      <c r="Z918" s="17">
        <v>0.232558139534884</v>
      </c>
      <c r="AA918" s="17">
        <v>0.233333333333333</v>
      </c>
      <c r="AB918" s="17"/>
      <c r="AC918" s="17">
        <v>0.35006850512452897</v>
      </c>
      <c r="AD918" s="17">
        <v>0.27102671025053099</v>
      </c>
      <c r="AE918" s="17">
        <v>0.263777108856527</v>
      </c>
      <c r="AF918" s="17"/>
      <c r="AG918" s="17">
        <v>0.31869736516743102</v>
      </c>
      <c r="AH918" s="17">
        <v>0.25467820135819502</v>
      </c>
      <c r="AI918" s="17">
        <v>0.454274687040781</v>
      </c>
      <c r="AJ918" s="17">
        <v>0.21919825984191299</v>
      </c>
      <c r="AK918" s="17">
        <v>0.266106861865612</v>
      </c>
      <c r="AL918" s="17"/>
      <c r="AM918" s="17">
        <v>0.34524967036003201</v>
      </c>
      <c r="AN918" s="17">
        <v>0.29370427335098598</v>
      </c>
      <c r="AO918" s="17">
        <v>0.30286946163019002</v>
      </c>
      <c r="AP918" s="17">
        <v>0.28969437786306601</v>
      </c>
      <c r="AQ918" s="17">
        <v>0.31265015072124003</v>
      </c>
      <c r="AR918" s="17"/>
      <c r="AS918" s="17">
        <v>0.27973610193391102</v>
      </c>
      <c r="AT918" s="17">
        <v>0.28364153992022201</v>
      </c>
      <c r="AU918" s="17">
        <v>0.33860262778504402</v>
      </c>
      <c r="AV918" s="17">
        <v>0.30210138273107701</v>
      </c>
      <c r="AW918" s="17"/>
      <c r="AX918" s="17">
        <v>0.29293814061611001</v>
      </c>
      <c r="AY918" s="17"/>
      <c r="AZ918" s="17">
        <v>0.280570486334557</v>
      </c>
      <c r="BA918" s="17">
        <v>0.29412103028466102</v>
      </c>
      <c r="BB918" s="17">
        <v>0.32770428446461902</v>
      </c>
      <c r="BC918" s="17"/>
      <c r="BD918" s="17">
        <v>0.28468557352308199</v>
      </c>
      <c r="BE918" s="17">
        <v>0.28733056904982901</v>
      </c>
    </row>
    <row r="919" spans="2:57" x14ac:dyDescent="0.35">
      <c r="B919" t="s">
        <v>374</v>
      </c>
      <c r="C919" s="17">
        <v>0.107983941527174</v>
      </c>
      <c r="D919" s="17">
        <v>0.10204140999049099</v>
      </c>
      <c r="E919" s="17">
        <v>0.111986509674005</v>
      </c>
      <c r="F919" s="17"/>
      <c r="G919" s="17">
        <v>0.20536759198635199</v>
      </c>
      <c r="H919" s="17">
        <v>0.105068348255714</v>
      </c>
      <c r="I919" s="17">
        <v>0.15442832376371601</v>
      </c>
      <c r="J919" s="17">
        <v>5.2391082052351601E-2</v>
      </c>
      <c r="K919" s="17">
        <v>4.4042915970693201E-2</v>
      </c>
      <c r="L919" s="17">
        <v>6.0036440543750097E-2</v>
      </c>
      <c r="M919" s="17"/>
      <c r="N919" s="17">
        <v>0.103479751921811</v>
      </c>
      <c r="O919" s="17">
        <v>0.12477891470456801</v>
      </c>
      <c r="P919" s="17">
        <v>0.106770733821339</v>
      </c>
      <c r="Q919" s="17">
        <v>9.7817188867681301E-2</v>
      </c>
      <c r="R919" s="17"/>
      <c r="S919" s="17">
        <v>0.16666666666666699</v>
      </c>
      <c r="T919" s="17">
        <v>0.12380952380952399</v>
      </c>
      <c r="U919" s="17">
        <v>5.8823529411764698E-2</v>
      </c>
      <c r="V919" s="17">
        <v>0.11111111111111099</v>
      </c>
      <c r="W919" s="17">
        <v>0.13559322033898299</v>
      </c>
      <c r="X919" s="17">
        <v>0.10126582278481</v>
      </c>
      <c r="Y919" s="17">
        <v>8.5714285714285701E-2</v>
      </c>
      <c r="Z919" s="17">
        <v>2.32558139534884E-2</v>
      </c>
      <c r="AA919" s="17">
        <v>8.8888888888888906E-2</v>
      </c>
      <c r="AB919" s="17"/>
      <c r="AC919" s="17">
        <v>9.2686054314635197E-2</v>
      </c>
      <c r="AD919" s="17">
        <v>0.103053709734267</v>
      </c>
      <c r="AE919" s="17">
        <v>0.15102953333576</v>
      </c>
      <c r="AF919" s="17"/>
      <c r="AG919" s="17">
        <v>8.9788638632866305E-2</v>
      </c>
      <c r="AH919" s="17">
        <v>0.106483108375049</v>
      </c>
      <c r="AI919" s="17">
        <v>0.139149841881679</v>
      </c>
      <c r="AJ919" s="17">
        <v>0</v>
      </c>
      <c r="AK919" s="17">
        <v>6.2115701010844598E-2</v>
      </c>
      <c r="AL919" s="17"/>
      <c r="AM919" s="17">
        <v>0.155067378178147</v>
      </c>
      <c r="AN919" s="17">
        <v>9.2523144345523597E-2</v>
      </c>
      <c r="AO919" s="17">
        <v>0.104606088131541</v>
      </c>
      <c r="AP919" s="17">
        <v>0.110789236308871</v>
      </c>
      <c r="AQ919" s="17">
        <v>0.129775169613041</v>
      </c>
      <c r="AR919" s="17"/>
      <c r="AS919" s="17">
        <v>9.7696470272285604E-2</v>
      </c>
      <c r="AT919" s="17">
        <v>0.121639462224265</v>
      </c>
      <c r="AU919" s="17">
        <v>8.1482814635636794E-2</v>
      </c>
      <c r="AV919" s="17">
        <v>0.131415139158085</v>
      </c>
      <c r="AW919" s="17"/>
      <c r="AX919" s="17">
        <v>0.101479220666054</v>
      </c>
      <c r="AY919" s="17"/>
      <c r="AZ919" s="17">
        <v>0.125404507765388</v>
      </c>
      <c r="BA919" s="17">
        <v>0.145815607781213</v>
      </c>
      <c r="BB919" s="17">
        <v>4.9412543969593999E-2</v>
      </c>
      <c r="BC919" s="17"/>
      <c r="BD919" s="17">
        <v>0.121836287207423</v>
      </c>
      <c r="BE919" s="17">
        <v>0.116009500283272</v>
      </c>
    </row>
    <row r="920" spans="2:57" x14ac:dyDescent="0.35">
      <c r="B920" t="s">
        <v>375</v>
      </c>
      <c r="C920" s="17">
        <v>0.14078976155595899</v>
      </c>
      <c r="D920" s="17">
        <v>0.14550659558608001</v>
      </c>
      <c r="E920" s="17">
        <v>0.138677740234362</v>
      </c>
      <c r="F920" s="17"/>
      <c r="G920" s="17">
        <v>0.17311275160429301</v>
      </c>
      <c r="H920" s="17">
        <v>0.206479729288575</v>
      </c>
      <c r="I920" s="17">
        <v>0.14974279401568999</v>
      </c>
      <c r="J920" s="17">
        <v>9.3596233353227601E-2</v>
      </c>
      <c r="K920" s="17">
        <v>5.2008850036655098E-2</v>
      </c>
      <c r="L920" s="17">
        <v>8.2828240140612797E-2</v>
      </c>
      <c r="M920" s="17"/>
      <c r="N920" s="17">
        <v>0.12305480314306</v>
      </c>
      <c r="O920" s="17">
        <v>0.135881536350931</v>
      </c>
      <c r="P920" s="17">
        <v>0.166171800171388</v>
      </c>
      <c r="Q920" s="17">
        <v>0.18117990177968599</v>
      </c>
      <c r="R920" s="17"/>
      <c r="S920" s="17">
        <v>0.15833333333333299</v>
      </c>
      <c r="T920" s="17">
        <v>0.14285714285714299</v>
      </c>
      <c r="U920" s="17">
        <v>0.23529411764705899</v>
      </c>
      <c r="V920" s="17">
        <v>0.11111111111111099</v>
      </c>
      <c r="W920" s="17">
        <v>0.11864406779661001</v>
      </c>
      <c r="X920" s="17">
        <v>8.8607594936708806E-2</v>
      </c>
      <c r="Y920" s="17">
        <v>0.14285714285714299</v>
      </c>
      <c r="Z920" s="17">
        <v>0.232558139534884</v>
      </c>
      <c r="AA920" s="17">
        <v>8.8888888888888906E-2</v>
      </c>
      <c r="AB920" s="17"/>
      <c r="AC920" s="17">
        <v>6.12743211888832E-2</v>
      </c>
      <c r="AD920" s="17">
        <v>0.169045127730369</v>
      </c>
      <c r="AE920" s="17">
        <v>0.20299474546247401</v>
      </c>
      <c r="AF920" s="17"/>
      <c r="AG920" s="17">
        <v>8.7449689580266596E-2</v>
      </c>
      <c r="AH920" s="17">
        <v>0.176903538056536</v>
      </c>
      <c r="AI920" s="17">
        <v>8.1419436635428402E-2</v>
      </c>
      <c r="AJ920" s="17">
        <v>0</v>
      </c>
      <c r="AK920" s="17">
        <v>0.24824762356874699</v>
      </c>
      <c r="AL920" s="17"/>
      <c r="AM920" s="17">
        <v>0.11962571604376</v>
      </c>
      <c r="AN920" s="17">
        <v>0.163491681689132</v>
      </c>
      <c r="AO920" s="17">
        <v>0.14097543935211901</v>
      </c>
      <c r="AP920" s="17">
        <v>0.123475397136009</v>
      </c>
      <c r="AQ920" s="17">
        <v>0.164068779206995</v>
      </c>
      <c r="AR920" s="17"/>
      <c r="AS920" s="17">
        <v>9.7819760275931894E-2</v>
      </c>
      <c r="AT920" s="17">
        <v>0.143511541814034</v>
      </c>
      <c r="AU920" s="17">
        <v>0.14801043172738401</v>
      </c>
      <c r="AV920" s="17">
        <v>0.198660395822886</v>
      </c>
      <c r="AW920" s="17"/>
      <c r="AX920" s="17">
        <v>0.13065748264982699</v>
      </c>
      <c r="AY920" s="17"/>
      <c r="AZ920" s="17">
        <v>0.17048637254333401</v>
      </c>
      <c r="BA920" s="17">
        <v>0.151451226495047</v>
      </c>
      <c r="BB920" s="17">
        <v>9.6003578720587193E-2</v>
      </c>
      <c r="BC920" s="17"/>
      <c r="BD920" s="17">
        <v>0.13191981816156201</v>
      </c>
      <c r="BE920" s="17">
        <v>0.14722074693482901</v>
      </c>
    </row>
    <row r="921" spans="2:57" x14ac:dyDescent="0.35">
      <c r="B921" t="s">
        <v>376</v>
      </c>
      <c r="C921" s="17">
        <v>6.9569230991939597E-3</v>
      </c>
      <c r="D921" s="17">
        <v>1.50486763759747E-2</v>
      </c>
      <c r="E921" s="17">
        <v>2.2308236343834501E-3</v>
      </c>
      <c r="F921" s="17"/>
      <c r="G921" s="17">
        <v>2.87335772519824E-2</v>
      </c>
      <c r="H921" s="17">
        <v>1.48221083489826E-2</v>
      </c>
      <c r="I921" s="17">
        <v>0</v>
      </c>
      <c r="J921" s="17">
        <v>0</v>
      </c>
      <c r="K921" s="17">
        <v>0</v>
      </c>
      <c r="L921" s="17">
        <v>0</v>
      </c>
      <c r="M921" s="17"/>
      <c r="N921" s="17">
        <v>5.8351098892014501E-3</v>
      </c>
      <c r="O921" s="17">
        <v>4.5387299542412104E-3</v>
      </c>
      <c r="P921" s="17">
        <v>2.0064095240042101E-2</v>
      </c>
      <c r="Q921" s="17">
        <v>0</v>
      </c>
      <c r="R921" s="17"/>
      <c r="S921" s="17">
        <v>0</v>
      </c>
      <c r="T921" s="17">
        <v>9.5238095238095195E-3</v>
      </c>
      <c r="U921" s="17">
        <v>0</v>
      </c>
      <c r="V921" s="17">
        <v>0</v>
      </c>
      <c r="W921" s="17">
        <v>0</v>
      </c>
      <c r="X921" s="17">
        <v>0</v>
      </c>
      <c r="Y921" s="17">
        <v>1.4285714285714299E-2</v>
      </c>
      <c r="Z921" s="17">
        <v>2.32558139534884E-2</v>
      </c>
      <c r="AA921" s="17">
        <v>2.2222222222222199E-2</v>
      </c>
      <c r="AB921" s="17"/>
      <c r="AC921" s="17">
        <v>3.5731670928425799E-3</v>
      </c>
      <c r="AD921" s="17">
        <v>5.6872233397990803E-3</v>
      </c>
      <c r="AE921" s="17">
        <v>1.2935534584113E-2</v>
      </c>
      <c r="AF921" s="17"/>
      <c r="AG921" s="17">
        <v>7.7597474417787403E-3</v>
      </c>
      <c r="AH921" s="17">
        <v>3.4638096987433301E-3</v>
      </c>
      <c r="AI921" s="17">
        <v>2.1739834967861499E-2</v>
      </c>
      <c r="AJ921" s="17">
        <v>0</v>
      </c>
      <c r="AK921" s="17">
        <v>0</v>
      </c>
      <c r="AL921" s="17"/>
      <c r="AM921" s="17">
        <v>0</v>
      </c>
      <c r="AN921" s="17">
        <v>8.2643730641720394E-3</v>
      </c>
      <c r="AO921" s="17">
        <v>1.4600676413890099E-2</v>
      </c>
      <c r="AP921" s="17">
        <v>0</v>
      </c>
      <c r="AQ921" s="17">
        <v>0</v>
      </c>
      <c r="AR921" s="17"/>
      <c r="AS921" s="17">
        <v>1.6421459002602602E-2</v>
      </c>
      <c r="AT921" s="17">
        <v>0</v>
      </c>
      <c r="AU921" s="17">
        <v>0</v>
      </c>
      <c r="AV921" s="17">
        <v>1.65933818621571E-2</v>
      </c>
      <c r="AW921" s="17"/>
      <c r="AX921" s="17">
        <v>8.7640508362117602E-3</v>
      </c>
      <c r="AY921" s="17"/>
      <c r="AZ921" s="17">
        <v>1.8878435735913E-2</v>
      </c>
      <c r="BA921" s="17">
        <v>3.0010814924258098E-3</v>
      </c>
      <c r="BB921" s="17">
        <v>0</v>
      </c>
      <c r="BC921" s="17"/>
      <c r="BD921" s="17">
        <v>1.00091835348917E-2</v>
      </c>
      <c r="BE921" s="17">
        <v>5.90286390582707E-3</v>
      </c>
    </row>
    <row r="922" spans="2:57" x14ac:dyDescent="0.35">
      <c r="B922" t="s">
        <v>81</v>
      </c>
      <c r="C922" s="17">
        <v>2.03349592405856E-2</v>
      </c>
      <c r="D922" s="17">
        <v>2.0361735171897499E-2</v>
      </c>
      <c r="E922" s="17">
        <v>2.0414824887489899E-2</v>
      </c>
      <c r="F922" s="17"/>
      <c r="G922" s="17">
        <v>4.2861714904119899E-2</v>
      </c>
      <c r="H922" s="17">
        <v>2.1618900979666501E-2</v>
      </c>
      <c r="I922" s="17">
        <v>1.1086604007095701E-2</v>
      </c>
      <c r="J922" s="17">
        <v>1.8735669992369301E-2</v>
      </c>
      <c r="K922" s="17">
        <v>1.8265992729509701E-2</v>
      </c>
      <c r="L922" s="17">
        <v>2.6998914854810301E-2</v>
      </c>
      <c r="M922" s="17"/>
      <c r="N922" s="17">
        <v>2.0028803381840599E-2</v>
      </c>
      <c r="O922" s="17">
        <v>0</v>
      </c>
      <c r="P922" s="17">
        <v>0</v>
      </c>
      <c r="Q922" s="17">
        <v>0.10575943282571799</v>
      </c>
      <c r="R922" s="17"/>
      <c r="S922" s="17">
        <v>1.6666666666666701E-2</v>
      </c>
      <c r="T922" s="17">
        <v>1.9047619047619001E-2</v>
      </c>
      <c r="U922" s="17">
        <v>0</v>
      </c>
      <c r="V922" s="17">
        <v>3.17460317460318E-2</v>
      </c>
      <c r="W922" s="17">
        <v>1.6949152542372899E-2</v>
      </c>
      <c r="X922" s="17">
        <v>1.26582278481013E-2</v>
      </c>
      <c r="Y922" s="17">
        <v>0</v>
      </c>
      <c r="Z922" s="17">
        <v>2.32558139534884E-2</v>
      </c>
      <c r="AA922" s="17">
        <v>5.5555555555555601E-2</v>
      </c>
      <c r="AB922" s="17"/>
      <c r="AC922" s="17">
        <v>1.96782961135883E-2</v>
      </c>
      <c r="AD922" s="17">
        <v>1.85748729808232E-2</v>
      </c>
      <c r="AE922" s="17">
        <v>2.8764246901662301E-2</v>
      </c>
      <c r="AF922" s="17"/>
      <c r="AG922" s="17">
        <v>8.5431364509748007E-3</v>
      </c>
      <c r="AH922" s="17">
        <v>2.7339247393708702E-2</v>
      </c>
      <c r="AI922" s="17">
        <v>2.0196575078167599E-2</v>
      </c>
      <c r="AJ922" s="17">
        <v>0.20363788954449299</v>
      </c>
      <c r="AK922" s="17">
        <v>0</v>
      </c>
      <c r="AL922" s="17"/>
      <c r="AM922" s="17">
        <v>1.84046676412731E-2</v>
      </c>
      <c r="AN922" s="17">
        <v>3.88928680223476E-2</v>
      </c>
      <c r="AO922" s="17">
        <v>2.0220856490074601E-2</v>
      </c>
      <c r="AP922" s="17">
        <v>1.6610507704144999E-2</v>
      </c>
      <c r="AQ922" s="17">
        <v>0</v>
      </c>
      <c r="AR922" s="17"/>
      <c r="AS922" s="17">
        <v>3.2689327779694501E-2</v>
      </c>
      <c r="AT922" s="17">
        <v>8.31725114905414E-3</v>
      </c>
      <c r="AU922" s="17">
        <v>1.9277949111901001E-2</v>
      </c>
      <c r="AV922" s="17">
        <v>2.8422661111651801E-2</v>
      </c>
      <c r="AW922" s="17"/>
      <c r="AX922" s="17">
        <v>1.1111002081343699E-2</v>
      </c>
      <c r="AY922" s="17"/>
      <c r="AZ922" s="17">
        <v>1.9134073150473999E-2</v>
      </c>
      <c r="BA922" s="17">
        <v>1.8429230205770999E-2</v>
      </c>
      <c r="BB922" s="17">
        <v>2.0476492377006002E-2</v>
      </c>
      <c r="BC922" s="17"/>
      <c r="BD922" s="17">
        <v>2.3491857049211601E-2</v>
      </c>
      <c r="BE922" s="17">
        <v>1.6301191516780299E-2</v>
      </c>
    </row>
    <row r="923" spans="2:57" x14ac:dyDescent="0.35">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row>
    <row r="924" spans="2:57" x14ac:dyDescent="0.35">
      <c r="B924" s="6" t="s">
        <v>387</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row>
    <row r="925" spans="2:57" x14ac:dyDescent="0.35">
      <c r="B925" s="24" t="s">
        <v>85</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row>
    <row r="926" spans="2:57" x14ac:dyDescent="0.35">
      <c r="B926" t="s">
        <v>372</v>
      </c>
      <c r="C926" s="17">
        <v>0.44622795136200499</v>
      </c>
      <c r="D926" s="17">
        <v>0.422606963339487</v>
      </c>
      <c r="E926" s="17">
        <v>0.4622177151763</v>
      </c>
      <c r="F926" s="17"/>
      <c r="G926" s="17">
        <v>0.36891432455496598</v>
      </c>
      <c r="H926" s="17">
        <v>0.39188744672130099</v>
      </c>
      <c r="I926" s="17">
        <v>0.42073350395447801</v>
      </c>
      <c r="J926" s="17">
        <v>0.55243711357101</v>
      </c>
      <c r="K926" s="17">
        <v>0.49037020676522902</v>
      </c>
      <c r="L926" s="17">
        <v>0.53911760080637805</v>
      </c>
      <c r="M926" s="17"/>
      <c r="N926" s="17">
        <v>0.42260834173060302</v>
      </c>
      <c r="O926" s="17">
        <v>0.43266258930114798</v>
      </c>
      <c r="P926" s="17">
        <v>0.54604295569184103</v>
      </c>
      <c r="Q926" s="17">
        <v>0.46156209910275497</v>
      </c>
      <c r="R926" s="17"/>
      <c r="S926" s="17">
        <v>0.41666666666666702</v>
      </c>
      <c r="T926" s="17">
        <v>0.38095238095238099</v>
      </c>
      <c r="U926" s="17">
        <v>0.55882352941176505</v>
      </c>
      <c r="V926" s="17">
        <v>0.41269841269841301</v>
      </c>
      <c r="W926" s="17">
        <v>0.44067796610169502</v>
      </c>
      <c r="X926" s="17">
        <v>0.443037974683544</v>
      </c>
      <c r="Y926" s="17">
        <v>0.54285714285714304</v>
      </c>
      <c r="Z926" s="17">
        <v>0.39534883720930197</v>
      </c>
      <c r="AA926" s="17">
        <v>0.45555555555555599</v>
      </c>
      <c r="AB926" s="17"/>
      <c r="AC926" s="17">
        <v>0.53598002863582594</v>
      </c>
      <c r="AD926" s="17">
        <v>0.40336363538539199</v>
      </c>
      <c r="AE926" s="17">
        <v>0.46922963840286402</v>
      </c>
      <c r="AF926" s="17"/>
      <c r="AG926" s="17">
        <v>0.55448867423714299</v>
      </c>
      <c r="AH926" s="17">
        <v>0.39498680305015799</v>
      </c>
      <c r="AI926" s="17">
        <v>0.39859077860477599</v>
      </c>
      <c r="AJ926" s="17">
        <v>0.59272422091101395</v>
      </c>
      <c r="AK926" s="17">
        <v>0.467563458865908</v>
      </c>
      <c r="AL926" s="17"/>
      <c r="AM926" s="17">
        <v>0.40712274606967003</v>
      </c>
      <c r="AN926" s="17">
        <v>0.51941656436755401</v>
      </c>
      <c r="AO926" s="17">
        <v>0.437897482037784</v>
      </c>
      <c r="AP926" s="17">
        <v>0.44030651721035802</v>
      </c>
      <c r="AQ926" s="17">
        <v>0.33548069815910297</v>
      </c>
      <c r="AR926" s="17"/>
      <c r="AS926" s="17">
        <v>0.52269659442574401</v>
      </c>
      <c r="AT926" s="17">
        <v>0.40166687608590101</v>
      </c>
      <c r="AU926" s="17">
        <v>0.49955755877567698</v>
      </c>
      <c r="AV926" s="17">
        <v>0.34229318360072802</v>
      </c>
      <c r="AW926" s="17"/>
      <c r="AX926" s="17">
        <v>0.46248885549102198</v>
      </c>
      <c r="AY926" s="17"/>
      <c r="AZ926" s="17">
        <v>0.46451053714603202</v>
      </c>
      <c r="BA926" s="17">
        <v>0.393891861245102</v>
      </c>
      <c r="BB926" s="17">
        <v>0.496336587539353</v>
      </c>
      <c r="BC926" s="17"/>
      <c r="BD926" s="17">
        <v>0.42504405533976303</v>
      </c>
      <c r="BE926" s="17">
        <v>0.44707623132900398</v>
      </c>
    </row>
    <row r="927" spans="2:57" x14ac:dyDescent="0.35">
      <c r="B927" t="s">
        <v>373</v>
      </c>
      <c r="C927" s="17">
        <v>0.30211644875099303</v>
      </c>
      <c r="D927" s="17">
        <v>0.31618184034353702</v>
      </c>
      <c r="E927" s="17">
        <v>0.29303419957770499</v>
      </c>
      <c r="F927" s="17"/>
      <c r="G927" s="17">
        <v>0.21825557285073299</v>
      </c>
      <c r="H927" s="17">
        <v>0.30054103913596603</v>
      </c>
      <c r="I927" s="17">
        <v>0.31318863068008101</v>
      </c>
      <c r="J927" s="17">
        <v>0.30616944985369099</v>
      </c>
      <c r="K927" s="17">
        <v>0.33451634391919399</v>
      </c>
      <c r="L927" s="17">
        <v>0.315723134074407</v>
      </c>
      <c r="M927" s="17"/>
      <c r="N927" s="17">
        <v>0.34289027779374898</v>
      </c>
      <c r="O927" s="17">
        <v>0.32278895453341</v>
      </c>
      <c r="P927" s="17">
        <v>0.166209897037007</v>
      </c>
      <c r="Q927" s="17">
        <v>0.228818524021068</v>
      </c>
      <c r="R927" s="17"/>
      <c r="S927" s="17">
        <v>0.25833333333333303</v>
      </c>
      <c r="T927" s="17">
        <v>0.32380952380952399</v>
      </c>
      <c r="U927" s="17">
        <v>0.26470588235294101</v>
      </c>
      <c r="V927" s="17">
        <v>0.30158730158730201</v>
      </c>
      <c r="W927" s="17">
        <v>0.305084745762712</v>
      </c>
      <c r="X927" s="17">
        <v>0.354430379746835</v>
      </c>
      <c r="Y927" s="17">
        <v>0.24285714285714299</v>
      </c>
      <c r="Z927" s="17">
        <v>0.27906976744186002</v>
      </c>
      <c r="AA927" s="17">
        <v>0.36666666666666697</v>
      </c>
      <c r="AB927" s="17"/>
      <c r="AC927" s="17">
        <v>0.29621312892488</v>
      </c>
      <c r="AD927" s="17">
        <v>0.32403371274033899</v>
      </c>
      <c r="AE927" s="17">
        <v>0.17991376226938399</v>
      </c>
      <c r="AF927" s="17"/>
      <c r="AG927" s="17">
        <v>0.26141441721859998</v>
      </c>
      <c r="AH927" s="17">
        <v>0.30347817581661801</v>
      </c>
      <c r="AI927" s="17">
        <v>0.33729433906233802</v>
      </c>
      <c r="AJ927" s="17">
        <v>0.20363788954449299</v>
      </c>
      <c r="AK927" s="17">
        <v>0.33233818776992902</v>
      </c>
      <c r="AL927" s="17"/>
      <c r="AM927" s="17">
        <v>0.258659483925194</v>
      </c>
      <c r="AN927" s="17">
        <v>0.25200501443476497</v>
      </c>
      <c r="AO927" s="17">
        <v>0.31719032236554501</v>
      </c>
      <c r="AP927" s="17">
        <v>0.306972437369188</v>
      </c>
      <c r="AQ927" s="17">
        <v>0.49997220578776103</v>
      </c>
      <c r="AR927" s="17"/>
      <c r="AS927" s="17">
        <v>0.27811520053872701</v>
      </c>
      <c r="AT927" s="17">
        <v>0.34616859228348001</v>
      </c>
      <c r="AU927" s="17">
        <v>0.267425067139058</v>
      </c>
      <c r="AV927" s="17">
        <v>0.29006921231292998</v>
      </c>
      <c r="AW927" s="17"/>
      <c r="AX927" s="17">
        <v>0.30138726222602102</v>
      </c>
      <c r="AY927" s="17"/>
      <c r="AZ927" s="17">
        <v>0.25008313898954998</v>
      </c>
      <c r="BA927" s="17">
        <v>0.31718384879482597</v>
      </c>
      <c r="BB927" s="17">
        <v>0.336403098038841</v>
      </c>
      <c r="BC927" s="17"/>
      <c r="BD927" s="17">
        <v>0.32465666116020597</v>
      </c>
      <c r="BE927" s="17">
        <v>0.27863409557276902</v>
      </c>
    </row>
    <row r="928" spans="2:57" x14ac:dyDescent="0.35">
      <c r="B928" t="s">
        <v>374</v>
      </c>
      <c r="C928" s="17">
        <v>9.3830211483903303E-2</v>
      </c>
      <c r="D928" s="17">
        <v>9.2197854560140804E-2</v>
      </c>
      <c r="E928" s="17">
        <v>9.5231390002739696E-2</v>
      </c>
      <c r="F928" s="17"/>
      <c r="G928" s="17">
        <v>0.17896591789414301</v>
      </c>
      <c r="H928" s="17">
        <v>0.11689044607296099</v>
      </c>
      <c r="I928" s="17">
        <v>0.121624167634007</v>
      </c>
      <c r="J928" s="17">
        <v>3.9720664153738899E-2</v>
      </c>
      <c r="K928" s="17">
        <v>2.7579483093567898E-2</v>
      </c>
      <c r="L928" s="17">
        <v>2.72968926301097E-2</v>
      </c>
      <c r="M928" s="17"/>
      <c r="N928" s="17">
        <v>7.3209478871543096E-2</v>
      </c>
      <c r="O928" s="17">
        <v>9.4755577423512399E-2</v>
      </c>
      <c r="P928" s="17">
        <v>0.148785813278274</v>
      </c>
      <c r="Q928" s="17">
        <v>0.124236547411505</v>
      </c>
      <c r="R928" s="17"/>
      <c r="S928" s="17">
        <v>0.16666666666666699</v>
      </c>
      <c r="T928" s="17">
        <v>8.5714285714285701E-2</v>
      </c>
      <c r="U928" s="17">
        <v>5.8823529411764698E-2</v>
      </c>
      <c r="V928" s="17">
        <v>0.14285714285714299</v>
      </c>
      <c r="W928" s="17">
        <v>5.0847457627118599E-2</v>
      </c>
      <c r="X928" s="17">
        <v>0.10126582278481</v>
      </c>
      <c r="Y928" s="17">
        <v>8.5714285714285701E-2</v>
      </c>
      <c r="Z928" s="17">
        <v>0.116279069767442</v>
      </c>
      <c r="AA928" s="17">
        <v>2.2222222222222199E-2</v>
      </c>
      <c r="AB928" s="17"/>
      <c r="AC928" s="17">
        <v>6.4717925526524001E-2</v>
      </c>
      <c r="AD928" s="17">
        <v>0.101664775800267</v>
      </c>
      <c r="AE928" s="17">
        <v>0.13340620419344701</v>
      </c>
      <c r="AF928" s="17"/>
      <c r="AG928" s="17">
        <v>7.1413786644103402E-2</v>
      </c>
      <c r="AH928" s="17">
        <v>0.10022985168496901</v>
      </c>
      <c r="AI928" s="17">
        <v>0.16158874705235399</v>
      </c>
      <c r="AJ928" s="17">
        <v>0</v>
      </c>
      <c r="AK928" s="17">
        <v>5.8554261155248102E-2</v>
      </c>
      <c r="AL928" s="17"/>
      <c r="AM928" s="17">
        <v>0.19305666578134201</v>
      </c>
      <c r="AN928" s="17">
        <v>8.2921422473936801E-2</v>
      </c>
      <c r="AO928" s="17">
        <v>8.2563098473755106E-2</v>
      </c>
      <c r="AP928" s="17">
        <v>8.6766821718905401E-2</v>
      </c>
      <c r="AQ928" s="17">
        <v>4.2115066185209202E-2</v>
      </c>
      <c r="AR928" s="17"/>
      <c r="AS928" s="17">
        <v>4.60040186435118E-2</v>
      </c>
      <c r="AT928" s="17">
        <v>0.104327137990418</v>
      </c>
      <c r="AU928" s="17">
        <v>7.9390628344262096E-2</v>
      </c>
      <c r="AV928" s="17">
        <v>0.17258670036735799</v>
      </c>
      <c r="AW928" s="17"/>
      <c r="AX928" s="17">
        <v>9.1504288955938595E-2</v>
      </c>
      <c r="AY928" s="17"/>
      <c r="AZ928" s="17">
        <v>0.10976740718042</v>
      </c>
      <c r="BA928" s="17">
        <v>0.12576566148660501</v>
      </c>
      <c r="BB928" s="17">
        <v>4.3283757968592698E-2</v>
      </c>
      <c r="BC928" s="17"/>
      <c r="BD928" s="17">
        <v>6.5769638207817893E-2</v>
      </c>
      <c r="BE928" s="17">
        <v>0.13729487920512801</v>
      </c>
    </row>
    <row r="929" spans="2:57" x14ac:dyDescent="0.35">
      <c r="B929" t="s">
        <v>375</v>
      </c>
      <c r="C929" s="17">
        <v>0.13342845959705399</v>
      </c>
      <c r="D929" s="17">
        <v>0.14065663912353901</v>
      </c>
      <c r="E929" s="17">
        <v>0.12733382224570999</v>
      </c>
      <c r="F929" s="17"/>
      <c r="G929" s="17">
        <v>0.17460714789229101</v>
      </c>
      <c r="H929" s="17">
        <v>0.170325040941292</v>
      </c>
      <c r="I929" s="17">
        <v>0.11601302190209301</v>
      </c>
      <c r="J929" s="17">
        <v>9.3154186584310503E-2</v>
      </c>
      <c r="K929" s="17">
        <v>0.12926797349249899</v>
      </c>
      <c r="L929" s="17">
        <v>9.0863457634295E-2</v>
      </c>
      <c r="M929" s="17"/>
      <c r="N929" s="17">
        <v>0.13858621639439</v>
      </c>
      <c r="O929" s="17">
        <v>0.13706259673485799</v>
      </c>
      <c r="P929" s="17">
        <v>0.119830452484931</v>
      </c>
      <c r="Q929" s="17">
        <v>0.11268034453190701</v>
      </c>
      <c r="R929" s="17"/>
      <c r="S929" s="17">
        <v>0.141666666666667</v>
      </c>
      <c r="T929" s="17">
        <v>0.180952380952381</v>
      </c>
      <c r="U929" s="17">
        <v>0.11764705882352899</v>
      </c>
      <c r="V929" s="17">
        <v>0.126984126984127</v>
      </c>
      <c r="W929" s="17">
        <v>0.169491525423729</v>
      </c>
      <c r="X929" s="17">
        <v>8.8607594936708806E-2</v>
      </c>
      <c r="Y929" s="17">
        <v>0.1</v>
      </c>
      <c r="Z929" s="17">
        <v>0.186046511627907</v>
      </c>
      <c r="AA929" s="17">
        <v>0.1</v>
      </c>
      <c r="AB929" s="17"/>
      <c r="AC929" s="17">
        <v>8.8623616361417898E-2</v>
      </c>
      <c r="AD929" s="17">
        <v>0.14097174811883201</v>
      </c>
      <c r="AE929" s="17">
        <v>0.19143656090169001</v>
      </c>
      <c r="AF929" s="17"/>
      <c r="AG929" s="17">
        <v>9.5937239736807206E-2</v>
      </c>
      <c r="AH929" s="17">
        <v>0.174077292927792</v>
      </c>
      <c r="AI929" s="17">
        <v>8.2329560202364205E-2</v>
      </c>
      <c r="AJ929" s="17">
        <v>0</v>
      </c>
      <c r="AK929" s="17">
        <v>0.14154409220891501</v>
      </c>
      <c r="AL929" s="17"/>
      <c r="AM929" s="17">
        <v>0.12275643658252</v>
      </c>
      <c r="AN929" s="17">
        <v>0.10676413070139699</v>
      </c>
      <c r="AO929" s="17">
        <v>0.127146279709965</v>
      </c>
      <c r="AP929" s="17">
        <v>0.15542775598273401</v>
      </c>
      <c r="AQ929" s="17">
        <v>0.12243202986792801</v>
      </c>
      <c r="AR929" s="17"/>
      <c r="AS929" s="17">
        <v>0.11111051770352499</v>
      </c>
      <c r="AT929" s="17">
        <v>0.13558109234695501</v>
      </c>
      <c r="AU929" s="17">
        <v>0.13232952436921899</v>
      </c>
      <c r="AV929" s="17">
        <v>0.16861169336894699</v>
      </c>
      <c r="AW929" s="17"/>
      <c r="AX929" s="17">
        <v>0.12992858053162501</v>
      </c>
      <c r="AY929" s="17"/>
      <c r="AZ929" s="17">
        <v>0.15266253572678901</v>
      </c>
      <c r="BA929" s="17">
        <v>0.13237112109735799</v>
      </c>
      <c r="BB929" s="17">
        <v>0.10937892050937199</v>
      </c>
      <c r="BC929" s="17"/>
      <c r="BD929" s="17">
        <v>0.14512243633354599</v>
      </c>
      <c r="BE929" s="17">
        <v>0.126761172213219</v>
      </c>
    </row>
    <row r="930" spans="2:57" x14ac:dyDescent="0.35">
      <c r="B930" t="s">
        <v>376</v>
      </c>
      <c r="C930" s="17">
        <v>1.0305834632853599E-2</v>
      </c>
      <c r="D930" s="17">
        <v>1.6631866616779602E-2</v>
      </c>
      <c r="E930" s="17">
        <v>6.6339129946250304E-3</v>
      </c>
      <c r="F930" s="17"/>
      <c r="G930" s="17">
        <v>4.3792453702149299E-2</v>
      </c>
      <c r="H930" s="17">
        <v>5.0950427789209704E-3</v>
      </c>
      <c r="I930" s="17">
        <v>1.7354071822245E-2</v>
      </c>
      <c r="J930" s="17">
        <v>0</v>
      </c>
      <c r="K930" s="17">
        <v>0</v>
      </c>
      <c r="L930" s="17">
        <v>0</v>
      </c>
      <c r="M930" s="17"/>
      <c r="N930" s="17">
        <v>8.7154870335678699E-3</v>
      </c>
      <c r="O930" s="17">
        <v>1.2730282007071899E-2</v>
      </c>
      <c r="P930" s="17">
        <v>1.9130881507947201E-2</v>
      </c>
      <c r="Q930" s="17">
        <v>0</v>
      </c>
      <c r="R930" s="17"/>
      <c r="S930" s="17">
        <v>8.3333333333333297E-3</v>
      </c>
      <c r="T930" s="17">
        <v>9.5238095238095195E-3</v>
      </c>
      <c r="U930" s="17">
        <v>0</v>
      </c>
      <c r="V930" s="17">
        <v>1.58730158730159E-2</v>
      </c>
      <c r="W930" s="17">
        <v>1.6949152542372899E-2</v>
      </c>
      <c r="X930" s="17">
        <v>0</v>
      </c>
      <c r="Y930" s="17">
        <v>2.8571428571428598E-2</v>
      </c>
      <c r="Z930" s="17">
        <v>0</v>
      </c>
      <c r="AA930" s="17">
        <v>1.1111111111111099E-2</v>
      </c>
      <c r="AB930" s="17"/>
      <c r="AC930" s="17">
        <v>4.93862737475027E-3</v>
      </c>
      <c r="AD930" s="17">
        <v>1.1391254974346499E-2</v>
      </c>
      <c r="AE930" s="17">
        <v>1.2935534584113E-2</v>
      </c>
      <c r="AF930" s="17"/>
      <c r="AG930" s="17">
        <v>1.2635468260707701E-2</v>
      </c>
      <c r="AH930" s="17">
        <v>7.2305247672793402E-3</v>
      </c>
      <c r="AI930" s="17">
        <v>0</v>
      </c>
      <c r="AJ930" s="17">
        <v>0</v>
      </c>
      <c r="AK930" s="17">
        <v>0</v>
      </c>
      <c r="AL930" s="17"/>
      <c r="AM930" s="17">
        <v>0</v>
      </c>
      <c r="AN930" s="17">
        <v>8.2643730641720394E-3</v>
      </c>
      <c r="AO930" s="17">
        <v>1.9608370175710502E-2</v>
      </c>
      <c r="AP930" s="17">
        <v>5.5487853881546201E-3</v>
      </c>
      <c r="AQ930" s="17">
        <v>0</v>
      </c>
      <c r="AR930" s="17"/>
      <c r="AS930" s="17">
        <v>1.5917128413920598E-2</v>
      </c>
      <c r="AT930" s="17">
        <v>7.9446382975765107E-3</v>
      </c>
      <c r="AU930" s="17">
        <v>8.0112432049707308E-3</v>
      </c>
      <c r="AV930" s="17">
        <v>9.3284168632193406E-3</v>
      </c>
      <c r="AW930" s="17"/>
      <c r="AX930" s="17">
        <v>7.4284468312566599E-3</v>
      </c>
      <c r="AY930" s="17"/>
      <c r="AZ930" s="17">
        <v>1.37269545030931E-2</v>
      </c>
      <c r="BA930" s="17">
        <v>1.62117491699879E-2</v>
      </c>
      <c r="BB930" s="17">
        <v>0</v>
      </c>
      <c r="BC930" s="17"/>
      <c r="BD930" s="17">
        <v>1.9999591138338799E-2</v>
      </c>
      <c r="BE930" s="17">
        <v>3.8582978928017602E-3</v>
      </c>
    </row>
    <row r="931" spans="2:57" x14ac:dyDescent="0.35">
      <c r="B931" t="s">
        <v>81</v>
      </c>
      <c r="C931" s="17">
        <v>1.4091094173191101E-2</v>
      </c>
      <c r="D931" s="17">
        <v>1.17248360165172E-2</v>
      </c>
      <c r="E931" s="17">
        <v>1.5548960002920199E-2</v>
      </c>
      <c r="F931" s="17"/>
      <c r="G931" s="17">
        <v>1.54645831057181E-2</v>
      </c>
      <c r="H931" s="17">
        <v>1.5260984349560001E-2</v>
      </c>
      <c r="I931" s="17">
        <v>1.1086604007095701E-2</v>
      </c>
      <c r="J931" s="17">
        <v>8.5185858372497005E-3</v>
      </c>
      <c r="K931" s="17">
        <v>1.8265992729509701E-2</v>
      </c>
      <c r="L931" s="17">
        <v>2.6998914854810301E-2</v>
      </c>
      <c r="M931" s="17"/>
      <c r="N931" s="17">
        <v>1.3990198176146299E-2</v>
      </c>
      <c r="O931" s="17">
        <v>0</v>
      </c>
      <c r="P931" s="17">
        <v>0</v>
      </c>
      <c r="Q931" s="17">
        <v>7.2702484932764405E-2</v>
      </c>
      <c r="R931" s="17"/>
      <c r="S931" s="17">
        <v>8.3333333333333297E-3</v>
      </c>
      <c r="T931" s="17">
        <v>1.9047619047619001E-2</v>
      </c>
      <c r="U931" s="17">
        <v>0</v>
      </c>
      <c r="V931" s="17">
        <v>0</v>
      </c>
      <c r="W931" s="17">
        <v>1.6949152542372899E-2</v>
      </c>
      <c r="X931" s="17">
        <v>1.26582278481013E-2</v>
      </c>
      <c r="Y931" s="17">
        <v>0</v>
      </c>
      <c r="Z931" s="17">
        <v>2.32558139534884E-2</v>
      </c>
      <c r="AA931" s="17">
        <v>4.4444444444444398E-2</v>
      </c>
      <c r="AB931" s="17"/>
      <c r="AC931" s="17">
        <v>9.5266731766016095E-3</v>
      </c>
      <c r="AD931" s="17">
        <v>1.85748729808232E-2</v>
      </c>
      <c r="AE931" s="17">
        <v>1.3078299648502101E-2</v>
      </c>
      <c r="AF931" s="17"/>
      <c r="AG931" s="17">
        <v>4.1104139026379403E-3</v>
      </c>
      <c r="AH931" s="17">
        <v>1.9997351753182999E-2</v>
      </c>
      <c r="AI931" s="17">
        <v>2.0196575078167599E-2</v>
      </c>
      <c r="AJ931" s="17">
        <v>0.20363788954449299</v>
      </c>
      <c r="AK931" s="17">
        <v>0</v>
      </c>
      <c r="AL931" s="17"/>
      <c r="AM931" s="17">
        <v>1.84046676412731E-2</v>
      </c>
      <c r="AN931" s="17">
        <v>3.0628494958175601E-2</v>
      </c>
      <c r="AO931" s="17">
        <v>1.5594447237240501E-2</v>
      </c>
      <c r="AP931" s="17">
        <v>4.97768233066034E-3</v>
      </c>
      <c r="AQ931" s="17">
        <v>0</v>
      </c>
      <c r="AR931" s="17"/>
      <c r="AS931" s="17">
        <v>2.6156540274572E-2</v>
      </c>
      <c r="AT931" s="17">
        <v>4.3116629956696699E-3</v>
      </c>
      <c r="AU931" s="17">
        <v>1.32859781668133E-2</v>
      </c>
      <c r="AV931" s="17">
        <v>1.71107934868177E-2</v>
      </c>
      <c r="AW931" s="17"/>
      <c r="AX931" s="17">
        <v>7.2625659641356198E-3</v>
      </c>
      <c r="AY931" s="17"/>
      <c r="AZ931" s="17">
        <v>9.24942645411575E-3</v>
      </c>
      <c r="BA931" s="17">
        <v>1.4575758206121401E-2</v>
      </c>
      <c r="BB931" s="17">
        <v>1.4597635943841201E-2</v>
      </c>
      <c r="BC931" s="17"/>
      <c r="BD931" s="17">
        <v>1.9407617820329001E-2</v>
      </c>
      <c r="BE931" s="17">
        <v>6.3753237870793397E-3</v>
      </c>
    </row>
    <row r="932" spans="2:57" x14ac:dyDescent="0.35">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row>
    <row r="933" spans="2:57" x14ac:dyDescent="0.35">
      <c r="B933" s="6" t="s">
        <v>399</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row>
    <row r="934" spans="2:57" x14ac:dyDescent="0.35">
      <c r="B934" s="24" t="s">
        <v>85</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row>
    <row r="935" spans="2:57" x14ac:dyDescent="0.35">
      <c r="B935" t="s">
        <v>393</v>
      </c>
      <c r="C935" s="17">
        <v>0.268991899807695</v>
      </c>
      <c r="D935" s="17">
        <v>0.25513486196454599</v>
      </c>
      <c r="E935" s="17">
        <v>0.27840607974466802</v>
      </c>
      <c r="F935" s="17"/>
      <c r="G935" s="17">
        <v>0.26267623362828901</v>
      </c>
      <c r="H935" s="17">
        <v>0.239352991853752</v>
      </c>
      <c r="I935" s="17">
        <v>0.31155748202384398</v>
      </c>
      <c r="J935" s="17">
        <v>0.26896578830497098</v>
      </c>
      <c r="K935" s="17">
        <v>0.24982336179280401</v>
      </c>
      <c r="L935" s="17">
        <v>0.27664834017256701</v>
      </c>
      <c r="M935" s="17"/>
      <c r="N935" s="17">
        <v>0.30642897175987299</v>
      </c>
      <c r="O935" s="17">
        <v>0.28267033863503199</v>
      </c>
      <c r="P935" s="17">
        <v>0.15840504460676899</v>
      </c>
      <c r="Q935" s="17">
        <v>0.19317074010258201</v>
      </c>
      <c r="R935" s="17"/>
      <c r="S935" s="17">
        <v>0.25833333333333303</v>
      </c>
      <c r="T935" s="17">
        <v>0.33333333333333298</v>
      </c>
      <c r="U935" s="17">
        <v>0.32352941176470601</v>
      </c>
      <c r="V935" s="17">
        <v>0.19047619047618999</v>
      </c>
      <c r="W935" s="17">
        <v>0.355932203389831</v>
      </c>
      <c r="X935" s="17">
        <v>0.240506329113924</v>
      </c>
      <c r="Y935" s="17">
        <v>0.185714285714286</v>
      </c>
      <c r="Z935" s="17">
        <v>0.232558139534884</v>
      </c>
      <c r="AA935" s="17">
        <v>0.266666666666667</v>
      </c>
      <c r="AB935" s="17"/>
      <c r="AC935" s="17">
        <v>0.19919846058235299</v>
      </c>
      <c r="AD935" s="17">
        <v>0.29345059891220898</v>
      </c>
      <c r="AE935" s="17">
        <v>0.32334617880125299</v>
      </c>
      <c r="AF935" s="17"/>
      <c r="AG935" s="17">
        <v>0.17522387663818101</v>
      </c>
      <c r="AH935" s="17">
        <v>0.29421144341692501</v>
      </c>
      <c r="AI935" s="17">
        <v>0.41999925937583499</v>
      </c>
      <c r="AJ935" s="17">
        <v>0.42283614938640601</v>
      </c>
      <c r="AK935" s="17">
        <v>0.32262909472325102</v>
      </c>
      <c r="AL935" s="17"/>
      <c r="AM935" s="17">
        <v>0.13389012441489501</v>
      </c>
      <c r="AN935" s="17">
        <v>0.16412106909125301</v>
      </c>
      <c r="AO935" s="17">
        <v>0.30272065817995197</v>
      </c>
      <c r="AP935" s="17">
        <v>0.32056321842494301</v>
      </c>
      <c r="AQ935" s="17">
        <v>0.31037638491284802</v>
      </c>
      <c r="AR935" s="17"/>
      <c r="AS935" s="17">
        <v>0.288298025427005</v>
      </c>
      <c r="AT935" s="17">
        <v>0.25884316902881399</v>
      </c>
      <c r="AU935" s="17">
        <v>0.25360279365052502</v>
      </c>
      <c r="AV935" s="17">
        <v>0.28092660254943302</v>
      </c>
      <c r="AW935" s="17"/>
      <c r="AX935" s="17">
        <v>0.27288610332837798</v>
      </c>
      <c r="AY935" s="17"/>
      <c r="AZ935" s="17">
        <v>0.30024979182339201</v>
      </c>
      <c r="BA935" s="17">
        <v>0.198483144757476</v>
      </c>
      <c r="BB935" s="17">
        <v>0.323459163409891</v>
      </c>
      <c r="BC935" s="17"/>
      <c r="BD935" s="17">
        <v>0.27037103417585201</v>
      </c>
      <c r="BE935" s="17">
        <v>0.27405136230714899</v>
      </c>
    </row>
    <row r="936" spans="2:57" x14ac:dyDescent="0.35">
      <c r="B936" t="s">
        <v>394</v>
      </c>
      <c r="C936" s="17">
        <v>0.28588659819885198</v>
      </c>
      <c r="D936" s="17">
        <v>0.24462181000852201</v>
      </c>
      <c r="E936" s="17">
        <v>0.30679699283192702</v>
      </c>
      <c r="F936" s="17"/>
      <c r="G936" s="17">
        <v>0.25216399121948602</v>
      </c>
      <c r="H936" s="17">
        <v>0.27368355210922402</v>
      </c>
      <c r="I936" s="17">
        <v>0.28171305639432798</v>
      </c>
      <c r="J936" s="17">
        <v>0.39091194763175702</v>
      </c>
      <c r="K936" s="17">
        <v>0.239933205035293</v>
      </c>
      <c r="L936" s="17">
        <v>0.21670607130560801</v>
      </c>
      <c r="M936" s="17"/>
      <c r="N936" s="17">
        <v>0.28398315192635698</v>
      </c>
      <c r="O936" s="17">
        <v>0.29261130371071498</v>
      </c>
      <c r="P936" s="17">
        <v>0.32726665703483099</v>
      </c>
      <c r="Q936" s="17">
        <v>0.21864086146143399</v>
      </c>
      <c r="R936" s="17"/>
      <c r="S936" s="17">
        <v>0.18333333333333299</v>
      </c>
      <c r="T936" s="17">
        <v>0.25714285714285701</v>
      </c>
      <c r="U936" s="17">
        <v>0.23529411764705899</v>
      </c>
      <c r="V936" s="17">
        <v>0.41269841269841301</v>
      </c>
      <c r="W936" s="17">
        <v>0.338983050847458</v>
      </c>
      <c r="X936" s="17">
        <v>0.253164556962025</v>
      </c>
      <c r="Y936" s="17">
        <v>0.35714285714285698</v>
      </c>
      <c r="Z936" s="17">
        <v>0.209302325581395</v>
      </c>
      <c r="AA936" s="17">
        <v>0.344444444444444</v>
      </c>
      <c r="AB936" s="17"/>
      <c r="AC936" s="17">
        <v>0.29897942802489202</v>
      </c>
      <c r="AD936" s="17">
        <v>0.299210519452969</v>
      </c>
      <c r="AE936" s="17">
        <v>0.15900963035669399</v>
      </c>
      <c r="AF936" s="17"/>
      <c r="AG936" s="17">
        <v>0.31206726839114501</v>
      </c>
      <c r="AH936" s="17">
        <v>0.28784757097235802</v>
      </c>
      <c r="AI936" s="17">
        <v>0.24115666194302901</v>
      </c>
      <c r="AJ936" s="17">
        <v>0</v>
      </c>
      <c r="AK936" s="17">
        <v>0.267313013437456</v>
      </c>
      <c r="AL936" s="17"/>
      <c r="AM936" s="17">
        <v>0.29965392594930701</v>
      </c>
      <c r="AN936" s="17">
        <v>0.24637504752273301</v>
      </c>
      <c r="AO936" s="17">
        <v>0.27239487677032598</v>
      </c>
      <c r="AP936" s="17">
        <v>0.31524012167058701</v>
      </c>
      <c r="AQ936" s="17">
        <v>0.30754797050122001</v>
      </c>
      <c r="AR936" s="17"/>
      <c r="AS936" s="17">
        <v>0.29970217551035899</v>
      </c>
      <c r="AT936" s="17">
        <v>0.255667232095175</v>
      </c>
      <c r="AU936" s="17">
        <v>0.34268680369627302</v>
      </c>
      <c r="AV936" s="17">
        <v>0.252138751807579</v>
      </c>
      <c r="AW936" s="17"/>
      <c r="AX936" s="17">
        <v>0.30639141365036598</v>
      </c>
      <c r="AY936" s="17"/>
      <c r="AZ936" s="17">
        <v>0.345791480583925</v>
      </c>
      <c r="BA936" s="17">
        <v>0.26166050512970601</v>
      </c>
      <c r="BB936" s="17">
        <v>0.25411754055786401</v>
      </c>
      <c r="BC936" s="17"/>
      <c r="BD936" s="17">
        <v>0.30825788667489801</v>
      </c>
      <c r="BE936" s="17">
        <v>0.235611987640127</v>
      </c>
    </row>
    <row r="937" spans="2:57" x14ac:dyDescent="0.35">
      <c r="B937" t="s">
        <v>395</v>
      </c>
      <c r="C937" s="17">
        <v>0.22624568006083201</v>
      </c>
      <c r="D937" s="17">
        <v>0.22594639106307199</v>
      </c>
      <c r="E937" s="17">
        <v>0.227485476030099</v>
      </c>
      <c r="F937" s="17"/>
      <c r="G937" s="17">
        <v>0.229987163689477</v>
      </c>
      <c r="H937" s="17">
        <v>0.19824595279003701</v>
      </c>
      <c r="I937" s="17">
        <v>0.22782525110826801</v>
      </c>
      <c r="J937" s="17">
        <v>0.20961358207124201</v>
      </c>
      <c r="K937" s="17">
        <v>0.33166727590045803</v>
      </c>
      <c r="L937" s="17">
        <v>0.13182053556440701</v>
      </c>
      <c r="M937" s="17"/>
      <c r="N937" s="17">
        <v>0.228990883031014</v>
      </c>
      <c r="O937" s="17">
        <v>0.177296184715173</v>
      </c>
      <c r="P937" s="17">
        <v>0.21883536281726901</v>
      </c>
      <c r="Q937" s="17">
        <v>0.35236815266168497</v>
      </c>
      <c r="R937" s="17"/>
      <c r="S937" s="17">
        <v>0.28333333333333299</v>
      </c>
      <c r="T937" s="17">
        <v>0.12380952380952399</v>
      </c>
      <c r="U937" s="17">
        <v>0.26470588235294101</v>
      </c>
      <c r="V937" s="17">
        <v>0.238095238095238</v>
      </c>
      <c r="W937" s="17">
        <v>0.186440677966102</v>
      </c>
      <c r="X937" s="17">
        <v>0.227848101265823</v>
      </c>
      <c r="Y937" s="17">
        <v>0.24285714285714299</v>
      </c>
      <c r="Z937" s="17">
        <v>0.232558139534884</v>
      </c>
      <c r="AA937" s="17">
        <v>0.25555555555555598</v>
      </c>
      <c r="AB937" s="17"/>
      <c r="AC937" s="17">
        <v>0.249837553811628</v>
      </c>
      <c r="AD937" s="17">
        <v>0.22282793519864</v>
      </c>
      <c r="AE937" s="17">
        <v>0.21435348752077801</v>
      </c>
      <c r="AF937" s="17"/>
      <c r="AG937" s="17">
        <v>0.24186410302952599</v>
      </c>
      <c r="AH937" s="17">
        <v>0.212444130689246</v>
      </c>
      <c r="AI937" s="17">
        <v>0.21906604748455499</v>
      </c>
      <c r="AJ937" s="17">
        <v>0.37352596106910102</v>
      </c>
      <c r="AK937" s="17">
        <v>0.26115982832085</v>
      </c>
      <c r="AL937" s="17"/>
      <c r="AM937" s="17">
        <v>0.264297865276373</v>
      </c>
      <c r="AN937" s="17">
        <v>0.30257479651432501</v>
      </c>
      <c r="AO937" s="17">
        <v>0.217416866934181</v>
      </c>
      <c r="AP937" s="17">
        <v>0.174707102146475</v>
      </c>
      <c r="AQ937" s="17">
        <v>0.26327315733215401</v>
      </c>
      <c r="AR937" s="17"/>
      <c r="AS937" s="17">
        <v>0.16062109692918999</v>
      </c>
      <c r="AT937" s="17">
        <v>0.25340425774670799</v>
      </c>
      <c r="AU937" s="17">
        <v>0.25956608864152098</v>
      </c>
      <c r="AV937" s="17">
        <v>0.22958146425953799</v>
      </c>
      <c r="AW937" s="17"/>
      <c r="AX937" s="17">
        <v>0.22326274955918801</v>
      </c>
      <c r="AY937" s="17"/>
      <c r="AZ937" s="17">
        <v>0.17390045661768</v>
      </c>
      <c r="BA937" s="17">
        <v>0.27111041468017</v>
      </c>
      <c r="BB937" s="17">
        <v>0.21587044040870601</v>
      </c>
      <c r="BC937" s="17"/>
      <c r="BD937" s="17">
        <v>0.20720166025539699</v>
      </c>
      <c r="BE937" s="17">
        <v>0.23861449134287699</v>
      </c>
    </row>
    <row r="938" spans="2:57" x14ac:dyDescent="0.35">
      <c r="B938" t="s">
        <v>396</v>
      </c>
      <c r="C938" s="17">
        <v>0.125984333923572</v>
      </c>
      <c r="D938" s="17">
        <v>0.161320475007905</v>
      </c>
      <c r="E938" s="17">
        <v>0.105795295249445</v>
      </c>
      <c r="F938" s="17"/>
      <c r="G938" s="17">
        <v>0.138013410780852</v>
      </c>
      <c r="H938" s="17">
        <v>0.189073173376649</v>
      </c>
      <c r="I938" s="17">
        <v>0.122216784950842</v>
      </c>
      <c r="J938" s="17">
        <v>5.0206861380327601E-2</v>
      </c>
      <c r="K938" s="17">
        <v>6.1063698450063202E-2</v>
      </c>
      <c r="L938" s="17">
        <v>0.21037062996601899</v>
      </c>
      <c r="M938" s="17"/>
      <c r="N938" s="17">
        <v>0.104620582024696</v>
      </c>
      <c r="O938" s="17">
        <v>0.14715251369021701</v>
      </c>
      <c r="P938" s="17">
        <v>0.137872208039198</v>
      </c>
      <c r="Q938" s="17">
        <v>0.16311776084153401</v>
      </c>
      <c r="R938" s="17"/>
      <c r="S938" s="17">
        <v>0.18333333333333299</v>
      </c>
      <c r="T938" s="17">
        <v>0.14285714285714299</v>
      </c>
      <c r="U938" s="17">
        <v>0.11764705882352899</v>
      </c>
      <c r="V938" s="17">
        <v>6.3492063492063502E-2</v>
      </c>
      <c r="W938" s="17">
        <v>5.0847457627118599E-2</v>
      </c>
      <c r="X938" s="17">
        <v>0.189873417721519</v>
      </c>
      <c r="Y938" s="17">
        <v>0.1</v>
      </c>
      <c r="Z938" s="17">
        <v>0.27906976744186002</v>
      </c>
      <c r="AA938" s="17">
        <v>5.5555555555555601E-2</v>
      </c>
      <c r="AB938" s="17"/>
      <c r="AC938" s="17">
        <v>0.154200287253761</v>
      </c>
      <c r="AD938" s="17">
        <v>9.8731950991351E-2</v>
      </c>
      <c r="AE938" s="17">
        <v>0.19837790362659499</v>
      </c>
      <c r="AF938" s="17"/>
      <c r="AG938" s="17">
        <v>0.155092988974177</v>
      </c>
      <c r="AH938" s="17">
        <v>0.1195163246253</v>
      </c>
      <c r="AI938" s="17">
        <v>0.10015179129504</v>
      </c>
      <c r="AJ938" s="17">
        <v>0</v>
      </c>
      <c r="AK938" s="17">
        <v>0.1262724456123</v>
      </c>
      <c r="AL938" s="17"/>
      <c r="AM938" s="17">
        <v>0.16668390451345699</v>
      </c>
      <c r="AN938" s="17">
        <v>0.15407113762675501</v>
      </c>
      <c r="AO938" s="17">
        <v>0.121952189505105</v>
      </c>
      <c r="AP938" s="17">
        <v>0.112197229501727</v>
      </c>
      <c r="AQ938" s="17">
        <v>0.118802487253778</v>
      </c>
      <c r="AR938" s="17"/>
      <c r="AS938" s="17">
        <v>0.116214936400669</v>
      </c>
      <c r="AT938" s="17">
        <v>0.144671745708497</v>
      </c>
      <c r="AU938" s="17">
        <v>7.2880364553713203E-2</v>
      </c>
      <c r="AV938" s="17">
        <v>0.174363123993106</v>
      </c>
      <c r="AW938" s="17"/>
      <c r="AX938" s="17">
        <v>0.120650749153218</v>
      </c>
      <c r="AY938" s="17"/>
      <c r="AZ938" s="17">
        <v>0.10905372884016799</v>
      </c>
      <c r="BA938" s="17">
        <v>0.16938431140728699</v>
      </c>
      <c r="BB938" s="17">
        <v>9.7307694086697594E-2</v>
      </c>
      <c r="BC938" s="17"/>
      <c r="BD938" s="17">
        <v>0.10835944308487799</v>
      </c>
      <c r="BE938" s="17">
        <v>0.16338400306890299</v>
      </c>
    </row>
    <row r="939" spans="2:57" x14ac:dyDescent="0.35">
      <c r="B939" t="s">
        <v>397</v>
      </c>
      <c r="C939" s="17">
        <v>6.0586390966519299E-2</v>
      </c>
      <c r="D939" s="17">
        <v>7.6624791861258895E-2</v>
      </c>
      <c r="E939" s="17">
        <v>5.1438978735188899E-2</v>
      </c>
      <c r="F939" s="17"/>
      <c r="G939" s="17">
        <v>8.8664274403765897E-2</v>
      </c>
      <c r="H939" s="17">
        <v>7.8948633223262996E-2</v>
      </c>
      <c r="I939" s="17">
        <v>5.1144123519170998E-2</v>
      </c>
      <c r="J939" s="17">
        <v>6.4472338174113103E-2</v>
      </c>
      <c r="K939" s="17">
        <v>2.0449375085918899E-2</v>
      </c>
      <c r="L939" s="17">
        <v>5.2332683561123E-2</v>
      </c>
      <c r="M939" s="17"/>
      <c r="N939" s="17">
        <v>4.64364632220544E-2</v>
      </c>
      <c r="O939" s="17">
        <v>7.6351791779547096E-2</v>
      </c>
      <c r="P939" s="17">
        <v>0.10892317114196</v>
      </c>
      <c r="Q939" s="17">
        <v>2.6575532905212199E-2</v>
      </c>
      <c r="R939" s="17"/>
      <c r="S939" s="17">
        <v>7.4999999999999997E-2</v>
      </c>
      <c r="T939" s="17">
        <v>8.5714285714285701E-2</v>
      </c>
      <c r="U939" s="17">
        <v>2.9411764705882401E-2</v>
      </c>
      <c r="V939" s="17">
        <v>7.9365079365079402E-2</v>
      </c>
      <c r="W939" s="17">
        <v>3.3898305084745797E-2</v>
      </c>
      <c r="X939" s="17">
        <v>7.5949367088607597E-2</v>
      </c>
      <c r="Y939" s="17">
        <v>5.7142857142857099E-2</v>
      </c>
      <c r="Z939" s="17">
        <v>4.6511627906976702E-2</v>
      </c>
      <c r="AA939" s="17">
        <v>3.3333333333333298E-2</v>
      </c>
      <c r="AB939" s="17"/>
      <c r="AC939" s="17">
        <v>4.61022371714222E-2</v>
      </c>
      <c r="AD939" s="17">
        <v>6.3133219019463102E-2</v>
      </c>
      <c r="AE939" s="17">
        <v>7.7910535909126E-2</v>
      </c>
      <c r="AF939" s="17"/>
      <c r="AG939" s="17">
        <v>8.2715137841249703E-2</v>
      </c>
      <c r="AH939" s="17">
        <v>5.5311269637092902E-2</v>
      </c>
      <c r="AI939" s="17">
        <v>0</v>
      </c>
      <c r="AJ939" s="17">
        <v>0</v>
      </c>
      <c r="AK939" s="17">
        <v>0</v>
      </c>
      <c r="AL939" s="17"/>
      <c r="AM939" s="17">
        <v>8.3356023793905498E-2</v>
      </c>
      <c r="AN939" s="17">
        <v>6.6162424982835102E-2</v>
      </c>
      <c r="AO939" s="17">
        <v>5.3693141518595E-2</v>
      </c>
      <c r="AP939" s="17">
        <v>6.6407066895813299E-2</v>
      </c>
      <c r="AQ939" s="17">
        <v>0</v>
      </c>
      <c r="AR939" s="17"/>
      <c r="AS939" s="17">
        <v>6.2491927240106701E-2</v>
      </c>
      <c r="AT939" s="17">
        <v>7.5495121918535593E-2</v>
      </c>
      <c r="AU939" s="17">
        <v>3.8377861203376898E-2</v>
      </c>
      <c r="AV939" s="17">
        <v>5.3925067581400803E-2</v>
      </c>
      <c r="AW939" s="17"/>
      <c r="AX939" s="17">
        <v>5.14084858326418E-2</v>
      </c>
      <c r="AY939" s="17"/>
      <c r="AZ939" s="17">
        <v>5.2767308184043897E-2</v>
      </c>
      <c r="BA939" s="17">
        <v>7.6227989794907899E-2</v>
      </c>
      <c r="BB939" s="17">
        <v>4.8642300485675999E-2</v>
      </c>
      <c r="BC939" s="17"/>
      <c r="BD939" s="17">
        <v>6.0621103034221503E-2</v>
      </c>
      <c r="BE939" s="17">
        <v>7.26267222946025E-2</v>
      </c>
    </row>
    <row r="940" spans="2:57" x14ac:dyDescent="0.35">
      <c r="B940" t="s">
        <v>81</v>
      </c>
      <c r="C940" s="17">
        <v>3.2305097042530297E-2</v>
      </c>
      <c r="D940" s="17">
        <v>3.6351670094696101E-2</v>
      </c>
      <c r="E940" s="17">
        <v>3.00771774086727E-2</v>
      </c>
      <c r="F940" s="17"/>
      <c r="G940" s="17">
        <v>2.8494926278128701E-2</v>
      </c>
      <c r="H940" s="17">
        <v>2.0695696647075702E-2</v>
      </c>
      <c r="I940" s="17">
        <v>5.5433020035478399E-3</v>
      </c>
      <c r="J940" s="17">
        <v>1.5829482437589401E-2</v>
      </c>
      <c r="K940" s="17">
        <v>9.7063083735462699E-2</v>
      </c>
      <c r="L940" s="17">
        <v>0.11212173943027499</v>
      </c>
      <c r="M940" s="17"/>
      <c r="N940" s="17">
        <v>2.9539948036006101E-2</v>
      </c>
      <c r="O940" s="17">
        <v>2.3917867469315599E-2</v>
      </c>
      <c r="P940" s="17">
        <v>4.8697556359972798E-2</v>
      </c>
      <c r="Q940" s="17">
        <v>4.6126952027552202E-2</v>
      </c>
      <c r="R940" s="17"/>
      <c r="S940" s="17">
        <v>1.6666666666666701E-2</v>
      </c>
      <c r="T940" s="17">
        <v>5.7142857142857099E-2</v>
      </c>
      <c r="U940" s="17">
        <v>2.9411764705882401E-2</v>
      </c>
      <c r="V940" s="17">
        <v>1.58730158730159E-2</v>
      </c>
      <c r="W940" s="17">
        <v>3.3898305084745797E-2</v>
      </c>
      <c r="X940" s="17">
        <v>1.26582278481013E-2</v>
      </c>
      <c r="Y940" s="17">
        <v>5.7142857142857099E-2</v>
      </c>
      <c r="Z940" s="17">
        <v>0</v>
      </c>
      <c r="AA940" s="17">
        <v>4.4444444444444398E-2</v>
      </c>
      <c r="AB940" s="17"/>
      <c r="AC940" s="17">
        <v>5.16820331559441E-2</v>
      </c>
      <c r="AD940" s="17">
        <v>2.2645776425368198E-2</v>
      </c>
      <c r="AE940" s="17">
        <v>2.7002263785553898E-2</v>
      </c>
      <c r="AF940" s="17"/>
      <c r="AG940" s="17">
        <v>3.3036625125720601E-2</v>
      </c>
      <c r="AH940" s="17">
        <v>3.0669260659078001E-2</v>
      </c>
      <c r="AI940" s="17">
        <v>1.9626239901541599E-2</v>
      </c>
      <c r="AJ940" s="17">
        <v>0.20363788954449299</v>
      </c>
      <c r="AK940" s="17">
        <v>2.2625617906142401E-2</v>
      </c>
      <c r="AL940" s="17"/>
      <c r="AM940" s="17">
        <v>5.2118156052061999E-2</v>
      </c>
      <c r="AN940" s="17">
        <v>6.6695524262098405E-2</v>
      </c>
      <c r="AO940" s="17">
        <v>3.1822267091841001E-2</v>
      </c>
      <c r="AP940" s="17">
        <v>1.0885261360454999E-2</v>
      </c>
      <c r="AQ940" s="17">
        <v>0</v>
      </c>
      <c r="AR940" s="17"/>
      <c r="AS940" s="17">
        <v>7.2671838492670296E-2</v>
      </c>
      <c r="AT940" s="17">
        <v>1.1918473502270399E-2</v>
      </c>
      <c r="AU940" s="17">
        <v>3.2886088254591002E-2</v>
      </c>
      <c r="AV940" s="17">
        <v>9.0649898089423808E-3</v>
      </c>
      <c r="AW940" s="17"/>
      <c r="AX940" s="17">
        <v>2.5400498476208299E-2</v>
      </c>
      <c r="AY940" s="17"/>
      <c r="AZ940" s="17">
        <v>1.82372339507905E-2</v>
      </c>
      <c r="BA940" s="17">
        <v>2.3133634230454201E-2</v>
      </c>
      <c r="BB940" s="17">
        <v>6.0602861051165503E-2</v>
      </c>
      <c r="BC940" s="17"/>
      <c r="BD940" s="17">
        <v>4.5188872774753697E-2</v>
      </c>
      <c r="BE940" s="17">
        <v>1.5711433346341501E-2</v>
      </c>
    </row>
    <row r="941" spans="2:57"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row>
    <row r="942" spans="2:57" x14ac:dyDescent="0.35">
      <c r="B942" s="6" t="s">
        <v>400</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row>
    <row r="943" spans="2:57" x14ac:dyDescent="0.35">
      <c r="B943" s="24" t="s">
        <v>85</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row>
    <row r="944" spans="2:57" x14ac:dyDescent="0.35">
      <c r="B944" t="s">
        <v>393</v>
      </c>
      <c r="C944" s="17">
        <v>0.27275088140102699</v>
      </c>
      <c r="D944" s="17">
        <v>0.236024991230503</v>
      </c>
      <c r="E944" s="17">
        <v>0.29563204915595098</v>
      </c>
      <c r="F944" s="17"/>
      <c r="G944" s="17">
        <v>0.268619367202236</v>
      </c>
      <c r="H944" s="17">
        <v>0.22845549594033401</v>
      </c>
      <c r="I944" s="17">
        <v>0.31265678927467699</v>
      </c>
      <c r="J944" s="17">
        <v>0.31020739348035897</v>
      </c>
      <c r="K944" s="17">
        <v>0.233658757591374</v>
      </c>
      <c r="L944" s="17">
        <v>0.29700390364817603</v>
      </c>
      <c r="M944" s="17"/>
      <c r="N944" s="17">
        <v>0.28729841204722201</v>
      </c>
      <c r="O944" s="17">
        <v>0.28374578742127199</v>
      </c>
      <c r="P944" s="17">
        <v>0.202943404340162</v>
      </c>
      <c r="Q944" s="17">
        <v>0.26337399183311899</v>
      </c>
      <c r="R944" s="17"/>
      <c r="S944" s="17">
        <v>0.28333333333333299</v>
      </c>
      <c r="T944" s="17">
        <v>0.30476190476190501</v>
      </c>
      <c r="U944" s="17">
        <v>0.23529411764705899</v>
      </c>
      <c r="V944" s="17">
        <v>0.28571428571428598</v>
      </c>
      <c r="W944" s="17">
        <v>0.28813559322033899</v>
      </c>
      <c r="X944" s="17">
        <v>0.20253164556962</v>
      </c>
      <c r="Y944" s="17">
        <v>0.27142857142857102</v>
      </c>
      <c r="Z944" s="17">
        <v>0.32558139534883701</v>
      </c>
      <c r="AA944" s="17">
        <v>0.266666666666667</v>
      </c>
      <c r="AB944" s="17"/>
      <c r="AC944" s="17">
        <v>0.186328215765031</v>
      </c>
      <c r="AD944" s="17">
        <v>0.30949883856896099</v>
      </c>
      <c r="AE944" s="17">
        <v>0.32212063989816098</v>
      </c>
      <c r="AF944" s="17"/>
      <c r="AG944" s="17">
        <v>0.20681062591740901</v>
      </c>
      <c r="AH944" s="17">
        <v>0.28839929700191902</v>
      </c>
      <c r="AI944" s="17">
        <v>0.29800066602609498</v>
      </c>
      <c r="AJ944" s="17">
        <v>0.42283614938640601</v>
      </c>
      <c r="AK944" s="17">
        <v>0.374058204617992</v>
      </c>
      <c r="AL944" s="17"/>
      <c r="AM944" s="17">
        <v>0.18399455318411201</v>
      </c>
      <c r="AN944" s="17">
        <v>0.20666681565756301</v>
      </c>
      <c r="AO944" s="17">
        <v>0.28641107222923801</v>
      </c>
      <c r="AP944" s="17">
        <v>0.31579375955238898</v>
      </c>
      <c r="AQ944" s="17">
        <v>0.22727737426787301</v>
      </c>
      <c r="AR944" s="17"/>
      <c r="AS944" s="17">
        <v>0.31350944048249102</v>
      </c>
      <c r="AT944" s="17">
        <v>0.25950080138651799</v>
      </c>
      <c r="AU944" s="17">
        <v>0.25137391474056697</v>
      </c>
      <c r="AV944" s="17">
        <v>0.26321699183056002</v>
      </c>
      <c r="AW944" s="17"/>
      <c r="AX944" s="17">
        <v>0.26879919261439</v>
      </c>
      <c r="AY944" s="17"/>
      <c r="AZ944" s="17">
        <v>0.30143249769132202</v>
      </c>
      <c r="BA944" s="17">
        <v>0.21710168576627201</v>
      </c>
      <c r="BB944" s="17">
        <v>0.30670041802083198</v>
      </c>
      <c r="BC944" s="17"/>
      <c r="BD944" s="17">
        <v>0.302304657515158</v>
      </c>
      <c r="BE944" s="17">
        <v>0.24431344134518199</v>
      </c>
    </row>
    <row r="945" spans="2:57" x14ac:dyDescent="0.35">
      <c r="B945" t="s">
        <v>394</v>
      </c>
      <c r="C945" s="17">
        <v>0.36560016354034403</v>
      </c>
      <c r="D945" s="17">
        <v>0.33326657073999699</v>
      </c>
      <c r="E945" s="17">
        <v>0.38163287132483098</v>
      </c>
      <c r="F945" s="17"/>
      <c r="G945" s="17">
        <v>0.24821476442606499</v>
      </c>
      <c r="H945" s="17">
        <v>0.30836044152034597</v>
      </c>
      <c r="I945" s="17">
        <v>0.31664133563411001</v>
      </c>
      <c r="J945" s="17">
        <v>0.48552416908493301</v>
      </c>
      <c r="K945" s="17">
        <v>0.49967096236401898</v>
      </c>
      <c r="L945" s="17">
        <v>0.38261736006174801</v>
      </c>
      <c r="M945" s="17"/>
      <c r="N945" s="17">
        <v>0.38407644955488301</v>
      </c>
      <c r="O945" s="17">
        <v>0.35972070594655697</v>
      </c>
      <c r="P945" s="17">
        <v>0.339895232355717</v>
      </c>
      <c r="Q945" s="17">
        <v>0.329206061448512</v>
      </c>
      <c r="R945" s="17"/>
      <c r="S945" s="17">
        <v>0.21666666666666701</v>
      </c>
      <c r="T945" s="17">
        <v>0.36190476190476201</v>
      </c>
      <c r="U945" s="17">
        <v>0.41176470588235298</v>
      </c>
      <c r="V945" s="17">
        <v>0.41269841269841301</v>
      </c>
      <c r="W945" s="17">
        <v>0.45762711864406802</v>
      </c>
      <c r="X945" s="17">
        <v>0.367088607594937</v>
      </c>
      <c r="Y945" s="17">
        <v>0.42857142857142899</v>
      </c>
      <c r="Z945" s="17">
        <v>0.209302325581395</v>
      </c>
      <c r="AA945" s="17">
        <v>0.422222222222222</v>
      </c>
      <c r="AB945" s="17"/>
      <c r="AC945" s="17">
        <v>0.452610601653823</v>
      </c>
      <c r="AD945" s="17">
        <v>0.323850140169823</v>
      </c>
      <c r="AE945" s="17">
        <v>0.347089975670763</v>
      </c>
      <c r="AF945" s="17"/>
      <c r="AG945" s="17">
        <v>0.41670203904894199</v>
      </c>
      <c r="AH945" s="17">
        <v>0.33135553565700998</v>
      </c>
      <c r="AI945" s="17">
        <v>0.46432748423676401</v>
      </c>
      <c r="AJ945" s="17">
        <v>0.18883113101711901</v>
      </c>
      <c r="AK945" s="17">
        <v>0.39241958893385098</v>
      </c>
      <c r="AL945" s="17"/>
      <c r="AM945" s="17">
        <v>0.322507717695457</v>
      </c>
      <c r="AN945" s="17">
        <v>0.36067877134986998</v>
      </c>
      <c r="AO945" s="17">
        <v>0.35301748944769601</v>
      </c>
      <c r="AP945" s="17">
        <v>0.369287892487008</v>
      </c>
      <c r="AQ945" s="17">
        <v>0.56293920203349501</v>
      </c>
      <c r="AR945" s="17"/>
      <c r="AS945" s="17">
        <v>0.32754788057418099</v>
      </c>
      <c r="AT945" s="17">
        <v>0.34833580671655001</v>
      </c>
      <c r="AU945" s="17">
        <v>0.50913057393370198</v>
      </c>
      <c r="AV945" s="17">
        <v>0.26903101700748999</v>
      </c>
      <c r="AW945" s="17"/>
      <c r="AX945" s="17">
        <v>0.37326010709896701</v>
      </c>
      <c r="AY945" s="17"/>
      <c r="AZ945" s="17">
        <v>0.34765997524981901</v>
      </c>
      <c r="BA945" s="17">
        <v>0.334406093390065</v>
      </c>
      <c r="BB945" s="17">
        <v>0.41841638149194899</v>
      </c>
      <c r="BC945" s="17"/>
      <c r="BD945" s="17">
        <v>0.370773872747233</v>
      </c>
      <c r="BE945" s="17">
        <v>0.327016804803343</v>
      </c>
    </row>
    <row r="946" spans="2:57" x14ac:dyDescent="0.35">
      <c r="B946" t="s">
        <v>395</v>
      </c>
      <c r="C946" s="17">
        <v>0.179922698666731</v>
      </c>
      <c r="D946" s="17">
        <v>0.16680645086634699</v>
      </c>
      <c r="E946" s="17">
        <v>0.188482421828081</v>
      </c>
      <c r="F946" s="17"/>
      <c r="G946" s="17">
        <v>0.16778006360439801</v>
      </c>
      <c r="H946" s="17">
        <v>0.22593029716740801</v>
      </c>
      <c r="I946" s="17">
        <v>0.17766470824492001</v>
      </c>
      <c r="J946" s="17">
        <v>0.123028398687936</v>
      </c>
      <c r="K946" s="17">
        <v>0.156363851683477</v>
      </c>
      <c r="L946" s="17">
        <v>0.22108080611092301</v>
      </c>
      <c r="M946" s="17"/>
      <c r="N946" s="17">
        <v>0.15650883775240401</v>
      </c>
      <c r="O946" s="17">
        <v>0.185865556160968</v>
      </c>
      <c r="P946" s="17">
        <v>0.20668963259972101</v>
      </c>
      <c r="Q946" s="17">
        <v>0.248406772760288</v>
      </c>
      <c r="R946" s="17"/>
      <c r="S946" s="17">
        <v>0.2</v>
      </c>
      <c r="T946" s="17">
        <v>0.161904761904762</v>
      </c>
      <c r="U946" s="17">
        <v>0.23529411764705899</v>
      </c>
      <c r="V946" s="17">
        <v>0.158730158730159</v>
      </c>
      <c r="W946" s="17">
        <v>0.152542372881356</v>
      </c>
      <c r="X946" s="17">
        <v>0.189873417721519</v>
      </c>
      <c r="Y946" s="17">
        <v>0.17142857142857101</v>
      </c>
      <c r="Z946" s="17">
        <v>0.186046511627907</v>
      </c>
      <c r="AA946" s="17">
        <v>0.16666666666666699</v>
      </c>
      <c r="AB946" s="17"/>
      <c r="AC946" s="17">
        <v>0.17385408559118301</v>
      </c>
      <c r="AD946" s="17">
        <v>0.18788175740343699</v>
      </c>
      <c r="AE946" s="17">
        <v>0.18381960937455799</v>
      </c>
      <c r="AF946" s="17"/>
      <c r="AG946" s="17">
        <v>0.17110591104855899</v>
      </c>
      <c r="AH946" s="17">
        <v>0.19071464694531501</v>
      </c>
      <c r="AI946" s="17">
        <v>0.138828474435537</v>
      </c>
      <c r="AJ946" s="17">
        <v>0</v>
      </c>
      <c r="AK946" s="17">
        <v>0.130302327228038</v>
      </c>
      <c r="AL946" s="17"/>
      <c r="AM946" s="17">
        <v>0.25783581824371798</v>
      </c>
      <c r="AN946" s="17">
        <v>0.237892906990055</v>
      </c>
      <c r="AO946" s="17">
        <v>0.17198361244191801</v>
      </c>
      <c r="AP946" s="17">
        <v>0.16180204416257199</v>
      </c>
      <c r="AQ946" s="17">
        <v>5.2553843273850799E-2</v>
      </c>
      <c r="AR946" s="17"/>
      <c r="AS946" s="17">
        <v>0.159220675028792</v>
      </c>
      <c r="AT946" s="17">
        <v>0.18483105594523799</v>
      </c>
      <c r="AU946" s="17">
        <v>0.17231857133277101</v>
      </c>
      <c r="AV946" s="17">
        <v>0.215075538257195</v>
      </c>
      <c r="AW946" s="17"/>
      <c r="AX946" s="17">
        <v>0.18536194624320701</v>
      </c>
      <c r="AY946" s="17"/>
      <c r="AZ946" s="17">
        <v>0.17483851395345701</v>
      </c>
      <c r="BA946" s="17">
        <v>0.221426022701493</v>
      </c>
      <c r="BB946" s="17">
        <v>0.13670796125109699</v>
      </c>
      <c r="BC946" s="17"/>
      <c r="BD946" s="17">
        <v>0.154967377882265</v>
      </c>
      <c r="BE946" s="17">
        <v>0.195993894326288</v>
      </c>
    </row>
    <row r="947" spans="2:57" x14ac:dyDescent="0.35">
      <c r="B947" t="s">
        <v>396</v>
      </c>
      <c r="C947" s="17">
        <v>0.10225164452086299</v>
      </c>
      <c r="D947" s="17">
        <v>0.15108236644307599</v>
      </c>
      <c r="E947" s="17">
        <v>7.4014770899602206E-2</v>
      </c>
      <c r="F947" s="17"/>
      <c r="G947" s="17">
        <v>0.121814447273314</v>
      </c>
      <c r="H947" s="17">
        <v>0.15530178115179599</v>
      </c>
      <c r="I947" s="17">
        <v>0.13089852074865699</v>
      </c>
      <c r="J947" s="17">
        <v>4.1199259127940403E-2</v>
      </c>
      <c r="K947" s="17">
        <v>2.6624253312638901E-2</v>
      </c>
      <c r="L947" s="17">
        <v>4.72632243933295E-2</v>
      </c>
      <c r="M947" s="17"/>
      <c r="N947" s="17">
        <v>0.10870466312884999</v>
      </c>
      <c r="O947" s="17">
        <v>8.6122489226003504E-2</v>
      </c>
      <c r="P947" s="17">
        <v>0.14445090077492301</v>
      </c>
      <c r="Q947" s="17">
        <v>4.2344358159301501E-2</v>
      </c>
      <c r="R947" s="17"/>
      <c r="S947" s="17">
        <v>0.16666666666666699</v>
      </c>
      <c r="T947" s="17">
        <v>0.104761904761905</v>
      </c>
      <c r="U947" s="17">
        <v>2.9411764705882401E-2</v>
      </c>
      <c r="V947" s="17">
        <v>6.3492063492063502E-2</v>
      </c>
      <c r="W947" s="17">
        <v>8.4745762711864403E-2</v>
      </c>
      <c r="X947" s="17">
        <v>0.151898734177215</v>
      </c>
      <c r="Y947" s="17">
        <v>8.5714285714285701E-2</v>
      </c>
      <c r="Z947" s="17">
        <v>0.209302325581395</v>
      </c>
      <c r="AA947" s="17">
        <v>5.5555555555555601E-2</v>
      </c>
      <c r="AB947" s="17"/>
      <c r="AC947" s="17">
        <v>7.2988988435581006E-2</v>
      </c>
      <c r="AD947" s="17">
        <v>0.11319367716609099</v>
      </c>
      <c r="AE947" s="17">
        <v>0.13523754601511401</v>
      </c>
      <c r="AF947" s="17"/>
      <c r="AG947" s="17">
        <v>0.13549775501432401</v>
      </c>
      <c r="AH947" s="17">
        <v>9.4651199571115299E-2</v>
      </c>
      <c r="AI947" s="17">
        <v>5.8785716425636597E-2</v>
      </c>
      <c r="AJ947" s="17">
        <v>0.18469483005198201</v>
      </c>
      <c r="AK947" s="17">
        <v>8.4155701169572605E-2</v>
      </c>
      <c r="AL947" s="17"/>
      <c r="AM947" s="17">
        <v>0.106060528458473</v>
      </c>
      <c r="AN947" s="17">
        <v>8.6676303085673007E-2</v>
      </c>
      <c r="AO947" s="17">
        <v>0.111013982952927</v>
      </c>
      <c r="AP947" s="17">
        <v>0.102135175251239</v>
      </c>
      <c r="AQ947" s="17">
        <v>7.8614790212390595E-2</v>
      </c>
      <c r="AR947" s="17"/>
      <c r="AS947" s="17">
        <v>0.10105957856666301</v>
      </c>
      <c r="AT947" s="17">
        <v>0.12064720715308901</v>
      </c>
      <c r="AU947" s="17">
        <v>2.4236268068056802E-2</v>
      </c>
      <c r="AV947" s="17">
        <v>0.171632886331303</v>
      </c>
      <c r="AW947" s="17"/>
      <c r="AX947" s="17">
        <v>0.105683322018377</v>
      </c>
      <c r="AY947" s="17"/>
      <c r="AZ947" s="17">
        <v>0.103107610243557</v>
      </c>
      <c r="BA947" s="17">
        <v>0.138710757270195</v>
      </c>
      <c r="BB947" s="17">
        <v>5.7851539835281698E-2</v>
      </c>
      <c r="BC947" s="17"/>
      <c r="BD947" s="17">
        <v>8.0746864179824698E-2</v>
      </c>
      <c r="BE947" s="17">
        <v>0.149454231236756</v>
      </c>
    </row>
    <row r="948" spans="2:57" x14ac:dyDescent="0.35">
      <c r="B948" t="s">
        <v>397</v>
      </c>
      <c r="C948" s="17">
        <v>5.0479268297083602E-2</v>
      </c>
      <c r="D948" s="17">
        <v>7.7790718964492106E-2</v>
      </c>
      <c r="E948" s="17">
        <v>3.46545831919748E-2</v>
      </c>
      <c r="F948" s="17"/>
      <c r="G948" s="17">
        <v>0.126896160415125</v>
      </c>
      <c r="H948" s="17">
        <v>6.5088456500775896E-2</v>
      </c>
      <c r="I948" s="17">
        <v>4.5600821515623099E-2</v>
      </c>
      <c r="J948" s="17">
        <v>3.2398960511029501E-2</v>
      </c>
      <c r="K948" s="17">
        <v>7.9972725845223191E-3</v>
      </c>
      <c r="L948" s="17">
        <v>2.50357909310133E-2</v>
      </c>
      <c r="M948" s="17"/>
      <c r="N948" s="17">
        <v>4.0269960827106301E-2</v>
      </c>
      <c r="O948" s="17">
        <v>6.6519769156098196E-2</v>
      </c>
      <c r="P948" s="17">
        <v>5.8809129652914197E-2</v>
      </c>
      <c r="Q948" s="17">
        <v>5.39797389387194E-2</v>
      </c>
      <c r="R948" s="17"/>
      <c r="S948" s="17">
        <v>0.1</v>
      </c>
      <c r="T948" s="17">
        <v>3.8095238095238099E-2</v>
      </c>
      <c r="U948" s="17">
        <v>2.9411764705882401E-2</v>
      </c>
      <c r="V948" s="17">
        <v>4.7619047619047603E-2</v>
      </c>
      <c r="W948" s="17">
        <v>1.6949152542372899E-2</v>
      </c>
      <c r="X948" s="17">
        <v>7.5949367088607597E-2</v>
      </c>
      <c r="Y948" s="17">
        <v>1.4285714285714299E-2</v>
      </c>
      <c r="Z948" s="17">
        <v>4.6511627906976702E-2</v>
      </c>
      <c r="AA948" s="17">
        <v>5.5555555555555601E-2</v>
      </c>
      <c r="AB948" s="17"/>
      <c r="AC948" s="17">
        <v>6.1979717684924301E-2</v>
      </c>
      <c r="AD948" s="17">
        <v>4.6365238449022302E-2</v>
      </c>
      <c r="AE948" s="17">
        <v>1.17322290414048E-2</v>
      </c>
      <c r="AF948" s="17"/>
      <c r="AG948" s="17">
        <v>5.5304282516103198E-2</v>
      </c>
      <c r="AH948" s="17">
        <v>5.4487012798653797E-2</v>
      </c>
      <c r="AI948" s="17">
        <v>4.0057658875966899E-2</v>
      </c>
      <c r="AJ948" s="17">
        <v>0</v>
      </c>
      <c r="AK948" s="17">
        <v>0</v>
      </c>
      <c r="AL948" s="17"/>
      <c r="AM948" s="17">
        <v>7.8590914696440403E-2</v>
      </c>
      <c r="AN948" s="17">
        <v>6.5006128705258195E-2</v>
      </c>
      <c r="AO948" s="17">
        <v>5.0531117909019298E-2</v>
      </c>
      <c r="AP948" s="17">
        <v>4.0670215147567003E-2</v>
      </c>
      <c r="AQ948" s="17">
        <v>3.9307395106195298E-2</v>
      </c>
      <c r="AR948" s="17"/>
      <c r="AS948" s="17">
        <v>3.2244226188991303E-2</v>
      </c>
      <c r="AT948" s="17">
        <v>7.5026153532185294E-2</v>
      </c>
      <c r="AU948" s="17">
        <v>1.7129104776833898E-2</v>
      </c>
      <c r="AV948" s="17">
        <v>7.1978576764509195E-2</v>
      </c>
      <c r="AW948" s="17"/>
      <c r="AX948" s="17">
        <v>3.8294358303471498E-2</v>
      </c>
      <c r="AY948" s="17"/>
      <c r="AZ948" s="17">
        <v>3.6187844133739898E-2</v>
      </c>
      <c r="BA948" s="17">
        <v>7.3114383012895703E-2</v>
      </c>
      <c r="BB948" s="17">
        <v>4.0194464323498102E-2</v>
      </c>
      <c r="BC948" s="17"/>
      <c r="BD948" s="17">
        <v>4.6962803659076499E-2</v>
      </c>
      <c r="BE948" s="17">
        <v>6.7074915874033594E-2</v>
      </c>
    </row>
    <row r="949" spans="2:57" x14ac:dyDescent="0.35">
      <c r="B949" t="s">
        <v>81</v>
      </c>
      <c r="C949" s="17">
        <v>2.8995343573951001E-2</v>
      </c>
      <c r="D949" s="17">
        <v>3.5028901755583798E-2</v>
      </c>
      <c r="E949" s="17">
        <v>2.5583303599560198E-2</v>
      </c>
      <c r="F949" s="17"/>
      <c r="G949" s="17">
        <v>6.6675197078863199E-2</v>
      </c>
      <c r="H949" s="17">
        <v>1.6863527719340299E-2</v>
      </c>
      <c r="I949" s="17">
        <v>1.65378245820131E-2</v>
      </c>
      <c r="J949" s="17">
        <v>7.6418191078017799E-3</v>
      </c>
      <c r="K949" s="17">
        <v>7.5684902463968098E-2</v>
      </c>
      <c r="L949" s="17">
        <v>2.6998914854810301E-2</v>
      </c>
      <c r="M949" s="17"/>
      <c r="N949" s="17">
        <v>2.3141676689533701E-2</v>
      </c>
      <c r="O949" s="17">
        <v>1.8025692089101E-2</v>
      </c>
      <c r="P949" s="17">
        <v>4.72117002765624E-2</v>
      </c>
      <c r="Q949" s="17">
        <v>6.2689076860060297E-2</v>
      </c>
      <c r="R949" s="17"/>
      <c r="S949" s="17">
        <v>3.3333333333333298E-2</v>
      </c>
      <c r="T949" s="17">
        <v>2.8571428571428598E-2</v>
      </c>
      <c r="U949" s="17">
        <v>5.8823529411764698E-2</v>
      </c>
      <c r="V949" s="17">
        <v>3.17460317460318E-2</v>
      </c>
      <c r="W949" s="17">
        <v>0</v>
      </c>
      <c r="X949" s="17">
        <v>1.26582278481013E-2</v>
      </c>
      <c r="Y949" s="17">
        <v>2.8571428571428598E-2</v>
      </c>
      <c r="Z949" s="17">
        <v>2.32558139534884E-2</v>
      </c>
      <c r="AA949" s="17">
        <v>3.3333333333333298E-2</v>
      </c>
      <c r="AB949" s="17"/>
      <c r="AC949" s="17">
        <v>5.2238390869457703E-2</v>
      </c>
      <c r="AD949" s="17">
        <v>1.92103482426665E-2</v>
      </c>
      <c r="AE949" s="17">
        <v>0</v>
      </c>
      <c r="AF949" s="17"/>
      <c r="AG949" s="17">
        <v>1.45793864546627E-2</v>
      </c>
      <c r="AH949" s="17">
        <v>4.0392308025986201E-2</v>
      </c>
      <c r="AI949" s="17">
        <v>0</v>
      </c>
      <c r="AJ949" s="17">
        <v>0.20363788954449299</v>
      </c>
      <c r="AK949" s="17">
        <v>1.9064178050545898E-2</v>
      </c>
      <c r="AL949" s="17"/>
      <c r="AM949" s="17">
        <v>5.10104677218002E-2</v>
      </c>
      <c r="AN949" s="17">
        <v>4.3079074211581199E-2</v>
      </c>
      <c r="AO949" s="17">
        <v>2.7042725019201401E-2</v>
      </c>
      <c r="AP949" s="17">
        <v>1.0310913399225E-2</v>
      </c>
      <c r="AQ949" s="17">
        <v>3.9307395106195298E-2</v>
      </c>
      <c r="AR949" s="17"/>
      <c r="AS949" s="17">
        <v>6.6418199158882099E-2</v>
      </c>
      <c r="AT949" s="17">
        <v>1.16589752664199E-2</v>
      </c>
      <c r="AU949" s="17">
        <v>2.5811567148070098E-2</v>
      </c>
      <c r="AV949" s="17">
        <v>9.0649898089423808E-3</v>
      </c>
      <c r="AW949" s="17"/>
      <c r="AX949" s="17">
        <v>2.86010737215877E-2</v>
      </c>
      <c r="AY949" s="17"/>
      <c r="AZ949" s="17">
        <v>3.6773558728104901E-2</v>
      </c>
      <c r="BA949" s="17">
        <v>1.5241057859078999E-2</v>
      </c>
      <c r="BB949" s="17">
        <v>4.0129235077342597E-2</v>
      </c>
      <c r="BC949" s="17"/>
      <c r="BD949" s="17">
        <v>4.4244424016442997E-2</v>
      </c>
      <c r="BE949" s="17">
        <v>1.61467124143964E-2</v>
      </c>
    </row>
    <row r="950" spans="2:57" x14ac:dyDescent="0.35">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row>
    <row r="951" spans="2:57" x14ac:dyDescent="0.35">
      <c r="B951" s="6" t="s">
        <v>401</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row>
    <row r="952" spans="2:57" x14ac:dyDescent="0.35">
      <c r="B952" s="24" t="s">
        <v>85</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row>
    <row r="953" spans="2:57" x14ac:dyDescent="0.35">
      <c r="B953" t="s">
        <v>393</v>
      </c>
      <c r="C953" s="17">
        <v>4.6727035627364397E-2</v>
      </c>
      <c r="D953" s="17">
        <v>5.7469304289226801E-2</v>
      </c>
      <c r="E953" s="17">
        <v>4.0629146357787999E-2</v>
      </c>
      <c r="F953" s="17"/>
      <c r="G953" s="17">
        <v>2.5149927628323899E-2</v>
      </c>
      <c r="H953" s="17">
        <v>6.9520463646914596E-2</v>
      </c>
      <c r="I953" s="17">
        <v>5.7667321276617799E-2</v>
      </c>
      <c r="J953" s="17">
        <v>1.6160404945051499E-2</v>
      </c>
      <c r="K953" s="17">
        <v>2.2834154993273799E-2</v>
      </c>
      <c r="L953" s="17">
        <v>7.7385584857082093E-2</v>
      </c>
      <c r="M953" s="17"/>
      <c r="N953" s="17">
        <v>4.84094094558968E-2</v>
      </c>
      <c r="O953" s="17">
        <v>4.9341577960878999E-2</v>
      </c>
      <c r="P953" s="17">
        <v>3.9602519453777602E-2</v>
      </c>
      <c r="Q953" s="17">
        <v>4.5040635402568002E-2</v>
      </c>
      <c r="R953" s="17"/>
      <c r="S953" s="17">
        <v>7.4999999999999997E-2</v>
      </c>
      <c r="T953" s="17">
        <v>4.7619047619047603E-2</v>
      </c>
      <c r="U953" s="17">
        <v>2.9411764705882401E-2</v>
      </c>
      <c r="V953" s="17">
        <v>4.7619047619047603E-2</v>
      </c>
      <c r="W953" s="17">
        <v>8.4745762711864403E-2</v>
      </c>
      <c r="X953" s="17">
        <v>3.7974683544303799E-2</v>
      </c>
      <c r="Y953" s="17">
        <v>1.4285714285714299E-2</v>
      </c>
      <c r="Z953" s="17">
        <v>6.9767441860465101E-2</v>
      </c>
      <c r="AA953" s="17">
        <v>2.2222222222222199E-2</v>
      </c>
      <c r="AB953" s="17"/>
      <c r="AC953" s="17">
        <v>4.3268534877755602E-2</v>
      </c>
      <c r="AD953" s="17">
        <v>4.0474001136416901E-2</v>
      </c>
      <c r="AE953" s="17">
        <v>7.3110603536777397E-2</v>
      </c>
      <c r="AF953" s="17"/>
      <c r="AG953" s="17">
        <v>5.1174619912588898E-2</v>
      </c>
      <c r="AH953" s="17">
        <v>3.3052807245622498E-2</v>
      </c>
      <c r="AI953" s="17">
        <v>7.5073189950509295E-2</v>
      </c>
      <c r="AJ953" s="17">
        <v>0</v>
      </c>
      <c r="AK953" s="17">
        <v>0.121118187154759</v>
      </c>
      <c r="AL953" s="17"/>
      <c r="AM953" s="17">
        <v>4.75756414491098E-2</v>
      </c>
      <c r="AN953" s="17">
        <v>4.1204918636334097E-2</v>
      </c>
      <c r="AO953" s="17">
        <v>4.5946785518058302E-2</v>
      </c>
      <c r="AP953" s="17">
        <v>5.8892883020480201E-2</v>
      </c>
      <c r="AQ953" s="17">
        <v>4.2115066185209202E-2</v>
      </c>
      <c r="AR953" s="17"/>
      <c r="AS953" s="17">
        <v>5.2957410275676499E-2</v>
      </c>
      <c r="AT953" s="17">
        <v>3.8817422316748999E-2</v>
      </c>
      <c r="AU953" s="17">
        <v>4.3859702340564202E-2</v>
      </c>
      <c r="AV953" s="17">
        <v>5.8407792369435801E-2</v>
      </c>
      <c r="AW953" s="17"/>
      <c r="AX953" s="17">
        <v>4.4585949019033802E-2</v>
      </c>
      <c r="AY953" s="17"/>
      <c r="AZ953" s="17">
        <v>8.1968125982463405E-2</v>
      </c>
      <c r="BA953" s="17">
        <v>3.0196982450006099E-2</v>
      </c>
      <c r="BB953" s="17">
        <v>2.9073162477219701E-2</v>
      </c>
      <c r="BC953" s="17"/>
      <c r="BD953" s="17">
        <v>5.2221193354277502E-2</v>
      </c>
      <c r="BE953" s="17">
        <v>4.3947448919524602E-2</v>
      </c>
    </row>
    <row r="954" spans="2:57" x14ac:dyDescent="0.35">
      <c r="B954" t="s">
        <v>394</v>
      </c>
      <c r="C954" s="17">
        <v>0.16404844090882201</v>
      </c>
      <c r="D954" s="17">
        <v>0.20565619619585099</v>
      </c>
      <c r="E954" s="17">
        <v>0.14035000036821901</v>
      </c>
      <c r="F954" s="17"/>
      <c r="G954" s="17">
        <v>0.20634989050668601</v>
      </c>
      <c r="H954" s="17">
        <v>0.18345505728543501</v>
      </c>
      <c r="I954" s="17">
        <v>0.16545817991363301</v>
      </c>
      <c r="J954" s="17">
        <v>0.174768995281153</v>
      </c>
      <c r="K954" s="17">
        <v>0.119800964056506</v>
      </c>
      <c r="L954" s="17">
        <v>5.9738462768450601E-2</v>
      </c>
      <c r="M954" s="17"/>
      <c r="N954" s="17">
        <v>0.123586850381266</v>
      </c>
      <c r="O954" s="17">
        <v>0.23729292254214299</v>
      </c>
      <c r="P954" s="17">
        <v>0.17375780665089499</v>
      </c>
      <c r="Q954" s="17">
        <v>0.18534139291073401</v>
      </c>
      <c r="R954" s="17"/>
      <c r="S954" s="17">
        <v>0.15</v>
      </c>
      <c r="T954" s="17">
        <v>0.2</v>
      </c>
      <c r="U954" s="17">
        <v>0.17647058823529399</v>
      </c>
      <c r="V954" s="17">
        <v>0.126984126984127</v>
      </c>
      <c r="W954" s="17">
        <v>0.169491525423729</v>
      </c>
      <c r="X954" s="17">
        <v>0.189873417721519</v>
      </c>
      <c r="Y954" s="17">
        <v>0.2</v>
      </c>
      <c r="Z954" s="17">
        <v>0.209302325581395</v>
      </c>
      <c r="AA954" s="17">
        <v>8.8888888888888906E-2</v>
      </c>
      <c r="AB954" s="17"/>
      <c r="AC954" s="17">
        <v>0.11588145547145701</v>
      </c>
      <c r="AD954" s="17">
        <v>0.198014717802377</v>
      </c>
      <c r="AE954" s="17">
        <v>0.148860683766489</v>
      </c>
      <c r="AF954" s="17"/>
      <c r="AG954" s="17">
        <v>0.12811096862138499</v>
      </c>
      <c r="AH954" s="17">
        <v>0.18692470107291301</v>
      </c>
      <c r="AI954" s="17">
        <v>0.14102859305174101</v>
      </c>
      <c r="AJ954" s="17">
        <v>0</v>
      </c>
      <c r="AK954" s="17">
        <v>0.102975466681009</v>
      </c>
      <c r="AL954" s="17"/>
      <c r="AM954" s="17">
        <v>0.131647331235413</v>
      </c>
      <c r="AN954" s="17">
        <v>0.16417735144866799</v>
      </c>
      <c r="AO954" s="17">
        <v>0.12274638842313999</v>
      </c>
      <c r="AP954" s="17">
        <v>0.19033473066059101</v>
      </c>
      <c r="AQ954" s="17">
        <v>0.21352698513731699</v>
      </c>
      <c r="AR954" s="17"/>
      <c r="AS954" s="17">
        <v>0.14868111707513099</v>
      </c>
      <c r="AT954" s="17">
        <v>0.16041673080472199</v>
      </c>
      <c r="AU954" s="17">
        <v>0.14959045102427901</v>
      </c>
      <c r="AV954" s="17">
        <v>0.21953015454969901</v>
      </c>
      <c r="AW954" s="17"/>
      <c r="AX954" s="17">
        <v>0.16948638219907899</v>
      </c>
      <c r="AY954" s="17"/>
      <c r="AZ954" s="17">
        <v>0.18668702659658701</v>
      </c>
      <c r="BA954" s="17">
        <v>0.162919837450096</v>
      </c>
      <c r="BB954" s="17">
        <v>0.143375471692054</v>
      </c>
      <c r="BC954" s="17"/>
      <c r="BD954" s="17">
        <v>0.177869447178271</v>
      </c>
      <c r="BE954" s="17">
        <v>0.160607685439558</v>
      </c>
    </row>
    <row r="955" spans="2:57" x14ac:dyDescent="0.35">
      <c r="B955" t="s">
        <v>395</v>
      </c>
      <c r="C955" s="17">
        <v>0.28232308112188598</v>
      </c>
      <c r="D955" s="17">
        <v>0.23728775886909401</v>
      </c>
      <c r="E955" s="17">
        <v>0.31013608470772203</v>
      </c>
      <c r="F955" s="17"/>
      <c r="G955" s="17">
        <v>0.32088409979891502</v>
      </c>
      <c r="H955" s="17">
        <v>0.285947305947021</v>
      </c>
      <c r="I955" s="17">
        <v>0.30748187179338698</v>
      </c>
      <c r="J955" s="17">
        <v>0.25130820711920399</v>
      </c>
      <c r="K955" s="17">
        <v>0.22638830162766699</v>
      </c>
      <c r="L955" s="17">
        <v>0.315106936494845</v>
      </c>
      <c r="M955" s="17"/>
      <c r="N955" s="17">
        <v>0.273834185686541</v>
      </c>
      <c r="O955" s="17">
        <v>0.22621833539903</v>
      </c>
      <c r="P955" s="17">
        <v>0.358813777725282</v>
      </c>
      <c r="Q955" s="17">
        <v>0.332656627215067</v>
      </c>
      <c r="R955" s="17"/>
      <c r="S955" s="17">
        <v>0.31666666666666698</v>
      </c>
      <c r="T955" s="17">
        <v>0.22857142857142901</v>
      </c>
      <c r="U955" s="17">
        <v>0.32352941176470601</v>
      </c>
      <c r="V955" s="17">
        <v>0.38095238095238099</v>
      </c>
      <c r="W955" s="17">
        <v>0.20338983050847501</v>
      </c>
      <c r="X955" s="17">
        <v>0.227848101265823</v>
      </c>
      <c r="Y955" s="17">
        <v>0.3</v>
      </c>
      <c r="Z955" s="17">
        <v>0.186046511627907</v>
      </c>
      <c r="AA955" s="17">
        <v>0.31111111111111101</v>
      </c>
      <c r="AB955" s="17"/>
      <c r="AC955" s="17">
        <v>0.28152561062565401</v>
      </c>
      <c r="AD955" s="17">
        <v>0.26032004648542401</v>
      </c>
      <c r="AE955" s="17">
        <v>0.38753588714639903</v>
      </c>
      <c r="AF955" s="17"/>
      <c r="AG955" s="17">
        <v>0.300111115467181</v>
      </c>
      <c r="AH955" s="17">
        <v>0.24498224952873099</v>
      </c>
      <c r="AI955" s="17">
        <v>0.28712872594937799</v>
      </c>
      <c r="AJ955" s="17">
        <v>0.20363788954449299</v>
      </c>
      <c r="AK955" s="17">
        <v>0.34539778940068</v>
      </c>
      <c r="AL955" s="17"/>
      <c r="AM955" s="17">
        <v>0.41933473422150902</v>
      </c>
      <c r="AN955" s="17">
        <v>0.27802300539487701</v>
      </c>
      <c r="AO955" s="17">
        <v>0.27760250139742498</v>
      </c>
      <c r="AP955" s="17">
        <v>0.26321179136015199</v>
      </c>
      <c r="AQ955" s="17">
        <v>0.27419025126693802</v>
      </c>
      <c r="AR955" s="17"/>
      <c r="AS955" s="17">
        <v>0.29384321687571802</v>
      </c>
      <c r="AT955" s="17">
        <v>0.25172558271818402</v>
      </c>
      <c r="AU955" s="17">
        <v>0.33695826843589999</v>
      </c>
      <c r="AV955" s="17">
        <v>0.25648753063581298</v>
      </c>
      <c r="AW955" s="17"/>
      <c r="AX955" s="17">
        <v>0.273852696435744</v>
      </c>
      <c r="AY955" s="17"/>
      <c r="AZ955" s="17">
        <v>0.31312044755285301</v>
      </c>
      <c r="BA955" s="17">
        <v>0.29580773779010899</v>
      </c>
      <c r="BB955" s="17">
        <v>0.23897438316976199</v>
      </c>
      <c r="BC955" s="17"/>
      <c r="BD955" s="17">
        <v>0.27338272963483801</v>
      </c>
      <c r="BE955" s="17">
        <v>0.29943857130297502</v>
      </c>
    </row>
    <row r="956" spans="2:57" x14ac:dyDescent="0.35">
      <c r="B956" t="s">
        <v>396</v>
      </c>
      <c r="C956" s="17">
        <v>0.31904508084293698</v>
      </c>
      <c r="D956" s="17">
        <v>0.307321946834406</v>
      </c>
      <c r="E956" s="17">
        <v>0.32496857709873</v>
      </c>
      <c r="F956" s="17"/>
      <c r="G956" s="17">
        <v>0.37463117664449602</v>
      </c>
      <c r="H956" s="17">
        <v>0.259036947741343</v>
      </c>
      <c r="I956" s="17">
        <v>0.27551119977292499</v>
      </c>
      <c r="J956" s="17">
        <v>0.34311841912671598</v>
      </c>
      <c r="K956" s="17">
        <v>0.43379482190704299</v>
      </c>
      <c r="L956" s="17">
        <v>0.35678012808623999</v>
      </c>
      <c r="M956" s="17"/>
      <c r="N956" s="17">
        <v>0.35333767699491497</v>
      </c>
      <c r="O956" s="17">
        <v>0.30441970179287697</v>
      </c>
      <c r="P956" s="17">
        <v>0.28758627442838203</v>
      </c>
      <c r="Q956" s="17">
        <v>0.22010895962242899</v>
      </c>
      <c r="R956" s="17"/>
      <c r="S956" s="17">
        <v>0.28333333333333299</v>
      </c>
      <c r="T956" s="17">
        <v>0.314285714285714</v>
      </c>
      <c r="U956" s="17">
        <v>0.26470588235294101</v>
      </c>
      <c r="V956" s="17">
        <v>0.34920634920634902</v>
      </c>
      <c r="W956" s="17">
        <v>0.40677966101694901</v>
      </c>
      <c r="X956" s="17">
        <v>0.329113924050633</v>
      </c>
      <c r="Y956" s="17">
        <v>0.28571428571428598</v>
      </c>
      <c r="Z956" s="17">
        <v>0.34883720930232598</v>
      </c>
      <c r="AA956" s="17">
        <v>0.33333333333333298</v>
      </c>
      <c r="AB956" s="17"/>
      <c r="AC956" s="17">
        <v>0.35844655216029903</v>
      </c>
      <c r="AD956" s="17">
        <v>0.294875297251116</v>
      </c>
      <c r="AE956" s="17">
        <v>0.25843489451176399</v>
      </c>
      <c r="AF956" s="17"/>
      <c r="AG956" s="17">
        <v>0.31497076719778</v>
      </c>
      <c r="AH956" s="17">
        <v>0.33403437619540199</v>
      </c>
      <c r="AI956" s="17">
        <v>0.33011568387922602</v>
      </c>
      <c r="AJ956" s="17">
        <v>0.37352596106910102</v>
      </c>
      <c r="AK956" s="17">
        <v>0.38906317334597401</v>
      </c>
      <c r="AL956" s="17"/>
      <c r="AM956" s="17">
        <v>0.280868207282578</v>
      </c>
      <c r="AN956" s="17">
        <v>0.29045452156634299</v>
      </c>
      <c r="AO956" s="17">
        <v>0.34885513751317099</v>
      </c>
      <c r="AP956" s="17">
        <v>0.32827092882850201</v>
      </c>
      <c r="AQ956" s="17">
        <v>0.24684985927973399</v>
      </c>
      <c r="AR956" s="17"/>
      <c r="AS956" s="17">
        <v>0.285483947520763</v>
      </c>
      <c r="AT956" s="17">
        <v>0.352855211102172</v>
      </c>
      <c r="AU956" s="17">
        <v>0.31345696806030898</v>
      </c>
      <c r="AV956" s="17">
        <v>0.30630962457101901</v>
      </c>
      <c r="AW956" s="17"/>
      <c r="AX956" s="17">
        <v>0.32542402233527001</v>
      </c>
      <c r="AY956" s="17"/>
      <c r="AZ956" s="17">
        <v>0.31275155804189603</v>
      </c>
      <c r="BA956" s="17">
        <v>0.31024429366658601</v>
      </c>
      <c r="BB956" s="17">
        <v>0.33262980393664598</v>
      </c>
      <c r="BC956" s="17"/>
      <c r="BD956" s="17">
        <v>0.32193935583406902</v>
      </c>
      <c r="BE956" s="17">
        <v>0.31234375974022</v>
      </c>
    </row>
    <row r="957" spans="2:57" x14ac:dyDescent="0.35">
      <c r="B957" t="s">
        <v>397</v>
      </c>
      <c r="C957" s="17">
        <v>0.14876113885946299</v>
      </c>
      <c r="D957" s="17">
        <v>0.164802905054584</v>
      </c>
      <c r="E957" s="17">
        <v>0.140026335423135</v>
      </c>
      <c r="F957" s="17"/>
      <c r="G957" s="17">
        <v>4.2055739210143203E-2</v>
      </c>
      <c r="H957" s="17">
        <v>0.16511480823857699</v>
      </c>
      <c r="I957" s="17">
        <v>0.17673586523246401</v>
      </c>
      <c r="J957" s="17">
        <v>0.18353085287468199</v>
      </c>
      <c r="K957" s="17">
        <v>0.104063911449587</v>
      </c>
      <c r="L957" s="17">
        <v>0.13492801807824401</v>
      </c>
      <c r="M957" s="17"/>
      <c r="N957" s="17">
        <v>0.16381250311742901</v>
      </c>
      <c r="O957" s="17">
        <v>0.15337520751766301</v>
      </c>
      <c r="P957" s="17">
        <v>0.10084087364078</v>
      </c>
      <c r="Q957" s="17">
        <v>0.13964505384696599</v>
      </c>
      <c r="R957" s="17"/>
      <c r="S957" s="17">
        <v>0.141666666666667</v>
      </c>
      <c r="T957" s="17">
        <v>0.15238095238095201</v>
      </c>
      <c r="U957" s="17">
        <v>0.14705882352941199</v>
      </c>
      <c r="V957" s="17">
        <v>7.9365079365079402E-2</v>
      </c>
      <c r="W957" s="17">
        <v>0.13559322033898299</v>
      </c>
      <c r="X957" s="17">
        <v>0.177215189873418</v>
      </c>
      <c r="Y957" s="17">
        <v>0.128571428571429</v>
      </c>
      <c r="Z957" s="17">
        <v>0.186046511627907</v>
      </c>
      <c r="AA957" s="17">
        <v>0.2</v>
      </c>
      <c r="AB957" s="17"/>
      <c r="AC957" s="17">
        <v>0.145993115014036</v>
      </c>
      <c r="AD957" s="17">
        <v>0.16942865356845199</v>
      </c>
      <c r="AE957" s="17">
        <v>0.120325701997166</v>
      </c>
      <c r="AF957" s="17"/>
      <c r="AG957" s="17">
        <v>0.17860912057449299</v>
      </c>
      <c r="AH957" s="17">
        <v>0.15867357828936299</v>
      </c>
      <c r="AI957" s="17">
        <v>0.128709743359499</v>
      </c>
      <c r="AJ957" s="17">
        <v>0.42283614938640601</v>
      </c>
      <c r="AK957" s="17">
        <v>4.1445383417578703E-2</v>
      </c>
      <c r="AL957" s="17"/>
      <c r="AM957" s="17">
        <v>5.2600994554996602E-2</v>
      </c>
      <c r="AN957" s="17">
        <v>0.15850138885548001</v>
      </c>
      <c r="AO957" s="17">
        <v>0.17019403658236901</v>
      </c>
      <c r="AP957" s="17">
        <v>0.143224079276628</v>
      </c>
      <c r="AQ957" s="17">
        <v>0.17666730327949301</v>
      </c>
      <c r="AR957" s="17"/>
      <c r="AS957" s="17">
        <v>0.157286042793335</v>
      </c>
      <c r="AT957" s="17">
        <v>0.17241312800691999</v>
      </c>
      <c r="AU957" s="17">
        <v>9.1858101301258002E-2</v>
      </c>
      <c r="AV957" s="17">
        <v>0.159264897874034</v>
      </c>
      <c r="AW957" s="17"/>
      <c r="AX957" s="17">
        <v>0.15581917527208899</v>
      </c>
      <c r="AY957" s="17"/>
      <c r="AZ957" s="17">
        <v>8.12784814573074E-2</v>
      </c>
      <c r="BA957" s="17">
        <v>0.177868886070078</v>
      </c>
      <c r="BB957" s="17">
        <v>0.19212351198581601</v>
      </c>
      <c r="BC957" s="17"/>
      <c r="BD957" s="17">
        <v>0.126922212131205</v>
      </c>
      <c r="BE957" s="17">
        <v>0.17024713849117501</v>
      </c>
    </row>
    <row r="958" spans="2:57" x14ac:dyDescent="0.35">
      <c r="B958" t="s">
        <v>81</v>
      </c>
      <c r="C958" s="17">
        <v>3.9095222639526403E-2</v>
      </c>
      <c r="D958" s="17">
        <v>2.7461888756838401E-2</v>
      </c>
      <c r="E958" s="17">
        <v>4.3889856044406497E-2</v>
      </c>
      <c r="F958" s="17"/>
      <c r="G958" s="17">
        <v>3.0929166211436199E-2</v>
      </c>
      <c r="H958" s="17">
        <v>3.6925417140709703E-2</v>
      </c>
      <c r="I958" s="17">
        <v>1.7145562010973499E-2</v>
      </c>
      <c r="J958" s="17">
        <v>3.11131206531929E-2</v>
      </c>
      <c r="K958" s="17">
        <v>9.3117845965923401E-2</v>
      </c>
      <c r="L958" s="17">
        <v>5.6060869715137601E-2</v>
      </c>
      <c r="M958" s="17"/>
      <c r="N958" s="17">
        <v>3.7019374363951002E-2</v>
      </c>
      <c r="O958" s="17">
        <v>2.93522547874083E-2</v>
      </c>
      <c r="P958" s="17">
        <v>3.93987481008835E-2</v>
      </c>
      <c r="Q958" s="17">
        <v>7.7207331002235799E-2</v>
      </c>
      <c r="R958" s="17"/>
      <c r="S958" s="17">
        <v>3.3333333333333298E-2</v>
      </c>
      <c r="T958" s="17">
        <v>5.7142857142857099E-2</v>
      </c>
      <c r="U958" s="17">
        <v>5.8823529411764698E-2</v>
      </c>
      <c r="V958" s="17">
        <v>1.58730158730159E-2</v>
      </c>
      <c r="W958" s="17">
        <v>0</v>
      </c>
      <c r="X958" s="17">
        <v>3.7974683544303799E-2</v>
      </c>
      <c r="Y958" s="17">
        <v>7.1428571428571397E-2</v>
      </c>
      <c r="Z958" s="17">
        <v>0</v>
      </c>
      <c r="AA958" s="17">
        <v>4.4444444444444398E-2</v>
      </c>
      <c r="AB958" s="17"/>
      <c r="AC958" s="17">
        <v>5.4884731850798001E-2</v>
      </c>
      <c r="AD958" s="17">
        <v>3.6887283756214702E-2</v>
      </c>
      <c r="AE958" s="17">
        <v>1.17322290414048E-2</v>
      </c>
      <c r="AF958" s="17"/>
      <c r="AG958" s="17">
        <v>2.7023408226571798E-2</v>
      </c>
      <c r="AH958" s="17">
        <v>4.2332287667969502E-2</v>
      </c>
      <c r="AI958" s="17">
        <v>3.7944063809647099E-2</v>
      </c>
      <c r="AJ958" s="17">
        <v>0</v>
      </c>
      <c r="AK958" s="17">
        <v>0</v>
      </c>
      <c r="AL958" s="17"/>
      <c r="AM958" s="17">
        <v>6.79730912563936E-2</v>
      </c>
      <c r="AN958" s="17">
        <v>6.7638814098298403E-2</v>
      </c>
      <c r="AO958" s="17">
        <v>3.4655150565836602E-2</v>
      </c>
      <c r="AP958" s="17">
        <v>1.6065586853647E-2</v>
      </c>
      <c r="AQ958" s="17">
        <v>4.6650534851308698E-2</v>
      </c>
      <c r="AR958" s="17"/>
      <c r="AS958" s="17">
        <v>6.1748265459377602E-2</v>
      </c>
      <c r="AT958" s="17">
        <v>2.3771925051254101E-2</v>
      </c>
      <c r="AU958" s="17">
        <v>6.42765088376899E-2</v>
      </c>
      <c r="AV958" s="17">
        <v>0</v>
      </c>
      <c r="AW958" s="17"/>
      <c r="AX958" s="17">
        <v>3.0831774738783301E-2</v>
      </c>
      <c r="AY958" s="17"/>
      <c r="AZ958" s="17">
        <v>2.4194360368893501E-2</v>
      </c>
      <c r="BA958" s="17">
        <v>2.29622625731251E-2</v>
      </c>
      <c r="BB958" s="17">
        <v>6.3823666738502496E-2</v>
      </c>
      <c r="BC958" s="17"/>
      <c r="BD958" s="17">
        <v>4.7665061867339202E-2</v>
      </c>
      <c r="BE958" s="17">
        <v>1.34153961065478E-2</v>
      </c>
    </row>
    <row r="959" spans="2:57" x14ac:dyDescent="0.3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row>
    <row r="960" spans="2:57" x14ac:dyDescent="0.35">
      <c r="B960" s="6" t="s">
        <v>402</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row>
    <row r="961" spans="2:57" x14ac:dyDescent="0.35">
      <c r="B961" s="24" t="s">
        <v>85</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row>
    <row r="962" spans="2:57" x14ac:dyDescent="0.35">
      <c r="B962" t="s">
        <v>393</v>
      </c>
      <c r="C962" s="17">
        <v>4.3102883380725203E-2</v>
      </c>
      <c r="D962" s="17">
        <v>4.16293355301273E-2</v>
      </c>
      <c r="E962" s="17">
        <v>4.4172150994077501E-2</v>
      </c>
      <c r="F962" s="17"/>
      <c r="G962" s="17">
        <v>6.6170145017917098E-2</v>
      </c>
      <c r="H962" s="17">
        <v>4.4493950772987102E-2</v>
      </c>
      <c r="I962" s="17">
        <v>4.8571774185805501E-2</v>
      </c>
      <c r="J962" s="17">
        <v>2.6657409214010001E-2</v>
      </c>
      <c r="K962" s="17">
        <v>3.1817478163076403E-2</v>
      </c>
      <c r="L962" s="17">
        <v>4.8323629996754797E-2</v>
      </c>
      <c r="M962" s="17"/>
      <c r="N962" s="17">
        <v>3.8777675951780499E-2</v>
      </c>
      <c r="O962" s="17">
        <v>4.5161668260140397E-2</v>
      </c>
      <c r="P962" s="17">
        <v>3.7946221079333597E-2</v>
      </c>
      <c r="Q962" s="17">
        <v>7.1164659500900701E-2</v>
      </c>
      <c r="R962" s="17"/>
      <c r="S962" s="17">
        <v>7.4999999999999997E-2</v>
      </c>
      <c r="T962" s="17">
        <v>5.7142857142857099E-2</v>
      </c>
      <c r="U962" s="17">
        <v>0</v>
      </c>
      <c r="V962" s="17">
        <v>1.58730158730159E-2</v>
      </c>
      <c r="W962" s="17">
        <v>8.4745762711864403E-2</v>
      </c>
      <c r="X962" s="17">
        <v>5.0632911392405097E-2</v>
      </c>
      <c r="Y962" s="17">
        <v>1.4285714285714299E-2</v>
      </c>
      <c r="Z962" s="17">
        <v>6.9767441860465101E-2</v>
      </c>
      <c r="AA962" s="17">
        <v>2.2222222222222199E-2</v>
      </c>
      <c r="AB962" s="17"/>
      <c r="AC962" s="17">
        <v>4.6694965070126403E-2</v>
      </c>
      <c r="AD962" s="17">
        <v>3.1103303089291299E-2</v>
      </c>
      <c r="AE962" s="17">
        <v>8.6308885217241199E-2</v>
      </c>
      <c r="AF962" s="17"/>
      <c r="AG962" s="17">
        <v>5.33263889682873E-2</v>
      </c>
      <c r="AH962" s="17">
        <v>3.20219338036416E-2</v>
      </c>
      <c r="AI962" s="17">
        <v>2.0419477759361399E-2</v>
      </c>
      <c r="AJ962" s="17">
        <v>0</v>
      </c>
      <c r="AK962" s="17">
        <v>5.8059752064491599E-2</v>
      </c>
      <c r="AL962" s="17"/>
      <c r="AM962" s="17">
        <v>6.3430576653441401E-2</v>
      </c>
      <c r="AN962" s="17">
        <v>3.1952115571131499E-2</v>
      </c>
      <c r="AO962" s="17">
        <v>2.9635163784981801E-2</v>
      </c>
      <c r="AP962" s="17">
        <v>5.3178237414354498E-2</v>
      </c>
      <c r="AQ962" s="17">
        <v>8.1422461291404499E-2</v>
      </c>
      <c r="AR962" s="17"/>
      <c r="AS962" s="17">
        <v>4.13594751980891E-2</v>
      </c>
      <c r="AT962" s="17">
        <v>3.7124587440269703E-2</v>
      </c>
      <c r="AU962" s="17">
        <v>5.7650498572348198E-2</v>
      </c>
      <c r="AV962" s="17">
        <v>3.9503027297795298E-2</v>
      </c>
      <c r="AW962" s="17"/>
      <c r="AX962" s="17">
        <v>4.0364901333793203E-2</v>
      </c>
      <c r="AY962" s="17"/>
      <c r="AZ962" s="17">
        <v>6.1932224304235499E-2</v>
      </c>
      <c r="BA962" s="17">
        <v>2.6098809549584E-2</v>
      </c>
      <c r="BB962" s="17">
        <v>4.2867310534704002E-2</v>
      </c>
      <c r="BC962" s="17"/>
      <c r="BD962" s="17">
        <v>5.5456290423383701E-2</v>
      </c>
      <c r="BE962" s="17">
        <v>3.9550046389646501E-2</v>
      </c>
    </row>
    <row r="963" spans="2:57" x14ac:dyDescent="0.35">
      <c r="B963" t="s">
        <v>394</v>
      </c>
      <c r="C963" s="17">
        <v>0.17900704239984899</v>
      </c>
      <c r="D963" s="17">
        <v>0.178898562830548</v>
      </c>
      <c r="E963" s="17">
        <v>0.17991251129481101</v>
      </c>
      <c r="F963" s="17"/>
      <c r="G963" s="17">
        <v>0.21943500958058501</v>
      </c>
      <c r="H963" s="17">
        <v>0.179298876147645</v>
      </c>
      <c r="I963" s="17">
        <v>0.18991141029998901</v>
      </c>
      <c r="J963" s="17">
        <v>0.22852765314391199</v>
      </c>
      <c r="K963" s="17">
        <v>9.4254638792380094E-2</v>
      </c>
      <c r="L963" s="17">
        <v>0.11257022638799601</v>
      </c>
      <c r="M963" s="17"/>
      <c r="N963" s="17">
        <v>0.15538875450780501</v>
      </c>
      <c r="O963" s="17">
        <v>0.20218051234182499</v>
      </c>
      <c r="P963" s="17">
        <v>0.21440693909993699</v>
      </c>
      <c r="Q963" s="17">
        <v>0.189252867716038</v>
      </c>
      <c r="R963" s="17"/>
      <c r="S963" s="17">
        <v>0.133333333333333</v>
      </c>
      <c r="T963" s="17">
        <v>0.22857142857142901</v>
      </c>
      <c r="U963" s="17">
        <v>0.17647058823529399</v>
      </c>
      <c r="V963" s="17">
        <v>0.22222222222222199</v>
      </c>
      <c r="W963" s="17">
        <v>0.186440677966102</v>
      </c>
      <c r="X963" s="17">
        <v>0.139240506329114</v>
      </c>
      <c r="Y963" s="17">
        <v>0.22857142857142901</v>
      </c>
      <c r="Z963" s="17">
        <v>0.162790697674419</v>
      </c>
      <c r="AA963" s="17">
        <v>0.133333333333333</v>
      </c>
      <c r="AB963" s="17"/>
      <c r="AC963" s="17">
        <v>0.16217196057746699</v>
      </c>
      <c r="AD963" s="17">
        <v>0.16988032462518099</v>
      </c>
      <c r="AE963" s="17">
        <v>0.203609688032312</v>
      </c>
      <c r="AF963" s="17"/>
      <c r="AG963" s="17">
        <v>0.18666189676375</v>
      </c>
      <c r="AH963" s="17">
        <v>0.16314710366448901</v>
      </c>
      <c r="AI963" s="17">
        <v>0.15643412254974701</v>
      </c>
      <c r="AJ963" s="17">
        <v>0</v>
      </c>
      <c r="AK963" s="17">
        <v>0.378925178897557</v>
      </c>
      <c r="AL963" s="17"/>
      <c r="AM963" s="17">
        <v>0.15817868451053499</v>
      </c>
      <c r="AN963" s="17">
        <v>0.17681523911799399</v>
      </c>
      <c r="AO963" s="17">
        <v>0.160349145301908</v>
      </c>
      <c r="AP963" s="17">
        <v>0.17683620044814599</v>
      </c>
      <c r="AQ963" s="17">
        <v>0.21117200678768799</v>
      </c>
      <c r="AR963" s="17"/>
      <c r="AS963" s="17">
        <v>0.186148623286849</v>
      </c>
      <c r="AT963" s="17">
        <v>0.18838350360018999</v>
      </c>
      <c r="AU963" s="17">
        <v>0.159722516448284</v>
      </c>
      <c r="AV963" s="17">
        <v>0.17203437026252799</v>
      </c>
      <c r="AW963" s="17"/>
      <c r="AX963" s="17">
        <v>0.17918491395587499</v>
      </c>
      <c r="AY963" s="17"/>
      <c r="AZ963" s="17">
        <v>0.21732031605861399</v>
      </c>
      <c r="BA963" s="17">
        <v>0.166742867682174</v>
      </c>
      <c r="BB963" s="17">
        <v>0.161532428398966</v>
      </c>
      <c r="BC963" s="17"/>
      <c r="BD963" s="17">
        <v>0.17578146149341101</v>
      </c>
      <c r="BE963" s="17">
        <v>0.18846926855195401</v>
      </c>
    </row>
    <row r="964" spans="2:57" x14ac:dyDescent="0.35">
      <c r="B964" t="s">
        <v>395</v>
      </c>
      <c r="C964" s="17">
        <v>0.32041007644564901</v>
      </c>
      <c r="D964" s="17">
        <v>0.30668588065698099</v>
      </c>
      <c r="E964" s="17">
        <v>0.32528600393571699</v>
      </c>
      <c r="F964" s="17"/>
      <c r="G964" s="17">
        <v>0.33401983648443001</v>
      </c>
      <c r="H964" s="17">
        <v>0.33062581038878802</v>
      </c>
      <c r="I964" s="17">
        <v>0.31979022613298402</v>
      </c>
      <c r="J964" s="17">
        <v>0.24682720687825099</v>
      </c>
      <c r="K964" s="17">
        <v>0.38229115974473099</v>
      </c>
      <c r="L964" s="17">
        <v>0.31833604259043702</v>
      </c>
      <c r="M964" s="17"/>
      <c r="N964" s="17">
        <v>0.32526403217491801</v>
      </c>
      <c r="O964" s="17">
        <v>0.32204445079727201</v>
      </c>
      <c r="P964" s="17">
        <v>0.30369231105246203</v>
      </c>
      <c r="Q964" s="17">
        <v>0.29419511274714899</v>
      </c>
      <c r="R964" s="17"/>
      <c r="S964" s="17">
        <v>0.375</v>
      </c>
      <c r="T964" s="17">
        <v>0.266666666666667</v>
      </c>
      <c r="U964" s="17">
        <v>0.47058823529411797</v>
      </c>
      <c r="V964" s="17">
        <v>0.317460317460317</v>
      </c>
      <c r="W964" s="17">
        <v>0.305084745762712</v>
      </c>
      <c r="X964" s="17">
        <v>0.30379746835443</v>
      </c>
      <c r="Y964" s="17">
        <v>0.25714285714285701</v>
      </c>
      <c r="Z964" s="17">
        <v>0.13953488372093001</v>
      </c>
      <c r="AA964" s="17">
        <v>0.344444444444444</v>
      </c>
      <c r="AB964" s="17"/>
      <c r="AC964" s="17">
        <v>0.35130002301394198</v>
      </c>
      <c r="AD964" s="17">
        <v>0.299159772489618</v>
      </c>
      <c r="AE964" s="17">
        <v>0.31682914247521599</v>
      </c>
      <c r="AF964" s="17"/>
      <c r="AG964" s="17">
        <v>0.29904896244492901</v>
      </c>
      <c r="AH964" s="17">
        <v>0.314815466044018</v>
      </c>
      <c r="AI964" s="17">
        <v>0.34618369361607798</v>
      </c>
      <c r="AJ964" s="17">
        <v>0.57716385061359399</v>
      </c>
      <c r="AK964" s="17">
        <v>0.28500750892254001</v>
      </c>
      <c r="AL964" s="17"/>
      <c r="AM964" s="17">
        <v>0.36776269260426298</v>
      </c>
      <c r="AN964" s="17">
        <v>0.332258215394926</v>
      </c>
      <c r="AO964" s="17">
        <v>0.33206905646483298</v>
      </c>
      <c r="AP964" s="17">
        <v>0.29917277401646297</v>
      </c>
      <c r="AQ964" s="17">
        <v>0.36701300412341298</v>
      </c>
      <c r="AR964" s="17"/>
      <c r="AS964" s="17">
        <v>0.285007052544682</v>
      </c>
      <c r="AT964" s="17">
        <v>0.267495119879333</v>
      </c>
      <c r="AU964" s="17">
        <v>0.413566371720054</v>
      </c>
      <c r="AV964" s="17">
        <v>0.37340672407875503</v>
      </c>
      <c r="AW964" s="17"/>
      <c r="AX964" s="17">
        <v>0.31428923093918898</v>
      </c>
      <c r="AY964" s="17"/>
      <c r="AZ964" s="17">
        <v>0.31823639890719801</v>
      </c>
      <c r="BA964" s="17">
        <v>0.33949772105077097</v>
      </c>
      <c r="BB964" s="17">
        <v>0.31165294722628201</v>
      </c>
      <c r="BC964" s="17"/>
      <c r="BD964" s="17">
        <v>0.29587729715869399</v>
      </c>
      <c r="BE964" s="17">
        <v>0.33476204162690898</v>
      </c>
    </row>
    <row r="965" spans="2:57" x14ac:dyDescent="0.35">
      <c r="B965" t="s">
        <v>396</v>
      </c>
      <c r="C965" s="17">
        <v>0.29064249010873699</v>
      </c>
      <c r="D965" s="17">
        <v>0.32237271925555799</v>
      </c>
      <c r="E965" s="17">
        <v>0.27334831505547602</v>
      </c>
      <c r="F965" s="17"/>
      <c r="G965" s="17">
        <v>0.25572910941159199</v>
      </c>
      <c r="H965" s="17">
        <v>0.28484565865326</v>
      </c>
      <c r="I965" s="17">
        <v>0.28833255039516198</v>
      </c>
      <c r="J965" s="17">
        <v>0.28673349382301599</v>
      </c>
      <c r="K965" s="17">
        <v>0.30007527133953599</v>
      </c>
      <c r="L965" s="17">
        <v>0.385079655118441</v>
      </c>
      <c r="M965" s="17"/>
      <c r="N965" s="17">
        <v>0.32908113460121902</v>
      </c>
      <c r="O965" s="17">
        <v>0.23480585504873899</v>
      </c>
      <c r="P965" s="17">
        <v>0.27307790521331099</v>
      </c>
      <c r="Q965" s="17">
        <v>0.266811684179319</v>
      </c>
      <c r="R965" s="17"/>
      <c r="S965" s="17">
        <v>0.266666666666667</v>
      </c>
      <c r="T965" s="17">
        <v>0.27619047619047599</v>
      </c>
      <c r="U965" s="17">
        <v>0.23529411764705899</v>
      </c>
      <c r="V965" s="17">
        <v>0.28571428571428598</v>
      </c>
      <c r="W965" s="17">
        <v>0.27118644067796599</v>
      </c>
      <c r="X965" s="17">
        <v>0.329113924050633</v>
      </c>
      <c r="Y965" s="17">
        <v>0.34285714285714303</v>
      </c>
      <c r="Z965" s="17">
        <v>0.39534883720930197</v>
      </c>
      <c r="AA965" s="17">
        <v>0.28888888888888897</v>
      </c>
      <c r="AB965" s="17"/>
      <c r="AC965" s="17">
        <v>0.28009866293449798</v>
      </c>
      <c r="AD965" s="17">
        <v>0.32486840411249202</v>
      </c>
      <c r="AE965" s="17">
        <v>0.17532990772484</v>
      </c>
      <c r="AF965" s="17"/>
      <c r="AG965" s="17">
        <v>0.28325669956206501</v>
      </c>
      <c r="AH965" s="17">
        <v>0.33204795478323501</v>
      </c>
      <c r="AI965" s="17">
        <v>0.34867084046200097</v>
      </c>
      <c r="AJ965" s="17">
        <v>0</v>
      </c>
      <c r="AK965" s="17">
        <v>0.14237102866583001</v>
      </c>
      <c r="AL965" s="17"/>
      <c r="AM965" s="17">
        <v>0.29494377360398999</v>
      </c>
      <c r="AN965" s="17">
        <v>0.20329738049509299</v>
      </c>
      <c r="AO965" s="17">
        <v>0.31460759812767702</v>
      </c>
      <c r="AP965" s="17">
        <v>0.33301193856010602</v>
      </c>
      <c r="AQ965" s="17">
        <v>0.21037575936930999</v>
      </c>
      <c r="AR965" s="17"/>
      <c r="AS965" s="17">
        <v>0.26960034726058402</v>
      </c>
      <c r="AT965" s="17">
        <v>0.33611898459340001</v>
      </c>
      <c r="AU965" s="17">
        <v>0.22337673435309999</v>
      </c>
      <c r="AV965" s="17">
        <v>0.316149289891753</v>
      </c>
      <c r="AW965" s="17"/>
      <c r="AX965" s="17">
        <v>0.305636415862167</v>
      </c>
      <c r="AY965" s="17"/>
      <c r="AZ965" s="17">
        <v>0.27540621422334799</v>
      </c>
      <c r="BA965" s="17">
        <v>0.27548609906086502</v>
      </c>
      <c r="BB965" s="17">
        <v>0.30738447324484902</v>
      </c>
      <c r="BC965" s="17"/>
      <c r="BD965" s="17">
        <v>0.30194446408018299</v>
      </c>
      <c r="BE965" s="17">
        <v>0.28169203607245002</v>
      </c>
    </row>
    <row r="966" spans="2:57" x14ac:dyDescent="0.35">
      <c r="B966" t="s">
        <v>397</v>
      </c>
      <c r="C966" s="17">
        <v>0.13066683057244199</v>
      </c>
      <c r="D966" s="17">
        <v>0.127406229876663</v>
      </c>
      <c r="E966" s="17">
        <v>0.13319879104858501</v>
      </c>
      <c r="F966" s="17"/>
      <c r="G966" s="17">
        <v>9.7992470741873797E-2</v>
      </c>
      <c r="H966" s="17">
        <v>0.122653911180757</v>
      </c>
      <c r="I966" s="17">
        <v>0.12459096811048199</v>
      </c>
      <c r="J966" s="17">
        <v>0.18635534281484101</v>
      </c>
      <c r="K966" s="17">
        <v>0.12145718594070599</v>
      </c>
      <c r="L966" s="17">
        <v>0.10869153105156</v>
      </c>
      <c r="M966" s="17"/>
      <c r="N966" s="17">
        <v>0.13123825254863</v>
      </c>
      <c r="O966" s="17">
        <v>0.14982297535226299</v>
      </c>
      <c r="P966" s="17">
        <v>0.120412626916376</v>
      </c>
      <c r="Q966" s="17">
        <v>0.102861436624018</v>
      </c>
      <c r="R966" s="17"/>
      <c r="S966" s="17">
        <v>0.116666666666667</v>
      </c>
      <c r="T966" s="17">
        <v>0.12380952380952399</v>
      </c>
      <c r="U966" s="17">
        <v>8.8235294117647106E-2</v>
      </c>
      <c r="V966" s="17">
        <v>0.11111111111111099</v>
      </c>
      <c r="W966" s="17">
        <v>0.152542372881356</v>
      </c>
      <c r="X966" s="17">
        <v>0.151898734177215</v>
      </c>
      <c r="Y966" s="17">
        <v>0.128571428571429</v>
      </c>
      <c r="Z966" s="17">
        <v>0.186046511627907</v>
      </c>
      <c r="AA966" s="17">
        <v>0.155555555555556</v>
      </c>
      <c r="AB966" s="17"/>
      <c r="AC966" s="17">
        <v>0.12314260555975901</v>
      </c>
      <c r="AD966" s="17">
        <v>0.147415369001938</v>
      </c>
      <c r="AE966" s="17">
        <v>0.124901162651854</v>
      </c>
      <c r="AF966" s="17"/>
      <c r="AG966" s="17">
        <v>0.146255607092592</v>
      </c>
      <c r="AH966" s="17">
        <v>0.124405037852067</v>
      </c>
      <c r="AI966" s="17">
        <v>9.0347801803164998E-2</v>
      </c>
      <c r="AJ966" s="17">
        <v>0.42283614938640601</v>
      </c>
      <c r="AK966" s="17">
        <v>0.11301091354343901</v>
      </c>
      <c r="AL966" s="17"/>
      <c r="AM966" s="17">
        <v>8.0181441529636896E-2</v>
      </c>
      <c r="AN966" s="17">
        <v>0.16651376811289201</v>
      </c>
      <c r="AO966" s="17">
        <v>0.137144510895222</v>
      </c>
      <c r="AP966" s="17">
        <v>0.108354120755009</v>
      </c>
      <c r="AQ966" s="17">
        <v>0.13001676842818399</v>
      </c>
      <c r="AR966" s="17"/>
      <c r="AS966" s="17">
        <v>0.15032082748152301</v>
      </c>
      <c r="AT966" s="17">
        <v>0.143554265800583</v>
      </c>
      <c r="AU966" s="17">
        <v>0.11294752482343701</v>
      </c>
      <c r="AV966" s="17">
        <v>9.1641623470231207E-2</v>
      </c>
      <c r="AW966" s="17"/>
      <c r="AX966" s="17">
        <v>0.13161815940157301</v>
      </c>
      <c r="AY966" s="17"/>
      <c r="AZ966" s="17">
        <v>9.31355527503505E-2</v>
      </c>
      <c r="BA966" s="17">
        <v>0.15069485273200101</v>
      </c>
      <c r="BB966" s="17">
        <v>0.147241037481291</v>
      </c>
      <c r="BC966" s="17"/>
      <c r="BD966" s="17">
        <v>0.12379233658159799</v>
      </c>
      <c r="BE966" s="17">
        <v>0.135800515794951</v>
      </c>
    </row>
    <row r="967" spans="2:57" x14ac:dyDescent="0.35">
      <c r="B967" t="s">
        <v>81</v>
      </c>
      <c r="C967" s="17">
        <v>3.6170677092597803E-2</v>
      </c>
      <c r="D967" s="17">
        <v>2.30072718501221E-2</v>
      </c>
      <c r="E967" s="17">
        <v>4.4082227671333997E-2</v>
      </c>
      <c r="F967" s="17"/>
      <c r="G967" s="17">
        <v>2.6653428763602001E-2</v>
      </c>
      <c r="H967" s="17">
        <v>3.80817928565617E-2</v>
      </c>
      <c r="I967" s="17">
        <v>2.8803070875577499E-2</v>
      </c>
      <c r="J967" s="17">
        <v>2.48988941259695E-2</v>
      </c>
      <c r="K967" s="17">
        <v>7.0104266019570302E-2</v>
      </c>
      <c r="L967" s="17">
        <v>2.6998914854810301E-2</v>
      </c>
      <c r="M967" s="17"/>
      <c r="N967" s="17">
        <v>2.0250150215647199E-2</v>
      </c>
      <c r="O967" s="17">
        <v>4.5984538199761102E-2</v>
      </c>
      <c r="P967" s="17">
        <v>5.0463996638581102E-2</v>
      </c>
      <c r="Q967" s="17">
        <v>7.5714239232575406E-2</v>
      </c>
      <c r="R967" s="17"/>
      <c r="S967" s="17">
        <v>3.3333333333333298E-2</v>
      </c>
      <c r="T967" s="17">
        <v>4.7619047619047603E-2</v>
      </c>
      <c r="U967" s="17">
        <v>2.9411764705882401E-2</v>
      </c>
      <c r="V967" s="17">
        <v>4.7619047619047603E-2</v>
      </c>
      <c r="W967" s="17">
        <v>0</v>
      </c>
      <c r="X967" s="17">
        <v>2.53164556962025E-2</v>
      </c>
      <c r="Y967" s="17">
        <v>2.8571428571428598E-2</v>
      </c>
      <c r="Z967" s="17">
        <v>4.6511627906976702E-2</v>
      </c>
      <c r="AA967" s="17">
        <v>5.5555555555555601E-2</v>
      </c>
      <c r="AB967" s="17"/>
      <c r="AC967" s="17">
        <v>3.65917828442072E-2</v>
      </c>
      <c r="AD967" s="17">
        <v>2.7572826681479E-2</v>
      </c>
      <c r="AE967" s="17">
        <v>9.3021213898536695E-2</v>
      </c>
      <c r="AF967" s="17"/>
      <c r="AG967" s="17">
        <v>3.1450445168376702E-2</v>
      </c>
      <c r="AH967" s="17">
        <v>3.3562503852550399E-2</v>
      </c>
      <c r="AI967" s="17">
        <v>3.7944063809647099E-2</v>
      </c>
      <c r="AJ967" s="17">
        <v>0</v>
      </c>
      <c r="AK967" s="17">
        <v>2.2625617906142401E-2</v>
      </c>
      <c r="AL967" s="17"/>
      <c r="AM967" s="17">
        <v>3.5502831098134902E-2</v>
      </c>
      <c r="AN967" s="17">
        <v>8.9163281307963999E-2</v>
      </c>
      <c r="AO967" s="17">
        <v>2.6194525425379801E-2</v>
      </c>
      <c r="AP967" s="17">
        <v>2.9446728805921099E-2</v>
      </c>
      <c r="AQ967" s="17">
        <v>0</v>
      </c>
      <c r="AR967" s="17"/>
      <c r="AS967" s="17">
        <v>6.7563674228273404E-2</v>
      </c>
      <c r="AT967" s="17">
        <v>2.7323538686224301E-2</v>
      </c>
      <c r="AU967" s="17">
        <v>3.2736354082777697E-2</v>
      </c>
      <c r="AV967" s="17">
        <v>7.2649649989377204E-3</v>
      </c>
      <c r="AW967" s="17"/>
      <c r="AX967" s="17">
        <v>2.8906378507402901E-2</v>
      </c>
      <c r="AY967" s="17"/>
      <c r="AZ967" s="17">
        <v>3.3969293756254099E-2</v>
      </c>
      <c r="BA967" s="17">
        <v>4.1479649924604803E-2</v>
      </c>
      <c r="BB967" s="17">
        <v>2.9321803113908199E-2</v>
      </c>
      <c r="BC967" s="17"/>
      <c r="BD967" s="17">
        <v>4.7148150262730802E-2</v>
      </c>
      <c r="BE967" s="17">
        <v>1.9726091564089301E-2</v>
      </c>
    </row>
    <row r="968" spans="2:57" x14ac:dyDescent="0.35">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row>
    <row r="969" spans="2:57" x14ac:dyDescent="0.35">
      <c r="B969" s="6" t="s">
        <v>403</v>
      </c>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row>
    <row r="970" spans="2:57" x14ac:dyDescent="0.35">
      <c r="B970" s="24" t="s">
        <v>85</v>
      </c>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row>
    <row r="971" spans="2:57" x14ac:dyDescent="0.35">
      <c r="B971" t="s">
        <v>393</v>
      </c>
      <c r="C971" s="17">
        <v>7.9178023098924494E-2</v>
      </c>
      <c r="D971" s="17">
        <v>6.5988433030465907E-2</v>
      </c>
      <c r="E971" s="17">
        <v>8.7307188937892494E-2</v>
      </c>
      <c r="F971" s="17"/>
      <c r="G971" s="17">
        <v>7.5374520362660902E-2</v>
      </c>
      <c r="H971" s="17">
        <v>8.3664084164373195E-2</v>
      </c>
      <c r="I971" s="17">
        <v>9.0699027784196404E-2</v>
      </c>
      <c r="J971" s="17">
        <v>8.7588757948061105E-2</v>
      </c>
      <c r="K971" s="17">
        <v>3.1146157475631701E-2</v>
      </c>
      <c r="L971" s="17">
        <v>0.106447539717409</v>
      </c>
      <c r="M971" s="17"/>
      <c r="N971" s="17">
        <v>8.1400840808104197E-2</v>
      </c>
      <c r="O971" s="17">
        <v>7.4061130132150696E-2</v>
      </c>
      <c r="P971" s="17">
        <v>7.8111537603009401E-2</v>
      </c>
      <c r="Q971" s="17">
        <v>8.7697926742189999E-2</v>
      </c>
      <c r="R971" s="17"/>
      <c r="S971" s="17">
        <v>6.6666666666666693E-2</v>
      </c>
      <c r="T971" s="17">
        <v>0.14285714285714299</v>
      </c>
      <c r="U971" s="17">
        <v>5.8823529411764698E-2</v>
      </c>
      <c r="V971" s="17">
        <v>4.7619047619047603E-2</v>
      </c>
      <c r="W971" s="17">
        <v>0.13559322033898299</v>
      </c>
      <c r="X971" s="17">
        <v>7.5949367088607597E-2</v>
      </c>
      <c r="Y971" s="17">
        <v>2.8571428571428598E-2</v>
      </c>
      <c r="Z971" s="17">
        <v>9.3023255813953501E-2</v>
      </c>
      <c r="AA971" s="17">
        <v>5.5555555555555601E-2</v>
      </c>
      <c r="AB971" s="17"/>
      <c r="AC971" s="17">
        <v>6.1413965772242299E-2</v>
      </c>
      <c r="AD971" s="17">
        <v>8.6894867767522602E-2</v>
      </c>
      <c r="AE971" s="17">
        <v>0.110611359660151</v>
      </c>
      <c r="AF971" s="17"/>
      <c r="AG971" s="17">
        <v>7.19225877176356E-2</v>
      </c>
      <c r="AH971" s="17">
        <v>7.5576804043731793E-2</v>
      </c>
      <c r="AI971" s="17">
        <v>0.127239901428607</v>
      </c>
      <c r="AJ971" s="17">
        <v>0</v>
      </c>
      <c r="AK971" s="17">
        <v>0.12247991415836899</v>
      </c>
      <c r="AL971" s="17"/>
      <c r="AM971" s="17">
        <v>4.75756414491098E-2</v>
      </c>
      <c r="AN971" s="17">
        <v>3.11833366814411E-2</v>
      </c>
      <c r="AO971" s="17">
        <v>9.5472059539370602E-2</v>
      </c>
      <c r="AP971" s="17">
        <v>9.4490095078701597E-2</v>
      </c>
      <c r="AQ971" s="17">
        <v>4.6650534851308698E-2</v>
      </c>
      <c r="AR971" s="17"/>
      <c r="AS971" s="17">
        <v>0.104739352144246</v>
      </c>
      <c r="AT971" s="17">
        <v>6.0748350146575002E-2</v>
      </c>
      <c r="AU971" s="17">
        <v>7.6941260851369403E-2</v>
      </c>
      <c r="AV971" s="17">
        <v>8.0995491086371205E-2</v>
      </c>
      <c r="AW971" s="17"/>
      <c r="AX971" s="17">
        <v>7.1447755340864796E-2</v>
      </c>
      <c r="AY971" s="17"/>
      <c r="AZ971" s="17">
        <v>0.100139170729254</v>
      </c>
      <c r="BA971" s="17">
        <v>6.2045200206149197E-2</v>
      </c>
      <c r="BB971" s="17">
        <v>7.4776240755104306E-2</v>
      </c>
      <c r="BC971" s="17"/>
      <c r="BD971" s="17">
        <v>9.1061525430279594E-2</v>
      </c>
      <c r="BE971" s="17">
        <v>7.2288987848148203E-2</v>
      </c>
    </row>
    <row r="972" spans="2:57" x14ac:dyDescent="0.35">
      <c r="B972" t="s">
        <v>394</v>
      </c>
      <c r="C972" s="17">
        <v>0.28534343572793103</v>
      </c>
      <c r="D972" s="17">
        <v>0.27290023489193399</v>
      </c>
      <c r="E972" s="17">
        <v>0.29153194631678703</v>
      </c>
      <c r="F972" s="17"/>
      <c r="G972" s="17">
        <v>0.30238382219871301</v>
      </c>
      <c r="H972" s="17">
        <v>0.25766476396890498</v>
      </c>
      <c r="I972" s="17">
        <v>0.29974971020514801</v>
      </c>
      <c r="J972" s="17">
        <v>0.30567682548123298</v>
      </c>
      <c r="K972" s="17">
        <v>0.25837759435345797</v>
      </c>
      <c r="L972" s="17">
        <v>0.331426117350964</v>
      </c>
      <c r="M972" s="17"/>
      <c r="N972" s="17">
        <v>0.273150866280293</v>
      </c>
      <c r="O972" s="17">
        <v>0.351200925538808</v>
      </c>
      <c r="P972" s="17">
        <v>0.20897216755518799</v>
      </c>
      <c r="Q972" s="17">
        <v>0.302267852206203</v>
      </c>
      <c r="R972" s="17"/>
      <c r="S972" s="17">
        <v>0.27500000000000002</v>
      </c>
      <c r="T972" s="17">
        <v>0.314285714285714</v>
      </c>
      <c r="U972" s="17">
        <v>0.35294117647058798</v>
      </c>
      <c r="V972" s="17">
        <v>0.33333333333333298</v>
      </c>
      <c r="W972" s="17">
        <v>0.23728813559322001</v>
      </c>
      <c r="X972" s="17">
        <v>0.215189873417722</v>
      </c>
      <c r="Y972" s="17">
        <v>0.27142857142857102</v>
      </c>
      <c r="Z972" s="17">
        <v>0.25581395348837199</v>
      </c>
      <c r="AA972" s="17">
        <v>0.27777777777777801</v>
      </c>
      <c r="AB972" s="17"/>
      <c r="AC972" s="17">
        <v>0.29921943560132702</v>
      </c>
      <c r="AD972" s="17">
        <v>0.26282816759085398</v>
      </c>
      <c r="AE972" s="17">
        <v>0.33796264201419401</v>
      </c>
      <c r="AF972" s="17"/>
      <c r="AG972" s="17">
        <v>0.26560403404463101</v>
      </c>
      <c r="AH972" s="17">
        <v>0.28461606669980799</v>
      </c>
      <c r="AI972" s="17">
        <v>0.35917485027145102</v>
      </c>
      <c r="AJ972" s="17">
        <v>0</v>
      </c>
      <c r="AK972" s="17">
        <v>0.34275439465865598</v>
      </c>
      <c r="AL972" s="17"/>
      <c r="AM972" s="17">
        <v>0.142739673998661</v>
      </c>
      <c r="AN972" s="17">
        <v>0.313555117258977</v>
      </c>
      <c r="AO972" s="17">
        <v>0.27356815204969598</v>
      </c>
      <c r="AP972" s="17">
        <v>0.32751278905025299</v>
      </c>
      <c r="AQ972" s="17">
        <v>0.34886190848390702</v>
      </c>
      <c r="AR972" s="17"/>
      <c r="AS972" s="17">
        <v>0.28564074750532198</v>
      </c>
      <c r="AT972" s="17">
        <v>0.26490626873960699</v>
      </c>
      <c r="AU972" s="17">
        <v>0.351174229038555</v>
      </c>
      <c r="AV972" s="17">
        <v>0.239470719514045</v>
      </c>
      <c r="AW972" s="17"/>
      <c r="AX972" s="17">
        <v>0.28818828282682601</v>
      </c>
      <c r="AY972" s="17"/>
      <c r="AZ972" s="17">
        <v>0.31825856003327802</v>
      </c>
      <c r="BA972" s="17">
        <v>0.26285830587311199</v>
      </c>
      <c r="BB972" s="17">
        <v>0.28277255465246498</v>
      </c>
      <c r="BC972" s="17"/>
      <c r="BD972" s="17">
        <v>0.290384902320239</v>
      </c>
      <c r="BE972" s="17">
        <v>0.26957739828844701</v>
      </c>
    </row>
    <row r="973" spans="2:57" x14ac:dyDescent="0.35">
      <c r="B973" t="s">
        <v>395</v>
      </c>
      <c r="C973" s="17">
        <v>0.36162516107253601</v>
      </c>
      <c r="D973" s="17">
        <v>0.34196325872024502</v>
      </c>
      <c r="E973" s="17">
        <v>0.37265794548440601</v>
      </c>
      <c r="F973" s="17"/>
      <c r="G973" s="17">
        <v>0.280326358735492</v>
      </c>
      <c r="H973" s="17">
        <v>0.346306796031148</v>
      </c>
      <c r="I973" s="17">
        <v>0.36415449678727102</v>
      </c>
      <c r="J973" s="17">
        <v>0.381830846778976</v>
      </c>
      <c r="K973" s="17">
        <v>0.419362401702917</v>
      </c>
      <c r="L973" s="17">
        <v>0.36441609052874602</v>
      </c>
      <c r="M973" s="17"/>
      <c r="N973" s="17">
        <v>0.38855183929700399</v>
      </c>
      <c r="O973" s="17">
        <v>0.28879955909789601</v>
      </c>
      <c r="P973" s="17">
        <v>0.40986525622179198</v>
      </c>
      <c r="Q973" s="17">
        <v>0.31665179726188802</v>
      </c>
      <c r="R973" s="17"/>
      <c r="S973" s="17">
        <v>0.31666666666666698</v>
      </c>
      <c r="T973" s="17">
        <v>0.24761904761904799</v>
      </c>
      <c r="U973" s="17">
        <v>0.29411764705882398</v>
      </c>
      <c r="V973" s="17">
        <v>0.42857142857142899</v>
      </c>
      <c r="W973" s="17">
        <v>0.44067796610169502</v>
      </c>
      <c r="X973" s="17">
        <v>0.430379746835443</v>
      </c>
      <c r="Y973" s="17">
        <v>0.47142857142857097</v>
      </c>
      <c r="Z973" s="17">
        <v>0.32558139534883701</v>
      </c>
      <c r="AA973" s="17">
        <v>0.37777777777777799</v>
      </c>
      <c r="AB973" s="17"/>
      <c r="AC973" s="17">
        <v>0.35492375184698099</v>
      </c>
      <c r="AD973" s="17">
        <v>0.38537951833469603</v>
      </c>
      <c r="AE973" s="17">
        <v>0.28660788899034301</v>
      </c>
      <c r="AF973" s="17"/>
      <c r="AG973" s="17">
        <v>0.380571101786501</v>
      </c>
      <c r="AH973" s="17">
        <v>0.36633962726727698</v>
      </c>
      <c r="AI973" s="17">
        <v>0.33787231834408599</v>
      </c>
      <c r="AJ973" s="17">
        <v>0.39246902056161198</v>
      </c>
      <c r="AK973" s="17">
        <v>0.30085493569327199</v>
      </c>
      <c r="AL973" s="17"/>
      <c r="AM973" s="17">
        <v>0.45597648943831298</v>
      </c>
      <c r="AN973" s="17">
        <v>0.322320914127533</v>
      </c>
      <c r="AO973" s="17">
        <v>0.35507754666704699</v>
      </c>
      <c r="AP973" s="17">
        <v>0.38001704685389498</v>
      </c>
      <c r="AQ973" s="17">
        <v>0.40060744138869397</v>
      </c>
      <c r="AR973" s="17"/>
      <c r="AS973" s="17">
        <v>0.34491362281792698</v>
      </c>
      <c r="AT973" s="17">
        <v>0.357738681609792</v>
      </c>
      <c r="AU973" s="17">
        <v>0.38375837076036801</v>
      </c>
      <c r="AV973" s="17">
        <v>0.36836103473627002</v>
      </c>
      <c r="AW973" s="17"/>
      <c r="AX973" s="17">
        <v>0.36795785895626298</v>
      </c>
      <c r="AY973" s="17"/>
      <c r="AZ973" s="17">
        <v>0.35570842738765901</v>
      </c>
      <c r="BA973" s="17">
        <v>0.35913839746043802</v>
      </c>
      <c r="BB973" s="17">
        <v>0.37247844861173302</v>
      </c>
      <c r="BC973" s="17"/>
      <c r="BD973" s="17">
        <v>0.34916283355062899</v>
      </c>
      <c r="BE973" s="17">
        <v>0.36170344462124399</v>
      </c>
    </row>
    <row r="974" spans="2:57" x14ac:dyDescent="0.35">
      <c r="B974" t="s">
        <v>396</v>
      </c>
      <c r="C974" s="17">
        <v>0.175753066362897</v>
      </c>
      <c r="D974" s="17">
        <v>0.230268643726251</v>
      </c>
      <c r="E974" s="17">
        <v>0.144518489681773</v>
      </c>
      <c r="F974" s="17"/>
      <c r="G974" s="17">
        <v>0.27454257618296901</v>
      </c>
      <c r="H974" s="17">
        <v>0.217269207472473</v>
      </c>
      <c r="I974" s="17">
        <v>0.16865728201955099</v>
      </c>
      <c r="J974" s="17">
        <v>0.107291101214916</v>
      </c>
      <c r="K974" s="17">
        <v>0.131855186379218</v>
      </c>
      <c r="L974" s="17">
        <v>0.14567554661705701</v>
      </c>
      <c r="M974" s="17"/>
      <c r="N974" s="17">
        <v>0.17418529498733201</v>
      </c>
      <c r="O974" s="17">
        <v>0.18440810160298199</v>
      </c>
      <c r="P974" s="17">
        <v>0.16551486787078101</v>
      </c>
      <c r="Q974" s="17">
        <v>0.18917766189865201</v>
      </c>
      <c r="R974" s="17"/>
      <c r="S974" s="17">
        <v>0.25</v>
      </c>
      <c r="T974" s="17">
        <v>0.15238095238095201</v>
      </c>
      <c r="U974" s="17">
        <v>0.23529411764705899</v>
      </c>
      <c r="V974" s="17">
        <v>9.5238095238095205E-2</v>
      </c>
      <c r="W974" s="17">
        <v>0.11864406779661001</v>
      </c>
      <c r="X974" s="17">
        <v>0.189873417721519</v>
      </c>
      <c r="Y974" s="17">
        <v>0.14285714285714299</v>
      </c>
      <c r="Z974" s="17">
        <v>0.232558139534884</v>
      </c>
      <c r="AA974" s="17">
        <v>0.16666666666666699</v>
      </c>
      <c r="AB974" s="17"/>
      <c r="AC974" s="17">
        <v>0.154027958181155</v>
      </c>
      <c r="AD974" s="17">
        <v>0.19137568854574599</v>
      </c>
      <c r="AE974" s="17">
        <v>0.16181005782112901</v>
      </c>
      <c r="AF974" s="17"/>
      <c r="AG974" s="17">
        <v>0.18223799482828801</v>
      </c>
      <c r="AH974" s="17">
        <v>0.197727689730126</v>
      </c>
      <c r="AI974" s="17">
        <v>9.5609553418986803E-2</v>
      </c>
      <c r="AJ974" s="17">
        <v>0</v>
      </c>
      <c r="AK974" s="17">
        <v>0.12814995820929401</v>
      </c>
      <c r="AL974" s="17"/>
      <c r="AM974" s="17">
        <v>0.14835797226469499</v>
      </c>
      <c r="AN974" s="17">
        <v>0.198116899395365</v>
      </c>
      <c r="AO974" s="17">
        <v>0.191697305682658</v>
      </c>
      <c r="AP974" s="17">
        <v>0.13466506873961201</v>
      </c>
      <c r="AQ974" s="17">
        <v>0.117922185318586</v>
      </c>
      <c r="AR974" s="17"/>
      <c r="AS974" s="17">
        <v>0.14077557591227199</v>
      </c>
      <c r="AT974" s="17">
        <v>0.227550034623271</v>
      </c>
      <c r="AU974" s="17">
        <v>0.10251736662901401</v>
      </c>
      <c r="AV974" s="17">
        <v>0.219099773896271</v>
      </c>
      <c r="AW974" s="17"/>
      <c r="AX974" s="17">
        <v>0.180478512601882</v>
      </c>
      <c r="AY974" s="17"/>
      <c r="AZ974" s="17">
        <v>0.15432958214581999</v>
      </c>
      <c r="BA974" s="17">
        <v>0.23670754346070999</v>
      </c>
      <c r="BB974" s="17">
        <v>0.123334621970623</v>
      </c>
      <c r="BC974" s="17"/>
      <c r="BD974" s="17">
        <v>0.16068462287851701</v>
      </c>
      <c r="BE974" s="17">
        <v>0.21081294266605</v>
      </c>
    </row>
    <row r="975" spans="2:57" x14ac:dyDescent="0.35">
      <c r="B975" t="s">
        <v>397</v>
      </c>
      <c r="C975" s="17">
        <v>4.52036242062396E-2</v>
      </c>
      <c r="D975" s="17">
        <v>5.3014071425788102E-2</v>
      </c>
      <c r="E975" s="17">
        <v>4.0822794347958102E-2</v>
      </c>
      <c r="F975" s="17"/>
      <c r="G975" s="17">
        <v>2.7397131798401801E-2</v>
      </c>
      <c r="H975" s="17">
        <v>4.5764116277523498E-2</v>
      </c>
      <c r="I975" s="17">
        <v>4.3510573085713898E-2</v>
      </c>
      <c r="J975" s="17">
        <v>6.7856668341950394E-2</v>
      </c>
      <c r="K975" s="17">
        <v>4.0031585594964503E-2</v>
      </c>
      <c r="L975" s="17">
        <v>2.50357909310133E-2</v>
      </c>
      <c r="M975" s="17"/>
      <c r="N975" s="17">
        <v>4.7807068004704002E-2</v>
      </c>
      <c r="O975" s="17">
        <v>4.9955881312676198E-2</v>
      </c>
      <c r="P975" s="17">
        <v>4.2461224810321697E-2</v>
      </c>
      <c r="Q975" s="17">
        <v>2.6575532905212199E-2</v>
      </c>
      <c r="R975" s="17"/>
      <c r="S975" s="17">
        <v>5.83333333333333E-2</v>
      </c>
      <c r="T975" s="17">
        <v>5.7142857142857099E-2</v>
      </c>
      <c r="U975" s="17">
        <v>0</v>
      </c>
      <c r="V975" s="17">
        <v>3.17460317460318E-2</v>
      </c>
      <c r="W975" s="17">
        <v>3.3898305084745797E-2</v>
      </c>
      <c r="X975" s="17">
        <v>6.3291139240506306E-2</v>
      </c>
      <c r="Y975" s="17">
        <v>4.2857142857142899E-2</v>
      </c>
      <c r="Z975" s="17">
        <v>4.6511627906976702E-2</v>
      </c>
      <c r="AA975" s="17">
        <v>5.5555555555555601E-2</v>
      </c>
      <c r="AB975" s="17"/>
      <c r="AC975" s="17">
        <v>5.9831935859972998E-2</v>
      </c>
      <c r="AD975" s="17">
        <v>3.73775607173195E-2</v>
      </c>
      <c r="AE975" s="17">
        <v>3.72380090270229E-2</v>
      </c>
      <c r="AF975" s="17"/>
      <c r="AG975" s="17">
        <v>5.2460616326127398E-2</v>
      </c>
      <c r="AH975" s="17">
        <v>2.3310477838102601E-2</v>
      </c>
      <c r="AI975" s="17">
        <v>4.0057658875966899E-2</v>
      </c>
      <c r="AJ975" s="17">
        <v>0.60753097943838796</v>
      </c>
      <c r="AK975" s="17">
        <v>6.0509561468124598E-2</v>
      </c>
      <c r="AL975" s="17"/>
      <c r="AM975" s="17">
        <v>0.117530419844875</v>
      </c>
      <c r="AN975" s="17">
        <v>3.3118660920605697E-2</v>
      </c>
      <c r="AO975" s="17">
        <v>3.4927665083469298E-2</v>
      </c>
      <c r="AP975" s="17">
        <v>4.6370422007835303E-2</v>
      </c>
      <c r="AQ975" s="17">
        <v>3.9307395106195298E-2</v>
      </c>
      <c r="AR975" s="17"/>
      <c r="AS975" s="17">
        <v>3.73699779111916E-2</v>
      </c>
      <c r="AT975" s="17">
        <v>5.8988557893798602E-2</v>
      </c>
      <c r="AU975" s="17">
        <v>1.11371338317462E-2</v>
      </c>
      <c r="AV975" s="17">
        <v>7.4766796287430701E-2</v>
      </c>
      <c r="AW975" s="17"/>
      <c r="AX975" s="17">
        <v>4.2258090213247099E-2</v>
      </c>
      <c r="AY975" s="17"/>
      <c r="AZ975" s="17">
        <v>2.3535900361690999E-2</v>
      </c>
      <c r="BA975" s="17">
        <v>4.3891828719409803E-2</v>
      </c>
      <c r="BB975" s="17">
        <v>7.2366078655615299E-2</v>
      </c>
      <c r="BC975" s="17"/>
      <c r="BD975" s="17">
        <v>4.6124851195817697E-2</v>
      </c>
      <c r="BE975" s="17">
        <v>5.62198239862386E-2</v>
      </c>
    </row>
    <row r="976" spans="2:57" x14ac:dyDescent="0.35">
      <c r="B976" t="s">
        <v>81</v>
      </c>
      <c r="C976" s="17">
        <v>5.2896689531471697E-2</v>
      </c>
      <c r="D976" s="17">
        <v>3.58653582053165E-2</v>
      </c>
      <c r="E976" s="17">
        <v>6.3161635231182997E-2</v>
      </c>
      <c r="F976" s="17"/>
      <c r="G976" s="17">
        <v>3.9975590721762801E-2</v>
      </c>
      <c r="H976" s="17">
        <v>4.9331032085577403E-2</v>
      </c>
      <c r="I976" s="17">
        <v>3.3228910118119501E-2</v>
      </c>
      <c r="J976" s="17">
        <v>4.9755800234863201E-2</v>
      </c>
      <c r="K976" s="17">
        <v>0.11922707449381099</v>
      </c>
      <c r="L976" s="17">
        <v>2.6998914854810301E-2</v>
      </c>
      <c r="M976" s="17"/>
      <c r="N976" s="17">
        <v>3.4904090622563E-2</v>
      </c>
      <c r="O976" s="17">
        <v>5.15744023154866E-2</v>
      </c>
      <c r="P976" s="17">
        <v>9.5074945938907404E-2</v>
      </c>
      <c r="Q976" s="17">
        <v>7.7629228985854601E-2</v>
      </c>
      <c r="R976" s="17"/>
      <c r="S976" s="17">
        <v>3.3333333333333298E-2</v>
      </c>
      <c r="T976" s="17">
        <v>8.5714285714285701E-2</v>
      </c>
      <c r="U976" s="17">
        <v>5.8823529411764698E-2</v>
      </c>
      <c r="V976" s="17">
        <v>6.3492063492063502E-2</v>
      </c>
      <c r="W976" s="17">
        <v>3.3898305084745797E-2</v>
      </c>
      <c r="X976" s="17">
        <v>2.53164556962025E-2</v>
      </c>
      <c r="Y976" s="17">
        <v>4.2857142857142899E-2</v>
      </c>
      <c r="Z976" s="17">
        <v>4.6511627906976702E-2</v>
      </c>
      <c r="AA976" s="17">
        <v>6.6666666666666693E-2</v>
      </c>
      <c r="AB976" s="17"/>
      <c r="AC976" s="17">
        <v>7.05829527383217E-2</v>
      </c>
      <c r="AD976" s="17">
        <v>3.6144197043861397E-2</v>
      </c>
      <c r="AE976" s="17">
        <v>6.5770042487159494E-2</v>
      </c>
      <c r="AF976" s="17"/>
      <c r="AG976" s="17">
        <v>4.7203665296817097E-2</v>
      </c>
      <c r="AH976" s="17">
        <v>5.2429334420954703E-2</v>
      </c>
      <c r="AI976" s="17">
        <v>4.0045717660903001E-2</v>
      </c>
      <c r="AJ976" s="17">
        <v>0</v>
      </c>
      <c r="AK976" s="17">
        <v>4.5251235812284803E-2</v>
      </c>
      <c r="AL976" s="17"/>
      <c r="AM976" s="17">
        <v>8.78198030043464E-2</v>
      </c>
      <c r="AN976" s="17">
        <v>0.101705071616079</v>
      </c>
      <c r="AO976" s="17">
        <v>4.9257270977759497E-2</v>
      </c>
      <c r="AP976" s="17">
        <v>1.6944578269703001E-2</v>
      </c>
      <c r="AQ976" s="17">
        <v>4.6650534851308698E-2</v>
      </c>
      <c r="AR976" s="17"/>
      <c r="AS976" s="17">
        <v>8.6560723709040499E-2</v>
      </c>
      <c r="AT976" s="17">
        <v>3.00681069869559E-2</v>
      </c>
      <c r="AU976" s="17">
        <v>7.4471638888947103E-2</v>
      </c>
      <c r="AV976" s="17">
        <v>1.7306184479612401E-2</v>
      </c>
      <c r="AW976" s="17"/>
      <c r="AX976" s="17">
        <v>4.9669500060916999E-2</v>
      </c>
      <c r="AY976" s="17"/>
      <c r="AZ976" s="17">
        <v>4.8028359342298897E-2</v>
      </c>
      <c r="BA976" s="17">
        <v>3.5358724280180602E-2</v>
      </c>
      <c r="BB976" s="17">
        <v>7.4272055354459104E-2</v>
      </c>
      <c r="BC976" s="17"/>
      <c r="BD976" s="17">
        <v>6.2581264624518199E-2</v>
      </c>
      <c r="BE976" s="17">
        <v>2.9397402589872001E-2</v>
      </c>
    </row>
    <row r="977" spans="2:57"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row>
    <row r="978" spans="2:57" x14ac:dyDescent="0.35">
      <c r="B978" s="6" t="s">
        <v>414</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row>
    <row r="979" spans="2:57" x14ac:dyDescent="0.35">
      <c r="B979" s="24" t="s">
        <v>85</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row>
    <row r="980" spans="2:57" x14ac:dyDescent="0.35">
      <c r="B980" t="s">
        <v>404</v>
      </c>
      <c r="C980" s="17">
        <v>0.45880967689557201</v>
      </c>
      <c r="D980" s="17">
        <v>0.42551503304078397</v>
      </c>
      <c r="E980" s="17">
        <v>0.47807666924520498</v>
      </c>
      <c r="F980" s="17"/>
      <c r="G980" s="17">
        <v>0.42834013896852802</v>
      </c>
      <c r="H980" s="17">
        <v>0.39338460750101201</v>
      </c>
      <c r="I980" s="17">
        <v>0.393072885773812</v>
      </c>
      <c r="J980" s="17">
        <v>0.60711361563650201</v>
      </c>
      <c r="K980" s="17">
        <v>0.53077428437194196</v>
      </c>
      <c r="L980" s="17">
        <v>0.508708628527342</v>
      </c>
      <c r="M980" s="17"/>
      <c r="N980" s="17">
        <v>0.46658137804114302</v>
      </c>
      <c r="O980" s="17">
        <v>0.50119433182920803</v>
      </c>
      <c r="P980" s="17">
        <v>0.417396540051159</v>
      </c>
      <c r="Q980" s="17">
        <v>0.38891957877101702</v>
      </c>
      <c r="R980" s="17"/>
      <c r="S980" s="17">
        <v>0.45</v>
      </c>
      <c r="T980" s="17">
        <v>0.44761904761904803</v>
      </c>
      <c r="U980" s="17">
        <v>0.441176470588235</v>
      </c>
      <c r="V980" s="17">
        <v>0.49206349206349198</v>
      </c>
      <c r="W980" s="17">
        <v>0.37288135593220301</v>
      </c>
      <c r="X980" s="17">
        <v>0.443037974683544</v>
      </c>
      <c r="Y980" s="17">
        <v>0.47142857142857097</v>
      </c>
      <c r="Z980" s="17">
        <v>0.418604651162791</v>
      </c>
      <c r="AA980" s="17">
        <v>0.54444444444444395</v>
      </c>
      <c r="AB980" s="17"/>
      <c r="AC980" s="17">
        <v>0.54031061588474705</v>
      </c>
      <c r="AD980" s="17">
        <v>0.44454296693281198</v>
      </c>
      <c r="AE980" s="17">
        <v>0.31427202460154602</v>
      </c>
      <c r="AF980" s="17"/>
      <c r="AG980" s="17">
        <v>0.59413513711770904</v>
      </c>
      <c r="AH980" s="17">
        <v>0.400471214373539</v>
      </c>
      <c r="AI980" s="17">
        <v>0.395455421487107</v>
      </c>
      <c r="AJ980" s="17">
        <v>0.79636211045550698</v>
      </c>
      <c r="AK980" s="17">
        <v>0.37800720468823801</v>
      </c>
      <c r="AL980" s="17"/>
      <c r="AM980" s="17">
        <v>0.454870591209037</v>
      </c>
      <c r="AN980" s="17">
        <v>0.50264646228822796</v>
      </c>
      <c r="AO980" s="17">
        <v>0.51902342896335596</v>
      </c>
      <c r="AP980" s="17">
        <v>0.390802560118232</v>
      </c>
      <c r="AQ980" s="17">
        <v>0.32108238493338997</v>
      </c>
      <c r="AR980" s="17"/>
      <c r="AS980" s="17">
        <v>0.428165500109911</v>
      </c>
      <c r="AT980" s="17">
        <v>0.45495461090977202</v>
      </c>
      <c r="AU980" s="17">
        <v>0.58663926650918097</v>
      </c>
      <c r="AV980" s="17">
        <v>0.34035430912551801</v>
      </c>
      <c r="AW980" s="17"/>
      <c r="AX980" s="17">
        <v>0.46718674281854999</v>
      </c>
      <c r="AY980" s="17"/>
      <c r="AZ980" s="17">
        <v>0.43255415024246702</v>
      </c>
      <c r="BA980" s="17">
        <v>0.43628132009524201</v>
      </c>
      <c r="BB980" s="17">
        <v>0.50663089825486096</v>
      </c>
      <c r="BC980" s="17"/>
      <c r="BD980" s="17">
        <v>0.44422149103148101</v>
      </c>
      <c r="BE980" s="17">
        <v>0.448185920972069</v>
      </c>
    </row>
    <row r="981" spans="2:57" x14ac:dyDescent="0.35">
      <c r="B981" t="s">
        <v>405</v>
      </c>
      <c r="C981" s="17">
        <v>0.39739039284973199</v>
      </c>
      <c r="D981" s="17">
        <v>0.342232293663292</v>
      </c>
      <c r="E981" s="17">
        <v>0.42922663180230902</v>
      </c>
      <c r="F981" s="17"/>
      <c r="G981" s="17">
        <v>0.371238561634326</v>
      </c>
      <c r="H981" s="17">
        <v>0.40454065535362999</v>
      </c>
      <c r="I981" s="17">
        <v>0.32541882287677099</v>
      </c>
      <c r="J981" s="17">
        <v>0.39535873407977901</v>
      </c>
      <c r="K981" s="17">
        <v>0.48288672821333201</v>
      </c>
      <c r="L981" s="17">
        <v>0.54197769864561696</v>
      </c>
      <c r="M981" s="17"/>
      <c r="N981" s="17">
        <v>0.39655184996221099</v>
      </c>
      <c r="O981" s="17">
        <v>0.44984756392638803</v>
      </c>
      <c r="P981" s="17">
        <v>0.344778445700265</v>
      </c>
      <c r="Q981" s="17">
        <v>0.35926574302597297</v>
      </c>
      <c r="R981" s="17"/>
      <c r="S981" s="17">
        <v>0.34166666666666701</v>
      </c>
      <c r="T981" s="17">
        <v>0.40952380952381001</v>
      </c>
      <c r="U981" s="17">
        <v>0.52941176470588203</v>
      </c>
      <c r="V981" s="17">
        <v>0.34920634920634902</v>
      </c>
      <c r="W981" s="17">
        <v>0.355932203389831</v>
      </c>
      <c r="X981" s="17">
        <v>0.430379746835443</v>
      </c>
      <c r="Y981" s="17">
        <v>0.38571428571428601</v>
      </c>
      <c r="Z981" s="17">
        <v>0.32558139534883701</v>
      </c>
      <c r="AA981" s="17">
        <v>0.422222222222222</v>
      </c>
      <c r="AB981" s="17"/>
      <c r="AC981" s="17">
        <v>0.40037522432801098</v>
      </c>
      <c r="AD981" s="17">
        <v>0.40714755633601901</v>
      </c>
      <c r="AE981" s="17">
        <v>0.33822674340296799</v>
      </c>
      <c r="AF981" s="17"/>
      <c r="AG981" s="17">
        <v>0.43367401045434301</v>
      </c>
      <c r="AH981" s="17">
        <v>0.37733427254684698</v>
      </c>
      <c r="AI981" s="17">
        <v>0.38871002415891898</v>
      </c>
      <c r="AJ981" s="17">
        <v>0.18469483005198201</v>
      </c>
      <c r="AK981" s="17">
        <v>0.31564481958897</v>
      </c>
      <c r="AL981" s="17"/>
      <c r="AM981" s="17">
        <v>0.32028520075403699</v>
      </c>
      <c r="AN981" s="17">
        <v>0.42617457992866098</v>
      </c>
      <c r="AO981" s="17">
        <v>0.42386758428150501</v>
      </c>
      <c r="AP981" s="17">
        <v>0.35868032805688299</v>
      </c>
      <c r="AQ981" s="17">
        <v>0.48010253353627702</v>
      </c>
      <c r="AR981" s="17"/>
      <c r="AS981" s="17">
        <v>0.38607528401198998</v>
      </c>
      <c r="AT981" s="17">
        <v>0.40710354326265602</v>
      </c>
      <c r="AU981" s="17">
        <v>0.43926679017642201</v>
      </c>
      <c r="AV981" s="17">
        <v>0.33523319348765701</v>
      </c>
      <c r="AW981" s="17"/>
      <c r="AX981" s="17">
        <v>0.41075311126396502</v>
      </c>
      <c r="AY981" s="17"/>
      <c r="AZ981" s="17">
        <v>0.42001914438335702</v>
      </c>
      <c r="BA981" s="17">
        <v>0.34334930324510299</v>
      </c>
      <c r="BB981" s="17">
        <v>0.44842896571353202</v>
      </c>
      <c r="BC981" s="17"/>
      <c r="BD981" s="17">
        <v>0.415203875593884</v>
      </c>
      <c r="BE981" s="17">
        <v>0.37407235796875099</v>
      </c>
    </row>
    <row r="982" spans="2:57" x14ac:dyDescent="0.35">
      <c r="B982" t="s">
        <v>406</v>
      </c>
      <c r="C982" s="17">
        <v>0.352156135749571</v>
      </c>
      <c r="D982" s="17">
        <v>0.382172553051217</v>
      </c>
      <c r="E982" s="17">
        <v>0.33615909442647801</v>
      </c>
      <c r="F982" s="17"/>
      <c r="G982" s="17">
        <v>0.24572669070195799</v>
      </c>
      <c r="H982" s="17">
        <v>0.32314008010379203</v>
      </c>
      <c r="I982" s="17">
        <v>0.34420955661616998</v>
      </c>
      <c r="J982" s="17">
        <v>0.42241474478450303</v>
      </c>
      <c r="K982" s="17">
        <v>0.41826075965419701</v>
      </c>
      <c r="L982" s="17">
        <v>0.34134351459600298</v>
      </c>
      <c r="M982" s="17"/>
      <c r="N982" s="17">
        <v>0.37374103750030002</v>
      </c>
      <c r="O982" s="17">
        <v>0.36251528933675498</v>
      </c>
      <c r="P982" s="17">
        <v>0.32981857805773002</v>
      </c>
      <c r="Q982" s="17">
        <v>0.24451498761144</v>
      </c>
      <c r="R982" s="17"/>
      <c r="S982" s="17">
        <v>0.266666666666667</v>
      </c>
      <c r="T982" s="17">
        <v>0.33333333333333298</v>
      </c>
      <c r="U982" s="17">
        <v>0.26470588235294101</v>
      </c>
      <c r="V982" s="17">
        <v>0.46031746031746001</v>
      </c>
      <c r="W982" s="17">
        <v>0.28813559322033899</v>
      </c>
      <c r="X982" s="17">
        <v>0.354430379746835</v>
      </c>
      <c r="Y982" s="17">
        <v>0.38571428571428601</v>
      </c>
      <c r="Z982" s="17">
        <v>0.60465116279069797</v>
      </c>
      <c r="AA982" s="17">
        <v>0.37777777777777799</v>
      </c>
      <c r="AB982" s="17"/>
      <c r="AC982" s="17">
        <v>0.382538333583749</v>
      </c>
      <c r="AD982" s="17">
        <v>0.36354453567926398</v>
      </c>
      <c r="AE982" s="17">
        <v>0.28176832694688198</v>
      </c>
      <c r="AF982" s="17"/>
      <c r="AG982" s="17">
        <v>0.41434165029592002</v>
      </c>
      <c r="AH982" s="17">
        <v>0.32262540454781302</v>
      </c>
      <c r="AI982" s="17">
        <v>0.44365692425613901</v>
      </c>
      <c r="AJ982" s="17">
        <v>0.18883113101711901</v>
      </c>
      <c r="AK982" s="17">
        <v>0.285113635518352</v>
      </c>
      <c r="AL982" s="17"/>
      <c r="AM982" s="17">
        <v>0.28780384556913902</v>
      </c>
      <c r="AN982" s="17">
        <v>0.32846135043931401</v>
      </c>
      <c r="AO982" s="17">
        <v>0.36323215897664102</v>
      </c>
      <c r="AP982" s="17">
        <v>0.40624692146200198</v>
      </c>
      <c r="AQ982" s="17">
        <v>0.16617293776637199</v>
      </c>
      <c r="AR982" s="17"/>
      <c r="AS982" s="17">
        <v>0.35851002591858999</v>
      </c>
      <c r="AT982" s="17">
        <v>0.382782195215432</v>
      </c>
      <c r="AU982" s="17">
        <v>0.33409721912793799</v>
      </c>
      <c r="AV982" s="17">
        <v>0.29532969036923601</v>
      </c>
      <c r="AW982" s="17"/>
      <c r="AX982" s="17">
        <v>0.35814340548991502</v>
      </c>
      <c r="AY982" s="17"/>
      <c r="AZ982" s="17">
        <v>0.30737315993748099</v>
      </c>
      <c r="BA982" s="17">
        <v>0.37381069683322998</v>
      </c>
      <c r="BB982" s="17">
        <v>0.37484426606331001</v>
      </c>
      <c r="BC982" s="17"/>
      <c r="BD982" s="17">
        <v>0.32330226450445798</v>
      </c>
      <c r="BE982" s="17">
        <v>0.369510028572205</v>
      </c>
    </row>
    <row r="983" spans="2:57" x14ac:dyDescent="0.35">
      <c r="B983" t="s">
        <v>407</v>
      </c>
      <c r="C983" s="17">
        <v>0.24290334259018101</v>
      </c>
      <c r="D983" s="17">
        <v>0.26148965246351602</v>
      </c>
      <c r="E983" s="17">
        <v>0.23064365736751199</v>
      </c>
      <c r="F983" s="17"/>
      <c r="G983" s="17">
        <v>0.24973518890330501</v>
      </c>
      <c r="H983" s="17">
        <v>0.28155410557483401</v>
      </c>
      <c r="I983" s="17">
        <v>0.29477699347581898</v>
      </c>
      <c r="J983" s="17">
        <v>0.20189872169499501</v>
      </c>
      <c r="K983" s="17">
        <v>0.145381404669951</v>
      </c>
      <c r="L983" s="17">
        <v>0.16618600248585999</v>
      </c>
      <c r="M983" s="17"/>
      <c r="N983" s="17">
        <v>0.215111336678317</v>
      </c>
      <c r="O983" s="17">
        <v>0.27148145138678698</v>
      </c>
      <c r="P983" s="17">
        <v>0.26589944143959199</v>
      </c>
      <c r="Q983" s="17">
        <v>0.28628708654943102</v>
      </c>
      <c r="R983" s="17"/>
      <c r="S983" s="17">
        <v>0.2</v>
      </c>
      <c r="T983" s="17">
        <v>0.32380952380952399</v>
      </c>
      <c r="U983" s="17">
        <v>0.23529411764705899</v>
      </c>
      <c r="V983" s="17">
        <v>0.30158730158730201</v>
      </c>
      <c r="W983" s="17">
        <v>0.25423728813559299</v>
      </c>
      <c r="X983" s="17">
        <v>0.227848101265823</v>
      </c>
      <c r="Y983" s="17">
        <v>0.24285714285714299</v>
      </c>
      <c r="Z983" s="17">
        <v>0.209302325581395</v>
      </c>
      <c r="AA983" s="17">
        <v>0.16666666666666699</v>
      </c>
      <c r="AB983" s="17"/>
      <c r="AC983" s="17">
        <v>0.188816990003041</v>
      </c>
      <c r="AD983" s="17">
        <v>0.255467945222348</v>
      </c>
      <c r="AE983" s="17">
        <v>0.26183972696737401</v>
      </c>
      <c r="AF983" s="17"/>
      <c r="AG983" s="17">
        <v>0.20579880559613301</v>
      </c>
      <c r="AH983" s="17">
        <v>0.28565146293080401</v>
      </c>
      <c r="AI983" s="17">
        <v>0.33151078344892199</v>
      </c>
      <c r="AJ983" s="17">
        <v>0</v>
      </c>
      <c r="AK983" s="17">
        <v>0.139666579611922</v>
      </c>
      <c r="AL983" s="17"/>
      <c r="AM983" s="17">
        <v>0.252212169797773</v>
      </c>
      <c r="AN983" s="17">
        <v>0.25526568004598599</v>
      </c>
      <c r="AO983" s="17">
        <v>0.18566905902255501</v>
      </c>
      <c r="AP983" s="17">
        <v>0.27296968331694699</v>
      </c>
      <c r="AQ983" s="17">
        <v>0.36437005950926998</v>
      </c>
      <c r="AR983" s="17"/>
      <c r="AS983" s="17">
        <v>0.240696127861284</v>
      </c>
      <c r="AT983" s="17">
        <v>0.24658284490549101</v>
      </c>
      <c r="AU983" s="17">
        <v>0.23369321332019899</v>
      </c>
      <c r="AV983" s="17">
        <v>0.25116093377599202</v>
      </c>
      <c r="AW983" s="17"/>
      <c r="AX983" s="17">
        <v>0.23814795115024101</v>
      </c>
      <c r="AY983" s="17"/>
      <c r="AZ983" s="17">
        <v>0.30843892789247301</v>
      </c>
      <c r="BA983" s="17">
        <v>0.218660132400986</v>
      </c>
      <c r="BB983" s="17">
        <v>0.216421373410984</v>
      </c>
      <c r="BC983" s="17"/>
      <c r="BD983" s="17">
        <v>0.28051307617216698</v>
      </c>
      <c r="BE983" s="17">
        <v>0.23547658523735401</v>
      </c>
    </row>
    <row r="984" spans="2:57" x14ac:dyDescent="0.35">
      <c r="B984" t="s">
        <v>408</v>
      </c>
      <c r="C984" s="17">
        <v>0.21867873918161099</v>
      </c>
      <c r="D984" s="17">
        <v>0.192712698361414</v>
      </c>
      <c r="E984" s="17">
        <v>0.23274690809337201</v>
      </c>
      <c r="F984" s="17"/>
      <c r="G984" s="17">
        <v>0.23802337024350601</v>
      </c>
      <c r="H984" s="17">
        <v>0.20628510033966599</v>
      </c>
      <c r="I984" s="17">
        <v>0.245474774190517</v>
      </c>
      <c r="J984" s="17">
        <v>0.190783547996349</v>
      </c>
      <c r="K984" s="17">
        <v>0.20848770116975601</v>
      </c>
      <c r="L984" s="17">
        <v>0.23181560749556199</v>
      </c>
      <c r="M984" s="17"/>
      <c r="N984" s="17">
        <v>0.233301891690291</v>
      </c>
      <c r="O984" s="17">
        <v>0.206109980267662</v>
      </c>
      <c r="P984" s="17">
        <v>0.26856034072720197</v>
      </c>
      <c r="Q984" s="17">
        <v>0.115038009734483</v>
      </c>
      <c r="R984" s="17"/>
      <c r="S984" s="17">
        <v>0.21666666666666701</v>
      </c>
      <c r="T984" s="17">
        <v>0.25714285714285701</v>
      </c>
      <c r="U984" s="17">
        <v>0.29411764705882398</v>
      </c>
      <c r="V984" s="17">
        <v>0.22222222222222199</v>
      </c>
      <c r="W984" s="17">
        <v>0.338983050847458</v>
      </c>
      <c r="X984" s="17">
        <v>0.139240506329114</v>
      </c>
      <c r="Y984" s="17">
        <v>0.128571428571429</v>
      </c>
      <c r="Z984" s="17">
        <v>0.209302325581395</v>
      </c>
      <c r="AA984" s="17">
        <v>0.16666666666666699</v>
      </c>
      <c r="AB984" s="17"/>
      <c r="AC984" s="17">
        <v>0.179300313627863</v>
      </c>
      <c r="AD984" s="17">
        <v>0.21468844228509901</v>
      </c>
      <c r="AE984" s="17">
        <v>0.28232145644566298</v>
      </c>
      <c r="AF984" s="17"/>
      <c r="AG984" s="17">
        <v>0.17408062470659599</v>
      </c>
      <c r="AH984" s="17">
        <v>0.25776071561540498</v>
      </c>
      <c r="AI984" s="17">
        <v>0.29106364062759499</v>
      </c>
      <c r="AJ984" s="17">
        <v>0</v>
      </c>
      <c r="AK984" s="17">
        <v>0.29060082498873302</v>
      </c>
      <c r="AL984" s="17"/>
      <c r="AM984" s="17">
        <v>0.15418116312018501</v>
      </c>
      <c r="AN984" s="17">
        <v>0.17581295564313201</v>
      </c>
      <c r="AO984" s="17">
        <v>0.235680835193947</v>
      </c>
      <c r="AP984" s="17">
        <v>0.24438933266416701</v>
      </c>
      <c r="AQ984" s="17">
        <v>0.26238363442185397</v>
      </c>
      <c r="AR984" s="17"/>
      <c r="AS984" s="17">
        <v>0.21104855093101499</v>
      </c>
      <c r="AT984" s="17">
        <v>0.213601626502992</v>
      </c>
      <c r="AU984" s="17">
        <v>0.22967449781801499</v>
      </c>
      <c r="AV984" s="17">
        <v>0.22818865134163399</v>
      </c>
      <c r="AW984" s="17"/>
      <c r="AX984" s="17">
        <v>0.220372949470206</v>
      </c>
      <c r="AY984" s="17"/>
      <c r="AZ984" s="17">
        <v>0.26602253667221598</v>
      </c>
      <c r="BA984" s="17">
        <v>0.176185747863323</v>
      </c>
      <c r="BB984" s="17">
        <v>0.22756655544110699</v>
      </c>
      <c r="BC984" s="17"/>
      <c r="BD984" s="17">
        <v>0.20844722696114901</v>
      </c>
      <c r="BE984" s="17">
        <v>0.220664446580569</v>
      </c>
    </row>
    <row r="985" spans="2:57" x14ac:dyDescent="0.35">
      <c r="B985" t="s">
        <v>409</v>
      </c>
      <c r="C985" s="17">
        <v>0.20269789481674</v>
      </c>
      <c r="D985" s="17">
        <v>0.25399390603606598</v>
      </c>
      <c r="E985" s="17">
        <v>0.17125263287843601</v>
      </c>
      <c r="F985" s="17"/>
      <c r="G985" s="17">
        <v>0.215993722264956</v>
      </c>
      <c r="H985" s="17">
        <v>0.26431865942730098</v>
      </c>
      <c r="I985" s="17">
        <v>0.22202495571497</v>
      </c>
      <c r="J985" s="17">
        <v>0.118234185000195</v>
      </c>
      <c r="K985" s="17">
        <v>0.162403935615656</v>
      </c>
      <c r="L985" s="17">
        <v>0.142864680684363</v>
      </c>
      <c r="M985" s="17"/>
      <c r="N985" s="17">
        <v>0.20174462245944899</v>
      </c>
      <c r="O985" s="17">
        <v>0.180060554362795</v>
      </c>
      <c r="P985" s="17">
        <v>0.24919398748400201</v>
      </c>
      <c r="Q985" s="17">
        <v>0.19237422167377199</v>
      </c>
      <c r="R985" s="17"/>
      <c r="S985" s="17">
        <v>0.25</v>
      </c>
      <c r="T985" s="17">
        <v>0.21904761904761899</v>
      </c>
      <c r="U985" s="17">
        <v>0.17647058823529399</v>
      </c>
      <c r="V985" s="17">
        <v>0.19047619047618999</v>
      </c>
      <c r="W985" s="17">
        <v>0.186440677966102</v>
      </c>
      <c r="X985" s="17">
        <v>0.227848101265823</v>
      </c>
      <c r="Y985" s="17">
        <v>0.24285714285714299</v>
      </c>
      <c r="Z985" s="17">
        <v>0.186046511627907</v>
      </c>
      <c r="AA985" s="17">
        <v>0.122222222222222</v>
      </c>
      <c r="AB985" s="17"/>
      <c r="AC985" s="17">
        <v>0.16574395653733401</v>
      </c>
      <c r="AD985" s="17">
        <v>0.219558006725598</v>
      </c>
      <c r="AE985" s="17">
        <v>0.22141451369433199</v>
      </c>
      <c r="AF985" s="17"/>
      <c r="AG985" s="17">
        <v>0.16970706737552299</v>
      </c>
      <c r="AH985" s="17">
        <v>0.221142283209456</v>
      </c>
      <c r="AI985" s="17">
        <v>0.22235167941299999</v>
      </c>
      <c r="AJ985" s="17">
        <v>0.20363788954449299</v>
      </c>
      <c r="AK985" s="17">
        <v>0.15125644563180399</v>
      </c>
      <c r="AL985" s="17"/>
      <c r="AM985" s="17">
        <v>0.17078565223799699</v>
      </c>
      <c r="AN985" s="17">
        <v>0.22202783761850001</v>
      </c>
      <c r="AO985" s="17">
        <v>0.17626272562227199</v>
      </c>
      <c r="AP985" s="17">
        <v>0.20852336909697899</v>
      </c>
      <c r="AQ985" s="17">
        <v>0.37968351976204001</v>
      </c>
      <c r="AR985" s="17"/>
      <c r="AS985" s="17">
        <v>0.20852584347240799</v>
      </c>
      <c r="AT985" s="17">
        <v>0.218995724432753</v>
      </c>
      <c r="AU985" s="17">
        <v>0.13541692966409599</v>
      </c>
      <c r="AV985" s="17">
        <v>0.24965193817970299</v>
      </c>
      <c r="AW985" s="17"/>
      <c r="AX985" s="17">
        <v>0.20358011160956699</v>
      </c>
      <c r="AY985" s="17"/>
      <c r="AZ985" s="17">
        <v>0.22192103242111799</v>
      </c>
      <c r="BA985" s="17">
        <v>0.24908235970921699</v>
      </c>
      <c r="BB985" s="17">
        <v>0.12845160272613701</v>
      </c>
      <c r="BC985" s="17"/>
      <c r="BD985" s="17">
        <v>0.19250595857941499</v>
      </c>
      <c r="BE985" s="17">
        <v>0.231939832654765</v>
      </c>
    </row>
    <row r="986" spans="2:57" x14ac:dyDescent="0.35">
      <c r="B986" t="s">
        <v>410</v>
      </c>
      <c r="C986" s="17">
        <v>0.14737371845699501</v>
      </c>
      <c r="D986" s="17">
        <v>0.17025733473429999</v>
      </c>
      <c r="E986" s="17">
        <v>0.134608657171704</v>
      </c>
      <c r="F986" s="17"/>
      <c r="G986" s="17">
        <v>0.18843575221529099</v>
      </c>
      <c r="H986" s="17">
        <v>0.14626529746050901</v>
      </c>
      <c r="I986" s="17">
        <v>0.17701206559632701</v>
      </c>
      <c r="J986" s="17">
        <v>0.14639590278025899</v>
      </c>
      <c r="K986" s="17">
        <v>6.2030506543740899E-2</v>
      </c>
      <c r="L986" s="17">
        <v>0.159081241643376</v>
      </c>
      <c r="M986" s="17"/>
      <c r="N986" s="17">
        <v>0.14218922641929299</v>
      </c>
      <c r="O986" s="17">
        <v>0.166923001811456</v>
      </c>
      <c r="P986" s="17">
        <v>8.8819237027709497E-2</v>
      </c>
      <c r="Q986" s="17">
        <v>0.20371358275599399</v>
      </c>
      <c r="R986" s="17"/>
      <c r="S986" s="17">
        <v>0.233333333333333</v>
      </c>
      <c r="T986" s="17">
        <v>0.14285714285714299</v>
      </c>
      <c r="U986" s="17">
        <v>0.11764705882352899</v>
      </c>
      <c r="V986" s="17">
        <v>0.11111111111111099</v>
      </c>
      <c r="W986" s="17">
        <v>0.13559322033898299</v>
      </c>
      <c r="X986" s="17">
        <v>0.177215189873418</v>
      </c>
      <c r="Y986" s="17">
        <v>5.7142857142857099E-2</v>
      </c>
      <c r="Z986" s="17">
        <v>0.116279069767442</v>
      </c>
      <c r="AA986" s="17">
        <v>0.16666666666666699</v>
      </c>
      <c r="AB986" s="17"/>
      <c r="AC986" s="17">
        <v>0.18763761399733001</v>
      </c>
      <c r="AD986" s="17">
        <v>0.126690606761999</v>
      </c>
      <c r="AE986" s="17">
        <v>0.141265769510376</v>
      </c>
      <c r="AF986" s="17"/>
      <c r="AG986" s="17">
        <v>0.21722360338093</v>
      </c>
      <c r="AH986" s="17">
        <v>0.11040112428941</v>
      </c>
      <c r="AI986" s="17">
        <v>0.11490794614528201</v>
      </c>
      <c r="AJ986" s="17">
        <v>0.42283614938640601</v>
      </c>
      <c r="AK986" s="17">
        <v>9.1720062125743101E-2</v>
      </c>
      <c r="AL986" s="17"/>
      <c r="AM986" s="17">
        <v>0.14809125685414901</v>
      </c>
      <c r="AN986" s="17">
        <v>0.15981440921701801</v>
      </c>
      <c r="AO986" s="17">
        <v>0.14100124680901199</v>
      </c>
      <c r="AP986" s="17">
        <v>0.13825112595296199</v>
      </c>
      <c r="AQ986" s="17">
        <v>0.204256476248382</v>
      </c>
      <c r="AR986" s="17"/>
      <c r="AS986" s="17">
        <v>0.16292565262245501</v>
      </c>
      <c r="AT986" s="17">
        <v>0.127453644352505</v>
      </c>
      <c r="AU986" s="17">
        <v>0.116060684690451</v>
      </c>
      <c r="AV986" s="17">
        <v>0.21104957284908499</v>
      </c>
      <c r="AW986" s="17"/>
      <c r="AX986" s="17">
        <v>0.139898104637417</v>
      </c>
      <c r="AY986" s="17"/>
      <c r="AZ986" s="17">
        <v>0.12802040316555899</v>
      </c>
      <c r="BA986" s="17">
        <v>0.19317848128602499</v>
      </c>
      <c r="BB986" s="17">
        <v>0.111430748579345</v>
      </c>
      <c r="BC986" s="17"/>
      <c r="BD986" s="17">
        <v>0.16472446499066901</v>
      </c>
      <c r="BE986" s="17">
        <v>0.14921933049615199</v>
      </c>
    </row>
    <row r="987" spans="2:57" x14ac:dyDescent="0.35">
      <c r="B987" t="s">
        <v>411</v>
      </c>
      <c r="C987" s="17">
        <v>0.141648480606614</v>
      </c>
      <c r="D987" s="17">
        <v>0.16522971385520399</v>
      </c>
      <c r="E987" s="17">
        <v>0.128446227028122</v>
      </c>
      <c r="F987" s="17"/>
      <c r="G987" s="17">
        <v>0.23053688920562401</v>
      </c>
      <c r="H987" s="17">
        <v>0.16785936681368099</v>
      </c>
      <c r="I987" s="17">
        <v>0.144472223270907</v>
      </c>
      <c r="J987" s="17">
        <v>0.11119005629208301</v>
      </c>
      <c r="K987" s="17">
        <v>0.102163328458637</v>
      </c>
      <c r="L987" s="17">
        <v>2.72968926301097E-2</v>
      </c>
      <c r="M987" s="17"/>
      <c r="N987" s="17">
        <v>0.154766953021784</v>
      </c>
      <c r="O987" s="17">
        <v>0.112411528476793</v>
      </c>
      <c r="P987" s="17">
        <v>0.108080721952482</v>
      </c>
      <c r="Q987" s="17">
        <v>0.20758257331768301</v>
      </c>
      <c r="R987" s="17"/>
      <c r="S987" s="17">
        <v>0.16666666666666699</v>
      </c>
      <c r="T987" s="17">
        <v>0.14285714285714299</v>
      </c>
      <c r="U987" s="17">
        <v>0.17647058823529399</v>
      </c>
      <c r="V987" s="17">
        <v>9.5238095238095205E-2</v>
      </c>
      <c r="W987" s="17">
        <v>0.22033898305084701</v>
      </c>
      <c r="X987" s="17">
        <v>8.8607594936708806E-2</v>
      </c>
      <c r="Y987" s="17">
        <v>0.185714285714286</v>
      </c>
      <c r="Z987" s="17">
        <v>0.116279069767442</v>
      </c>
      <c r="AA987" s="17">
        <v>8.8888888888888906E-2</v>
      </c>
      <c r="AB987" s="17"/>
      <c r="AC987" s="17">
        <v>0.107667124520757</v>
      </c>
      <c r="AD987" s="17">
        <v>0.15551397947912099</v>
      </c>
      <c r="AE987" s="17">
        <v>0.17670850954664399</v>
      </c>
      <c r="AF987" s="17"/>
      <c r="AG987" s="17">
        <v>0.101286079531693</v>
      </c>
      <c r="AH987" s="17">
        <v>0.17804370695069299</v>
      </c>
      <c r="AI987" s="17">
        <v>0.24328968230315901</v>
      </c>
      <c r="AJ987" s="17">
        <v>0</v>
      </c>
      <c r="AK987" s="17">
        <v>5.7192534151637699E-2</v>
      </c>
      <c r="AL987" s="17"/>
      <c r="AM987" s="17">
        <v>9.9960512911717703E-2</v>
      </c>
      <c r="AN987" s="17">
        <v>0.13159984166123001</v>
      </c>
      <c r="AO987" s="17">
        <v>0.13574671295750801</v>
      </c>
      <c r="AP987" s="17">
        <v>0.15669551777017901</v>
      </c>
      <c r="AQ987" s="17">
        <v>0.21400530198345999</v>
      </c>
      <c r="AR987" s="17"/>
      <c r="AS987" s="17">
        <v>0.106304309626204</v>
      </c>
      <c r="AT987" s="17">
        <v>0.16803725005413001</v>
      </c>
      <c r="AU987" s="17">
        <v>0.120150212371042</v>
      </c>
      <c r="AV987" s="17">
        <v>0.17174881402473799</v>
      </c>
      <c r="AW987" s="17"/>
      <c r="AX987" s="17">
        <v>0.12452272350508301</v>
      </c>
      <c r="AY987" s="17"/>
      <c r="AZ987" s="17">
        <v>0.135130998412716</v>
      </c>
      <c r="BA987" s="17">
        <v>0.181109442602716</v>
      </c>
      <c r="BB987" s="17">
        <v>9.8334047040550099E-2</v>
      </c>
      <c r="BC987" s="17"/>
      <c r="BD987" s="17">
        <v>0.123434801734502</v>
      </c>
      <c r="BE987" s="17">
        <v>0.166324332994923</v>
      </c>
    </row>
    <row r="988" spans="2:57" x14ac:dyDescent="0.35">
      <c r="B988" t="s">
        <v>412</v>
      </c>
      <c r="C988" s="17">
        <v>0.100617084258447</v>
      </c>
      <c r="D988" s="17">
        <v>0.14865834671539399</v>
      </c>
      <c r="E988" s="17">
        <v>7.2836811109376301E-2</v>
      </c>
      <c r="F988" s="17"/>
      <c r="G988" s="17">
        <v>0.13481160271536</v>
      </c>
      <c r="H988" s="17">
        <v>0.167633566563817</v>
      </c>
      <c r="I988" s="17">
        <v>9.2891164843465601E-2</v>
      </c>
      <c r="J988" s="17">
        <v>3.5083004640560599E-2</v>
      </c>
      <c r="K988" s="17">
        <v>6.6991594402482396E-2</v>
      </c>
      <c r="L988" s="17">
        <v>2.72968926301097E-2</v>
      </c>
      <c r="M988" s="17"/>
      <c r="N988" s="17">
        <v>9.0107206360610106E-2</v>
      </c>
      <c r="O988" s="17">
        <v>9.2075901438934002E-2</v>
      </c>
      <c r="P988" s="17">
        <v>0.116567343546854</v>
      </c>
      <c r="Q988" s="17">
        <v>0.131074291552184</v>
      </c>
      <c r="R988" s="17"/>
      <c r="S988" s="17">
        <v>0.108333333333333</v>
      </c>
      <c r="T988" s="17">
        <v>9.5238095238095205E-2</v>
      </c>
      <c r="U988" s="17">
        <v>8.8235294117647106E-2</v>
      </c>
      <c r="V988" s="17">
        <v>9.5238095238095205E-2</v>
      </c>
      <c r="W988" s="17">
        <v>8.4745762711864403E-2</v>
      </c>
      <c r="X988" s="17">
        <v>0.139240506329114</v>
      </c>
      <c r="Y988" s="17">
        <v>0.114285714285714</v>
      </c>
      <c r="Z988" s="17">
        <v>0.13953488372093001</v>
      </c>
      <c r="AA988" s="17">
        <v>6.6666666666666693E-2</v>
      </c>
      <c r="AB988" s="17"/>
      <c r="AC988" s="17">
        <v>0.10306410055253799</v>
      </c>
      <c r="AD988" s="17">
        <v>0.10177100349583799</v>
      </c>
      <c r="AE988" s="17">
        <v>0.101436154897001</v>
      </c>
      <c r="AF988" s="17"/>
      <c r="AG988" s="17">
        <v>0.105616006187549</v>
      </c>
      <c r="AH988" s="17">
        <v>9.9500747245605606E-2</v>
      </c>
      <c r="AI988" s="17">
        <v>0.10088441062589</v>
      </c>
      <c r="AJ988" s="17">
        <v>0.408029390859032</v>
      </c>
      <c r="AK988" s="17">
        <v>6.9133832490990602E-2</v>
      </c>
      <c r="AL988" s="17"/>
      <c r="AM988" s="17">
        <v>0.148705270845361</v>
      </c>
      <c r="AN988" s="17">
        <v>8.2080009426137801E-2</v>
      </c>
      <c r="AO988" s="17">
        <v>0.10667809676981301</v>
      </c>
      <c r="AP988" s="17">
        <v>7.7738726929885399E-2</v>
      </c>
      <c r="AQ988" s="17">
        <v>8.4230132370418501E-2</v>
      </c>
      <c r="AR988" s="17"/>
      <c r="AS988" s="17">
        <v>9.3979172170817804E-2</v>
      </c>
      <c r="AT988" s="17">
        <v>0.12587432523262301</v>
      </c>
      <c r="AU988" s="17">
        <v>2.7545507458186999E-2</v>
      </c>
      <c r="AV988" s="17">
        <v>0.15646763226134799</v>
      </c>
      <c r="AW988" s="17"/>
      <c r="AX988" s="17">
        <v>9.7082949301239493E-2</v>
      </c>
      <c r="AY988" s="17"/>
      <c r="AZ988" s="17">
        <v>0.111461152762257</v>
      </c>
      <c r="BA988" s="17">
        <v>0.14460890804800999</v>
      </c>
      <c r="BB988" s="17">
        <v>4.0645689512950597E-2</v>
      </c>
      <c r="BC988" s="17"/>
      <c r="BD988" s="17">
        <v>0.10308402129290101</v>
      </c>
      <c r="BE988" s="17">
        <v>0.12474426236328</v>
      </c>
    </row>
    <row r="989" spans="2:57" x14ac:dyDescent="0.35">
      <c r="B989" t="s">
        <v>413</v>
      </c>
      <c r="C989" s="17">
        <v>9.4849110141531398E-2</v>
      </c>
      <c r="D989" s="17">
        <v>6.7346791529520306E-2</v>
      </c>
      <c r="E989" s="17">
        <v>0.11146936388767199</v>
      </c>
      <c r="F989" s="17"/>
      <c r="G989" s="17">
        <v>0.12267420126977099</v>
      </c>
      <c r="H989" s="17">
        <v>0.13401977584142699</v>
      </c>
      <c r="I989" s="17">
        <v>9.94266126658052E-2</v>
      </c>
      <c r="J989" s="17">
        <v>5.0030738719557502E-2</v>
      </c>
      <c r="K989" s="17">
        <v>6.2486148836339003E-2</v>
      </c>
      <c r="L989" s="17">
        <v>4.72632243933295E-2</v>
      </c>
      <c r="M989" s="17"/>
      <c r="N989" s="17">
        <v>8.5744979421791406E-2</v>
      </c>
      <c r="O989" s="17">
        <v>0.11733969710089499</v>
      </c>
      <c r="P989" s="17">
        <v>8.7973142931996803E-2</v>
      </c>
      <c r="Q989" s="17">
        <v>0.10172952500490801</v>
      </c>
      <c r="R989" s="17"/>
      <c r="S989" s="17">
        <v>9.1666666666666702E-2</v>
      </c>
      <c r="T989" s="17">
        <v>8.5714285714285701E-2</v>
      </c>
      <c r="U989" s="17">
        <v>0.11764705882352899</v>
      </c>
      <c r="V989" s="17">
        <v>6.3492063492063502E-2</v>
      </c>
      <c r="W989" s="17">
        <v>3.3898305084745797E-2</v>
      </c>
      <c r="X989" s="17">
        <v>0.113924050632911</v>
      </c>
      <c r="Y989" s="17">
        <v>0.17142857142857101</v>
      </c>
      <c r="Z989" s="17">
        <v>0.116279069767442</v>
      </c>
      <c r="AA989" s="17">
        <v>7.7777777777777807E-2</v>
      </c>
      <c r="AB989" s="17"/>
      <c r="AC989" s="17">
        <v>8.5404930130960496E-2</v>
      </c>
      <c r="AD989" s="17">
        <v>9.89740540690765E-2</v>
      </c>
      <c r="AE989" s="17">
        <v>9.1315495778866301E-2</v>
      </c>
      <c r="AF989" s="17"/>
      <c r="AG989" s="17">
        <v>7.2626181865804898E-2</v>
      </c>
      <c r="AH989" s="17">
        <v>0.108599973703448</v>
      </c>
      <c r="AI989" s="17">
        <v>3.8514398986273103E-2</v>
      </c>
      <c r="AJ989" s="17">
        <v>0</v>
      </c>
      <c r="AK989" s="17">
        <v>0.14427550177798801</v>
      </c>
      <c r="AL989" s="17"/>
      <c r="AM989" s="17">
        <v>0.13219781010421999</v>
      </c>
      <c r="AN989" s="17">
        <v>9.0394057782122297E-2</v>
      </c>
      <c r="AO989" s="17">
        <v>8.8395897378750296E-2</v>
      </c>
      <c r="AP989" s="17">
        <v>0.120891318407656</v>
      </c>
      <c r="AQ989" s="17">
        <v>0</v>
      </c>
      <c r="AR989" s="17"/>
      <c r="AS989" s="17">
        <v>7.8861649450853E-2</v>
      </c>
      <c r="AT989" s="17">
        <v>9.8722287540528197E-2</v>
      </c>
      <c r="AU989" s="17">
        <v>8.38539786396863E-2</v>
      </c>
      <c r="AV989" s="17">
        <v>0.12903730824697399</v>
      </c>
      <c r="AW989" s="17"/>
      <c r="AX989" s="17">
        <v>9.8808391947330307E-2</v>
      </c>
      <c r="AY989" s="17"/>
      <c r="AZ989" s="17">
        <v>9.61101719722076E-2</v>
      </c>
      <c r="BA989" s="17">
        <v>0.113832522261314</v>
      </c>
      <c r="BB989" s="17">
        <v>7.1073930764885898E-2</v>
      </c>
      <c r="BC989" s="17"/>
      <c r="BD989" s="17">
        <v>8.8146651499851306E-2</v>
      </c>
      <c r="BE989" s="17">
        <v>9.6503353533406194E-2</v>
      </c>
    </row>
    <row r="990" spans="2:57" x14ac:dyDescent="0.35">
      <c r="B990" t="s">
        <v>81</v>
      </c>
      <c r="C990" s="17">
        <v>3.1726727892220197E-2</v>
      </c>
      <c r="D990" s="17">
        <v>3.4321072915662103E-2</v>
      </c>
      <c r="E990" s="17">
        <v>3.0350153116266099E-2</v>
      </c>
      <c r="F990" s="17"/>
      <c r="G990" s="17">
        <v>4.4251328169597003E-2</v>
      </c>
      <c r="H990" s="17">
        <v>2.49166919598518E-2</v>
      </c>
      <c r="I990" s="17">
        <v>3.4641033450742501E-2</v>
      </c>
      <c r="J990" s="17">
        <v>2.4056855364921598E-2</v>
      </c>
      <c r="K990" s="17">
        <v>4.1859533614283899E-2</v>
      </c>
      <c r="L990" s="17">
        <v>2.6998914854810301E-2</v>
      </c>
      <c r="M990" s="17"/>
      <c r="N990" s="17">
        <v>3.4352242742013303E-2</v>
      </c>
      <c r="O990" s="17">
        <v>2.3146847360387E-2</v>
      </c>
      <c r="P990" s="17">
        <v>5.02779739677316E-2</v>
      </c>
      <c r="Q990" s="17">
        <v>1.45182541421755E-2</v>
      </c>
      <c r="R990" s="17"/>
      <c r="S990" s="17">
        <v>2.5000000000000001E-2</v>
      </c>
      <c r="T990" s="17">
        <v>3.8095238095238099E-2</v>
      </c>
      <c r="U990" s="17">
        <v>5.8823529411764698E-2</v>
      </c>
      <c r="V990" s="17">
        <v>1.58730158730159E-2</v>
      </c>
      <c r="W990" s="17">
        <v>1.6949152542372899E-2</v>
      </c>
      <c r="X990" s="17">
        <v>2.53164556962025E-2</v>
      </c>
      <c r="Y990" s="17">
        <v>2.8571428571428598E-2</v>
      </c>
      <c r="Z990" s="17">
        <v>2.32558139534884E-2</v>
      </c>
      <c r="AA990" s="17">
        <v>4.4444444444444398E-2</v>
      </c>
      <c r="AB990" s="17"/>
      <c r="AC990" s="17">
        <v>3.8934705927586299E-2</v>
      </c>
      <c r="AD990" s="17">
        <v>2.3791620423899301E-2</v>
      </c>
      <c r="AE990" s="17">
        <v>6.4145378854769203E-2</v>
      </c>
      <c r="AF990" s="17"/>
      <c r="AG990" s="17">
        <v>4.4816449887599601E-3</v>
      </c>
      <c r="AH990" s="17">
        <v>3.0724551354305501E-2</v>
      </c>
      <c r="AI990" s="17">
        <v>1.8317823908105501E-2</v>
      </c>
      <c r="AJ990" s="17">
        <v>0.20363788954449299</v>
      </c>
      <c r="AK990" s="17">
        <v>8.92454928520061E-2</v>
      </c>
      <c r="AL990" s="17"/>
      <c r="AM990" s="17">
        <v>5.3203913519569497E-2</v>
      </c>
      <c r="AN990" s="17">
        <v>4.10884860150613E-2</v>
      </c>
      <c r="AO990" s="17">
        <v>3.4118065195657001E-2</v>
      </c>
      <c r="AP990" s="17">
        <v>1.73033719113431E-2</v>
      </c>
      <c r="AQ990" s="17">
        <v>3.9307395106195298E-2</v>
      </c>
      <c r="AR990" s="17"/>
      <c r="AS990" s="17">
        <v>4.8206935360355502E-2</v>
      </c>
      <c r="AT990" s="17">
        <v>1.5889276595153001E-2</v>
      </c>
      <c r="AU990" s="17">
        <v>3.9710039189986501E-2</v>
      </c>
      <c r="AV990" s="17">
        <v>2.8801007748764901E-2</v>
      </c>
      <c r="AW990" s="17"/>
      <c r="AX990" s="17">
        <v>2.9148915093833001E-2</v>
      </c>
      <c r="AY990" s="17"/>
      <c r="AZ990" s="17">
        <v>3.3527234249089599E-2</v>
      </c>
      <c r="BA990" s="17">
        <v>3.0986984022927301E-2</v>
      </c>
      <c r="BB990" s="17">
        <v>2.8386317676391201E-2</v>
      </c>
      <c r="BC990" s="17"/>
      <c r="BD990" s="17">
        <v>3.3853516024404097E-2</v>
      </c>
      <c r="BE990" s="17">
        <v>2.2035107992216699E-2</v>
      </c>
    </row>
    <row r="991" spans="2:57" x14ac:dyDescent="0.35">
      <c r="B991" t="s">
        <v>83</v>
      </c>
      <c r="C991" s="17">
        <v>1.56105082549183E-2</v>
      </c>
      <c r="D991" s="17">
        <v>1.16886298998527E-2</v>
      </c>
      <c r="E991" s="17">
        <v>1.79903880626377E-2</v>
      </c>
      <c r="F991" s="17"/>
      <c r="G991" s="17">
        <v>0</v>
      </c>
      <c r="H991" s="17">
        <v>9.3842960688982607E-3</v>
      </c>
      <c r="I991" s="17">
        <v>2.3433544169716498E-2</v>
      </c>
      <c r="J991" s="17">
        <v>3.2918605387453802E-2</v>
      </c>
      <c r="K991" s="17">
        <v>9.3134903640582807E-3</v>
      </c>
      <c r="L991" s="17">
        <v>0</v>
      </c>
      <c r="M991" s="17"/>
      <c r="N991" s="17">
        <v>1.1471456911130801E-2</v>
      </c>
      <c r="O991" s="17">
        <v>1.7569453457106299E-2</v>
      </c>
      <c r="P991" s="17">
        <v>1.01427678933205E-2</v>
      </c>
      <c r="Q991" s="17">
        <v>2.98803042515885E-2</v>
      </c>
      <c r="R991" s="17"/>
      <c r="S991" s="17">
        <v>1.6666666666666701E-2</v>
      </c>
      <c r="T991" s="17">
        <v>9.5238095238095195E-3</v>
      </c>
      <c r="U991" s="17">
        <v>0</v>
      </c>
      <c r="V991" s="17">
        <v>1.58730158730159E-2</v>
      </c>
      <c r="W991" s="17">
        <v>3.3898305084745797E-2</v>
      </c>
      <c r="X991" s="17">
        <v>1.26582278481013E-2</v>
      </c>
      <c r="Y991" s="17">
        <v>0</v>
      </c>
      <c r="Z991" s="17">
        <v>2.32558139534884E-2</v>
      </c>
      <c r="AA991" s="17">
        <v>3.3333333333333298E-2</v>
      </c>
      <c r="AB991" s="17"/>
      <c r="AC991" s="17">
        <v>4.6386824918205304E-3</v>
      </c>
      <c r="AD991" s="17">
        <v>1.8549117745078701E-2</v>
      </c>
      <c r="AE991" s="17">
        <v>4.0616457975028802E-2</v>
      </c>
      <c r="AF991" s="17"/>
      <c r="AG991" s="17">
        <v>4.1104139026379403E-3</v>
      </c>
      <c r="AH991" s="17">
        <v>1.2805055867088E-2</v>
      </c>
      <c r="AI991" s="17">
        <v>0</v>
      </c>
      <c r="AJ991" s="17">
        <v>0</v>
      </c>
      <c r="AK991" s="17">
        <v>8.8779156094576706E-2</v>
      </c>
      <c r="AL991" s="17"/>
      <c r="AM991" s="17">
        <v>3.4196326913723499E-2</v>
      </c>
      <c r="AN991" s="17">
        <v>1.0021581954893E-2</v>
      </c>
      <c r="AO991" s="17">
        <v>1.82108224222137E-2</v>
      </c>
      <c r="AP991" s="17">
        <v>5.0891591501395902E-3</v>
      </c>
      <c r="AQ991" s="17">
        <v>0</v>
      </c>
      <c r="AR991" s="17"/>
      <c r="AS991" s="17">
        <v>2.1001902462310901E-2</v>
      </c>
      <c r="AT991" s="17">
        <v>3.7143369688434199E-3</v>
      </c>
      <c r="AU991" s="17">
        <v>2.5957395211053499E-2</v>
      </c>
      <c r="AV991" s="17">
        <v>1.9369636343893999E-2</v>
      </c>
      <c r="AW991" s="17"/>
      <c r="AX991" s="17">
        <v>1.7711109812641901E-2</v>
      </c>
      <c r="AY991" s="17"/>
      <c r="AZ991" s="17">
        <v>1.26711652042423E-2</v>
      </c>
      <c r="BA991" s="17">
        <v>1.27167396819337E-2</v>
      </c>
      <c r="BB991" s="17">
        <v>1.40931489836142E-2</v>
      </c>
      <c r="BC991" s="17"/>
      <c r="BD991" s="17">
        <v>9.7620994222556001E-3</v>
      </c>
      <c r="BE991" s="17">
        <v>1.5955763221571499E-2</v>
      </c>
    </row>
    <row r="992" spans="2:57" x14ac:dyDescent="0.3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row>
    <row r="993" spans="2:57" x14ac:dyDescent="0.35">
      <c r="B993" s="6" t="s">
        <v>419</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row>
    <row r="994" spans="2:57" x14ac:dyDescent="0.35">
      <c r="B994" s="24" t="s">
        <v>85</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row>
    <row r="995" spans="2:57" x14ac:dyDescent="0.35">
      <c r="B995" t="s">
        <v>107</v>
      </c>
      <c r="C995" s="17">
        <v>2.2458153976639399E-2</v>
      </c>
      <c r="D995" s="17">
        <v>3.5439047016458301E-2</v>
      </c>
      <c r="E995" s="17">
        <v>1.49296062567602E-2</v>
      </c>
      <c r="F995" s="17"/>
      <c r="G995" s="17">
        <v>2.5555634283875101E-2</v>
      </c>
      <c r="H995" s="17">
        <v>5.6288220318267801E-2</v>
      </c>
      <c r="I995" s="17">
        <v>5.9668765752475001E-3</v>
      </c>
      <c r="J995" s="17">
        <v>6.5618482499907897E-3</v>
      </c>
      <c r="K995" s="17">
        <v>1.2452102501396599E-2</v>
      </c>
      <c r="L995" s="17">
        <v>0</v>
      </c>
      <c r="M995" s="17"/>
      <c r="N995" s="17">
        <v>2.0384936413260401E-2</v>
      </c>
      <c r="O995" s="17">
        <v>1.51101884726614E-2</v>
      </c>
      <c r="P995" s="17">
        <v>4.0331961832978401E-2</v>
      </c>
      <c r="Q995" s="17">
        <v>2.7100741065394299E-2</v>
      </c>
      <c r="R995" s="17"/>
      <c r="S995" s="17">
        <v>3.3333333333333298E-2</v>
      </c>
      <c r="T995" s="17">
        <v>1.9047619047619001E-2</v>
      </c>
      <c r="U995" s="17">
        <v>2.9411764705882401E-2</v>
      </c>
      <c r="V995" s="17">
        <v>1.58730158730159E-2</v>
      </c>
      <c r="W995" s="17">
        <v>1.6949152542372899E-2</v>
      </c>
      <c r="X995" s="17">
        <v>1.26582278481013E-2</v>
      </c>
      <c r="Y995" s="17">
        <v>0</v>
      </c>
      <c r="Z995" s="17">
        <v>4.6511627906976702E-2</v>
      </c>
      <c r="AA995" s="17">
        <v>3.3333333333333298E-2</v>
      </c>
      <c r="AB995" s="17"/>
      <c r="AC995" s="17">
        <v>2.3556581258796401E-2</v>
      </c>
      <c r="AD995" s="17">
        <v>1.93909869590554E-2</v>
      </c>
      <c r="AE995" s="17">
        <v>3.474194956447E-2</v>
      </c>
      <c r="AF995" s="17"/>
      <c r="AG995" s="17">
        <v>2.39061002753258E-2</v>
      </c>
      <c r="AH995" s="17">
        <v>1.5850883461861101E-2</v>
      </c>
      <c r="AI995" s="17">
        <v>5.8710974064440702E-2</v>
      </c>
      <c r="AJ995" s="17">
        <v>0</v>
      </c>
      <c r="AK995" s="17">
        <v>1.6369956107803299E-2</v>
      </c>
      <c r="AL995" s="17"/>
      <c r="AM995" s="17">
        <v>1.3316038603505101E-2</v>
      </c>
      <c r="AN995" s="17">
        <v>2.5561898082206502E-2</v>
      </c>
      <c r="AO995" s="17">
        <v>1.54043208295898E-2</v>
      </c>
      <c r="AP995" s="17">
        <v>3.2043485479655097E-2</v>
      </c>
      <c r="AQ995" s="17">
        <v>0</v>
      </c>
      <c r="AR995" s="17"/>
      <c r="AS995" s="17">
        <v>2.7992547008251201E-2</v>
      </c>
      <c r="AT995" s="17">
        <v>2.7130748669758301E-2</v>
      </c>
      <c r="AU995" s="17">
        <v>1.7263296920686899E-2</v>
      </c>
      <c r="AV995" s="17">
        <v>9.3284168632193406E-3</v>
      </c>
      <c r="AW995" s="17"/>
      <c r="AX995" s="17">
        <v>1.81530125909019E-2</v>
      </c>
      <c r="AY995" s="17"/>
      <c r="AZ995" s="17">
        <v>4.43702046098048E-2</v>
      </c>
      <c r="BA995" s="17">
        <v>1.5214411351780199E-2</v>
      </c>
      <c r="BB995" s="17">
        <v>5.8788564331647896E-3</v>
      </c>
      <c r="BC995" s="17"/>
      <c r="BD995" s="17">
        <v>3.00203283560493E-2</v>
      </c>
      <c r="BE995" s="17">
        <v>1.83339825960596E-2</v>
      </c>
    </row>
    <row r="996" spans="2:57" x14ac:dyDescent="0.35">
      <c r="B996" t="s">
        <v>106</v>
      </c>
      <c r="C996" s="17">
        <v>7.9910250372546093E-2</v>
      </c>
      <c r="D996" s="17">
        <v>7.0732560078842294E-2</v>
      </c>
      <c r="E996" s="17">
        <v>8.5683435991795495E-2</v>
      </c>
      <c r="F996" s="17"/>
      <c r="G996" s="17">
        <v>0.111606451485785</v>
      </c>
      <c r="H996" s="17">
        <v>9.0145289469992798E-2</v>
      </c>
      <c r="I996" s="17">
        <v>8.7012511863425901E-2</v>
      </c>
      <c r="J996" s="17">
        <v>2.5848344093490499E-2</v>
      </c>
      <c r="K996" s="17">
        <v>8.8862746497260905E-2</v>
      </c>
      <c r="L996" s="17">
        <v>8.2745843699543103E-2</v>
      </c>
      <c r="M996" s="17"/>
      <c r="N996" s="17">
        <v>7.2166336727703007E-2</v>
      </c>
      <c r="O996" s="17">
        <v>9.8219778212444403E-2</v>
      </c>
      <c r="P996" s="17">
        <v>4.7039123524047197E-2</v>
      </c>
      <c r="Q996" s="17">
        <v>0.128056882625638</v>
      </c>
      <c r="R996" s="17"/>
      <c r="S996" s="17">
        <v>0.05</v>
      </c>
      <c r="T996" s="17">
        <v>6.6666666666666693E-2</v>
      </c>
      <c r="U996" s="17">
        <v>8.8235294117647106E-2</v>
      </c>
      <c r="V996" s="17">
        <v>6.3492063492063502E-2</v>
      </c>
      <c r="W996" s="17">
        <v>0.11864406779661001</v>
      </c>
      <c r="X996" s="17">
        <v>0.139240506329114</v>
      </c>
      <c r="Y996" s="17">
        <v>8.5714285714285701E-2</v>
      </c>
      <c r="Z996" s="17">
        <v>0.186046511627907</v>
      </c>
      <c r="AA996" s="17">
        <v>2.2222222222222199E-2</v>
      </c>
      <c r="AB996" s="17"/>
      <c r="AC996" s="17">
        <v>9.6154754999912898E-2</v>
      </c>
      <c r="AD996" s="17">
        <v>6.3099096907306307E-2</v>
      </c>
      <c r="AE996" s="17">
        <v>0.11441191245924601</v>
      </c>
      <c r="AF996" s="17"/>
      <c r="AG996" s="17">
        <v>6.4039088938785502E-2</v>
      </c>
      <c r="AH996" s="17">
        <v>8.0460337459550196E-2</v>
      </c>
      <c r="AI996" s="17">
        <v>0.11851501364825399</v>
      </c>
      <c r="AJ996" s="17">
        <v>0.18883113101711901</v>
      </c>
      <c r="AK996" s="17">
        <v>0.108309670902552</v>
      </c>
      <c r="AL996" s="17"/>
      <c r="AM996" s="17">
        <v>0.19883882843485201</v>
      </c>
      <c r="AN996" s="17">
        <v>7.6335017076774397E-2</v>
      </c>
      <c r="AO996" s="17">
        <v>6.2726988913211601E-2</v>
      </c>
      <c r="AP996" s="17">
        <v>8.3327198786652096E-2</v>
      </c>
      <c r="AQ996" s="17">
        <v>0</v>
      </c>
      <c r="AR996" s="17"/>
      <c r="AS996" s="17">
        <v>9.9868751663883704E-2</v>
      </c>
      <c r="AT996" s="17">
        <v>6.9886212186298105E-2</v>
      </c>
      <c r="AU996" s="17">
        <v>3.8801953019196103E-2</v>
      </c>
      <c r="AV996" s="17">
        <v>0.126740412635966</v>
      </c>
      <c r="AW996" s="17"/>
      <c r="AX996" s="17">
        <v>8.3612818974570902E-2</v>
      </c>
      <c r="AY996" s="17"/>
      <c r="AZ996" s="17">
        <v>7.6787692299511101E-2</v>
      </c>
      <c r="BA996" s="17">
        <v>9.7966832276389901E-2</v>
      </c>
      <c r="BB996" s="17">
        <v>6.5719264082006998E-2</v>
      </c>
      <c r="BC996" s="17"/>
      <c r="BD996" s="17">
        <v>9.2216783530851498E-2</v>
      </c>
      <c r="BE996" s="17">
        <v>8.3319502282863694E-2</v>
      </c>
    </row>
    <row r="997" spans="2:57" x14ac:dyDescent="0.35">
      <c r="B997" t="s">
        <v>105</v>
      </c>
      <c r="C997" s="17">
        <v>0.23884582134832899</v>
      </c>
      <c r="D997" s="17">
        <v>0.21766795801457001</v>
      </c>
      <c r="E997" s="17">
        <v>0.252423680497388</v>
      </c>
      <c r="F997" s="17"/>
      <c r="G997" s="17">
        <v>0.165553733163566</v>
      </c>
      <c r="H997" s="17">
        <v>0.23316896244414001</v>
      </c>
      <c r="I997" s="17">
        <v>0.27862832853521102</v>
      </c>
      <c r="J997" s="17">
        <v>0.25038124344226298</v>
      </c>
      <c r="K997" s="17">
        <v>0.23432233980035899</v>
      </c>
      <c r="L997" s="17">
        <v>0.18697983422901401</v>
      </c>
      <c r="M997" s="17"/>
      <c r="N997" s="17">
        <v>0.23239317256318401</v>
      </c>
      <c r="O997" s="17">
        <v>0.20728259978826799</v>
      </c>
      <c r="P997" s="17">
        <v>0.26798929183636699</v>
      </c>
      <c r="Q997" s="17">
        <v>0.308583624620348</v>
      </c>
      <c r="R997" s="17"/>
      <c r="S997" s="17">
        <v>0.266666666666667</v>
      </c>
      <c r="T997" s="17">
        <v>0.15238095238095201</v>
      </c>
      <c r="U997" s="17">
        <v>0.20588235294117599</v>
      </c>
      <c r="V997" s="17">
        <v>0.25396825396825401</v>
      </c>
      <c r="W997" s="17">
        <v>0.28813559322033899</v>
      </c>
      <c r="X997" s="17">
        <v>0.177215189873418</v>
      </c>
      <c r="Y997" s="17">
        <v>0.27142857142857102</v>
      </c>
      <c r="Z997" s="17">
        <v>0.232558139534884</v>
      </c>
      <c r="AA997" s="17">
        <v>0.32222222222222202</v>
      </c>
      <c r="AB997" s="17"/>
      <c r="AC997" s="17">
        <v>0.21265520585068701</v>
      </c>
      <c r="AD997" s="17">
        <v>0.26252510376430099</v>
      </c>
      <c r="AE997" s="17">
        <v>0.24098346616126601</v>
      </c>
      <c r="AF997" s="17"/>
      <c r="AG997" s="17">
        <v>0.22311018949265901</v>
      </c>
      <c r="AH997" s="17">
        <v>0.241029873543365</v>
      </c>
      <c r="AI997" s="17">
        <v>0.20205663956988501</v>
      </c>
      <c r="AJ997" s="17">
        <v>0</v>
      </c>
      <c r="AK997" s="17">
        <v>0.27477489771189401</v>
      </c>
      <c r="AL997" s="17"/>
      <c r="AM997" s="17">
        <v>0.247494560304412</v>
      </c>
      <c r="AN997" s="17">
        <v>0.24089708127189399</v>
      </c>
      <c r="AO997" s="17">
        <v>0.24697867580249799</v>
      </c>
      <c r="AP997" s="17">
        <v>0.218686572351181</v>
      </c>
      <c r="AQ997" s="17">
        <v>0.27061629707726798</v>
      </c>
      <c r="AR997" s="17"/>
      <c r="AS997" s="17">
        <v>0.21474331262684901</v>
      </c>
      <c r="AT997" s="17">
        <v>0.22660381730898299</v>
      </c>
      <c r="AU997" s="17">
        <v>0.29005196602272099</v>
      </c>
      <c r="AV997" s="17">
        <v>0.23678736537359499</v>
      </c>
      <c r="AW997" s="17"/>
      <c r="AX997" s="17">
        <v>0.235131598709867</v>
      </c>
      <c r="AY997" s="17"/>
      <c r="AZ997" s="17">
        <v>0.23615101119209</v>
      </c>
      <c r="BA997" s="17">
        <v>0.20698981185158</v>
      </c>
      <c r="BB997" s="17">
        <v>0.28008835328652698</v>
      </c>
      <c r="BC997" s="17"/>
      <c r="BD997" s="17">
        <v>0.24776587114930601</v>
      </c>
      <c r="BE997" s="17">
        <v>0.21650607410870501</v>
      </c>
    </row>
    <row r="998" spans="2:57" x14ac:dyDescent="0.35">
      <c r="B998" t="s">
        <v>104</v>
      </c>
      <c r="C998" s="17">
        <v>0.41103419429342503</v>
      </c>
      <c r="D998" s="17">
        <v>0.40773253600534898</v>
      </c>
      <c r="E998" s="17">
        <v>0.41020666763119601</v>
      </c>
      <c r="F998" s="17"/>
      <c r="G998" s="17">
        <v>0.40318071938450001</v>
      </c>
      <c r="H998" s="17">
        <v>0.333580167086093</v>
      </c>
      <c r="I998" s="17">
        <v>0.39449115662824502</v>
      </c>
      <c r="J998" s="17">
        <v>0.46132640478135001</v>
      </c>
      <c r="K998" s="17">
        <v>0.49701389840042298</v>
      </c>
      <c r="L998" s="17">
        <v>0.51799230855216905</v>
      </c>
      <c r="M998" s="17"/>
      <c r="N998" s="17">
        <v>0.39920629285033399</v>
      </c>
      <c r="O998" s="17">
        <v>0.43537973296767002</v>
      </c>
      <c r="P998" s="17">
        <v>0.45695879433708902</v>
      </c>
      <c r="Q998" s="17">
        <v>0.34516789068087</v>
      </c>
      <c r="R998" s="17"/>
      <c r="S998" s="17">
        <v>0.358333333333333</v>
      </c>
      <c r="T998" s="17">
        <v>0.45714285714285702</v>
      </c>
      <c r="U998" s="17">
        <v>0.52941176470588203</v>
      </c>
      <c r="V998" s="17">
        <v>0.46031746031746001</v>
      </c>
      <c r="W998" s="17">
        <v>0.28813559322033899</v>
      </c>
      <c r="X998" s="17">
        <v>0.455696202531646</v>
      </c>
      <c r="Y998" s="17">
        <v>0.4</v>
      </c>
      <c r="Z998" s="17">
        <v>0.32558139534883701</v>
      </c>
      <c r="AA998" s="17">
        <v>0.36666666666666697</v>
      </c>
      <c r="AB998" s="17"/>
      <c r="AC998" s="17">
        <v>0.456455745994578</v>
      </c>
      <c r="AD998" s="17">
        <v>0.38311701841422702</v>
      </c>
      <c r="AE998" s="17">
        <v>0.402548173196773</v>
      </c>
      <c r="AF998" s="17"/>
      <c r="AG998" s="17">
        <v>0.427438283235969</v>
      </c>
      <c r="AH998" s="17">
        <v>0.43036311729021098</v>
      </c>
      <c r="AI998" s="17">
        <v>0.33297079865552898</v>
      </c>
      <c r="AJ998" s="17">
        <v>0.18469483005198201</v>
      </c>
      <c r="AK998" s="17">
        <v>0.41108288582897201</v>
      </c>
      <c r="AL998" s="17"/>
      <c r="AM998" s="17">
        <v>0.41901609709624499</v>
      </c>
      <c r="AN998" s="17">
        <v>0.40568151354477699</v>
      </c>
      <c r="AO998" s="17">
        <v>0.40425023874702398</v>
      </c>
      <c r="AP998" s="17">
        <v>0.40510257131884297</v>
      </c>
      <c r="AQ998" s="17">
        <v>0.42992441194466902</v>
      </c>
      <c r="AR998" s="17"/>
      <c r="AS998" s="17">
        <v>0.39850331655683102</v>
      </c>
      <c r="AT998" s="17">
        <v>0.38524057703929998</v>
      </c>
      <c r="AU998" s="17">
        <v>0.479778978440214</v>
      </c>
      <c r="AV998" s="17">
        <v>0.39573398860599601</v>
      </c>
      <c r="AW998" s="17"/>
      <c r="AX998" s="17">
        <v>0.412515322492434</v>
      </c>
      <c r="AY998" s="17"/>
      <c r="AZ998" s="17">
        <v>0.39846736284640299</v>
      </c>
      <c r="BA998" s="17">
        <v>0.414757505176022</v>
      </c>
      <c r="BB998" s="17">
        <v>0.41309560074385898</v>
      </c>
      <c r="BC998" s="17"/>
      <c r="BD998" s="17">
        <v>0.37048320351522201</v>
      </c>
      <c r="BE998" s="17">
        <v>0.42293807473792</v>
      </c>
    </row>
    <row r="999" spans="2:57" x14ac:dyDescent="0.35">
      <c r="B999" t="s">
        <v>103</v>
      </c>
      <c r="C999" s="17">
        <v>0.226045642129302</v>
      </c>
      <c r="D999" s="17">
        <v>0.25641923729636901</v>
      </c>
      <c r="E999" s="17">
        <v>0.209245584648968</v>
      </c>
      <c r="F999" s="17"/>
      <c r="G999" s="17">
        <v>0.252578192231734</v>
      </c>
      <c r="H999" s="17">
        <v>0.2804594440514</v>
      </c>
      <c r="I999" s="17">
        <v>0.20567934793937501</v>
      </c>
      <c r="J999" s="17">
        <v>0.23829416190727601</v>
      </c>
      <c r="K999" s="17">
        <v>0.138814199926064</v>
      </c>
      <c r="L999" s="17">
        <v>0.18528309866446399</v>
      </c>
      <c r="M999" s="17"/>
      <c r="N999" s="17">
        <v>0.25047920732451401</v>
      </c>
      <c r="O999" s="17">
        <v>0.226014496654909</v>
      </c>
      <c r="P999" s="17">
        <v>0.17688221242670499</v>
      </c>
      <c r="Q999" s="17">
        <v>0.161338684461172</v>
      </c>
      <c r="R999" s="17"/>
      <c r="S999" s="17">
        <v>0.27500000000000002</v>
      </c>
      <c r="T999" s="17">
        <v>0.266666666666667</v>
      </c>
      <c r="U999" s="17">
        <v>0.14705882352941199</v>
      </c>
      <c r="V999" s="17">
        <v>0.19047619047618999</v>
      </c>
      <c r="W999" s="17">
        <v>0.25423728813559299</v>
      </c>
      <c r="X999" s="17">
        <v>0.20253164556962</v>
      </c>
      <c r="Y999" s="17">
        <v>0.24285714285714299</v>
      </c>
      <c r="Z999" s="17">
        <v>0.186046511627907</v>
      </c>
      <c r="AA999" s="17">
        <v>0.211111111111111</v>
      </c>
      <c r="AB999" s="17"/>
      <c r="AC999" s="17">
        <v>0.18816986701220101</v>
      </c>
      <c r="AD999" s="17">
        <v>0.25246997459241299</v>
      </c>
      <c r="AE999" s="17">
        <v>0.17946657034414101</v>
      </c>
      <c r="AF999" s="17"/>
      <c r="AG999" s="17">
        <v>0.243049099386203</v>
      </c>
      <c r="AH999" s="17">
        <v>0.21985117611480601</v>
      </c>
      <c r="AI999" s="17">
        <v>0.24713052122436199</v>
      </c>
      <c r="AJ999" s="17">
        <v>0.42283614938640601</v>
      </c>
      <c r="AK999" s="17">
        <v>0.147345845006051</v>
      </c>
      <c r="AL999" s="17"/>
      <c r="AM999" s="17">
        <v>0.102929807919713</v>
      </c>
      <c r="AN999" s="17">
        <v>0.21844666250759801</v>
      </c>
      <c r="AO999" s="17">
        <v>0.243413674132094</v>
      </c>
      <c r="AP999" s="17">
        <v>0.250313704344854</v>
      </c>
      <c r="AQ999" s="17">
        <v>0.29945929097806401</v>
      </c>
      <c r="AR999" s="17"/>
      <c r="AS999" s="17">
        <v>0.22659446240147099</v>
      </c>
      <c r="AT999" s="17">
        <v>0.279144210040288</v>
      </c>
      <c r="AU999" s="17">
        <v>0.141107974284988</v>
      </c>
      <c r="AV999" s="17">
        <v>0.22136859704054801</v>
      </c>
      <c r="AW999" s="17"/>
      <c r="AX999" s="17">
        <v>0.23220376211795801</v>
      </c>
      <c r="AY999" s="17"/>
      <c r="AZ999" s="17">
        <v>0.21456479963504599</v>
      </c>
      <c r="BA999" s="17">
        <v>0.25082587491392</v>
      </c>
      <c r="BB999" s="17">
        <v>0.21095976783393799</v>
      </c>
      <c r="BC999" s="17"/>
      <c r="BD999" s="17">
        <v>0.23694582297316799</v>
      </c>
      <c r="BE999" s="17">
        <v>0.24188357282949</v>
      </c>
    </row>
    <row r="1000" spans="2:57" x14ac:dyDescent="0.35">
      <c r="B1000" t="s">
        <v>81</v>
      </c>
      <c r="C1000" s="17">
        <v>2.1705937879759701E-2</v>
      </c>
      <c r="D1000" s="17">
        <v>1.2008661588411599E-2</v>
      </c>
      <c r="E1000" s="17">
        <v>2.7511024973892299E-2</v>
      </c>
      <c r="F1000" s="17"/>
      <c r="G1000" s="17">
        <v>4.1525269450539401E-2</v>
      </c>
      <c r="H1000" s="17">
        <v>6.3579166301065198E-3</v>
      </c>
      <c r="I1000" s="17">
        <v>2.82217784584953E-2</v>
      </c>
      <c r="J1000" s="17">
        <v>1.7587997525629801E-2</v>
      </c>
      <c r="K1000" s="17">
        <v>2.8534712874496999E-2</v>
      </c>
      <c r="L1000" s="17">
        <v>2.6998914854810301E-2</v>
      </c>
      <c r="M1000" s="17"/>
      <c r="N1000" s="17">
        <v>2.5370054121004099E-2</v>
      </c>
      <c r="O1000" s="17">
        <v>1.7993203904047201E-2</v>
      </c>
      <c r="P1000" s="17">
        <v>1.0798616042813401E-2</v>
      </c>
      <c r="Q1000" s="17">
        <v>2.9752176546577101E-2</v>
      </c>
      <c r="R1000" s="17"/>
      <c r="S1000" s="17">
        <v>1.6666666666666701E-2</v>
      </c>
      <c r="T1000" s="17">
        <v>3.8095238095238099E-2</v>
      </c>
      <c r="U1000" s="17">
        <v>0</v>
      </c>
      <c r="V1000" s="17">
        <v>1.58730158730159E-2</v>
      </c>
      <c r="W1000" s="17">
        <v>3.3898305084745797E-2</v>
      </c>
      <c r="X1000" s="17">
        <v>1.26582278481013E-2</v>
      </c>
      <c r="Y1000" s="17">
        <v>0</v>
      </c>
      <c r="Z1000" s="17">
        <v>2.32558139534884E-2</v>
      </c>
      <c r="AA1000" s="17">
        <v>4.4444444444444398E-2</v>
      </c>
      <c r="AB1000" s="17"/>
      <c r="AC1000" s="17">
        <v>2.3007844883824201E-2</v>
      </c>
      <c r="AD1000" s="17">
        <v>1.93978193626968E-2</v>
      </c>
      <c r="AE1000" s="17">
        <v>2.7847928274103598E-2</v>
      </c>
      <c r="AF1000" s="17"/>
      <c r="AG1000" s="17">
        <v>1.8457238671057901E-2</v>
      </c>
      <c r="AH1000" s="17">
        <v>1.24446121302066E-2</v>
      </c>
      <c r="AI1000" s="17">
        <v>4.0616052837528997E-2</v>
      </c>
      <c r="AJ1000" s="17">
        <v>0.20363788954449299</v>
      </c>
      <c r="AK1000" s="17">
        <v>4.2116744442727803E-2</v>
      </c>
      <c r="AL1000" s="17"/>
      <c r="AM1000" s="17">
        <v>1.84046676412731E-2</v>
      </c>
      <c r="AN1000" s="17">
        <v>3.3077827516749703E-2</v>
      </c>
      <c r="AO1000" s="17">
        <v>2.7226101575582501E-2</v>
      </c>
      <c r="AP1000" s="17">
        <v>1.0526467718815E-2</v>
      </c>
      <c r="AQ1000" s="17">
        <v>0</v>
      </c>
      <c r="AR1000" s="17"/>
      <c r="AS1000" s="17">
        <v>3.2297609742713201E-2</v>
      </c>
      <c r="AT1000" s="17">
        <v>1.19944347553736E-2</v>
      </c>
      <c r="AU1000" s="17">
        <v>3.2995831312193399E-2</v>
      </c>
      <c r="AV1000" s="17">
        <v>1.00412194806746E-2</v>
      </c>
      <c r="AW1000" s="17"/>
      <c r="AX1000" s="17">
        <v>1.83834851142687E-2</v>
      </c>
      <c r="AY1000" s="17"/>
      <c r="AZ1000" s="17">
        <v>2.96589294171451E-2</v>
      </c>
      <c r="BA1000" s="17">
        <v>1.42455644303074E-2</v>
      </c>
      <c r="BB1000" s="17">
        <v>2.42581576205044E-2</v>
      </c>
      <c r="BC1000" s="17"/>
      <c r="BD1000" s="17">
        <v>2.2567990475403199E-2</v>
      </c>
      <c r="BE1000" s="17">
        <v>1.7018793444961201E-2</v>
      </c>
    </row>
    <row r="1001" spans="2:57" x14ac:dyDescent="0.35">
      <c r="B1001" t="s">
        <v>109</v>
      </c>
      <c r="C1001" s="17">
        <v>0.102368404349186</v>
      </c>
      <c r="D1001" s="17">
        <v>0.106171607095301</v>
      </c>
      <c r="E1001" s="17">
        <v>0.10061304224855599</v>
      </c>
      <c r="F1001" s="17"/>
      <c r="G1001" s="17">
        <v>0.13716208576965999</v>
      </c>
      <c r="H1001" s="17">
        <v>0.146433509788261</v>
      </c>
      <c r="I1001" s="17">
        <v>9.2979388438673399E-2</v>
      </c>
      <c r="J1001" s="17">
        <v>3.2410192343481303E-2</v>
      </c>
      <c r="K1001" s="17">
        <v>0.101314848998657</v>
      </c>
      <c r="L1001" s="17">
        <v>8.2745843699543103E-2</v>
      </c>
      <c r="M1001" s="17"/>
      <c r="N1001" s="17">
        <v>9.2551273140963397E-2</v>
      </c>
      <c r="O1001" s="17">
        <v>0.113329966685106</v>
      </c>
      <c r="P1001" s="17">
        <v>8.7371085357025702E-2</v>
      </c>
      <c r="Q1001" s="17">
        <v>0.155157623691033</v>
      </c>
      <c r="R1001" s="17"/>
      <c r="S1001" s="17">
        <v>8.3333333333333301E-2</v>
      </c>
      <c r="T1001" s="17">
        <v>8.5714285714285701E-2</v>
      </c>
      <c r="U1001" s="17">
        <v>0.11764705882352899</v>
      </c>
      <c r="V1001" s="17">
        <v>7.9365079365079402E-2</v>
      </c>
      <c r="W1001" s="17">
        <v>0.13559322033898299</v>
      </c>
      <c r="X1001" s="17">
        <v>0.151898734177215</v>
      </c>
      <c r="Y1001" s="17">
        <v>8.5714285714285701E-2</v>
      </c>
      <c r="Z1001" s="17">
        <v>0.232558139534884</v>
      </c>
      <c r="AA1001" s="17">
        <v>5.5555555555555601E-2</v>
      </c>
      <c r="AB1001" s="17"/>
      <c r="AC1001" s="17">
        <v>0.119711336258709</v>
      </c>
      <c r="AD1001" s="17">
        <v>8.2490083866361696E-2</v>
      </c>
      <c r="AE1001" s="17">
        <v>0.149153862023716</v>
      </c>
      <c r="AF1001" s="17"/>
      <c r="AG1001" s="17">
        <v>8.7945189214111305E-2</v>
      </c>
      <c r="AH1001" s="17">
        <v>9.6311220921411297E-2</v>
      </c>
      <c r="AI1001" s="17">
        <v>0.17722598771269399</v>
      </c>
      <c r="AJ1001" s="17">
        <v>0.18883113101711901</v>
      </c>
      <c r="AK1001" s="17">
        <v>0.124679627010355</v>
      </c>
      <c r="AL1001" s="17"/>
      <c r="AM1001" s="17">
        <v>0.21215486703835701</v>
      </c>
      <c r="AN1001" s="17">
        <v>0.101896915158981</v>
      </c>
      <c r="AO1001" s="17">
        <v>7.81313097428014E-2</v>
      </c>
      <c r="AP1001" s="17">
        <v>0.11537068426630701</v>
      </c>
      <c r="AQ1001" s="17">
        <v>0</v>
      </c>
      <c r="AR1001" s="17"/>
      <c r="AS1001" s="17">
        <v>0.127861298672135</v>
      </c>
      <c r="AT1001" s="17">
        <v>9.7016960856056406E-2</v>
      </c>
      <c r="AU1001" s="17">
        <v>5.6065249939882898E-2</v>
      </c>
      <c r="AV1001" s="17">
        <v>0.136068829499186</v>
      </c>
      <c r="AW1001" s="17"/>
      <c r="AX1001" s="17">
        <v>0.101765831565473</v>
      </c>
      <c r="AY1001" s="17"/>
      <c r="AZ1001" s="17">
        <v>0.121157896909316</v>
      </c>
      <c r="BA1001" s="17">
        <v>0.11318124362817</v>
      </c>
      <c r="BB1001" s="17">
        <v>7.1598120515171795E-2</v>
      </c>
      <c r="BC1001" s="17"/>
      <c r="BD1001" s="17">
        <v>0.12223711188690101</v>
      </c>
      <c r="BE1001" s="17">
        <v>0.10165348487892301</v>
      </c>
    </row>
    <row r="1002" spans="2:57" x14ac:dyDescent="0.35">
      <c r="B1002" t="s">
        <v>108</v>
      </c>
      <c r="C1002" s="17">
        <v>0.63707983642272603</v>
      </c>
      <c r="D1002" s="17">
        <v>0.66415177330171804</v>
      </c>
      <c r="E1002" s="17">
        <v>0.61945225228016398</v>
      </c>
      <c r="F1002" s="17"/>
      <c r="G1002" s="17">
        <v>0.65575891161623501</v>
      </c>
      <c r="H1002" s="17">
        <v>0.61403961113749295</v>
      </c>
      <c r="I1002" s="17">
        <v>0.600170504567621</v>
      </c>
      <c r="J1002" s="17">
        <v>0.69962056668862604</v>
      </c>
      <c r="K1002" s="17">
        <v>0.63582809832648701</v>
      </c>
      <c r="L1002" s="17">
        <v>0.70327540721663295</v>
      </c>
      <c r="M1002" s="17"/>
      <c r="N1002" s="17">
        <v>0.64968550017484805</v>
      </c>
      <c r="O1002" s="17">
        <v>0.66139422962257999</v>
      </c>
      <c r="P1002" s="17">
        <v>0.63384100676379396</v>
      </c>
      <c r="Q1002" s="17">
        <v>0.506506575142042</v>
      </c>
      <c r="R1002" s="17"/>
      <c r="S1002" s="17">
        <v>0.63333333333333297</v>
      </c>
      <c r="T1002" s="17">
        <v>0.72380952380952401</v>
      </c>
      <c r="U1002" s="17">
        <v>0.67647058823529405</v>
      </c>
      <c r="V1002" s="17">
        <v>0.65079365079365104</v>
      </c>
      <c r="W1002" s="17">
        <v>0.54237288135593198</v>
      </c>
      <c r="X1002" s="17">
        <v>0.658227848101266</v>
      </c>
      <c r="Y1002" s="17">
        <v>0.64285714285714302</v>
      </c>
      <c r="Z1002" s="17">
        <v>0.51162790697674398</v>
      </c>
      <c r="AA1002" s="17">
        <v>0.57777777777777795</v>
      </c>
      <c r="AB1002" s="17"/>
      <c r="AC1002" s="17">
        <v>0.64462561300677901</v>
      </c>
      <c r="AD1002" s="17">
        <v>0.63558699300664001</v>
      </c>
      <c r="AE1002" s="17">
        <v>0.58201474354091398</v>
      </c>
      <c r="AF1002" s="17"/>
      <c r="AG1002" s="17">
        <v>0.670487382622172</v>
      </c>
      <c r="AH1002" s="17">
        <v>0.65021429340501702</v>
      </c>
      <c r="AI1002" s="17">
        <v>0.580101319879891</v>
      </c>
      <c r="AJ1002" s="17">
        <v>0.60753097943838796</v>
      </c>
      <c r="AK1002" s="17">
        <v>0.55842873083502298</v>
      </c>
      <c r="AL1002" s="17"/>
      <c r="AM1002" s="17">
        <v>0.52194590501595794</v>
      </c>
      <c r="AN1002" s="17">
        <v>0.62412817605237503</v>
      </c>
      <c r="AO1002" s="17">
        <v>0.64766391287911795</v>
      </c>
      <c r="AP1002" s="17">
        <v>0.65541627566369598</v>
      </c>
      <c r="AQ1002" s="17">
        <v>0.72938370292273302</v>
      </c>
      <c r="AR1002" s="17"/>
      <c r="AS1002" s="17">
        <v>0.62509777895830299</v>
      </c>
      <c r="AT1002" s="17">
        <v>0.66438478707958704</v>
      </c>
      <c r="AU1002" s="17">
        <v>0.620886952725202</v>
      </c>
      <c r="AV1002" s="17">
        <v>0.61710258564654397</v>
      </c>
      <c r="AW1002" s="17"/>
      <c r="AX1002" s="17">
        <v>0.64471908461039096</v>
      </c>
      <c r="AY1002" s="17"/>
      <c r="AZ1002" s="17">
        <v>0.61303216248144898</v>
      </c>
      <c r="BA1002" s="17">
        <v>0.665583380089942</v>
      </c>
      <c r="BB1002" s="17">
        <v>0.62405536857779698</v>
      </c>
      <c r="BC1002" s="17"/>
      <c r="BD1002" s="17">
        <v>0.60742902648839003</v>
      </c>
      <c r="BE1002" s="17">
        <v>0.66482164756741002</v>
      </c>
    </row>
    <row r="1003" spans="2:57" x14ac:dyDescent="0.35">
      <c r="B1003" t="s">
        <v>110</v>
      </c>
      <c r="C1003" s="17">
        <v>0.53471143207354099</v>
      </c>
      <c r="D1003" s="17">
        <v>0.55798016620641699</v>
      </c>
      <c r="E1003" s="17">
        <v>0.51883921003160804</v>
      </c>
      <c r="F1003" s="17"/>
      <c r="G1003" s="17">
        <v>0.51859682584657496</v>
      </c>
      <c r="H1003" s="17">
        <v>0.46760610134923303</v>
      </c>
      <c r="I1003" s="17">
        <v>0.50719111612894696</v>
      </c>
      <c r="J1003" s="17">
        <v>0.66721037434514496</v>
      </c>
      <c r="K1003" s="17">
        <v>0.53451324932782895</v>
      </c>
      <c r="L1003" s="17">
        <v>0.62052956351708999</v>
      </c>
      <c r="M1003" s="17"/>
      <c r="N1003" s="17">
        <v>0.55713422703388504</v>
      </c>
      <c r="O1003" s="17">
        <v>0.54806426293747401</v>
      </c>
      <c r="P1003" s="17">
        <v>0.54646992140676898</v>
      </c>
      <c r="Q1003" s="17">
        <v>0.35134895145100897</v>
      </c>
      <c r="R1003" s="17"/>
      <c r="S1003" s="17">
        <v>0.55000000000000004</v>
      </c>
      <c r="T1003" s="17">
        <v>0.63809523809523805</v>
      </c>
      <c r="U1003" s="17">
        <v>0.55882352941176505</v>
      </c>
      <c r="V1003" s="17">
        <v>0.57142857142857195</v>
      </c>
      <c r="W1003" s="17">
        <v>0.40677966101694901</v>
      </c>
      <c r="X1003" s="17">
        <v>0.506329113924051</v>
      </c>
      <c r="Y1003" s="17">
        <v>0.55714285714285705</v>
      </c>
      <c r="Z1003" s="17">
        <v>0.27906976744186102</v>
      </c>
      <c r="AA1003" s="17">
        <v>0.52222222222222203</v>
      </c>
      <c r="AB1003" s="17"/>
      <c r="AC1003" s="17">
        <v>0.52491427674807001</v>
      </c>
      <c r="AD1003" s="17">
        <v>0.55309690914027898</v>
      </c>
      <c r="AE1003" s="17">
        <v>0.43286088151719798</v>
      </c>
      <c r="AF1003" s="17"/>
      <c r="AG1003" s="17">
        <v>0.58254219340806102</v>
      </c>
      <c r="AH1003" s="17">
        <v>0.55390307248360604</v>
      </c>
      <c r="AI1003" s="17">
        <v>0.40287533216719701</v>
      </c>
      <c r="AJ1003" s="17">
        <v>0.41869984842126901</v>
      </c>
      <c r="AK1003" s="17">
        <v>0.43374910382466803</v>
      </c>
      <c r="AL1003" s="17"/>
      <c r="AM1003" s="17">
        <v>0.30979103797759999</v>
      </c>
      <c r="AN1003" s="17">
        <v>0.522231260893394</v>
      </c>
      <c r="AO1003" s="17">
        <v>0.56953260313631704</v>
      </c>
      <c r="AP1003" s="17">
        <v>0.54004559139738895</v>
      </c>
      <c r="AQ1003" s="17">
        <v>0.72938370292273302</v>
      </c>
      <c r="AR1003" s="17"/>
      <c r="AS1003" s="17">
        <v>0.49723648028616801</v>
      </c>
      <c r="AT1003" s="17">
        <v>0.56736782622353099</v>
      </c>
      <c r="AU1003" s="17">
        <v>0.56482170278531896</v>
      </c>
      <c r="AV1003" s="17">
        <v>0.48103375614735899</v>
      </c>
      <c r="AW1003" s="17"/>
      <c r="AX1003" s="17">
        <v>0.54295325304491904</v>
      </c>
      <c r="AY1003" s="17"/>
      <c r="AZ1003" s="17">
        <v>0.49187426557213298</v>
      </c>
      <c r="BA1003" s="17">
        <v>0.55240213646177205</v>
      </c>
      <c r="BB1003" s="17">
        <v>0.55245724806262497</v>
      </c>
      <c r="BC1003" s="17"/>
      <c r="BD1003" s="17">
        <v>0.48519191460148903</v>
      </c>
      <c r="BE1003" s="17">
        <v>0.56316816268848702</v>
      </c>
    </row>
    <row r="1004" spans="2:57" x14ac:dyDescent="0.3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row>
    <row r="1005" spans="2:57" x14ac:dyDescent="0.35">
      <c r="B1005" s="6" t="s">
        <v>420</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row>
    <row r="1006" spans="2:57" x14ac:dyDescent="0.35">
      <c r="B1006" s="24" t="s">
        <v>85</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row>
    <row r="1007" spans="2:57" x14ac:dyDescent="0.35">
      <c r="B1007" t="s">
        <v>107</v>
      </c>
      <c r="C1007" s="17">
        <v>2.7367028739244199E-2</v>
      </c>
      <c r="D1007" s="17">
        <v>2.6403084838940799E-2</v>
      </c>
      <c r="E1007" s="17">
        <v>2.8062606862805199E-2</v>
      </c>
      <c r="F1007" s="17"/>
      <c r="G1007" s="17">
        <v>3.8877796242035897E-2</v>
      </c>
      <c r="H1007" s="17">
        <v>2.7194949311858799E-2</v>
      </c>
      <c r="I1007" s="17">
        <v>3.4892306501750701E-2</v>
      </c>
      <c r="J1007" s="17">
        <v>3.1931624940341803E-2</v>
      </c>
      <c r="K1007" s="17">
        <v>1.03820524918772E-2</v>
      </c>
      <c r="L1007" s="17">
        <v>0</v>
      </c>
      <c r="M1007" s="17"/>
      <c r="N1007" s="17">
        <v>2.2735279244901301E-2</v>
      </c>
      <c r="O1007" s="17">
        <v>2.9969011540429202E-2</v>
      </c>
      <c r="P1007" s="17">
        <v>2.8637258101661602E-2</v>
      </c>
      <c r="Q1007" s="17">
        <v>4.4985345718936698E-2</v>
      </c>
      <c r="R1007" s="17"/>
      <c r="S1007" s="17">
        <v>1.6666666666666701E-2</v>
      </c>
      <c r="T1007" s="17">
        <v>1.9047619047619001E-2</v>
      </c>
      <c r="U1007" s="17">
        <v>0</v>
      </c>
      <c r="V1007" s="17">
        <v>4.7619047619047603E-2</v>
      </c>
      <c r="W1007" s="17">
        <v>6.7796610169491497E-2</v>
      </c>
      <c r="X1007" s="17">
        <v>3.7974683544303799E-2</v>
      </c>
      <c r="Y1007" s="17">
        <v>0</v>
      </c>
      <c r="Z1007" s="17">
        <v>4.6511627906976702E-2</v>
      </c>
      <c r="AA1007" s="17">
        <v>3.3333333333333298E-2</v>
      </c>
      <c r="AB1007" s="17"/>
      <c r="AC1007" s="17">
        <v>1.76087650453912E-2</v>
      </c>
      <c r="AD1007" s="17">
        <v>2.0249651833165998E-2</v>
      </c>
      <c r="AE1007" s="17">
        <v>7.8633466145892297E-2</v>
      </c>
      <c r="AF1007" s="17"/>
      <c r="AG1007" s="17">
        <v>2.22978303385051E-2</v>
      </c>
      <c r="AH1007" s="17">
        <v>1.6415680369475699E-2</v>
      </c>
      <c r="AI1007" s="17">
        <v>0</v>
      </c>
      <c r="AJ1007" s="17">
        <v>0</v>
      </c>
      <c r="AK1007" s="17">
        <v>6.0015052377368101E-2</v>
      </c>
      <c r="AL1007" s="17"/>
      <c r="AM1007" s="17">
        <v>3.04142020603668E-2</v>
      </c>
      <c r="AN1007" s="17">
        <v>3.2547790698253101E-2</v>
      </c>
      <c r="AO1007" s="17">
        <v>3.1532566006284998E-2</v>
      </c>
      <c r="AP1007" s="17">
        <v>1.6478145816876899E-2</v>
      </c>
      <c r="AQ1007" s="17">
        <v>0</v>
      </c>
      <c r="AR1007" s="17"/>
      <c r="AS1007" s="17">
        <v>4.3489964085550302E-2</v>
      </c>
      <c r="AT1007" s="17">
        <v>6.7525247561381297E-3</v>
      </c>
      <c r="AU1007" s="17">
        <v>3.9247993446535803E-2</v>
      </c>
      <c r="AV1007" s="17">
        <v>3.0681503968727999E-2</v>
      </c>
      <c r="AW1007" s="17"/>
      <c r="AX1007" s="17">
        <v>2.4091161330163698E-2</v>
      </c>
      <c r="AY1007" s="17"/>
      <c r="AZ1007" s="17">
        <v>3.2333771405918303E-2</v>
      </c>
      <c r="BA1007" s="17">
        <v>3.48499378495278E-2</v>
      </c>
      <c r="BB1007" s="17">
        <v>1.4597635943841201E-2</v>
      </c>
      <c r="BC1007" s="17"/>
      <c r="BD1007" s="17">
        <v>2.9065221378726198E-2</v>
      </c>
      <c r="BE1007" s="17">
        <v>2.5918972178796799E-2</v>
      </c>
    </row>
    <row r="1008" spans="2:57" x14ac:dyDescent="0.35">
      <c r="B1008" t="s">
        <v>106</v>
      </c>
      <c r="C1008" s="17">
        <v>0.14128759319756801</v>
      </c>
      <c r="D1008" s="17">
        <v>0.157219487917374</v>
      </c>
      <c r="E1008" s="17">
        <v>0.13258226606722001</v>
      </c>
      <c r="F1008" s="17"/>
      <c r="G1008" s="17">
        <v>0.13502483599055601</v>
      </c>
      <c r="H1008" s="17">
        <v>0.17409845077865499</v>
      </c>
      <c r="I1008" s="17">
        <v>0.148851121856999</v>
      </c>
      <c r="J1008" s="17">
        <v>0.114939231489652</v>
      </c>
      <c r="K1008" s="17">
        <v>9.9973956090102803E-2</v>
      </c>
      <c r="L1008" s="17">
        <v>0.14031560597582701</v>
      </c>
      <c r="M1008" s="17"/>
      <c r="N1008" s="17">
        <v>0.139004543177462</v>
      </c>
      <c r="O1008" s="17">
        <v>0.15742706076465501</v>
      </c>
      <c r="P1008" s="17">
        <v>0.15012591185868199</v>
      </c>
      <c r="Q1008" s="17">
        <v>9.6849940112827201E-2</v>
      </c>
      <c r="R1008" s="17"/>
      <c r="S1008" s="17">
        <v>0.20833333333333301</v>
      </c>
      <c r="T1008" s="17">
        <v>0.104761904761905</v>
      </c>
      <c r="U1008" s="17">
        <v>0.14705882352941199</v>
      </c>
      <c r="V1008" s="17">
        <v>0.158730158730159</v>
      </c>
      <c r="W1008" s="17">
        <v>0.152542372881356</v>
      </c>
      <c r="X1008" s="17">
        <v>8.8607594936708806E-2</v>
      </c>
      <c r="Y1008" s="17">
        <v>0.17142857142857101</v>
      </c>
      <c r="Z1008" s="17">
        <v>0.13953488372093001</v>
      </c>
      <c r="AA1008" s="17">
        <v>0.1</v>
      </c>
      <c r="AB1008" s="17"/>
      <c r="AC1008" s="17">
        <v>0.141881794598606</v>
      </c>
      <c r="AD1008" s="17">
        <v>0.13743205606008199</v>
      </c>
      <c r="AE1008" s="17">
        <v>0.127547635307246</v>
      </c>
      <c r="AF1008" s="17"/>
      <c r="AG1008" s="17">
        <v>0.13892364032610399</v>
      </c>
      <c r="AH1008" s="17">
        <v>0.14697523639462401</v>
      </c>
      <c r="AI1008" s="17">
        <v>0.17471410021987399</v>
      </c>
      <c r="AJ1008" s="17">
        <v>0.18883113101711901</v>
      </c>
      <c r="AK1008" s="17">
        <v>8.4741318916986996E-2</v>
      </c>
      <c r="AL1008" s="17"/>
      <c r="AM1008" s="17">
        <v>0.115582485150293</v>
      </c>
      <c r="AN1008" s="17">
        <v>0.110336626808076</v>
      </c>
      <c r="AO1008" s="17">
        <v>0.152859151569296</v>
      </c>
      <c r="AP1008" s="17">
        <v>0.145326525172529</v>
      </c>
      <c r="AQ1008" s="17">
        <v>4.2115066185209202E-2</v>
      </c>
      <c r="AR1008" s="17"/>
      <c r="AS1008" s="17">
        <v>0.15370868297083601</v>
      </c>
      <c r="AT1008" s="17">
        <v>0.129399711292978</v>
      </c>
      <c r="AU1008" s="17">
        <v>9.1975626515629599E-2</v>
      </c>
      <c r="AV1008" s="17">
        <v>0.217093369695672</v>
      </c>
      <c r="AW1008" s="17"/>
      <c r="AX1008" s="17">
        <v>0.14908204133529299</v>
      </c>
      <c r="AY1008" s="17"/>
      <c r="AZ1008" s="17">
        <v>0.14418746229642701</v>
      </c>
      <c r="BA1008" s="17">
        <v>0.164890055995214</v>
      </c>
      <c r="BB1008" s="17">
        <v>0.113516762697166</v>
      </c>
      <c r="BC1008" s="17"/>
      <c r="BD1008" s="17">
        <v>0.15111934599890101</v>
      </c>
      <c r="BE1008" s="17">
        <v>0.14342877296919701</v>
      </c>
    </row>
    <row r="1009" spans="2:57" x14ac:dyDescent="0.35">
      <c r="B1009" t="s">
        <v>105</v>
      </c>
      <c r="C1009" s="17">
        <v>0.27747318853338399</v>
      </c>
      <c r="D1009" s="17">
        <v>0.256059788712799</v>
      </c>
      <c r="E1009" s="17">
        <v>0.29137118977148202</v>
      </c>
      <c r="F1009" s="17"/>
      <c r="G1009" s="17">
        <v>0.26343753586706598</v>
      </c>
      <c r="H1009" s="17">
        <v>0.26458435813933001</v>
      </c>
      <c r="I1009" s="17">
        <v>0.25559345684734402</v>
      </c>
      <c r="J1009" s="17">
        <v>0.24768639227036199</v>
      </c>
      <c r="K1009" s="17">
        <v>0.32358178244867303</v>
      </c>
      <c r="L1009" s="17">
        <v>0.45100410623942599</v>
      </c>
      <c r="M1009" s="17"/>
      <c r="N1009" s="17">
        <v>0.261716385154311</v>
      </c>
      <c r="O1009" s="17">
        <v>0.29052020381418903</v>
      </c>
      <c r="P1009" s="17">
        <v>0.31154979731895099</v>
      </c>
      <c r="Q1009" s="17">
        <v>0.29508046364574098</v>
      </c>
      <c r="R1009" s="17"/>
      <c r="S1009" s="17">
        <v>0.27500000000000002</v>
      </c>
      <c r="T1009" s="17">
        <v>0.180952380952381</v>
      </c>
      <c r="U1009" s="17">
        <v>0.29411764705882398</v>
      </c>
      <c r="V1009" s="17">
        <v>0.33333333333333298</v>
      </c>
      <c r="W1009" s="17">
        <v>0.25423728813559299</v>
      </c>
      <c r="X1009" s="17">
        <v>0.253164556962025</v>
      </c>
      <c r="Y1009" s="17">
        <v>0.32857142857142901</v>
      </c>
      <c r="Z1009" s="17">
        <v>0.34883720930232598</v>
      </c>
      <c r="AA1009" s="17">
        <v>0.31111111111111101</v>
      </c>
      <c r="AB1009" s="17"/>
      <c r="AC1009" s="17">
        <v>0.24436589536655401</v>
      </c>
      <c r="AD1009" s="17">
        <v>0.300957427247804</v>
      </c>
      <c r="AE1009" s="17">
        <v>0.30900915686896002</v>
      </c>
      <c r="AF1009" s="17"/>
      <c r="AG1009" s="17">
        <v>0.29113949886843399</v>
      </c>
      <c r="AH1009" s="17">
        <v>0.27389802311818101</v>
      </c>
      <c r="AI1009" s="17">
        <v>0.31537794997315199</v>
      </c>
      <c r="AJ1009" s="17">
        <v>0.20363788954449299</v>
      </c>
      <c r="AK1009" s="17">
        <v>0.232524172973641</v>
      </c>
      <c r="AL1009" s="17"/>
      <c r="AM1009" s="17">
        <v>0.314571721888942</v>
      </c>
      <c r="AN1009" s="17">
        <v>0.30684863723424799</v>
      </c>
      <c r="AO1009" s="17">
        <v>0.265173742785133</v>
      </c>
      <c r="AP1009" s="17">
        <v>0.26157834652059297</v>
      </c>
      <c r="AQ1009" s="17">
        <v>0.32487231382144599</v>
      </c>
      <c r="AR1009" s="17"/>
      <c r="AS1009" s="17">
        <v>0.247323566376876</v>
      </c>
      <c r="AT1009" s="17">
        <v>0.262553855326007</v>
      </c>
      <c r="AU1009" s="17">
        <v>0.37793670702540499</v>
      </c>
      <c r="AV1009" s="17">
        <v>0.22256936577842101</v>
      </c>
      <c r="AW1009" s="17"/>
      <c r="AX1009" s="17">
        <v>0.28204271405633502</v>
      </c>
      <c r="AY1009" s="17"/>
      <c r="AZ1009" s="17">
        <v>0.27003784973707301</v>
      </c>
      <c r="BA1009" s="17">
        <v>0.25315778669424399</v>
      </c>
      <c r="BB1009" s="17">
        <v>0.3021921436992</v>
      </c>
      <c r="BC1009" s="17"/>
      <c r="BD1009" s="17">
        <v>0.30306267002787202</v>
      </c>
      <c r="BE1009" s="17">
        <v>0.24178195785586401</v>
      </c>
    </row>
    <row r="1010" spans="2:57" x14ac:dyDescent="0.35">
      <c r="B1010" t="s">
        <v>104</v>
      </c>
      <c r="C1010" s="17">
        <v>0.35418723466998397</v>
      </c>
      <c r="D1010" s="17">
        <v>0.31687294647123199</v>
      </c>
      <c r="E1010" s="17">
        <v>0.37309545789054699</v>
      </c>
      <c r="F1010" s="17"/>
      <c r="G1010" s="17">
        <v>0.22269459479881701</v>
      </c>
      <c r="H1010" s="17">
        <v>0.34239679075933499</v>
      </c>
      <c r="I1010" s="17">
        <v>0.341080886100605</v>
      </c>
      <c r="J1010" s="17">
        <v>0.40871991526076601</v>
      </c>
      <c r="K1010" s="17">
        <v>0.41787727427951998</v>
      </c>
      <c r="L1010" s="17">
        <v>0.38364449685373397</v>
      </c>
      <c r="M1010" s="17"/>
      <c r="N1010" s="17">
        <v>0.35784203400717102</v>
      </c>
      <c r="O1010" s="17">
        <v>0.342961919519648</v>
      </c>
      <c r="P1010" s="17">
        <v>0.34687767081550003</v>
      </c>
      <c r="Q1010" s="17">
        <v>0.38752096382033702</v>
      </c>
      <c r="R1010" s="17"/>
      <c r="S1010" s="17">
        <v>0.29166666666666702</v>
      </c>
      <c r="T1010" s="17">
        <v>0.44761904761904803</v>
      </c>
      <c r="U1010" s="17">
        <v>0.38235294117647101</v>
      </c>
      <c r="V1010" s="17">
        <v>0.28571428571428598</v>
      </c>
      <c r="W1010" s="17">
        <v>0.305084745762712</v>
      </c>
      <c r="X1010" s="17">
        <v>0.341772151898734</v>
      </c>
      <c r="Y1010" s="17">
        <v>0.38571428571428601</v>
      </c>
      <c r="Z1010" s="17">
        <v>0.32558139534883701</v>
      </c>
      <c r="AA1010" s="17">
        <v>0.37777777777777799</v>
      </c>
      <c r="AB1010" s="17"/>
      <c r="AC1010" s="17">
        <v>0.43115036344195601</v>
      </c>
      <c r="AD1010" s="17">
        <v>0.31502904462815201</v>
      </c>
      <c r="AE1010" s="17">
        <v>0.355229728029748</v>
      </c>
      <c r="AF1010" s="17"/>
      <c r="AG1010" s="17">
        <v>0.37898209767089802</v>
      </c>
      <c r="AH1010" s="17">
        <v>0.35065608984111601</v>
      </c>
      <c r="AI1010" s="17">
        <v>0.24400615520699601</v>
      </c>
      <c r="AJ1010" s="17">
        <v>0</v>
      </c>
      <c r="AK1010" s="17">
        <v>0.44554732539273501</v>
      </c>
      <c r="AL1010" s="17"/>
      <c r="AM1010" s="17">
        <v>0.32145966741848098</v>
      </c>
      <c r="AN1010" s="17">
        <v>0.37108732875148198</v>
      </c>
      <c r="AO1010" s="17">
        <v>0.32760004394619802</v>
      </c>
      <c r="AP1010" s="17">
        <v>0.38222291246288298</v>
      </c>
      <c r="AQ1010" s="17">
        <v>0.46160070104123702</v>
      </c>
      <c r="AR1010" s="17"/>
      <c r="AS1010" s="17">
        <v>0.35135863033839099</v>
      </c>
      <c r="AT1010" s="17">
        <v>0.36376764655796501</v>
      </c>
      <c r="AU1010" s="17">
        <v>0.35867575792203199</v>
      </c>
      <c r="AV1010" s="17">
        <v>0.33043597329368202</v>
      </c>
      <c r="AW1010" s="17"/>
      <c r="AX1010" s="17">
        <v>0.336518592598473</v>
      </c>
      <c r="AY1010" s="17"/>
      <c r="AZ1010" s="17">
        <v>0.32833000532352302</v>
      </c>
      <c r="BA1010" s="17">
        <v>0.34336698969708701</v>
      </c>
      <c r="BB1010" s="17">
        <v>0.397641678592349</v>
      </c>
      <c r="BC1010" s="17"/>
      <c r="BD1010" s="17">
        <v>0.31444770184985299</v>
      </c>
      <c r="BE1010" s="17">
        <v>0.367679088293626</v>
      </c>
    </row>
    <row r="1011" spans="2:57" x14ac:dyDescent="0.35">
      <c r="B1011" t="s">
        <v>103</v>
      </c>
      <c r="C1011" s="17">
        <v>0.16404036700856001</v>
      </c>
      <c r="D1011" s="17">
        <v>0.21175743986530801</v>
      </c>
      <c r="E1011" s="17">
        <v>0.13674896105565601</v>
      </c>
      <c r="F1011" s="17"/>
      <c r="G1011" s="17">
        <v>0.26620127782292602</v>
      </c>
      <c r="H1011" s="17">
        <v>0.17486192329148101</v>
      </c>
      <c r="I1011" s="17">
        <v>0.174180153710247</v>
      </c>
      <c r="J1011" s="17">
        <v>0.17149301940544701</v>
      </c>
      <c r="K1011" s="17">
        <v>9.4828528355075103E-2</v>
      </c>
      <c r="L1011" s="17">
        <v>2.50357909310133E-2</v>
      </c>
      <c r="M1011" s="17"/>
      <c r="N1011" s="17">
        <v>0.17992743836337499</v>
      </c>
      <c r="O1011" s="17">
        <v>0.155842871197821</v>
      </c>
      <c r="P1011" s="17">
        <v>0.142708140621572</v>
      </c>
      <c r="Q1011" s="17">
        <v>0.11287420984209801</v>
      </c>
      <c r="R1011" s="17"/>
      <c r="S1011" s="17">
        <v>0.16666666666666699</v>
      </c>
      <c r="T1011" s="17">
        <v>0.19047619047618999</v>
      </c>
      <c r="U1011" s="17">
        <v>0.17647058823529399</v>
      </c>
      <c r="V1011" s="17">
        <v>0.11111111111111099</v>
      </c>
      <c r="W1011" s="17">
        <v>0.169491525423729</v>
      </c>
      <c r="X1011" s="17">
        <v>0.253164556962025</v>
      </c>
      <c r="Y1011" s="17">
        <v>0.114285714285714</v>
      </c>
      <c r="Z1011" s="17">
        <v>0.13953488372093001</v>
      </c>
      <c r="AA1011" s="17">
        <v>0.133333333333333</v>
      </c>
      <c r="AB1011" s="17"/>
      <c r="AC1011" s="17">
        <v>0.12712372650817</v>
      </c>
      <c r="AD1011" s="17">
        <v>0.19164903760028601</v>
      </c>
      <c r="AE1011" s="17">
        <v>0.101732085374051</v>
      </c>
      <c r="AF1011" s="17"/>
      <c r="AG1011" s="17">
        <v>0.12692683992800899</v>
      </c>
      <c r="AH1011" s="17">
        <v>0.18711653097956599</v>
      </c>
      <c r="AI1011" s="17">
        <v>0.225285741762449</v>
      </c>
      <c r="AJ1011" s="17">
        <v>0.60753097943838796</v>
      </c>
      <c r="AK1011" s="17">
        <v>0.154546512433127</v>
      </c>
      <c r="AL1011" s="17"/>
      <c r="AM1011" s="17">
        <v>0.16565495157570601</v>
      </c>
      <c r="AN1011" s="17">
        <v>0.12842252601246101</v>
      </c>
      <c r="AO1011" s="17">
        <v>0.183095188498023</v>
      </c>
      <c r="AP1011" s="17">
        <v>0.17223477693481801</v>
      </c>
      <c r="AQ1011" s="17">
        <v>0.124761384100799</v>
      </c>
      <c r="AR1011" s="17"/>
      <c r="AS1011" s="17">
        <v>0.15254911627962001</v>
      </c>
      <c r="AT1011" s="17">
        <v>0.21324587870280401</v>
      </c>
      <c r="AU1011" s="17">
        <v>7.9172898683058102E-2</v>
      </c>
      <c r="AV1011" s="17">
        <v>0.18917856778282299</v>
      </c>
      <c r="AW1011" s="17"/>
      <c r="AX1011" s="17">
        <v>0.175027827028925</v>
      </c>
      <c r="AY1011" s="17"/>
      <c r="AZ1011" s="17">
        <v>0.17077832518998801</v>
      </c>
      <c r="BA1011" s="17">
        <v>0.18448935147793699</v>
      </c>
      <c r="BB1011" s="17">
        <v>0.13724572769191201</v>
      </c>
      <c r="BC1011" s="17"/>
      <c r="BD1011" s="17">
        <v>0.159451231080459</v>
      </c>
      <c r="BE1011" s="17">
        <v>0.195450400697319</v>
      </c>
    </row>
    <row r="1012" spans="2:57" x14ac:dyDescent="0.35">
      <c r="B1012" t="s">
        <v>81</v>
      </c>
      <c r="C1012" s="17">
        <v>3.5644587851258999E-2</v>
      </c>
      <c r="D1012" s="17">
        <v>3.1687252194346802E-2</v>
      </c>
      <c r="E1012" s="17">
        <v>3.8139518352289702E-2</v>
      </c>
      <c r="F1012" s="17"/>
      <c r="G1012" s="17">
        <v>7.3763959278600105E-2</v>
      </c>
      <c r="H1012" s="17">
        <v>1.6863527719340299E-2</v>
      </c>
      <c r="I1012" s="17">
        <v>4.54020749830535E-2</v>
      </c>
      <c r="J1012" s="17">
        <v>2.5229816633431601E-2</v>
      </c>
      <c r="K1012" s="17">
        <v>5.3356406334751499E-2</v>
      </c>
      <c r="L1012" s="17">
        <v>0</v>
      </c>
      <c r="M1012" s="17"/>
      <c r="N1012" s="17">
        <v>3.8774320052779303E-2</v>
      </c>
      <c r="O1012" s="17">
        <v>2.3278933163257302E-2</v>
      </c>
      <c r="P1012" s="17">
        <v>2.0101221283633602E-2</v>
      </c>
      <c r="Q1012" s="17">
        <v>6.2689076860060297E-2</v>
      </c>
      <c r="R1012" s="17"/>
      <c r="S1012" s="17">
        <v>4.1666666666666699E-2</v>
      </c>
      <c r="T1012" s="17">
        <v>5.7142857142857099E-2</v>
      </c>
      <c r="U1012" s="17">
        <v>0</v>
      </c>
      <c r="V1012" s="17">
        <v>6.3492063492063502E-2</v>
      </c>
      <c r="W1012" s="17">
        <v>5.0847457627118599E-2</v>
      </c>
      <c r="X1012" s="17">
        <v>2.53164556962025E-2</v>
      </c>
      <c r="Y1012" s="17">
        <v>0</v>
      </c>
      <c r="Z1012" s="17">
        <v>0</v>
      </c>
      <c r="AA1012" s="17">
        <v>4.4444444444444398E-2</v>
      </c>
      <c r="AB1012" s="17"/>
      <c r="AC1012" s="17">
        <v>3.7869455039322701E-2</v>
      </c>
      <c r="AD1012" s="17">
        <v>3.4682782630511E-2</v>
      </c>
      <c r="AE1012" s="17">
        <v>2.7847928274103598E-2</v>
      </c>
      <c r="AF1012" s="17"/>
      <c r="AG1012" s="17">
        <v>4.1730092868049802E-2</v>
      </c>
      <c r="AH1012" s="17">
        <v>2.4938439297037499E-2</v>
      </c>
      <c r="AI1012" s="17">
        <v>4.0616052837528997E-2</v>
      </c>
      <c r="AJ1012" s="17">
        <v>0</v>
      </c>
      <c r="AK1012" s="17">
        <v>2.2625617906142401E-2</v>
      </c>
      <c r="AL1012" s="17"/>
      <c r="AM1012" s="17">
        <v>5.2316971906211499E-2</v>
      </c>
      <c r="AN1012" s="17">
        <v>5.0757090495480897E-2</v>
      </c>
      <c r="AO1012" s="17">
        <v>3.9739307195065202E-2</v>
      </c>
      <c r="AP1012" s="17">
        <v>2.2159293092299599E-2</v>
      </c>
      <c r="AQ1012" s="17">
        <v>4.6650534851308698E-2</v>
      </c>
      <c r="AR1012" s="17"/>
      <c r="AS1012" s="17">
        <v>5.1570039948726498E-2</v>
      </c>
      <c r="AT1012" s="17">
        <v>2.4280383364108E-2</v>
      </c>
      <c r="AU1012" s="17">
        <v>5.2991016407339497E-2</v>
      </c>
      <c r="AV1012" s="17">
        <v>1.00412194806746E-2</v>
      </c>
      <c r="AW1012" s="17"/>
      <c r="AX1012" s="17">
        <v>3.3237663650810399E-2</v>
      </c>
      <c r="AY1012" s="17"/>
      <c r="AZ1012" s="17">
        <v>5.4332586047071002E-2</v>
      </c>
      <c r="BA1012" s="17">
        <v>1.92458782859911E-2</v>
      </c>
      <c r="BB1012" s="17">
        <v>3.4806051375531798E-2</v>
      </c>
      <c r="BC1012" s="17"/>
      <c r="BD1012" s="17">
        <v>4.2853829664189401E-2</v>
      </c>
      <c r="BE1012" s="17">
        <v>2.5740808005196701E-2</v>
      </c>
    </row>
    <row r="1013" spans="2:57" x14ac:dyDescent="0.35">
      <c r="B1013" t="s">
        <v>109</v>
      </c>
      <c r="C1013" s="17">
        <v>0.16865462193681199</v>
      </c>
      <c r="D1013" s="17">
        <v>0.183622572756314</v>
      </c>
      <c r="E1013" s="17">
        <v>0.160644872930025</v>
      </c>
      <c r="F1013" s="17"/>
      <c r="G1013" s="17">
        <v>0.173902632232592</v>
      </c>
      <c r="H1013" s="17">
        <v>0.201293400090514</v>
      </c>
      <c r="I1013" s="17">
        <v>0.18374342835874999</v>
      </c>
      <c r="J1013" s="17">
        <v>0.14687085642999401</v>
      </c>
      <c r="K1013" s="17">
        <v>0.11035600858198</v>
      </c>
      <c r="L1013" s="17">
        <v>0.14031560597582701</v>
      </c>
      <c r="M1013" s="17"/>
      <c r="N1013" s="17">
        <v>0.16173982242236301</v>
      </c>
      <c r="O1013" s="17">
        <v>0.18739607230508401</v>
      </c>
      <c r="P1013" s="17">
        <v>0.178763169960344</v>
      </c>
      <c r="Q1013" s="17">
        <v>0.141835285831764</v>
      </c>
      <c r="R1013" s="17"/>
      <c r="S1013" s="17">
        <v>0.22500000000000001</v>
      </c>
      <c r="T1013" s="17">
        <v>0.12380952380952399</v>
      </c>
      <c r="U1013" s="17">
        <v>0.14705882352941199</v>
      </c>
      <c r="V1013" s="17">
        <v>0.206349206349206</v>
      </c>
      <c r="W1013" s="17">
        <v>0.22033898305084701</v>
      </c>
      <c r="X1013" s="17">
        <v>0.126582278481013</v>
      </c>
      <c r="Y1013" s="17">
        <v>0.17142857142857101</v>
      </c>
      <c r="Z1013" s="17">
        <v>0.186046511627907</v>
      </c>
      <c r="AA1013" s="17">
        <v>0.133333333333333</v>
      </c>
      <c r="AB1013" s="17"/>
      <c r="AC1013" s="17">
        <v>0.159490559643997</v>
      </c>
      <c r="AD1013" s="17">
        <v>0.15768170789324801</v>
      </c>
      <c r="AE1013" s="17">
        <v>0.206181101453138</v>
      </c>
      <c r="AF1013" s="17"/>
      <c r="AG1013" s="17">
        <v>0.16122147066460901</v>
      </c>
      <c r="AH1013" s="17">
        <v>0.1633909167641</v>
      </c>
      <c r="AI1013" s="17">
        <v>0.17471410021987399</v>
      </c>
      <c r="AJ1013" s="17">
        <v>0.18883113101711901</v>
      </c>
      <c r="AK1013" s="17">
        <v>0.14475637129435501</v>
      </c>
      <c r="AL1013" s="17"/>
      <c r="AM1013" s="17">
        <v>0.145996687210659</v>
      </c>
      <c r="AN1013" s="17">
        <v>0.14288441750632899</v>
      </c>
      <c r="AO1013" s="17">
        <v>0.18439171757558101</v>
      </c>
      <c r="AP1013" s="17">
        <v>0.16180467098940601</v>
      </c>
      <c r="AQ1013" s="17">
        <v>4.2115066185209202E-2</v>
      </c>
      <c r="AR1013" s="17"/>
      <c r="AS1013" s="17">
        <v>0.19719864705638601</v>
      </c>
      <c r="AT1013" s="17">
        <v>0.136152236049116</v>
      </c>
      <c r="AU1013" s="17">
        <v>0.131223619962165</v>
      </c>
      <c r="AV1013" s="17">
        <v>0.24777487366440001</v>
      </c>
      <c r="AW1013" s="17"/>
      <c r="AX1013" s="17">
        <v>0.17317320266545699</v>
      </c>
      <c r="AY1013" s="17"/>
      <c r="AZ1013" s="17">
        <v>0.17652123370234499</v>
      </c>
      <c r="BA1013" s="17">
        <v>0.199739993844741</v>
      </c>
      <c r="BB1013" s="17">
        <v>0.12811439864100699</v>
      </c>
      <c r="BC1013" s="17"/>
      <c r="BD1013" s="17">
        <v>0.180184567377627</v>
      </c>
      <c r="BE1013" s="17">
        <v>0.169347745147994</v>
      </c>
    </row>
    <row r="1014" spans="2:57" x14ac:dyDescent="0.35">
      <c r="B1014" t="s">
        <v>108</v>
      </c>
      <c r="C1014" s="17">
        <v>0.51822760167854398</v>
      </c>
      <c r="D1014" s="17">
        <v>0.52863038633654003</v>
      </c>
      <c r="E1014" s="17">
        <v>0.50984441894620303</v>
      </c>
      <c r="F1014" s="17"/>
      <c r="G1014" s="17">
        <v>0.488895872621742</v>
      </c>
      <c r="H1014" s="17">
        <v>0.51725871405081603</v>
      </c>
      <c r="I1014" s="17">
        <v>0.51526103981085203</v>
      </c>
      <c r="J1014" s="17">
        <v>0.58021293466621204</v>
      </c>
      <c r="K1014" s="17">
        <v>0.51270580263459498</v>
      </c>
      <c r="L1014" s="17">
        <v>0.40868028778474702</v>
      </c>
      <c r="M1014" s="17"/>
      <c r="N1014" s="17">
        <v>0.53776947237054595</v>
      </c>
      <c r="O1014" s="17">
        <v>0.49880479071746903</v>
      </c>
      <c r="P1014" s="17">
        <v>0.48958581143707097</v>
      </c>
      <c r="Q1014" s="17">
        <v>0.50039517366243402</v>
      </c>
      <c r="R1014" s="17"/>
      <c r="S1014" s="17">
        <v>0.45833333333333298</v>
      </c>
      <c r="T1014" s="17">
        <v>0.63809523809523805</v>
      </c>
      <c r="U1014" s="17">
        <v>0.55882352941176505</v>
      </c>
      <c r="V1014" s="17">
        <v>0.39682539682539703</v>
      </c>
      <c r="W1014" s="17">
        <v>0.47457627118644102</v>
      </c>
      <c r="X1014" s="17">
        <v>0.594936708860759</v>
      </c>
      <c r="Y1014" s="17">
        <v>0.5</v>
      </c>
      <c r="Z1014" s="17">
        <v>0.46511627906976699</v>
      </c>
      <c r="AA1014" s="17">
        <v>0.51111111111111096</v>
      </c>
      <c r="AB1014" s="17"/>
      <c r="AC1014" s="17">
        <v>0.55827408995012595</v>
      </c>
      <c r="AD1014" s="17">
        <v>0.50667808222843702</v>
      </c>
      <c r="AE1014" s="17">
        <v>0.45696181340379799</v>
      </c>
      <c r="AF1014" s="17"/>
      <c r="AG1014" s="17">
        <v>0.50590893759890698</v>
      </c>
      <c r="AH1014" s="17">
        <v>0.537772620820682</v>
      </c>
      <c r="AI1014" s="17">
        <v>0.46929189696944501</v>
      </c>
      <c r="AJ1014" s="17">
        <v>0.60753097943838796</v>
      </c>
      <c r="AK1014" s="17">
        <v>0.60009383782586201</v>
      </c>
      <c r="AL1014" s="17"/>
      <c r="AM1014" s="17">
        <v>0.48711461899418801</v>
      </c>
      <c r="AN1014" s="17">
        <v>0.499509854763943</v>
      </c>
      <c r="AO1014" s="17">
        <v>0.51069523244422099</v>
      </c>
      <c r="AP1014" s="17">
        <v>0.55445768939770101</v>
      </c>
      <c r="AQ1014" s="17">
        <v>0.58636208514203603</v>
      </c>
      <c r="AR1014" s="17"/>
      <c r="AS1014" s="17">
        <v>0.50390774661801196</v>
      </c>
      <c r="AT1014" s="17">
        <v>0.57701352526076899</v>
      </c>
      <c r="AU1014" s="17">
        <v>0.43784865660508998</v>
      </c>
      <c r="AV1014" s="17">
        <v>0.51961454107650495</v>
      </c>
      <c r="AW1014" s="17"/>
      <c r="AX1014" s="17">
        <v>0.511546419627397</v>
      </c>
      <c r="AY1014" s="17"/>
      <c r="AZ1014" s="17">
        <v>0.499108330513511</v>
      </c>
      <c r="BA1014" s="17">
        <v>0.527856341175024</v>
      </c>
      <c r="BB1014" s="17">
        <v>0.53488740628426101</v>
      </c>
      <c r="BC1014" s="17"/>
      <c r="BD1014" s="17">
        <v>0.47389893293031199</v>
      </c>
      <c r="BE1014" s="17">
        <v>0.56312948899094595</v>
      </c>
    </row>
    <row r="1015" spans="2:57" x14ac:dyDescent="0.35">
      <c r="B1015" t="s">
        <v>110</v>
      </c>
      <c r="C1015" s="17">
        <v>0.34957297974173202</v>
      </c>
      <c r="D1015" s="17">
        <v>0.34500781358022597</v>
      </c>
      <c r="E1015" s="17">
        <v>0.34919954601617798</v>
      </c>
      <c r="F1015" s="17"/>
      <c r="G1015" s="17">
        <v>0.314993240389151</v>
      </c>
      <c r="H1015" s="17">
        <v>0.31596531396030197</v>
      </c>
      <c r="I1015" s="17">
        <v>0.33151761145210301</v>
      </c>
      <c r="J1015" s="17">
        <v>0.43334207823621801</v>
      </c>
      <c r="K1015" s="17">
        <v>0.40234979405261501</v>
      </c>
      <c r="L1015" s="17">
        <v>0.26836468180891998</v>
      </c>
      <c r="M1015" s="17"/>
      <c r="N1015" s="17">
        <v>0.376029649948183</v>
      </c>
      <c r="O1015" s="17">
        <v>0.31140871841238499</v>
      </c>
      <c r="P1015" s="17">
        <v>0.310822641476727</v>
      </c>
      <c r="Q1015" s="17">
        <v>0.35855988783067</v>
      </c>
      <c r="R1015" s="17"/>
      <c r="S1015" s="17">
        <v>0.233333333333333</v>
      </c>
      <c r="T1015" s="17">
        <v>0.51428571428571401</v>
      </c>
      <c r="U1015" s="17">
        <v>0.41176470588235298</v>
      </c>
      <c r="V1015" s="17">
        <v>0.19047619047618999</v>
      </c>
      <c r="W1015" s="17">
        <v>0.25423728813559299</v>
      </c>
      <c r="X1015" s="17">
        <v>0.468354430379747</v>
      </c>
      <c r="Y1015" s="17">
        <v>0.32857142857142901</v>
      </c>
      <c r="Z1015" s="17">
        <v>0.27906976744186102</v>
      </c>
      <c r="AA1015" s="17">
        <v>0.37777777777777799</v>
      </c>
      <c r="AB1015" s="17"/>
      <c r="AC1015" s="17">
        <v>0.39878353030612901</v>
      </c>
      <c r="AD1015" s="17">
        <v>0.34899637433518998</v>
      </c>
      <c r="AE1015" s="17">
        <v>0.25078071195065998</v>
      </c>
      <c r="AF1015" s="17"/>
      <c r="AG1015" s="17">
        <v>0.34468746693429803</v>
      </c>
      <c r="AH1015" s="17">
        <v>0.374381704056582</v>
      </c>
      <c r="AI1015" s="17">
        <v>0.29457779674957102</v>
      </c>
      <c r="AJ1015" s="17">
        <v>0.41869984842126901</v>
      </c>
      <c r="AK1015" s="17">
        <v>0.45533746653150697</v>
      </c>
      <c r="AL1015" s="17"/>
      <c r="AM1015" s="17">
        <v>0.34111793178352801</v>
      </c>
      <c r="AN1015" s="17">
        <v>0.35662543725761398</v>
      </c>
      <c r="AO1015" s="17">
        <v>0.32630351486864001</v>
      </c>
      <c r="AP1015" s="17">
        <v>0.39265301840829497</v>
      </c>
      <c r="AQ1015" s="17">
        <v>0.54424701895682703</v>
      </c>
      <c r="AR1015" s="17"/>
      <c r="AS1015" s="17">
        <v>0.30670909956162501</v>
      </c>
      <c r="AT1015" s="17">
        <v>0.44086128921165302</v>
      </c>
      <c r="AU1015" s="17">
        <v>0.30662503664292501</v>
      </c>
      <c r="AV1015" s="17">
        <v>0.27183966741210502</v>
      </c>
      <c r="AW1015" s="17"/>
      <c r="AX1015" s="17">
        <v>0.33837321696194</v>
      </c>
      <c r="AY1015" s="17"/>
      <c r="AZ1015" s="17">
        <v>0.32258709681116599</v>
      </c>
      <c r="BA1015" s="17">
        <v>0.328116347330282</v>
      </c>
      <c r="BB1015" s="17">
        <v>0.40677300764325502</v>
      </c>
      <c r="BC1015" s="17"/>
      <c r="BD1015" s="17">
        <v>0.29371436555268499</v>
      </c>
      <c r="BE1015" s="17">
        <v>0.393781743842951</v>
      </c>
    </row>
    <row r="1016" spans="2:57" x14ac:dyDescent="0.3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row>
    <row r="1017" spans="2:57" x14ac:dyDescent="0.35">
      <c r="B1017" s="6" t="s">
        <v>421</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c r="BB1017" s="17"/>
      <c r="BC1017" s="17"/>
      <c r="BD1017" s="17"/>
      <c r="BE1017" s="17"/>
    </row>
    <row r="1018" spans="2:57" x14ac:dyDescent="0.35">
      <c r="B1018" s="24" t="s">
        <v>85</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c r="BE1018" s="17"/>
    </row>
    <row r="1019" spans="2:57" x14ac:dyDescent="0.35">
      <c r="B1019" t="s">
        <v>107</v>
      </c>
      <c r="C1019" s="17">
        <v>3.4659045552447199E-2</v>
      </c>
      <c r="D1019" s="17">
        <v>3.8142941121408397E-2</v>
      </c>
      <c r="E1019" s="17">
        <v>3.27731080332202E-2</v>
      </c>
      <c r="F1019" s="17"/>
      <c r="G1019" s="17">
        <v>5.4981299360033202E-2</v>
      </c>
      <c r="H1019" s="17">
        <v>1.3028523148635E-2</v>
      </c>
      <c r="I1019" s="17">
        <v>5.4925392761300498E-2</v>
      </c>
      <c r="J1019" s="17">
        <v>4.8092029885393302E-2</v>
      </c>
      <c r="K1019" s="17">
        <v>2.1765592865454899E-2</v>
      </c>
      <c r="L1019" s="17">
        <v>0</v>
      </c>
      <c r="M1019" s="17"/>
      <c r="N1019" s="17">
        <v>4.1642800042279902E-2</v>
      </c>
      <c r="O1019" s="17">
        <v>3.8766673725862198E-2</v>
      </c>
      <c r="P1019" s="17">
        <v>1.0032047620021099E-2</v>
      </c>
      <c r="Q1019" s="17">
        <v>1.49401521257943E-2</v>
      </c>
      <c r="R1019" s="17"/>
      <c r="S1019" s="17">
        <v>3.3333333333333298E-2</v>
      </c>
      <c r="T1019" s="17">
        <v>9.5238095238095195E-3</v>
      </c>
      <c r="U1019" s="17">
        <v>0</v>
      </c>
      <c r="V1019" s="17">
        <v>3.17460317460318E-2</v>
      </c>
      <c r="W1019" s="17">
        <v>5.0847457627118599E-2</v>
      </c>
      <c r="X1019" s="17">
        <v>2.53164556962025E-2</v>
      </c>
      <c r="Y1019" s="17">
        <v>4.2857142857142899E-2</v>
      </c>
      <c r="Z1019" s="17">
        <v>9.3023255813953501E-2</v>
      </c>
      <c r="AA1019" s="17">
        <v>6.6666666666666693E-2</v>
      </c>
      <c r="AB1019" s="17"/>
      <c r="AC1019" s="17">
        <v>3.3278696557651602E-2</v>
      </c>
      <c r="AD1019" s="17">
        <v>3.4102797467533398E-2</v>
      </c>
      <c r="AE1019" s="17">
        <v>2.1806414980357E-2</v>
      </c>
      <c r="AF1019" s="17"/>
      <c r="AG1019" s="17">
        <v>3.68581915752004E-2</v>
      </c>
      <c r="AH1019" s="17">
        <v>3.2374228843652098E-2</v>
      </c>
      <c r="AI1019" s="17">
        <v>1.57290795633106E-2</v>
      </c>
      <c r="AJ1019" s="17">
        <v>0.18469483005198201</v>
      </c>
      <c r="AK1019" s="17">
        <v>3.7621419254109299E-2</v>
      </c>
      <c r="AL1019" s="17"/>
      <c r="AM1019" s="17">
        <v>4.6269137264698501E-2</v>
      </c>
      <c r="AN1019" s="17">
        <v>1.89174519641679E-2</v>
      </c>
      <c r="AO1019" s="17">
        <v>4.4126495783039101E-2</v>
      </c>
      <c r="AP1019" s="17">
        <v>3.06224332516126E-2</v>
      </c>
      <c r="AQ1019" s="17">
        <v>3.9307395106195298E-2</v>
      </c>
      <c r="AR1019" s="17"/>
      <c r="AS1019" s="17">
        <v>5.8096728572311497E-2</v>
      </c>
      <c r="AT1019" s="17">
        <v>3.0247759611775501E-2</v>
      </c>
      <c r="AU1019" s="17">
        <v>1.9148377036716902E-2</v>
      </c>
      <c r="AV1019" s="17">
        <v>2.6249731173245101E-2</v>
      </c>
      <c r="AW1019" s="17"/>
      <c r="AX1019" s="17">
        <v>3.1738795353705003E-2</v>
      </c>
      <c r="AY1019" s="17"/>
      <c r="AZ1019" s="17">
        <v>2.9825571142634202E-2</v>
      </c>
      <c r="BA1019" s="17">
        <v>3.7426284838132103E-2</v>
      </c>
      <c r="BB1019" s="17">
        <v>3.84923668142906E-2</v>
      </c>
      <c r="BC1019" s="17"/>
      <c r="BD1019" s="17">
        <v>4.8804015843738002E-2</v>
      </c>
      <c r="BE1019" s="17">
        <v>2.7524511156280001E-2</v>
      </c>
    </row>
    <row r="1020" spans="2:57" x14ac:dyDescent="0.35">
      <c r="B1020" t="s">
        <v>106</v>
      </c>
      <c r="C1020" s="17">
        <v>8.0221542359884504E-2</v>
      </c>
      <c r="D1020" s="17">
        <v>9.7287029312210505E-2</v>
      </c>
      <c r="E1020" s="17">
        <v>7.0562416783753704E-2</v>
      </c>
      <c r="F1020" s="17"/>
      <c r="G1020" s="17">
        <v>5.5403205032555997E-2</v>
      </c>
      <c r="H1020" s="17">
        <v>0.10279653135139299</v>
      </c>
      <c r="I1020" s="17">
        <v>7.6773637358573801E-2</v>
      </c>
      <c r="J1020" s="17">
        <v>9.3306388319050304E-2</v>
      </c>
      <c r="K1020" s="17">
        <v>6.6700940555855501E-2</v>
      </c>
      <c r="L1020" s="17">
        <v>2.10267373666451E-2</v>
      </c>
      <c r="M1020" s="17"/>
      <c r="N1020" s="17">
        <v>7.4322947411942994E-2</v>
      </c>
      <c r="O1020" s="17">
        <v>6.9436486214262905E-2</v>
      </c>
      <c r="P1020" s="17">
        <v>0.11246678478689399</v>
      </c>
      <c r="Q1020" s="17">
        <v>8.4689351173227206E-2</v>
      </c>
      <c r="R1020" s="17"/>
      <c r="S1020" s="17">
        <v>6.6666666666666693E-2</v>
      </c>
      <c r="T1020" s="17">
        <v>4.7619047619047603E-2</v>
      </c>
      <c r="U1020" s="17">
        <v>2.9411764705882401E-2</v>
      </c>
      <c r="V1020" s="17">
        <v>7.9365079365079402E-2</v>
      </c>
      <c r="W1020" s="17">
        <v>0.11864406779661001</v>
      </c>
      <c r="X1020" s="17">
        <v>7.5949367088607597E-2</v>
      </c>
      <c r="Y1020" s="17">
        <v>0.114285714285714</v>
      </c>
      <c r="Z1020" s="17">
        <v>0.162790697674419</v>
      </c>
      <c r="AA1020" s="17">
        <v>0.1</v>
      </c>
      <c r="AB1020" s="17"/>
      <c r="AC1020" s="17">
        <v>8.6332020753177099E-2</v>
      </c>
      <c r="AD1020" s="17">
        <v>7.2170592763145996E-2</v>
      </c>
      <c r="AE1020" s="17">
        <v>8.7369975367603603E-2</v>
      </c>
      <c r="AF1020" s="17"/>
      <c r="AG1020" s="17">
        <v>9.5570683936652495E-2</v>
      </c>
      <c r="AH1020" s="17">
        <v>6.3256955486718905E-2</v>
      </c>
      <c r="AI1020" s="17">
        <v>0.121779037663727</v>
      </c>
      <c r="AJ1020" s="17">
        <v>0</v>
      </c>
      <c r="AK1020" s="17">
        <v>0.11934542278881199</v>
      </c>
      <c r="AL1020" s="17"/>
      <c r="AM1020" s="17">
        <v>8.3753655502204594E-2</v>
      </c>
      <c r="AN1020" s="17">
        <v>9.2368617479555201E-2</v>
      </c>
      <c r="AO1020" s="17">
        <v>6.2521519370329806E-2</v>
      </c>
      <c r="AP1020" s="17">
        <v>9.8957522585486402E-2</v>
      </c>
      <c r="AQ1020" s="17">
        <v>0.181825071923992</v>
      </c>
      <c r="AR1020" s="17"/>
      <c r="AS1020" s="17">
        <v>7.2242303514476802E-2</v>
      </c>
      <c r="AT1020" s="17">
        <v>8.0972034095054102E-2</v>
      </c>
      <c r="AU1020" s="17">
        <v>8.1342929868062699E-2</v>
      </c>
      <c r="AV1020" s="17">
        <v>9.0706835811141695E-2</v>
      </c>
      <c r="AW1020" s="17"/>
      <c r="AX1020" s="17">
        <v>7.9098019076500603E-2</v>
      </c>
      <c r="AY1020" s="17"/>
      <c r="AZ1020" s="17">
        <v>6.6558467461518306E-2</v>
      </c>
      <c r="BA1020" s="17">
        <v>9.4052194664895006E-2</v>
      </c>
      <c r="BB1020" s="17">
        <v>8.2325505707617597E-2</v>
      </c>
      <c r="BC1020" s="17"/>
      <c r="BD1020" s="17">
        <v>6.7252206614037802E-2</v>
      </c>
      <c r="BE1020" s="17">
        <v>0.103642101286041</v>
      </c>
    </row>
    <row r="1021" spans="2:57" x14ac:dyDescent="0.35">
      <c r="B1021" t="s">
        <v>105</v>
      </c>
      <c r="C1021" s="17">
        <v>0.34043520258276</v>
      </c>
      <c r="D1021" s="17">
        <v>0.307607503096193</v>
      </c>
      <c r="E1021" s="17">
        <v>0.36134206450594297</v>
      </c>
      <c r="F1021" s="17"/>
      <c r="G1021" s="17">
        <v>0.29764576083897598</v>
      </c>
      <c r="H1021" s="17">
        <v>0.31379939320274503</v>
      </c>
      <c r="I1021" s="17">
        <v>0.281945938382616</v>
      </c>
      <c r="J1021" s="17">
        <v>0.40127986564587598</v>
      </c>
      <c r="K1021" s="17">
        <v>0.36675764278120598</v>
      </c>
      <c r="L1021" s="17">
        <v>0.57870303607804596</v>
      </c>
      <c r="M1021" s="17"/>
      <c r="N1021" s="17">
        <v>0.33300141905071801</v>
      </c>
      <c r="O1021" s="17">
        <v>0.31740454727731399</v>
      </c>
      <c r="P1021" s="17">
        <v>0.39351370647296502</v>
      </c>
      <c r="Q1021" s="17">
        <v>0.355227704682541</v>
      </c>
      <c r="R1021" s="17"/>
      <c r="S1021" s="17">
        <v>0.34166666666666701</v>
      </c>
      <c r="T1021" s="17">
        <v>0.314285714285714</v>
      </c>
      <c r="U1021" s="17">
        <v>0.47058823529411797</v>
      </c>
      <c r="V1021" s="17">
        <v>0.33333333333333298</v>
      </c>
      <c r="W1021" s="17">
        <v>0.322033898305085</v>
      </c>
      <c r="X1021" s="17">
        <v>0.367088607594937</v>
      </c>
      <c r="Y1021" s="17">
        <v>0.28571428571428598</v>
      </c>
      <c r="Z1021" s="17">
        <v>0.209302325581395</v>
      </c>
      <c r="AA1021" s="17">
        <v>0.35555555555555601</v>
      </c>
      <c r="AB1021" s="17"/>
      <c r="AC1021" s="17">
        <v>0.34687617680114702</v>
      </c>
      <c r="AD1021" s="17">
        <v>0.34333974017938002</v>
      </c>
      <c r="AE1021" s="17">
        <v>0.38967839684304201</v>
      </c>
      <c r="AF1021" s="17"/>
      <c r="AG1021" s="17">
        <v>0.32939773279772699</v>
      </c>
      <c r="AH1021" s="17">
        <v>0.331678423295588</v>
      </c>
      <c r="AI1021" s="17">
        <v>0.39011049331658199</v>
      </c>
      <c r="AJ1021" s="17">
        <v>0.39246902056161198</v>
      </c>
      <c r="AK1021" s="17">
        <v>0.28212985784831801</v>
      </c>
      <c r="AL1021" s="17"/>
      <c r="AM1021" s="17">
        <v>0.32661064431883402</v>
      </c>
      <c r="AN1021" s="17">
        <v>0.32495258112051301</v>
      </c>
      <c r="AO1021" s="17">
        <v>0.36272010141951599</v>
      </c>
      <c r="AP1021" s="17">
        <v>0.31487337909056101</v>
      </c>
      <c r="AQ1021" s="17">
        <v>0.22799728992915799</v>
      </c>
      <c r="AR1021" s="17"/>
      <c r="AS1021" s="17">
        <v>0.37354211455616798</v>
      </c>
      <c r="AT1021" s="17">
        <v>0.30782272407397299</v>
      </c>
      <c r="AU1021" s="17">
        <v>0.40982066057424499</v>
      </c>
      <c r="AV1021" s="17">
        <v>0.26108622556323102</v>
      </c>
      <c r="AW1021" s="17"/>
      <c r="AX1021" s="17">
        <v>0.347178019968788</v>
      </c>
      <c r="AY1021" s="17"/>
      <c r="AZ1021" s="17">
        <v>0.351926113346335</v>
      </c>
      <c r="BA1021" s="17">
        <v>0.26810974962774903</v>
      </c>
      <c r="BB1021" s="17">
        <v>0.40069647398200597</v>
      </c>
      <c r="BC1021" s="17"/>
      <c r="BD1021" s="17">
        <v>0.36000330942854902</v>
      </c>
      <c r="BE1021" s="17">
        <v>0.28566361169071602</v>
      </c>
    </row>
    <row r="1022" spans="2:57" x14ac:dyDescent="0.35">
      <c r="B1022" t="s">
        <v>104</v>
      </c>
      <c r="C1022" s="17">
        <v>0.302290262429803</v>
      </c>
      <c r="D1022" s="17">
        <v>0.31262351471648703</v>
      </c>
      <c r="E1022" s="17">
        <v>0.29293265853921902</v>
      </c>
      <c r="F1022" s="17"/>
      <c r="G1022" s="17">
        <v>0.31048630026217799</v>
      </c>
      <c r="H1022" s="17">
        <v>0.29209987585902802</v>
      </c>
      <c r="I1022" s="17">
        <v>0.32327981139380702</v>
      </c>
      <c r="J1022" s="17">
        <v>0.25543933563961901</v>
      </c>
      <c r="K1022" s="17">
        <v>0.36756582657742798</v>
      </c>
      <c r="L1022" s="17">
        <v>0.21563544701200699</v>
      </c>
      <c r="M1022" s="17"/>
      <c r="N1022" s="17">
        <v>0.29436326174577099</v>
      </c>
      <c r="O1022" s="17">
        <v>0.34305615948456503</v>
      </c>
      <c r="P1022" s="17">
        <v>0.279384539792918</v>
      </c>
      <c r="Q1022" s="17">
        <v>0.27623610590534198</v>
      </c>
      <c r="R1022" s="17"/>
      <c r="S1022" s="17">
        <v>0.30833333333333302</v>
      </c>
      <c r="T1022" s="17">
        <v>0.24761904761904799</v>
      </c>
      <c r="U1022" s="17">
        <v>0.35294117647058798</v>
      </c>
      <c r="V1022" s="17">
        <v>0.34920634920634902</v>
      </c>
      <c r="W1022" s="17">
        <v>0.305084745762712</v>
      </c>
      <c r="X1022" s="17">
        <v>0.30379746835443</v>
      </c>
      <c r="Y1022" s="17">
        <v>0.371428571428571</v>
      </c>
      <c r="Z1022" s="17">
        <v>0.34883720930232598</v>
      </c>
      <c r="AA1022" s="17">
        <v>0.211111111111111</v>
      </c>
      <c r="AB1022" s="17"/>
      <c r="AC1022" s="17">
        <v>0.35498960026065102</v>
      </c>
      <c r="AD1022" s="17">
        <v>0.28356662927395099</v>
      </c>
      <c r="AE1022" s="17">
        <v>0.21690021394471001</v>
      </c>
      <c r="AF1022" s="17"/>
      <c r="AG1022" s="17">
        <v>0.34823303459973798</v>
      </c>
      <c r="AH1022" s="17">
        <v>0.30735943272320898</v>
      </c>
      <c r="AI1022" s="17">
        <v>0.21990259306631199</v>
      </c>
      <c r="AJ1022" s="17">
        <v>0</v>
      </c>
      <c r="AK1022" s="17">
        <v>0.285171039916158</v>
      </c>
      <c r="AL1022" s="17"/>
      <c r="AM1022" s="17">
        <v>0.36601634961073598</v>
      </c>
      <c r="AN1022" s="17">
        <v>0.28605319939275098</v>
      </c>
      <c r="AO1022" s="17">
        <v>0.29315031533385499</v>
      </c>
      <c r="AP1022" s="17">
        <v>0.32373648346338502</v>
      </c>
      <c r="AQ1022" s="17">
        <v>0.16372522451800101</v>
      </c>
      <c r="AR1022" s="17"/>
      <c r="AS1022" s="17">
        <v>0.289532655632811</v>
      </c>
      <c r="AT1022" s="17">
        <v>0.290221687167799</v>
      </c>
      <c r="AU1022" s="17">
        <v>0.29008172685190198</v>
      </c>
      <c r="AV1022" s="17">
        <v>0.36972508499622297</v>
      </c>
      <c r="AW1022" s="17"/>
      <c r="AX1022" s="17">
        <v>0.295719355334295</v>
      </c>
      <c r="AY1022" s="17"/>
      <c r="AZ1022" s="17">
        <v>0.30885326227953003</v>
      </c>
      <c r="BA1022" s="17">
        <v>0.302625179320411</v>
      </c>
      <c r="BB1022" s="17">
        <v>0.303921546795689</v>
      </c>
      <c r="BC1022" s="17"/>
      <c r="BD1022" s="17">
        <v>0.28672804179837902</v>
      </c>
      <c r="BE1022" s="17">
        <v>0.31608175804267302</v>
      </c>
    </row>
    <row r="1023" spans="2:57" x14ac:dyDescent="0.35">
      <c r="B1023" t="s">
        <v>103</v>
      </c>
      <c r="C1023" s="17">
        <v>0.21899782169001</v>
      </c>
      <c r="D1023" s="17">
        <v>0.221078857721102</v>
      </c>
      <c r="E1023" s="17">
        <v>0.218803655155729</v>
      </c>
      <c r="F1023" s="17"/>
      <c r="G1023" s="17">
        <v>0.26601885140053899</v>
      </c>
      <c r="H1023" s="17">
        <v>0.25655027732319902</v>
      </c>
      <c r="I1023" s="17">
        <v>0.245669732034698</v>
      </c>
      <c r="J1023" s="17">
        <v>0.18429438298443199</v>
      </c>
      <c r="K1023" s="17">
        <v>0.13738032689024601</v>
      </c>
      <c r="L1023" s="17">
        <v>0.13314847679691999</v>
      </c>
      <c r="M1023" s="17"/>
      <c r="N1023" s="17">
        <v>0.231023351142401</v>
      </c>
      <c r="O1023" s="17">
        <v>0.20749350665413499</v>
      </c>
      <c r="P1023" s="17">
        <v>0.19530031608638199</v>
      </c>
      <c r="Q1023" s="17">
        <v>0.23584973822014099</v>
      </c>
      <c r="R1023" s="17"/>
      <c r="S1023" s="17">
        <v>0.233333333333333</v>
      </c>
      <c r="T1023" s="17">
        <v>0.35238095238095202</v>
      </c>
      <c r="U1023" s="17">
        <v>0.14705882352941199</v>
      </c>
      <c r="V1023" s="17">
        <v>0.17460317460317501</v>
      </c>
      <c r="W1023" s="17">
        <v>0.186440677966102</v>
      </c>
      <c r="X1023" s="17">
        <v>0.189873417721519</v>
      </c>
      <c r="Y1023" s="17">
        <v>0.17142857142857101</v>
      </c>
      <c r="Z1023" s="17">
        <v>0.186046511627907</v>
      </c>
      <c r="AA1023" s="17">
        <v>0.22222222222222199</v>
      </c>
      <c r="AB1023" s="17"/>
      <c r="AC1023" s="17">
        <v>0.14544025119197501</v>
      </c>
      <c r="AD1023" s="17">
        <v>0.25262649981347501</v>
      </c>
      <c r="AE1023" s="17">
        <v>0.247582259101014</v>
      </c>
      <c r="AF1023" s="17"/>
      <c r="AG1023" s="17">
        <v>0.158299408558569</v>
      </c>
      <c r="AH1023" s="17">
        <v>0.25865519806776699</v>
      </c>
      <c r="AI1023" s="17">
        <v>0.213964397403795</v>
      </c>
      <c r="AJ1023" s="17">
        <v>0.21919825984191299</v>
      </c>
      <c r="AK1023" s="17">
        <v>0.25471278182918</v>
      </c>
      <c r="AL1023" s="17"/>
      <c r="AM1023" s="17">
        <v>0.158945545662254</v>
      </c>
      <c r="AN1023" s="17">
        <v>0.23338156849914601</v>
      </c>
      <c r="AO1023" s="17">
        <v>0.21117930437021201</v>
      </c>
      <c r="AP1023" s="17">
        <v>0.22672102245881501</v>
      </c>
      <c r="AQ1023" s="17">
        <v>0.38714501852265298</v>
      </c>
      <c r="AR1023" s="17"/>
      <c r="AS1023" s="17">
        <v>0.16349664726236299</v>
      </c>
      <c r="AT1023" s="17">
        <v>0.275281121149199</v>
      </c>
      <c r="AU1023" s="17">
        <v>0.17870415930465799</v>
      </c>
      <c r="AV1023" s="17">
        <v>0.24092025483132501</v>
      </c>
      <c r="AW1023" s="17"/>
      <c r="AX1023" s="17">
        <v>0.22220908043513499</v>
      </c>
      <c r="AY1023" s="17"/>
      <c r="AZ1023" s="17">
        <v>0.222817636505586</v>
      </c>
      <c r="BA1023" s="17">
        <v>0.27021634513640802</v>
      </c>
      <c r="BB1023" s="17">
        <v>0.15136275685937201</v>
      </c>
      <c r="BC1023" s="17"/>
      <c r="BD1023" s="17">
        <v>0.20760880940273299</v>
      </c>
      <c r="BE1023" s="17">
        <v>0.25004567451183701</v>
      </c>
    </row>
    <row r="1024" spans="2:57" x14ac:dyDescent="0.35">
      <c r="B1024" t="s">
        <v>81</v>
      </c>
      <c r="C1024" s="17">
        <v>2.3396125385095199E-2</v>
      </c>
      <c r="D1024" s="17">
        <v>2.3260154032599401E-2</v>
      </c>
      <c r="E1024" s="17">
        <v>2.3586096982134701E-2</v>
      </c>
      <c r="F1024" s="17"/>
      <c r="G1024" s="17">
        <v>1.54645831057181E-2</v>
      </c>
      <c r="H1024" s="17">
        <v>2.1725399114999999E-2</v>
      </c>
      <c r="I1024" s="17">
        <v>1.74054880690061E-2</v>
      </c>
      <c r="J1024" s="17">
        <v>1.7587997525629801E-2</v>
      </c>
      <c r="K1024" s="17">
        <v>3.9829670329809698E-2</v>
      </c>
      <c r="L1024" s="17">
        <v>5.1486302746382398E-2</v>
      </c>
      <c r="M1024" s="17"/>
      <c r="N1024" s="17">
        <v>2.5646220606886899E-2</v>
      </c>
      <c r="O1024" s="17">
        <v>2.3842626643861099E-2</v>
      </c>
      <c r="P1024" s="17">
        <v>9.3026052408202407E-3</v>
      </c>
      <c r="Q1024" s="17">
        <v>3.3056947892953402E-2</v>
      </c>
      <c r="R1024" s="17"/>
      <c r="S1024" s="17">
        <v>1.6666666666666701E-2</v>
      </c>
      <c r="T1024" s="17">
        <v>2.8571428571428598E-2</v>
      </c>
      <c r="U1024" s="17">
        <v>0</v>
      </c>
      <c r="V1024" s="17">
        <v>3.17460317460318E-2</v>
      </c>
      <c r="W1024" s="17">
        <v>1.6949152542372899E-2</v>
      </c>
      <c r="X1024" s="17">
        <v>3.7974683544303799E-2</v>
      </c>
      <c r="Y1024" s="17">
        <v>1.4285714285714299E-2</v>
      </c>
      <c r="Z1024" s="17">
        <v>0</v>
      </c>
      <c r="AA1024" s="17">
        <v>4.4444444444444398E-2</v>
      </c>
      <c r="AB1024" s="17"/>
      <c r="AC1024" s="17">
        <v>3.3083254435398002E-2</v>
      </c>
      <c r="AD1024" s="17">
        <v>1.4193740502515199E-2</v>
      </c>
      <c r="AE1024" s="17">
        <v>3.6662739763273403E-2</v>
      </c>
      <c r="AF1024" s="17"/>
      <c r="AG1024" s="17">
        <v>3.1640948532112897E-2</v>
      </c>
      <c r="AH1024" s="17">
        <v>6.6757615830652199E-3</v>
      </c>
      <c r="AI1024" s="17">
        <v>3.8514398986273103E-2</v>
      </c>
      <c r="AJ1024" s="17">
        <v>0.20363788954449299</v>
      </c>
      <c r="AK1024" s="17">
        <v>2.1019478363422401E-2</v>
      </c>
      <c r="AL1024" s="17"/>
      <c r="AM1024" s="17">
        <v>1.84046676412731E-2</v>
      </c>
      <c r="AN1024" s="17">
        <v>4.4326581543867101E-2</v>
      </c>
      <c r="AO1024" s="17">
        <v>2.6302263723048499E-2</v>
      </c>
      <c r="AP1024" s="17">
        <v>5.0891591501395902E-3</v>
      </c>
      <c r="AQ1024" s="17">
        <v>0</v>
      </c>
      <c r="AR1024" s="17"/>
      <c r="AS1024" s="17">
        <v>4.3089550461869998E-2</v>
      </c>
      <c r="AT1024" s="17">
        <v>1.54546739021999E-2</v>
      </c>
      <c r="AU1024" s="17">
        <v>2.0902146364415598E-2</v>
      </c>
      <c r="AV1024" s="17">
        <v>1.1311867624834099E-2</v>
      </c>
      <c r="AW1024" s="17"/>
      <c r="AX1024" s="17">
        <v>2.4056729831576199E-2</v>
      </c>
      <c r="AY1024" s="17"/>
      <c r="AZ1024" s="17">
        <v>2.0018949264397401E-2</v>
      </c>
      <c r="BA1024" s="17">
        <v>2.7570246412404999E-2</v>
      </c>
      <c r="BB1024" s="17">
        <v>2.3201349841024298E-2</v>
      </c>
      <c r="BC1024" s="17"/>
      <c r="BD1024" s="17">
        <v>2.9603616912563298E-2</v>
      </c>
      <c r="BE1024" s="17">
        <v>1.70423433124532E-2</v>
      </c>
    </row>
    <row r="1025" spans="2:57" x14ac:dyDescent="0.35">
      <c r="B1025" t="s">
        <v>109</v>
      </c>
      <c r="C1025" s="17">
        <v>0.11488058791233199</v>
      </c>
      <c r="D1025" s="17">
        <v>0.13542997043361901</v>
      </c>
      <c r="E1025" s="17">
        <v>0.103335524816974</v>
      </c>
      <c r="F1025" s="17"/>
      <c r="G1025" s="17">
        <v>0.110384504392589</v>
      </c>
      <c r="H1025" s="17">
        <v>0.115825054500028</v>
      </c>
      <c r="I1025" s="17">
        <v>0.13169903011987399</v>
      </c>
      <c r="J1025" s="17">
        <v>0.14139841820444399</v>
      </c>
      <c r="K1025" s="17">
        <v>8.8466533421310403E-2</v>
      </c>
      <c r="L1025" s="17">
        <v>2.10267373666451E-2</v>
      </c>
      <c r="M1025" s="17"/>
      <c r="N1025" s="17">
        <v>0.115965747454223</v>
      </c>
      <c r="O1025" s="17">
        <v>0.108203159940125</v>
      </c>
      <c r="P1025" s="17">
        <v>0.122498832406915</v>
      </c>
      <c r="Q1025" s="17">
        <v>9.9629503299021496E-2</v>
      </c>
      <c r="R1025" s="17"/>
      <c r="S1025" s="17">
        <v>0.1</v>
      </c>
      <c r="T1025" s="17">
        <v>5.7142857142857099E-2</v>
      </c>
      <c r="U1025" s="17">
        <v>2.9411764705882401E-2</v>
      </c>
      <c r="V1025" s="17">
        <v>0.11111111111111099</v>
      </c>
      <c r="W1025" s="17">
        <v>0.169491525423729</v>
      </c>
      <c r="X1025" s="17">
        <v>0.10126582278481</v>
      </c>
      <c r="Y1025" s="17">
        <v>0.157142857142857</v>
      </c>
      <c r="Z1025" s="17">
        <v>0.25581395348837199</v>
      </c>
      <c r="AA1025" s="17">
        <v>0.16666666666666699</v>
      </c>
      <c r="AB1025" s="17"/>
      <c r="AC1025" s="17">
        <v>0.11961071731082901</v>
      </c>
      <c r="AD1025" s="17">
        <v>0.106273390230679</v>
      </c>
      <c r="AE1025" s="17">
        <v>0.10917639034796101</v>
      </c>
      <c r="AF1025" s="17"/>
      <c r="AG1025" s="17">
        <v>0.13242887551185301</v>
      </c>
      <c r="AH1025" s="17">
        <v>9.5631184330371002E-2</v>
      </c>
      <c r="AI1025" s="17">
        <v>0.13750811722703701</v>
      </c>
      <c r="AJ1025" s="17">
        <v>0.18469483005198201</v>
      </c>
      <c r="AK1025" s="17">
        <v>0.156966842042921</v>
      </c>
      <c r="AL1025" s="17"/>
      <c r="AM1025" s="17">
        <v>0.13002279276690301</v>
      </c>
      <c r="AN1025" s="17">
        <v>0.111286069443723</v>
      </c>
      <c r="AO1025" s="17">
        <v>0.106648015153369</v>
      </c>
      <c r="AP1025" s="17">
        <v>0.129579955837099</v>
      </c>
      <c r="AQ1025" s="17">
        <v>0.22113246703018699</v>
      </c>
      <c r="AR1025" s="17"/>
      <c r="AS1025" s="17">
        <v>0.13033903208678799</v>
      </c>
      <c r="AT1025" s="17">
        <v>0.11121979370682999</v>
      </c>
      <c r="AU1025" s="17">
        <v>0.10049130690478</v>
      </c>
      <c r="AV1025" s="17">
        <v>0.116956566984387</v>
      </c>
      <c r="AW1025" s="17"/>
      <c r="AX1025" s="17">
        <v>0.110836814430206</v>
      </c>
      <c r="AY1025" s="17"/>
      <c r="AZ1025" s="17">
        <v>9.63840386041524E-2</v>
      </c>
      <c r="BA1025" s="17">
        <v>0.13147847950302699</v>
      </c>
      <c r="BB1025" s="17">
        <v>0.120817872521908</v>
      </c>
      <c r="BC1025" s="17"/>
      <c r="BD1025" s="17">
        <v>0.116056222457776</v>
      </c>
      <c r="BE1025" s="17">
        <v>0.131166612442321</v>
      </c>
    </row>
    <row r="1026" spans="2:57" x14ac:dyDescent="0.35">
      <c r="B1026" t="s">
        <v>108</v>
      </c>
      <c r="C1026" s="17">
        <v>0.52128808411981298</v>
      </c>
      <c r="D1026" s="17">
        <v>0.533702372437589</v>
      </c>
      <c r="E1026" s="17">
        <v>0.51173631369494799</v>
      </c>
      <c r="F1026" s="17"/>
      <c r="G1026" s="17">
        <v>0.57650515166271699</v>
      </c>
      <c r="H1026" s="17">
        <v>0.54865015318222699</v>
      </c>
      <c r="I1026" s="17">
        <v>0.56894954342850401</v>
      </c>
      <c r="J1026" s="17">
        <v>0.43973371862404997</v>
      </c>
      <c r="K1026" s="17">
        <v>0.50494615346767402</v>
      </c>
      <c r="L1026" s="17">
        <v>0.34878392380892698</v>
      </c>
      <c r="M1026" s="17"/>
      <c r="N1026" s="17">
        <v>0.52538661288817201</v>
      </c>
      <c r="O1026" s="17">
        <v>0.55054966613870004</v>
      </c>
      <c r="P1026" s="17">
        <v>0.47468485587929998</v>
      </c>
      <c r="Q1026" s="17">
        <v>0.51208584412548397</v>
      </c>
      <c r="R1026" s="17"/>
      <c r="S1026" s="17">
        <v>0.54166666666666696</v>
      </c>
      <c r="T1026" s="17">
        <v>0.6</v>
      </c>
      <c r="U1026" s="17">
        <v>0.5</v>
      </c>
      <c r="V1026" s="17">
        <v>0.52380952380952395</v>
      </c>
      <c r="W1026" s="17">
        <v>0.49152542372881303</v>
      </c>
      <c r="X1026" s="17">
        <v>0.493670886075949</v>
      </c>
      <c r="Y1026" s="17">
        <v>0.54285714285714304</v>
      </c>
      <c r="Z1026" s="17">
        <v>0.53488372093023295</v>
      </c>
      <c r="AA1026" s="17">
        <v>0.43333333333333302</v>
      </c>
      <c r="AB1026" s="17"/>
      <c r="AC1026" s="17">
        <v>0.50042985145262597</v>
      </c>
      <c r="AD1026" s="17">
        <v>0.536193129087426</v>
      </c>
      <c r="AE1026" s="17">
        <v>0.46448247304572399</v>
      </c>
      <c r="AF1026" s="17"/>
      <c r="AG1026" s="17">
        <v>0.50653244315830703</v>
      </c>
      <c r="AH1026" s="17">
        <v>0.56601463079097603</v>
      </c>
      <c r="AI1026" s="17">
        <v>0.43386699047010702</v>
      </c>
      <c r="AJ1026" s="17">
        <v>0.21919825984191299</v>
      </c>
      <c r="AK1026" s="17">
        <v>0.539883821745338</v>
      </c>
      <c r="AL1026" s="17"/>
      <c r="AM1026" s="17">
        <v>0.52496189527298998</v>
      </c>
      <c r="AN1026" s="17">
        <v>0.51943476789189702</v>
      </c>
      <c r="AO1026" s="17">
        <v>0.50432961970406698</v>
      </c>
      <c r="AP1026" s="17">
        <v>0.5504575059222</v>
      </c>
      <c r="AQ1026" s="17">
        <v>0.55087024304065402</v>
      </c>
      <c r="AR1026" s="17"/>
      <c r="AS1026" s="17">
        <v>0.45302930289517401</v>
      </c>
      <c r="AT1026" s="17">
        <v>0.56550280831699795</v>
      </c>
      <c r="AU1026" s="17">
        <v>0.46878588615656003</v>
      </c>
      <c r="AV1026" s="17">
        <v>0.61064533982754798</v>
      </c>
      <c r="AW1026" s="17"/>
      <c r="AX1026" s="17">
        <v>0.51792843576943004</v>
      </c>
      <c r="AY1026" s="17"/>
      <c r="AZ1026" s="17">
        <v>0.53167089878511598</v>
      </c>
      <c r="BA1026" s="17">
        <v>0.57284152445681902</v>
      </c>
      <c r="BB1026" s="17">
        <v>0.45528430365506101</v>
      </c>
      <c r="BC1026" s="17"/>
      <c r="BD1026" s="17">
        <v>0.49433685120111198</v>
      </c>
      <c r="BE1026" s="17">
        <v>0.56612743255451003</v>
      </c>
    </row>
    <row r="1027" spans="2:57" x14ac:dyDescent="0.35">
      <c r="B1027" t="s">
        <v>110</v>
      </c>
      <c r="C1027" s="17">
        <v>0.40640749620748101</v>
      </c>
      <c r="D1027" s="17">
        <v>0.39827240200397002</v>
      </c>
      <c r="E1027" s="17">
        <v>0.40840078887797399</v>
      </c>
      <c r="F1027" s="17"/>
      <c r="G1027" s="17">
        <v>0.46612064727012797</v>
      </c>
      <c r="H1027" s="17">
        <v>0.43282509868219898</v>
      </c>
      <c r="I1027" s="17">
        <v>0.43725051330863002</v>
      </c>
      <c r="J1027" s="17">
        <v>0.29833530041960699</v>
      </c>
      <c r="K1027" s="17">
        <v>0.41647962004636402</v>
      </c>
      <c r="L1027" s="17">
        <v>0.32775718644228202</v>
      </c>
      <c r="M1027" s="17"/>
      <c r="N1027" s="17">
        <v>0.40942086543395001</v>
      </c>
      <c r="O1027" s="17">
        <v>0.44234650619857502</v>
      </c>
      <c r="P1027" s="17">
        <v>0.35218602347238498</v>
      </c>
      <c r="Q1027" s="17">
        <v>0.41245634082646199</v>
      </c>
      <c r="R1027" s="17"/>
      <c r="S1027" s="17">
        <v>0.44166666666666698</v>
      </c>
      <c r="T1027" s="17">
        <v>0.54285714285714304</v>
      </c>
      <c r="U1027" s="17">
        <v>0.47058823529411797</v>
      </c>
      <c r="V1027" s="17">
        <v>0.41269841269841301</v>
      </c>
      <c r="W1027" s="17">
        <v>0.322033898305085</v>
      </c>
      <c r="X1027" s="17">
        <v>0.392405063291139</v>
      </c>
      <c r="Y1027" s="17">
        <v>0.38571428571428601</v>
      </c>
      <c r="Z1027" s="17">
        <v>0.27906976744186102</v>
      </c>
      <c r="AA1027" s="17">
        <v>0.266666666666667</v>
      </c>
      <c r="AB1027" s="17"/>
      <c r="AC1027" s="17">
        <v>0.38081913414179702</v>
      </c>
      <c r="AD1027" s="17">
        <v>0.429919738856746</v>
      </c>
      <c r="AE1027" s="17">
        <v>0.35530608269776398</v>
      </c>
      <c r="AF1027" s="17"/>
      <c r="AG1027" s="17">
        <v>0.37410356764645403</v>
      </c>
      <c r="AH1027" s="17">
        <v>0.47038344646060498</v>
      </c>
      <c r="AI1027" s="17">
        <v>0.29635887324306998</v>
      </c>
      <c r="AJ1027" s="17">
        <v>3.4503429789930699E-2</v>
      </c>
      <c r="AK1027" s="17">
        <v>0.382916979702416</v>
      </c>
      <c r="AL1027" s="17"/>
      <c r="AM1027" s="17">
        <v>0.39493910250608699</v>
      </c>
      <c r="AN1027" s="17">
        <v>0.40814869844817397</v>
      </c>
      <c r="AO1027" s="17">
        <v>0.39768160455069801</v>
      </c>
      <c r="AP1027" s="17">
        <v>0.42087755008510103</v>
      </c>
      <c r="AQ1027" s="17">
        <v>0.329737776010467</v>
      </c>
      <c r="AR1027" s="17"/>
      <c r="AS1027" s="17">
        <v>0.32269027080838503</v>
      </c>
      <c r="AT1027" s="17">
        <v>0.45428301461016801</v>
      </c>
      <c r="AU1027" s="17">
        <v>0.36829457925178</v>
      </c>
      <c r="AV1027" s="17">
        <v>0.49368877284316098</v>
      </c>
      <c r="AW1027" s="17"/>
      <c r="AX1027" s="17">
        <v>0.407091621339224</v>
      </c>
      <c r="AY1027" s="17"/>
      <c r="AZ1027" s="17">
        <v>0.43528686018096302</v>
      </c>
      <c r="BA1027" s="17">
        <v>0.44136304495379203</v>
      </c>
      <c r="BB1027" s="17">
        <v>0.334466431133153</v>
      </c>
      <c r="BC1027" s="17"/>
      <c r="BD1027" s="17">
        <v>0.37828062874333601</v>
      </c>
      <c r="BE1027" s="17">
        <v>0.43496082011218801</v>
      </c>
    </row>
    <row r="1028" spans="2:57" x14ac:dyDescent="0.35">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row>
    <row r="1029" spans="2:57" x14ac:dyDescent="0.35">
      <c r="B1029" s="6" t="s">
        <v>422</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row>
    <row r="1030" spans="2:57" x14ac:dyDescent="0.35">
      <c r="B1030" s="24" t="s">
        <v>85</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row>
    <row r="1031" spans="2:57" x14ac:dyDescent="0.35">
      <c r="B1031" t="s">
        <v>107</v>
      </c>
      <c r="C1031" s="17">
        <v>3.1815459530988202E-2</v>
      </c>
      <c r="D1031" s="17">
        <v>3.4489886080381102E-2</v>
      </c>
      <c r="E1031" s="17">
        <v>3.03922055206957E-2</v>
      </c>
      <c r="F1031" s="17"/>
      <c r="G1031" s="17">
        <v>5.2997439537477001E-2</v>
      </c>
      <c r="H1031" s="17">
        <v>3.3659284597251697E-2</v>
      </c>
      <c r="I1031" s="17">
        <v>3.1802011479666797E-2</v>
      </c>
      <c r="J1031" s="17">
        <v>3.3748402470681303E-2</v>
      </c>
      <c r="K1031" s="17">
        <v>2.2834154993273799E-2</v>
      </c>
      <c r="L1031" s="17">
        <v>0</v>
      </c>
      <c r="M1031" s="17"/>
      <c r="N1031" s="17">
        <v>4.6914142322701198E-2</v>
      </c>
      <c r="O1031" s="17">
        <v>1.6097632400206102E-2</v>
      </c>
      <c r="P1031" s="17">
        <v>9.0988338879260892E-3</v>
      </c>
      <c r="Q1031" s="17">
        <v>2.8958876968158302E-2</v>
      </c>
      <c r="R1031" s="17"/>
      <c r="S1031" s="17">
        <v>3.3333333333333298E-2</v>
      </c>
      <c r="T1031" s="17">
        <v>2.8571428571428598E-2</v>
      </c>
      <c r="U1031" s="17">
        <v>0</v>
      </c>
      <c r="V1031" s="17">
        <v>1.58730158730159E-2</v>
      </c>
      <c r="W1031" s="17">
        <v>6.7796610169491497E-2</v>
      </c>
      <c r="X1031" s="17">
        <v>5.0632911392405097E-2</v>
      </c>
      <c r="Y1031" s="17">
        <v>4.2857142857142899E-2</v>
      </c>
      <c r="Z1031" s="17">
        <v>6.9767441860465101E-2</v>
      </c>
      <c r="AA1031" s="17">
        <v>1.1111111111111099E-2</v>
      </c>
      <c r="AB1031" s="17"/>
      <c r="AC1031" s="17">
        <v>3.2449707164167597E-2</v>
      </c>
      <c r="AD1031" s="17">
        <v>3.1123116788287501E-2</v>
      </c>
      <c r="AE1031" s="17">
        <v>2.59189402748074E-2</v>
      </c>
      <c r="AF1031" s="17"/>
      <c r="AG1031" s="17">
        <v>4.0717309252039299E-2</v>
      </c>
      <c r="AH1031" s="17">
        <v>2.2202382213451499E-2</v>
      </c>
      <c r="AI1031" s="17">
        <v>3.5925654641478198E-2</v>
      </c>
      <c r="AJ1031" s="17">
        <v>0</v>
      </c>
      <c r="AK1031" s="17">
        <v>5.7112545790694698E-2</v>
      </c>
      <c r="AL1031" s="17"/>
      <c r="AM1031" s="17">
        <v>2.91709738078367E-2</v>
      </c>
      <c r="AN1031" s="17">
        <v>7.6634604510279402E-3</v>
      </c>
      <c r="AO1031" s="17">
        <v>4.0582995314806997E-2</v>
      </c>
      <c r="AP1031" s="17">
        <v>3.1529709054826001E-2</v>
      </c>
      <c r="AQ1031" s="17">
        <v>8.5932305840746306E-2</v>
      </c>
      <c r="AR1031" s="17"/>
      <c r="AS1031" s="17">
        <v>4.3039017050590198E-2</v>
      </c>
      <c r="AT1031" s="17">
        <v>2.60973038940733E-2</v>
      </c>
      <c r="AU1031" s="17">
        <v>2.3808550875986399E-2</v>
      </c>
      <c r="AV1031" s="17">
        <v>3.7003753271374999E-2</v>
      </c>
      <c r="AW1031" s="17"/>
      <c r="AX1031" s="17">
        <v>3.1756609820267998E-2</v>
      </c>
      <c r="AY1031" s="17"/>
      <c r="AZ1031" s="17">
        <v>3.0822917825804701E-2</v>
      </c>
      <c r="BA1031" s="17">
        <v>1.73090348570356E-2</v>
      </c>
      <c r="BB1031" s="17">
        <v>5.3199881546817603E-2</v>
      </c>
      <c r="BC1031" s="17"/>
      <c r="BD1031" s="17">
        <v>4.3107379718920397E-2</v>
      </c>
      <c r="BE1031" s="17">
        <v>2.6628411936994702E-2</v>
      </c>
    </row>
    <row r="1032" spans="2:57" x14ac:dyDescent="0.35">
      <c r="B1032" t="s">
        <v>106</v>
      </c>
      <c r="C1032" s="17">
        <v>6.54927666693077E-2</v>
      </c>
      <c r="D1032" s="17">
        <v>7.1727940642217602E-2</v>
      </c>
      <c r="E1032" s="17">
        <v>6.2133762062935402E-2</v>
      </c>
      <c r="F1032" s="17"/>
      <c r="G1032" s="17">
        <v>0.114617120986496</v>
      </c>
      <c r="H1032" s="17">
        <v>7.6748761144777897E-2</v>
      </c>
      <c r="I1032" s="17">
        <v>5.64188903796898E-2</v>
      </c>
      <c r="J1032" s="17">
        <v>5.1654275379823103E-2</v>
      </c>
      <c r="K1032" s="17">
        <v>5.0925368326625198E-2</v>
      </c>
      <c r="L1032" s="17">
        <v>4.20534747332902E-2</v>
      </c>
      <c r="M1032" s="17"/>
      <c r="N1032" s="17">
        <v>6.10362127017679E-2</v>
      </c>
      <c r="O1032" s="17">
        <v>4.2846081837687802E-2</v>
      </c>
      <c r="P1032" s="17">
        <v>7.0338272226042803E-2</v>
      </c>
      <c r="Q1032" s="17">
        <v>0.126112282049098</v>
      </c>
      <c r="R1032" s="17"/>
      <c r="S1032" s="17">
        <v>5.83333333333333E-2</v>
      </c>
      <c r="T1032" s="17">
        <v>5.7142857142857099E-2</v>
      </c>
      <c r="U1032" s="17">
        <v>2.9411764705882401E-2</v>
      </c>
      <c r="V1032" s="17">
        <v>7.9365079365079402E-2</v>
      </c>
      <c r="W1032" s="17">
        <v>6.7796610169491497E-2</v>
      </c>
      <c r="X1032" s="17">
        <v>5.0632911392405097E-2</v>
      </c>
      <c r="Y1032" s="17">
        <v>8.5714285714285701E-2</v>
      </c>
      <c r="Z1032" s="17">
        <v>0.116279069767442</v>
      </c>
      <c r="AA1032" s="17">
        <v>7.7777777777777807E-2</v>
      </c>
      <c r="AB1032" s="17"/>
      <c r="AC1032" s="17">
        <v>8.0380996035454705E-2</v>
      </c>
      <c r="AD1032" s="17">
        <v>4.9524056097608703E-2</v>
      </c>
      <c r="AE1032" s="17">
        <v>8.8699454284351706E-2</v>
      </c>
      <c r="AF1032" s="17"/>
      <c r="AG1032" s="17">
        <v>6.0116078515957697E-2</v>
      </c>
      <c r="AH1032" s="17">
        <v>5.7032403788055401E-2</v>
      </c>
      <c r="AI1032" s="17">
        <v>6.3005262453154007E-2</v>
      </c>
      <c r="AJ1032" s="17">
        <v>0</v>
      </c>
      <c r="AK1032" s="17">
        <v>0.106872427732373</v>
      </c>
      <c r="AL1032" s="17"/>
      <c r="AM1032" s="17">
        <v>0.16742308995569399</v>
      </c>
      <c r="AN1032" s="17">
        <v>7.3697445377231899E-2</v>
      </c>
      <c r="AO1032" s="17">
        <v>4.7891573079002402E-2</v>
      </c>
      <c r="AP1032" s="17">
        <v>6.5829732214869804E-2</v>
      </c>
      <c r="AQ1032" s="17">
        <v>0</v>
      </c>
      <c r="AR1032" s="17"/>
      <c r="AS1032" s="17">
        <v>6.2444497408549703E-2</v>
      </c>
      <c r="AT1032" s="17">
        <v>6.5267797026646798E-2</v>
      </c>
      <c r="AU1032" s="17">
        <v>3.2173472340014803E-2</v>
      </c>
      <c r="AV1032" s="17">
        <v>0.118341738317254</v>
      </c>
      <c r="AW1032" s="17"/>
      <c r="AX1032" s="17">
        <v>6.9274955527175094E-2</v>
      </c>
      <c r="AY1032" s="17"/>
      <c r="AZ1032" s="17">
        <v>5.9332090938413101E-2</v>
      </c>
      <c r="BA1032" s="17">
        <v>7.2930431283963301E-2</v>
      </c>
      <c r="BB1032" s="17">
        <v>6.6867205859254597E-2</v>
      </c>
      <c r="BC1032" s="17"/>
      <c r="BD1032" s="17">
        <v>6.7790745269108596E-2</v>
      </c>
      <c r="BE1032" s="17">
        <v>7.7118583968931495E-2</v>
      </c>
    </row>
    <row r="1033" spans="2:57" x14ac:dyDescent="0.35">
      <c r="B1033" t="s">
        <v>105</v>
      </c>
      <c r="C1033" s="17">
        <v>0.20403203297710801</v>
      </c>
      <c r="D1033" s="17">
        <v>0.20230866526539701</v>
      </c>
      <c r="E1033" s="17">
        <v>0.20600489232521499</v>
      </c>
      <c r="F1033" s="17"/>
      <c r="G1033" s="17">
        <v>0.14138771214516799</v>
      </c>
      <c r="H1033" s="17">
        <v>0.15301169665601</v>
      </c>
      <c r="I1033" s="17">
        <v>0.205812737529769</v>
      </c>
      <c r="J1033" s="17">
        <v>0.25226937467288602</v>
      </c>
      <c r="K1033" s="17">
        <v>0.30112642080568802</v>
      </c>
      <c r="L1033" s="17">
        <v>0.165953096862369</v>
      </c>
      <c r="M1033" s="17"/>
      <c r="N1033" s="17">
        <v>0.19424312943975799</v>
      </c>
      <c r="O1033" s="17">
        <v>0.21344683052278901</v>
      </c>
      <c r="P1033" s="17">
        <v>0.15398828605277301</v>
      </c>
      <c r="Q1033" s="17">
        <v>0.30822019505120901</v>
      </c>
      <c r="R1033" s="17"/>
      <c r="S1033" s="17">
        <v>0.241666666666667</v>
      </c>
      <c r="T1033" s="17">
        <v>0.20952380952381</v>
      </c>
      <c r="U1033" s="17">
        <v>0.11764705882352899</v>
      </c>
      <c r="V1033" s="17">
        <v>0.19047619047618999</v>
      </c>
      <c r="W1033" s="17">
        <v>0.152542372881356</v>
      </c>
      <c r="X1033" s="17">
        <v>0.20253164556962</v>
      </c>
      <c r="Y1033" s="17">
        <v>0.25714285714285701</v>
      </c>
      <c r="Z1033" s="17">
        <v>0.186046511627907</v>
      </c>
      <c r="AA1033" s="17">
        <v>0.233333333333333</v>
      </c>
      <c r="AB1033" s="17"/>
      <c r="AC1033" s="17">
        <v>0.237044075433748</v>
      </c>
      <c r="AD1033" s="17">
        <v>0.19642905636285901</v>
      </c>
      <c r="AE1033" s="17">
        <v>0.19764922922584499</v>
      </c>
      <c r="AF1033" s="17"/>
      <c r="AG1033" s="17">
        <v>0.25392242261832298</v>
      </c>
      <c r="AH1033" s="17">
        <v>0.19308576494829699</v>
      </c>
      <c r="AI1033" s="17">
        <v>0.12833508143875799</v>
      </c>
      <c r="AJ1033" s="17">
        <v>0.39246902056161198</v>
      </c>
      <c r="AK1033" s="17">
        <v>0.154302099894017</v>
      </c>
      <c r="AL1033" s="17"/>
      <c r="AM1033" s="17">
        <v>0.29300793144402998</v>
      </c>
      <c r="AN1033" s="17">
        <v>0.22449364725713999</v>
      </c>
      <c r="AO1033" s="17">
        <v>0.180625226511124</v>
      </c>
      <c r="AP1033" s="17">
        <v>0.19572766723919899</v>
      </c>
      <c r="AQ1033" s="17">
        <v>0.171411918952108</v>
      </c>
      <c r="AR1033" s="17"/>
      <c r="AS1033" s="17">
        <v>0.20160133793030399</v>
      </c>
      <c r="AT1033" s="17">
        <v>0.16628665011448701</v>
      </c>
      <c r="AU1033" s="17">
        <v>0.27740183597663098</v>
      </c>
      <c r="AV1033" s="17">
        <v>0.19254618176670499</v>
      </c>
      <c r="AW1033" s="17"/>
      <c r="AX1033" s="17">
        <v>0.19566131779513199</v>
      </c>
      <c r="AY1033" s="17"/>
      <c r="AZ1033" s="17">
        <v>0.17384246529334499</v>
      </c>
      <c r="BA1033" s="17">
        <v>0.18583431683023</v>
      </c>
      <c r="BB1033" s="17">
        <v>0.24942748945533899</v>
      </c>
      <c r="BC1033" s="17"/>
      <c r="BD1033" s="17">
        <v>0.186233249579044</v>
      </c>
      <c r="BE1033" s="17">
        <v>0.1816552363692</v>
      </c>
    </row>
    <row r="1034" spans="2:57" x14ac:dyDescent="0.35">
      <c r="B1034" t="s">
        <v>104</v>
      </c>
      <c r="C1034" s="17">
        <v>0.38578830783068802</v>
      </c>
      <c r="D1034" s="17">
        <v>0.39082707777634002</v>
      </c>
      <c r="E1034" s="17">
        <v>0.38240808654074399</v>
      </c>
      <c r="F1034" s="17"/>
      <c r="G1034" s="17">
        <v>0.423460614544937</v>
      </c>
      <c r="H1034" s="17">
        <v>0.42967597076279102</v>
      </c>
      <c r="I1034" s="17">
        <v>0.36831743338146899</v>
      </c>
      <c r="J1034" s="17">
        <v>0.32827490729087</v>
      </c>
      <c r="K1034" s="17">
        <v>0.325817366193485</v>
      </c>
      <c r="L1034" s="17">
        <v>0.51606266736412798</v>
      </c>
      <c r="M1034" s="17"/>
      <c r="N1034" s="17">
        <v>0.365193508388924</v>
      </c>
      <c r="O1034" s="17">
        <v>0.410993713768669</v>
      </c>
      <c r="P1034" s="17">
        <v>0.496060753846231</v>
      </c>
      <c r="Q1034" s="17">
        <v>0.27775378872615297</v>
      </c>
      <c r="R1034" s="17"/>
      <c r="S1034" s="17">
        <v>0.35</v>
      </c>
      <c r="T1034" s="17">
        <v>0.32380952380952399</v>
      </c>
      <c r="U1034" s="17">
        <v>0.47058823529411797</v>
      </c>
      <c r="V1034" s="17">
        <v>0.476190476190476</v>
      </c>
      <c r="W1034" s="17">
        <v>0.42372881355932202</v>
      </c>
      <c r="X1034" s="17">
        <v>0.430379746835443</v>
      </c>
      <c r="Y1034" s="17">
        <v>0.35714285714285698</v>
      </c>
      <c r="Z1034" s="17">
        <v>0.418604651162791</v>
      </c>
      <c r="AA1034" s="17">
        <v>0.31111111111111101</v>
      </c>
      <c r="AB1034" s="17"/>
      <c r="AC1034" s="17">
        <v>0.42475288825461499</v>
      </c>
      <c r="AD1034" s="17">
        <v>0.35530428654861301</v>
      </c>
      <c r="AE1034" s="17">
        <v>0.38064605963822901</v>
      </c>
      <c r="AF1034" s="17"/>
      <c r="AG1034" s="17">
        <v>0.42235582287117801</v>
      </c>
      <c r="AH1034" s="17">
        <v>0.38109188648647302</v>
      </c>
      <c r="AI1034" s="17">
        <v>0.36196707200362899</v>
      </c>
      <c r="AJ1034" s="17">
        <v>0</v>
      </c>
      <c r="AK1034" s="17">
        <v>0.43519746729056202</v>
      </c>
      <c r="AL1034" s="17"/>
      <c r="AM1034" s="17">
        <v>0.26048000472432498</v>
      </c>
      <c r="AN1034" s="17">
        <v>0.37408757532978099</v>
      </c>
      <c r="AO1034" s="17">
        <v>0.41005413248954098</v>
      </c>
      <c r="AP1034" s="17">
        <v>0.39001362557262598</v>
      </c>
      <c r="AQ1034" s="17">
        <v>0.40338514815998699</v>
      </c>
      <c r="AR1034" s="17"/>
      <c r="AS1034" s="17">
        <v>0.440770343423671</v>
      </c>
      <c r="AT1034" s="17">
        <v>0.37287351120631301</v>
      </c>
      <c r="AU1034" s="17">
        <v>0.34731698832025198</v>
      </c>
      <c r="AV1034" s="17">
        <v>0.37498209988065501</v>
      </c>
      <c r="AW1034" s="17"/>
      <c r="AX1034" s="17">
        <v>0.39239846642519099</v>
      </c>
      <c r="AY1034" s="17"/>
      <c r="AZ1034" s="17">
        <v>0.42710820674094602</v>
      </c>
      <c r="BA1034" s="17">
        <v>0.38999628923370899</v>
      </c>
      <c r="BB1034" s="17">
        <v>0.33791841589168398</v>
      </c>
      <c r="BC1034" s="17"/>
      <c r="BD1034" s="17">
        <v>0.385499575782634</v>
      </c>
      <c r="BE1034" s="17">
        <v>0.39699123619340698</v>
      </c>
    </row>
    <row r="1035" spans="2:57" x14ac:dyDescent="0.35">
      <c r="B1035" t="s">
        <v>103</v>
      </c>
      <c r="C1035" s="17">
        <v>0.29637864667694203</v>
      </c>
      <c r="D1035" s="17">
        <v>0.28809162192794002</v>
      </c>
      <c r="E1035" s="17">
        <v>0.30017477074847898</v>
      </c>
      <c r="F1035" s="17"/>
      <c r="G1035" s="17">
        <v>0.25207252968020399</v>
      </c>
      <c r="H1035" s="17">
        <v>0.29004075911982902</v>
      </c>
      <c r="I1035" s="17">
        <v>0.31993246036092299</v>
      </c>
      <c r="J1035" s="17">
        <v>0.317346791018702</v>
      </c>
      <c r="K1035" s="17">
        <v>0.27904922986016401</v>
      </c>
      <c r="L1035" s="17">
        <v>0.27593076104021302</v>
      </c>
      <c r="M1035" s="17"/>
      <c r="N1035" s="17">
        <v>0.32392896282674699</v>
      </c>
      <c r="O1035" s="17">
        <v>0.29878711155452498</v>
      </c>
      <c r="P1035" s="17">
        <v>0.23994730727918501</v>
      </c>
      <c r="Q1035" s="17">
        <v>0.224756303003812</v>
      </c>
      <c r="R1035" s="17"/>
      <c r="S1035" s="17">
        <v>0.30833333333333302</v>
      </c>
      <c r="T1035" s="17">
        <v>0.35238095238095202</v>
      </c>
      <c r="U1035" s="17">
        <v>0.38235294117647101</v>
      </c>
      <c r="V1035" s="17">
        <v>0.206349206349206</v>
      </c>
      <c r="W1035" s="17">
        <v>0.27118644067796599</v>
      </c>
      <c r="X1035" s="17">
        <v>0.253164556962025</v>
      </c>
      <c r="Y1035" s="17">
        <v>0.22857142857142901</v>
      </c>
      <c r="Z1035" s="17">
        <v>0.209302325581395</v>
      </c>
      <c r="AA1035" s="17">
        <v>0.35555555555555601</v>
      </c>
      <c r="AB1035" s="17"/>
      <c r="AC1035" s="17">
        <v>0.201518519650108</v>
      </c>
      <c r="AD1035" s="17">
        <v>0.35326996935257898</v>
      </c>
      <c r="AE1035" s="17">
        <v>0.293162352439714</v>
      </c>
      <c r="AF1035" s="17"/>
      <c r="AG1035" s="17">
        <v>0.210078799491002</v>
      </c>
      <c r="AH1035" s="17">
        <v>0.33544682369457002</v>
      </c>
      <c r="AI1035" s="17">
        <v>0.37094411448327103</v>
      </c>
      <c r="AJ1035" s="17">
        <v>0.60753097943838796</v>
      </c>
      <c r="AK1035" s="17">
        <v>0.22388984138621101</v>
      </c>
      <c r="AL1035" s="17"/>
      <c r="AM1035" s="17">
        <v>0.192375011424258</v>
      </c>
      <c r="AN1035" s="17">
        <v>0.28538533868850002</v>
      </c>
      <c r="AO1035" s="17">
        <v>0.30603378145150201</v>
      </c>
      <c r="AP1035" s="17">
        <v>0.316899265918479</v>
      </c>
      <c r="AQ1035" s="17">
        <v>0.33927062704715899</v>
      </c>
      <c r="AR1035" s="17"/>
      <c r="AS1035" s="17">
        <v>0.223391590140367</v>
      </c>
      <c r="AT1035" s="17">
        <v>0.35781576249205899</v>
      </c>
      <c r="AU1035" s="17">
        <v>0.298188494313255</v>
      </c>
      <c r="AV1035" s="17">
        <v>0.277126226764011</v>
      </c>
      <c r="AW1035" s="17"/>
      <c r="AX1035" s="17">
        <v>0.29775920799685501</v>
      </c>
      <c r="AY1035" s="17"/>
      <c r="AZ1035" s="17">
        <v>0.28887536993709401</v>
      </c>
      <c r="BA1035" s="17">
        <v>0.31397352560215902</v>
      </c>
      <c r="BB1035" s="17">
        <v>0.283027825622019</v>
      </c>
      <c r="BC1035" s="17"/>
      <c r="BD1035" s="17">
        <v>0.28994182871038099</v>
      </c>
      <c r="BE1035" s="17">
        <v>0.310323333591356</v>
      </c>
    </row>
    <row r="1036" spans="2:57" x14ac:dyDescent="0.35">
      <c r="B1036" t="s">
        <v>81</v>
      </c>
      <c r="C1036" s="17">
        <v>1.6492786314965299E-2</v>
      </c>
      <c r="D1036" s="17">
        <v>1.25548083077249E-2</v>
      </c>
      <c r="E1036" s="17">
        <v>1.8886282801931099E-2</v>
      </c>
      <c r="F1036" s="17"/>
      <c r="G1036" s="17">
        <v>1.54645831057181E-2</v>
      </c>
      <c r="H1036" s="17">
        <v>1.6863527719340299E-2</v>
      </c>
      <c r="I1036" s="17">
        <v>1.7716466868481801E-2</v>
      </c>
      <c r="J1036" s="17">
        <v>1.67062491670373E-2</v>
      </c>
      <c r="K1036" s="17">
        <v>2.0247459820764101E-2</v>
      </c>
      <c r="L1036" s="17">
        <v>0</v>
      </c>
      <c r="M1036" s="17"/>
      <c r="N1036" s="17">
        <v>8.6840443201011107E-3</v>
      </c>
      <c r="O1036" s="17">
        <v>1.78286299161231E-2</v>
      </c>
      <c r="P1036" s="17">
        <v>3.0566546707841601E-2</v>
      </c>
      <c r="Q1036" s="17">
        <v>3.41985542015689E-2</v>
      </c>
      <c r="R1036" s="17"/>
      <c r="S1036" s="17">
        <v>8.3333333333333297E-3</v>
      </c>
      <c r="T1036" s="17">
        <v>2.8571428571428598E-2</v>
      </c>
      <c r="U1036" s="17">
        <v>0</v>
      </c>
      <c r="V1036" s="17">
        <v>3.17460317460318E-2</v>
      </c>
      <c r="W1036" s="17">
        <v>1.6949152542372899E-2</v>
      </c>
      <c r="X1036" s="17">
        <v>1.26582278481013E-2</v>
      </c>
      <c r="Y1036" s="17">
        <v>2.8571428571428598E-2</v>
      </c>
      <c r="Z1036" s="17">
        <v>0</v>
      </c>
      <c r="AA1036" s="17">
        <v>1.1111111111111099E-2</v>
      </c>
      <c r="AB1036" s="17"/>
      <c r="AC1036" s="17">
        <v>2.38538134619064E-2</v>
      </c>
      <c r="AD1036" s="17">
        <v>1.4349514850052701E-2</v>
      </c>
      <c r="AE1036" s="17">
        <v>1.3923964137051799E-2</v>
      </c>
      <c r="AF1036" s="17"/>
      <c r="AG1036" s="17">
        <v>1.28095672514991E-2</v>
      </c>
      <c r="AH1036" s="17">
        <v>1.1140738869153E-2</v>
      </c>
      <c r="AI1036" s="17">
        <v>3.9822814979709201E-2</v>
      </c>
      <c r="AJ1036" s="17">
        <v>0</v>
      </c>
      <c r="AK1036" s="17">
        <v>2.2625617906142401E-2</v>
      </c>
      <c r="AL1036" s="17"/>
      <c r="AM1036" s="17">
        <v>5.7542988643856999E-2</v>
      </c>
      <c r="AN1036" s="17">
        <v>3.4672532896319302E-2</v>
      </c>
      <c r="AO1036" s="17">
        <v>1.4812291154023599E-2</v>
      </c>
      <c r="AP1036" s="17">
        <v>0</v>
      </c>
      <c r="AQ1036" s="17">
        <v>0</v>
      </c>
      <c r="AR1036" s="17"/>
      <c r="AS1036" s="17">
        <v>2.8753214046518899E-2</v>
      </c>
      <c r="AT1036" s="17">
        <v>1.16589752664199E-2</v>
      </c>
      <c r="AU1036" s="17">
        <v>2.1110658173860101E-2</v>
      </c>
      <c r="AV1036" s="17">
        <v>0</v>
      </c>
      <c r="AW1036" s="17"/>
      <c r="AX1036" s="17">
        <v>1.31494424353782E-2</v>
      </c>
      <c r="AY1036" s="17"/>
      <c r="AZ1036" s="17">
        <v>2.0018949264397401E-2</v>
      </c>
      <c r="BA1036" s="17">
        <v>1.9956402192903198E-2</v>
      </c>
      <c r="BB1036" s="17">
        <v>9.5591816248857507E-3</v>
      </c>
      <c r="BC1036" s="17"/>
      <c r="BD1036" s="17">
        <v>2.7427220939912199E-2</v>
      </c>
      <c r="BE1036" s="17">
        <v>7.2831979401107201E-3</v>
      </c>
    </row>
    <row r="1037" spans="2:57" x14ac:dyDescent="0.35">
      <c r="B1037" t="s">
        <v>109</v>
      </c>
      <c r="C1037" s="17">
        <v>9.7308226200295903E-2</v>
      </c>
      <c r="D1037" s="17">
        <v>0.106217826722599</v>
      </c>
      <c r="E1037" s="17">
        <v>9.2525967583631102E-2</v>
      </c>
      <c r="F1037" s="17"/>
      <c r="G1037" s="17">
        <v>0.167614560523973</v>
      </c>
      <c r="H1037" s="17">
        <v>0.11040804574203</v>
      </c>
      <c r="I1037" s="17">
        <v>8.8220901859356604E-2</v>
      </c>
      <c r="J1037" s="17">
        <v>8.5402677850504399E-2</v>
      </c>
      <c r="K1037" s="17">
        <v>7.3759523319899004E-2</v>
      </c>
      <c r="L1037" s="17">
        <v>4.20534747332902E-2</v>
      </c>
      <c r="M1037" s="17"/>
      <c r="N1037" s="17">
        <v>0.10795035502446899</v>
      </c>
      <c r="O1037" s="17">
        <v>5.89437142378939E-2</v>
      </c>
      <c r="P1037" s="17">
        <v>7.9437106113968897E-2</v>
      </c>
      <c r="Q1037" s="17">
        <v>0.15507115901725699</v>
      </c>
      <c r="R1037" s="17"/>
      <c r="S1037" s="17">
        <v>9.1666666666666702E-2</v>
      </c>
      <c r="T1037" s="17">
        <v>8.5714285714285701E-2</v>
      </c>
      <c r="U1037" s="17">
        <v>2.9411764705882401E-2</v>
      </c>
      <c r="V1037" s="17">
        <v>9.5238095238095205E-2</v>
      </c>
      <c r="W1037" s="17">
        <v>0.13559322033898299</v>
      </c>
      <c r="X1037" s="17">
        <v>0.10126582278481</v>
      </c>
      <c r="Y1037" s="17">
        <v>0.128571428571429</v>
      </c>
      <c r="Z1037" s="17">
        <v>0.186046511627907</v>
      </c>
      <c r="AA1037" s="17">
        <v>8.8888888888888906E-2</v>
      </c>
      <c r="AB1037" s="17"/>
      <c r="AC1037" s="17">
        <v>0.112830703199622</v>
      </c>
      <c r="AD1037" s="17">
        <v>8.0647172885896207E-2</v>
      </c>
      <c r="AE1037" s="17">
        <v>0.114618394559159</v>
      </c>
      <c r="AF1037" s="17"/>
      <c r="AG1037" s="17">
        <v>0.100833387767997</v>
      </c>
      <c r="AH1037" s="17">
        <v>7.9234786001507004E-2</v>
      </c>
      <c r="AI1037" s="17">
        <v>9.8930917094632295E-2</v>
      </c>
      <c r="AJ1037" s="17">
        <v>0</v>
      </c>
      <c r="AK1037" s="17">
        <v>0.16398497352306801</v>
      </c>
      <c r="AL1037" s="17"/>
      <c r="AM1037" s="17">
        <v>0.19659406376353</v>
      </c>
      <c r="AN1037" s="17">
        <v>8.1360905828259902E-2</v>
      </c>
      <c r="AO1037" s="17">
        <v>8.8474568393809405E-2</v>
      </c>
      <c r="AP1037" s="17">
        <v>9.7359441269695798E-2</v>
      </c>
      <c r="AQ1037" s="17">
        <v>8.5932305840746306E-2</v>
      </c>
      <c r="AR1037" s="17"/>
      <c r="AS1037" s="17">
        <v>0.10548351445914</v>
      </c>
      <c r="AT1037" s="17">
        <v>9.1365100920720102E-2</v>
      </c>
      <c r="AU1037" s="17">
        <v>5.5982023216001202E-2</v>
      </c>
      <c r="AV1037" s="17">
        <v>0.15534549158862901</v>
      </c>
      <c r="AW1037" s="17"/>
      <c r="AX1037" s="17">
        <v>0.10103156534744299</v>
      </c>
      <c r="AY1037" s="17"/>
      <c r="AZ1037" s="17">
        <v>9.0155008764217795E-2</v>
      </c>
      <c r="BA1037" s="17">
        <v>9.0239466140998995E-2</v>
      </c>
      <c r="BB1037" s="17">
        <v>0.120067087406072</v>
      </c>
      <c r="BC1037" s="17"/>
      <c r="BD1037" s="17">
        <v>0.11089812498802901</v>
      </c>
      <c r="BE1037" s="17">
        <v>0.103746995905926</v>
      </c>
    </row>
    <row r="1038" spans="2:57" x14ac:dyDescent="0.35">
      <c r="B1038" t="s">
        <v>108</v>
      </c>
      <c r="C1038" s="17">
        <v>0.68216695450762999</v>
      </c>
      <c r="D1038" s="17">
        <v>0.67891869970427898</v>
      </c>
      <c r="E1038" s="17">
        <v>0.68258285728922297</v>
      </c>
      <c r="F1038" s="17"/>
      <c r="G1038" s="17">
        <v>0.67553314422514099</v>
      </c>
      <c r="H1038" s="17">
        <v>0.71971672988262003</v>
      </c>
      <c r="I1038" s="17">
        <v>0.68824989374239198</v>
      </c>
      <c r="J1038" s="17">
        <v>0.64562169830957195</v>
      </c>
      <c r="K1038" s="17">
        <v>0.60486659605364901</v>
      </c>
      <c r="L1038" s="17">
        <v>0.79199342840434095</v>
      </c>
      <c r="M1038" s="17"/>
      <c r="N1038" s="17">
        <v>0.68912247121567205</v>
      </c>
      <c r="O1038" s="17">
        <v>0.70978082532319398</v>
      </c>
      <c r="P1038" s="17">
        <v>0.73600806112541595</v>
      </c>
      <c r="Q1038" s="17">
        <v>0.50251009172996497</v>
      </c>
      <c r="R1038" s="17"/>
      <c r="S1038" s="17">
        <v>0.65833333333333299</v>
      </c>
      <c r="T1038" s="17">
        <v>0.67619047619047601</v>
      </c>
      <c r="U1038" s="17">
        <v>0.85294117647058798</v>
      </c>
      <c r="V1038" s="17">
        <v>0.682539682539683</v>
      </c>
      <c r="W1038" s="17">
        <v>0.69491525423728795</v>
      </c>
      <c r="X1038" s="17">
        <v>0.683544303797468</v>
      </c>
      <c r="Y1038" s="17">
        <v>0.58571428571428596</v>
      </c>
      <c r="Z1038" s="17">
        <v>0.62790697674418605</v>
      </c>
      <c r="AA1038" s="17">
        <v>0.66666666666666696</v>
      </c>
      <c r="AB1038" s="17"/>
      <c r="AC1038" s="17">
        <v>0.62627140790472302</v>
      </c>
      <c r="AD1038" s="17">
        <v>0.70857425590119205</v>
      </c>
      <c r="AE1038" s="17">
        <v>0.67380841207794395</v>
      </c>
      <c r="AF1038" s="17"/>
      <c r="AG1038" s="17">
        <v>0.63243462236218095</v>
      </c>
      <c r="AH1038" s="17">
        <v>0.71653871018104298</v>
      </c>
      <c r="AI1038" s="17">
        <v>0.73291118648690101</v>
      </c>
      <c r="AJ1038" s="17">
        <v>0.60753097943838796</v>
      </c>
      <c r="AK1038" s="17">
        <v>0.65908730867677301</v>
      </c>
      <c r="AL1038" s="17"/>
      <c r="AM1038" s="17">
        <v>0.45285501614858298</v>
      </c>
      <c r="AN1038" s="17">
        <v>0.65947291401828101</v>
      </c>
      <c r="AO1038" s="17">
        <v>0.71608791394104299</v>
      </c>
      <c r="AP1038" s="17">
        <v>0.70691289149110503</v>
      </c>
      <c r="AQ1038" s="17">
        <v>0.74265577520714599</v>
      </c>
      <c r="AR1038" s="17"/>
      <c r="AS1038" s="17">
        <v>0.66416193356403797</v>
      </c>
      <c r="AT1038" s="17">
        <v>0.730689273698373</v>
      </c>
      <c r="AU1038" s="17">
        <v>0.64550548263350704</v>
      </c>
      <c r="AV1038" s="17">
        <v>0.652108326644666</v>
      </c>
      <c r="AW1038" s="17"/>
      <c r="AX1038" s="17">
        <v>0.69015767442204601</v>
      </c>
      <c r="AY1038" s="17"/>
      <c r="AZ1038" s="17">
        <v>0.71598357667804002</v>
      </c>
      <c r="BA1038" s="17">
        <v>0.70396981483586796</v>
      </c>
      <c r="BB1038" s="17">
        <v>0.62094624151370303</v>
      </c>
      <c r="BC1038" s="17"/>
      <c r="BD1038" s="17">
        <v>0.67544140449301504</v>
      </c>
      <c r="BE1038" s="17">
        <v>0.70731456978476304</v>
      </c>
    </row>
    <row r="1039" spans="2:57" x14ac:dyDescent="0.35">
      <c r="B1039" t="s">
        <v>110</v>
      </c>
      <c r="C1039" s="17">
        <v>0.58485872830733499</v>
      </c>
      <c r="D1039" s="17">
        <v>0.57270087298168004</v>
      </c>
      <c r="E1039" s="17">
        <v>0.590056889705591</v>
      </c>
      <c r="F1039" s="17"/>
      <c r="G1039" s="17">
        <v>0.50791858370116805</v>
      </c>
      <c r="H1039" s="17">
        <v>0.60930868414059003</v>
      </c>
      <c r="I1039" s="17">
        <v>0.60002899188303604</v>
      </c>
      <c r="J1039" s="17">
        <v>0.56021902045906802</v>
      </c>
      <c r="K1039" s="17">
        <v>0.53110707273375002</v>
      </c>
      <c r="L1039" s="17">
        <v>0.74993995367105104</v>
      </c>
      <c r="M1039" s="17"/>
      <c r="N1039" s="17">
        <v>0.58117211619120301</v>
      </c>
      <c r="O1039" s="17">
        <v>0.65083711108529996</v>
      </c>
      <c r="P1039" s="17">
        <v>0.65657095501144702</v>
      </c>
      <c r="Q1039" s="17">
        <v>0.34743893271270798</v>
      </c>
      <c r="R1039" s="17"/>
      <c r="S1039" s="17">
        <v>0.56666666666666698</v>
      </c>
      <c r="T1039" s="17">
        <v>0.59047619047619004</v>
      </c>
      <c r="U1039" s="17">
        <v>0.82352941176470595</v>
      </c>
      <c r="V1039" s="17">
        <v>0.58730158730158699</v>
      </c>
      <c r="W1039" s="17">
        <v>0.55932203389830504</v>
      </c>
      <c r="X1039" s="17">
        <v>0.582278481012658</v>
      </c>
      <c r="Y1039" s="17">
        <v>0.45714285714285702</v>
      </c>
      <c r="Z1039" s="17">
        <v>0.44186046511627902</v>
      </c>
      <c r="AA1039" s="17">
        <v>0.57777777777777795</v>
      </c>
      <c r="AB1039" s="17"/>
      <c r="AC1039" s="17">
        <v>0.51344070470510095</v>
      </c>
      <c r="AD1039" s="17">
        <v>0.62792708301529598</v>
      </c>
      <c r="AE1039" s="17">
        <v>0.55919001751878505</v>
      </c>
      <c r="AF1039" s="17"/>
      <c r="AG1039" s="17">
        <v>0.53160123459418396</v>
      </c>
      <c r="AH1039" s="17">
        <v>0.63730392417953596</v>
      </c>
      <c r="AI1039" s="17">
        <v>0.63398026939226804</v>
      </c>
      <c r="AJ1039" s="17">
        <v>0.60753097943838796</v>
      </c>
      <c r="AK1039" s="17">
        <v>0.495102335153705</v>
      </c>
      <c r="AL1039" s="17"/>
      <c r="AM1039" s="17">
        <v>0.25626095238505298</v>
      </c>
      <c r="AN1039" s="17">
        <v>0.57811200819002095</v>
      </c>
      <c r="AO1039" s="17">
        <v>0.62761334554723403</v>
      </c>
      <c r="AP1039" s="17">
        <v>0.60955345022140905</v>
      </c>
      <c r="AQ1039" s="17">
        <v>0.65672346936639903</v>
      </c>
      <c r="AR1039" s="17"/>
      <c r="AS1039" s="17">
        <v>0.55867841910489802</v>
      </c>
      <c r="AT1039" s="17">
        <v>0.63932417277765297</v>
      </c>
      <c r="AU1039" s="17">
        <v>0.58952345941750595</v>
      </c>
      <c r="AV1039" s="17">
        <v>0.49676283505603702</v>
      </c>
      <c r="AW1039" s="17"/>
      <c r="AX1039" s="17">
        <v>0.58912610907460305</v>
      </c>
      <c r="AY1039" s="17"/>
      <c r="AZ1039" s="17">
        <v>0.62582856791382202</v>
      </c>
      <c r="BA1039" s="17">
        <v>0.61373034869486898</v>
      </c>
      <c r="BB1039" s="17">
        <v>0.50087915410763095</v>
      </c>
      <c r="BC1039" s="17"/>
      <c r="BD1039" s="17">
        <v>0.56454327950498595</v>
      </c>
      <c r="BE1039" s="17">
        <v>0.60356757387883697</v>
      </c>
    </row>
    <row r="1040" spans="2:57"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row>
    <row r="1041" spans="2:57" x14ac:dyDescent="0.35">
      <c r="B1041" s="6" t="s">
        <v>428</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row>
    <row r="1042" spans="2:57" x14ac:dyDescent="0.35">
      <c r="B1042" s="24" t="s">
        <v>85</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row>
    <row r="1043" spans="2:57" x14ac:dyDescent="0.35">
      <c r="B1043" t="s">
        <v>423</v>
      </c>
      <c r="C1043" s="17">
        <v>0.38315081198849699</v>
      </c>
      <c r="D1043" s="17">
        <v>0.33732918332879402</v>
      </c>
      <c r="E1043" s="17">
        <v>0.411900328116381</v>
      </c>
      <c r="F1043" s="17"/>
      <c r="G1043" s="17">
        <v>0.35876938123992302</v>
      </c>
      <c r="H1043" s="17">
        <v>0.33447586771559301</v>
      </c>
      <c r="I1043" s="17">
        <v>0.339307675091226</v>
      </c>
      <c r="J1043" s="17">
        <v>0.432898200463528</v>
      </c>
      <c r="K1043" s="17">
        <v>0.45774260603728201</v>
      </c>
      <c r="L1043" s="17">
        <v>0.53762758908003805</v>
      </c>
      <c r="M1043" s="17"/>
      <c r="N1043" s="17">
        <v>0.42670124604516901</v>
      </c>
      <c r="O1043" s="17">
        <v>0.35526194181165799</v>
      </c>
      <c r="P1043" s="17">
        <v>0.38246117340897101</v>
      </c>
      <c r="Q1043" s="17">
        <v>0.25376331884232001</v>
      </c>
      <c r="R1043" s="17"/>
      <c r="S1043" s="17">
        <v>0.33333333333333298</v>
      </c>
      <c r="T1043" s="17">
        <v>0.35238095238095202</v>
      </c>
      <c r="U1043" s="17">
        <v>0.38235294117647101</v>
      </c>
      <c r="V1043" s="17">
        <v>0.46031746031746001</v>
      </c>
      <c r="W1043" s="17">
        <v>0.45762711864406802</v>
      </c>
      <c r="X1043" s="17">
        <v>0.341772151898734</v>
      </c>
      <c r="Y1043" s="17">
        <v>0.442857142857143</v>
      </c>
      <c r="Z1043" s="17">
        <v>0.32558139534883701</v>
      </c>
      <c r="AA1043" s="17">
        <v>0.37777777777777799</v>
      </c>
      <c r="AB1043" s="17"/>
      <c r="AC1043" s="17">
        <v>0.42333703491703201</v>
      </c>
      <c r="AD1043" s="17">
        <v>0.39523802726871399</v>
      </c>
      <c r="AE1043" s="17">
        <v>0.28581499151700301</v>
      </c>
      <c r="AF1043" s="17"/>
      <c r="AG1043" s="17">
        <v>0.48088453986907698</v>
      </c>
      <c r="AH1043" s="17">
        <v>0.33656942332385398</v>
      </c>
      <c r="AI1043" s="17">
        <v>0.34049547003368602</v>
      </c>
      <c r="AJ1043" s="17">
        <v>0.39246902056161198</v>
      </c>
      <c r="AK1043" s="17">
        <v>0.39241958893385098</v>
      </c>
      <c r="AL1043" s="17"/>
      <c r="AM1043" s="17">
        <v>0.32991244732563701</v>
      </c>
      <c r="AN1043" s="17">
        <v>0.43243788982426801</v>
      </c>
      <c r="AO1043" s="17">
        <v>0.36548972395503698</v>
      </c>
      <c r="AP1043" s="17">
        <v>0.45008944865057399</v>
      </c>
      <c r="AQ1043" s="17">
        <v>0.12879291180399899</v>
      </c>
      <c r="AR1043" s="17"/>
      <c r="AS1043" s="17">
        <v>0.408024675768487</v>
      </c>
      <c r="AT1043" s="17">
        <v>0.37257059343608201</v>
      </c>
      <c r="AU1043" s="17">
        <v>0.41890591002229599</v>
      </c>
      <c r="AV1043" s="17">
        <v>0.31423398513358503</v>
      </c>
      <c r="AW1043" s="17"/>
      <c r="AX1043" s="17">
        <v>0.38898256976302298</v>
      </c>
      <c r="AY1043" s="17"/>
      <c r="AZ1043" s="17">
        <v>0.33611399161155298</v>
      </c>
      <c r="BA1043" s="17">
        <v>0.33491051737292699</v>
      </c>
      <c r="BB1043" s="17">
        <v>0.48866577551166601</v>
      </c>
      <c r="BC1043" s="17"/>
      <c r="BD1043" s="17">
        <v>0.39647387096318298</v>
      </c>
      <c r="BE1043" s="17">
        <v>0.34865017021094402</v>
      </c>
    </row>
    <row r="1044" spans="2:57" x14ac:dyDescent="0.35">
      <c r="B1044" t="s">
        <v>424</v>
      </c>
      <c r="C1044" s="17">
        <v>0.12392870376288399</v>
      </c>
      <c r="D1044" s="17">
        <v>0.15768072461913901</v>
      </c>
      <c r="E1044" s="17">
        <v>0.104661630646375</v>
      </c>
      <c r="F1044" s="17"/>
      <c r="G1044" s="17">
        <v>0.144703238757737</v>
      </c>
      <c r="H1044" s="17">
        <v>0.18693238652180699</v>
      </c>
      <c r="I1044" s="17">
        <v>9.3916865759131093E-2</v>
      </c>
      <c r="J1044" s="17">
        <v>0.122798675521591</v>
      </c>
      <c r="K1044" s="17">
        <v>8.17964649152573E-2</v>
      </c>
      <c r="L1044" s="17">
        <v>2.10267373666451E-2</v>
      </c>
      <c r="M1044" s="17"/>
      <c r="N1044" s="17">
        <v>8.7096620830858701E-2</v>
      </c>
      <c r="O1044" s="17">
        <v>0.163034420766385</v>
      </c>
      <c r="P1044" s="17">
        <v>0.14935240732990299</v>
      </c>
      <c r="Q1044" s="17">
        <v>0.16941407589633101</v>
      </c>
      <c r="R1044" s="17"/>
      <c r="S1044" s="17">
        <v>0.15833333333333299</v>
      </c>
      <c r="T1044" s="17">
        <v>0.133333333333333</v>
      </c>
      <c r="U1044" s="17">
        <v>0.14705882352941199</v>
      </c>
      <c r="V1044" s="17">
        <v>0.14285714285714299</v>
      </c>
      <c r="W1044" s="17">
        <v>6.7796610169491497E-2</v>
      </c>
      <c r="X1044" s="17">
        <v>0.139240506329114</v>
      </c>
      <c r="Y1044" s="17">
        <v>8.5714285714285701E-2</v>
      </c>
      <c r="Z1044" s="17">
        <v>0.186046511627907</v>
      </c>
      <c r="AA1044" s="17">
        <v>6.6666666666666693E-2</v>
      </c>
      <c r="AB1044" s="17"/>
      <c r="AC1044" s="17">
        <v>0.12867919123218099</v>
      </c>
      <c r="AD1044" s="17">
        <v>9.8420262302907097E-2</v>
      </c>
      <c r="AE1044" s="17">
        <v>0.20358525212414999</v>
      </c>
      <c r="AF1044" s="17"/>
      <c r="AG1044" s="17">
        <v>0.13011353787128399</v>
      </c>
      <c r="AH1044" s="17">
        <v>0.109175931400096</v>
      </c>
      <c r="AI1044" s="17">
        <v>0.10088441062589</v>
      </c>
      <c r="AJ1044" s="17">
        <v>0.18469483005198201</v>
      </c>
      <c r="AK1044" s="17">
        <v>0.100839901970517</v>
      </c>
      <c r="AL1044" s="17"/>
      <c r="AM1044" s="17">
        <v>0.120058221419062</v>
      </c>
      <c r="AN1044" s="17">
        <v>0.15857175058687401</v>
      </c>
      <c r="AO1044" s="17">
        <v>0.117391618543517</v>
      </c>
      <c r="AP1044" s="17">
        <v>8.6192517243215402E-2</v>
      </c>
      <c r="AQ1044" s="17">
        <v>0.167354767132151</v>
      </c>
      <c r="AR1044" s="17"/>
      <c r="AS1044" s="17">
        <v>0.129722720173121</v>
      </c>
      <c r="AT1044" s="17">
        <v>0.120470111266619</v>
      </c>
      <c r="AU1044" s="17">
        <v>9.2340279080447493E-2</v>
      </c>
      <c r="AV1044" s="17">
        <v>0.16655342802842699</v>
      </c>
      <c r="AW1044" s="17"/>
      <c r="AX1044" s="17">
        <v>0.127330171976024</v>
      </c>
      <c r="AY1044" s="17"/>
      <c r="AZ1044" s="17">
        <v>0.146404788551937</v>
      </c>
      <c r="BA1044" s="17">
        <v>0.129577020475732</v>
      </c>
      <c r="BB1044" s="17">
        <v>0.101644955235178</v>
      </c>
      <c r="BC1044" s="17"/>
      <c r="BD1044" s="17">
        <v>0.12674657490889299</v>
      </c>
      <c r="BE1044" s="17">
        <v>0.141534974034637</v>
      </c>
    </row>
    <row r="1045" spans="2:57" x14ac:dyDescent="0.35">
      <c r="B1045" t="s">
        <v>425</v>
      </c>
      <c r="C1045" s="17">
        <v>0.114711831422841</v>
      </c>
      <c r="D1045" s="17">
        <v>0.14365824773639899</v>
      </c>
      <c r="E1045" s="17">
        <v>9.8227627343034904E-2</v>
      </c>
      <c r="F1045" s="17"/>
      <c r="G1045" s="17">
        <v>8.2077507525404395E-2</v>
      </c>
      <c r="H1045" s="17">
        <v>0.124349238271209</v>
      </c>
      <c r="I1045" s="17">
        <v>0.15828589645674801</v>
      </c>
      <c r="J1045" s="17">
        <v>9.4659019242024398E-2</v>
      </c>
      <c r="K1045" s="17">
        <v>9.5458633953050806E-2</v>
      </c>
      <c r="L1045" s="17">
        <v>2.90619548603273E-2</v>
      </c>
      <c r="M1045" s="17"/>
      <c r="N1045" s="17">
        <v>0.10784446922694001</v>
      </c>
      <c r="O1045" s="17">
        <v>0.142737134854731</v>
      </c>
      <c r="P1045" s="17">
        <v>0.115163299673342</v>
      </c>
      <c r="Q1045" s="17">
        <v>7.2279952094521399E-2</v>
      </c>
      <c r="R1045" s="17"/>
      <c r="S1045" s="17">
        <v>0.125</v>
      </c>
      <c r="T1045" s="17">
        <v>8.5714285714285701E-2</v>
      </c>
      <c r="U1045" s="17">
        <v>8.8235294117647106E-2</v>
      </c>
      <c r="V1045" s="17">
        <v>0.11111111111111099</v>
      </c>
      <c r="W1045" s="17">
        <v>6.7796610169491497E-2</v>
      </c>
      <c r="X1045" s="17">
        <v>0.151898734177215</v>
      </c>
      <c r="Y1045" s="17">
        <v>0.1</v>
      </c>
      <c r="Z1045" s="17">
        <v>4.6511627906976702E-2</v>
      </c>
      <c r="AA1045" s="17">
        <v>0.2</v>
      </c>
      <c r="AB1045" s="17"/>
      <c r="AC1045" s="17">
        <v>8.5737625896999806E-2</v>
      </c>
      <c r="AD1045" s="17">
        <v>0.13343602706664701</v>
      </c>
      <c r="AE1045" s="17">
        <v>0.10362788999264801</v>
      </c>
      <c r="AF1045" s="17"/>
      <c r="AG1045" s="17">
        <v>0.10229561002570201</v>
      </c>
      <c r="AH1045" s="17">
        <v>0.109874393313731</v>
      </c>
      <c r="AI1045" s="17">
        <v>9.47762867040257E-2</v>
      </c>
      <c r="AJ1045" s="17">
        <v>0</v>
      </c>
      <c r="AK1045" s="17">
        <v>8.3728752683533095E-2</v>
      </c>
      <c r="AL1045" s="17"/>
      <c r="AM1045" s="17">
        <v>0.196870888454796</v>
      </c>
      <c r="AN1045" s="17">
        <v>8.4829641503704104E-2</v>
      </c>
      <c r="AO1045" s="17">
        <v>0.10431929240190101</v>
      </c>
      <c r="AP1045" s="17">
        <v>0.13108494148014899</v>
      </c>
      <c r="AQ1045" s="17">
        <v>8.2646317915590101E-2</v>
      </c>
      <c r="AR1045" s="17"/>
      <c r="AS1045" s="17">
        <v>6.9391624728393705E-2</v>
      </c>
      <c r="AT1045" s="17">
        <v>0.155331121269217</v>
      </c>
      <c r="AU1045" s="17">
        <v>0.111673843741879</v>
      </c>
      <c r="AV1045" s="17">
        <v>0.10287954321758</v>
      </c>
      <c r="AW1045" s="17"/>
      <c r="AX1045" s="17">
        <v>0.108766616335911</v>
      </c>
      <c r="AY1045" s="17"/>
      <c r="AZ1045" s="17">
        <v>0.117217930791884</v>
      </c>
      <c r="BA1045" s="17">
        <v>0.153097608114516</v>
      </c>
      <c r="BB1045" s="17">
        <v>6.2147563825973702E-2</v>
      </c>
      <c r="BC1045" s="17"/>
      <c r="BD1045" s="17">
        <v>9.9257548765637402E-2</v>
      </c>
      <c r="BE1045" s="17">
        <v>0.137705635819665</v>
      </c>
    </row>
    <row r="1046" spans="2:57" x14ac:dyDescent="0.35">
      <c r="B1046" t="s">
        <v>426</v>
      </c>
      <c r="C1046" s="17">
        <v>5.8359007183801603E-2</v>
      </c>
      <c r="D1046" s="17">
        <v>8.6615627788235894E-2</v>
      </c>
      <c r="E1046" s="17">
        <v>4.2015511456731901E-2</v>
      </c>
      <c r="F1046" s="17"/>
      <c r="G1046" s="17">
        <v>0.10951931277900601</v>
      </c>
      <c r="H1046" s="17">
        <v>7.9800743935682802E-2</v>
      </c>
      <c r="I1046" s="17">
        <v>6.8183619484071797E-2</v>
      </c>
      <c r="J1046" s="17">
        <v>2.78050816807494E-2</v>
      </c>
      <c r="K1046" s="17">
        <v>2.1032112855098602E-2</v>
      </c>
      <c r="L1046" s="17">
        <v>0</v>
      </c>
      <c r="M1046" s="17"/>
      <c r="N1046" s="17">
        <v>5.9701826268713599E-2</v>
      </c>
      <c r="O1046" s="17">
        <v>3.9818190052418198E-2</v>
      </c>
      <c r="P1046" s="17">
        <v>8.9746093022952694E-2</v>
      </c>
      <c r="Q1046" s="17">
        <v>5.6137249349745198E-2</v>
      </c>
      <c r="R1046" s="17"/>
      <c r="S1046" s="17">
        <v>0.116666666666667</v>
      </c>
      <c r="T1046" s="17">
        <v>4.7619047619047603E-2</v>
      </c>
      <c r="U1046" s="17">
        <v>5.8823529411764698E-2</v>
      </c>
      <c r="V1046" s="17">
        <v>1.58730158730159E-2</v>
      </c>
      <c r="W1046" s="17">
        <v>5.0847457627118599E-2</v>
      </c>
      <c r="X1046" s="17">
        <v>7.5949367088607597E-2</v>
      </c>
      <c r="Y1046" s="17">
        <v>7.1428571428571397E-2</v>
      </c>
      <c r="Z1046" s="17">
        <v>4.6511627906976702E-2</v>
      </c>
      <c r="AA1046" s="17">
        <v>2.2222222222222199E-2</v>
      </c>
      <c r="AB1046" s="17"/>
      <c r="AC1046" s="17">
        <v>5.7963752621475698E-2</v>
      </c>
      <c r="AD1046" s="17">
        <v>6.0989571374940703E-2</v>
      </c>
      <c r="AE1046" s="17">
        <v>3.88544748589204E-2</v>
      </c>
      <c r="AF1046" s="17"/>
      <c r="AG1046" s="17">
        <v>6.4759992413214104E-2</v>
      </c>
      <c r="AH1046" s="17">
        <v>6.6609756957547603E-2</v>
      </c>
      <c r="AI1046" s="17">
        <v>5.57739390074449E-2</v>
      </c>
      <c r="AJ1046" s="17">
        <v>0</v>
      </c>
      <c r="AK1046" s="17">
        <v>2.2625617906142401E-2</v>
      </c>
      <c r="AL1046" s="17"/>
      <c r="AM1046" s="17">
        <v>1.6615324953927101E-2</v>
      </c>
      <c r="AN1046" s="17">
        <v>6.5468001010353702E-2</v>
      </c>
      <c r="AO1046" s="17">
        <v>6.0620093173691297E-2</v>
      </c>
      <c r="AP1046" s="17">
        <v>5.8147970806629E-2</v>
      </c>
      <c r="AQ1046" s="17">
        <v>0.16908256471923599</v>
      </c>
      <c r="AR1046" s="17"/>
      <c r="AS1046" s="17">
        <v>4.8925206887002901E-2</v>
      </c>
      <c r="AT1046" s="17">
        <v>6.3880184746336305E-2</v>
      </c>
      <c r="AU1046" s="17">
        <v>1.2671417044240201E-2</v>
      </c>
      <c r="AV1046" s="17">
        <v>0.12634696668390699</v>
      </c>
      <c r="AW1046" s="17"/>
      <c r="AX1046" s="17">
        <v>5.5909832894588798E-2</v>
      </c>
      <c r="AY1046" s="17"/>
      <c r="AZ1046" s="17">
        <v>6.2205877040470897E-2</v>
      </c>
      <c r="BA1046" s="17">
        <v>8.1102156247217103E-2</v>
      </c>
      <c r="BB1046" s="17">
        <v>2.4701085159989498E-2</v>
      </c>
      <c r="BC1046" s="17"/>
      <c r="BD1046" s="17">
        <v>4.2240387742396003E-2</v>
      </c>
      <c r="BE1046" s="17">
        <v>8.1856473304909402E-2</v>
      </c>
    </row>
    <row r="1047" spans="2:57" x14ac:dyDescent="0.35">
      <c r="B1047" t="s">
        <v>427</v>
      </c>
      <c r="C1047" s="17">
        <v>0.29048522439920199</v>
      </c>
      <c r="D1047" s="17">
        <v>0.26299138051091497</v>
      </c>
      <c r="E1047" s="17">
        <v>0.30331846374677601</v>
      </c>
      <c r="F1047" s="17"/>
      <c r="G1047" s="17">
        <v>0.27509918796622002</v>
      </c>
      <c r="H1047" s="17">
        <v>0.248636705162608</v>
      </c>
      <c r="I1047" s="17">
        <v>0.30769781127294399</v>
      </c>
      <c r="J1047" s="17">
        <v>0.28220731660166498</v>
      </c>
      <c r="K1047" s="17">
        <v>0.32559085716291197</v>
      </c>
      <c r="L1047" s="17">
        <v>0.38528480383817898</v>
      </c>
      <c r="M1047" s="17"/>
      <c r="N1047" s="17">
        <v>0.30472350712239099</v>
      </c>
      <c r="O1047" s="17">
        <v>0.26991288392819901</v>
      </c>
      <c r="P1047" s="17">
        <v>0.23484353981606501</v>
      </c>
      <c r="Q1047" s="17">
        <v>0.33436724603380802</v>
      </c>
      <c r="R1047" s="17"/>
      <c r="S1047" s="17">
        <v>0.22500000000000001</v>
      </c>
      <c r="T1047" s="17">
        <v>0.35238095238095202</v>
      </c>
      <c r="U1047" s="17">
        <v>0.32352941176470601</v>
      </c>
      <c r="V1047" s="17">
        <v>0.26984126984126999</v>
      </c>
      <c r="W1047" s="17">
        <v>0.305084745762712</v>
      </c>
      <c r="X1047" s="17">
        <v>0.265822784810127</v>
      </c>
      <c r="Y1047" s="17">
        <v>0.27142857142857102</v>
      </c>
      <c r="Z1047" s="17">
        <v>0.372093023255814</v>
      </c>
      <c r="AA1047" s="17">
        <v>0.27777777777777801</v>
      </c>
      <c r="AB1047" s="17"/>
      <c r="AC1047" s="17">
        <v>0.26882716810305901</v>
      </c>
      <c r="AD1047" s="17">
        <v>0.290559618128166</v>
      </c>
      <c r="AE1047" s="17">
        <v>0.32989095292731702</v>
      </c>
      <c r="AF1047" s="17"/>
      <c r="AG1047" s="17">
        <v>0.20443989339222901</v>
      </c>
      <c r="AH1047" s="17">
        <v>0.34129415491736798</v>
      </c>
      <c r="AI1047" s="17">
        <v>0.40806989362895302</v>
      </c>
      <c r="AJ1047" s="17">
        <v>0.21919825984191299</v>
      </c>
      <c r="AK1047" s="17">
        <v>0.35869634254926902</v>
      </c>
      <c r="AL1047" s="17"/>
      <c r="AM1047" s="17">
        <v>0.233550033994984</v>
      </c>
      <c r="AN1047" s="17">
        <v>0.21228969904509901</v>
      </c>
      <c r="AO1047" s="17">
        <v>0.33312452406936999</v>
      </c>
      <c r="AP1047" s="17">
        <v>0.268996907967679</v>
      </c>
      <c r="AQ1047" s="17">
        <v>0.41281604332282901</v>
      </c>
      <c r="AR1047" s="17"/>
      <c r="AS1047" s="17">
        <v>0.30108672391409902</v>
      </c>
      <c r="AT1047" s="17">
        <v>0.27179217467740002</v>
      </c>
      <c r="AU1047" s="17">
        <v>0.30866895631427799</v>
      </c>
      <c r="AV1047" s="17">
        <v>0.28998607693650102</v>
      </c>
      <c r="AW1047" s="17"/>
      <c r="AX1047" s="17">
        <v>0.29611807945646401</v>
      </c>
      <c r="AY1047" s="17"/>
      <c r="AZ1047" s="17">
        <v>0.288106637685972</v>
      </c>
      <c r="BA1047" s="17">
        <v>0.27532108498827601</v>
      </c>
      <c r="BB1047" s="17">
        <v>0.31309102757371399</v>
      </c>
      <c r="BC1047" s="17"/>
      <c r="BD1047" s="17">
        <v>0.29582349686245701</v>
      </c>
      <c r="BE1047" s="17">
        <v>0.28364607215586801</v>
      </c>
    </row>
    <row r="1048" spans="2:57" x14ac:dyDescent="0.35">
      <c r="B1048" t="s">
        <v>168</v>
      </c>
      <c r="C1048" s="17">
        <v>8.4781245615199504E-3</v>
      </c>
      <c r="D1048" s="17">
        <v>0</v>
      </c>
      <c r="E1048" s="17">
        <v>1.35040252620191E-2</v>
      </c>
      <c r="F1048" s="17"/>
      <c r="G1048" s="17">
        <v>0</v>
      </c>
      <c r="H1048" s="17">
        <v>1.0104975246788699E-2</v>
      </c>
      <c r="I1048" s="17">
        <v>1.1510178578795299E-2</v>
      </c>
      <c r="J1048" s="17">
        <v>1.5829482437589401E-2</v>
      </c>
      <c r="K1048" s="17">
        <v>0</v>
      </c>
      <c r="L1048" s="17">
        <v>0</v>
      </c>
      <c r="M1048" s="17"/>
      <c r="N1048" s="17">
        <v>2.8489344308996502E-3</v>
      </c>
      <c r="O1048" s="17">
        <v>1.15589024459649E-2</v>
      </c>
      <c r="P1048" s="17">
        <v>9.3026052408202407E-3</v>
      </c>
      <c r="Q1048" s="17">
        <v>2.9458406267969799E-2</v>
      </c>
      <c r="R1048" s="17"/>
      <c r="S1048" s="17">
        <v>8.3333333333333297E-3</v>
      </c>
      <c r="T1048" s="17">
        <v>9.5238095238095195E-3</v>
      </c>
      <c r="U1048" s="17">
        <v>0</v>
      </c>
      <c r="V1048" s="17">
        <v>0</v>
      </c>
      <c r="W1048" s="17">
        <v>0</v>
      </c>
      <c r="X1048" s="17">
        <v>1.26582278481013E-2</v>
      </c>
      <c r="Y1048" s="17">
        <v>1.4285714285714299E-2</v>
      </c>
      <c r="Z1048" s="17">
        <v>0</v>
      </c>
      <c r="AA1048" s="17">
        <v>2.2222222222222199E-2</v>
      </c>
      <c r="AB1048" s="17"/>
      <c r="AC1048" s="17">
        <v>8.7129264602002505E-3</v>
      </c>
      <c r="AD1048" s="17">
        <v>5.2951600925298797E-3</v>
      </c>
      <c r="AE1048" s="17">
        <v>1.3923964137051799E-2</v>
      </c>
      <c r="AF1048" s="17"/>
      <c r="AG1048" s="17">
        <v>0</v>
      </c>
      <c r="AH1048" s="17">
        <v>1.34352087152254E-2</v>
      </c>
      <c r="AI1048" s="17">
        <v>0</v>
      </c>
      <c r="AJ1048" s="17">
        <v>0</v>
      </c>
      <c r="AK1048" s="17">
        <v>2.2625617906142401E-2</v>
      </c>
      <c r="AL1048" s="17"/>
      <c r="AM1048" s="17">
        <v>3.5019992595200201E-2</v>
      </c>
      <c r="AN1048" s="17">
        <v>0</v>
      </c>
      <c r="AO1048" s="17">
        <v>7.2755038661007302E-3</v>
      </c>
      <c r="AP1048" s="17">
        <v>5.4882138517537097E-3</v>
      </c>
      <c r="AQ1048" s="17">
        <v>0</v>
      </c>
      <c r="AR1048" s="17"/>
      <c r="AS1048" s="17">
        <v>1.11862799745249E-2</v>
      </c>
      <c r="AT1048" s="17">
        <v>4.0055881533844701E-3</v>
      </c>
      <c r="AU1048" s="17">
        <v>1.8538102903765199E-2</v>
      </c>
      <c r="AV1048" s="17">
        <v>0</v>
      </c>
      <c r="AW1048" s="17"/>
      <c r="AX1048" s="17">
        <v>5.3149069728705197E-3</v>
      </c>
      <c r="AY1048" s="17"/>
      <c r="AZ1048" s="17">
        <v>1.82372339507905E-2</v>
      </c>
      <c r="BA1048" s="17">
        <v>7.5981250225647797E-3</v>
      </c>
      <c r="BB1048" s="17">
        <v>0</v>
      </c>
      <c r="BC1048" s="17"/>
      <c r="BD1048" s="17">
        <v>1.01167604273605E-2</v>
      </c>
      <c r="BE1048" s="17">
        <v>3.18177442666666E-3</v>
      </c>
    </row>
    <row r="1049" spans="2:57" x14ac:dyDescent="0.35">
      <c r="B1049" t="s">
        <v>81</v>
      </c>
      <c r="C1049" s="17">
        <v>2.08862966812551E-2</v>
      </c>
      <c r="D1049" s="17">
        <v>1.17248360165172E-2</v>
      </c>
      <c r="E1049" s="17">
        <v>2.6372413428683399E-2</v>
      </c>
      <c r="F1049" s="17"/>
      <c r="G1049" s="17">
        <v>2.98313717317093E-2</v>
      </c>
      <c r="H1049" s="17">
        <v>1.5700083146310901E-2</v>
      </c>
      <c r="I1049" s="17">
        <v>2.1097953357083601E-2</v>
      </c>
      <c r="J1049" s="17">
        <v>2.3802224052853201E-2</v>
      </c>
      <c r="K1049" s="17">
        <v>1.83793250763995E-2</v>
      </c>
      <c r="L1049" s="17">
        <v>2.6998914854810301E-2</v>
      </c>
      <c r="M1049" s="17"/>
      <c r="N1049" s="17">
        <v>1.1083396075028199E-2</v>
      </c>
      <c r="O1049" s="17">
        <v>1.7676526140643901E-2</v>
      </c>
      <c r="P1049" s="17">
        <v>1.9130881507947201E-2</v>
      </c>
      <c r="Q1049" s="17">
        <v>8.4579751515304696E-2</v>
      </c>
      <c r="R1049" s="17"/>
      <c r="S1049" s="17">
        <v>3.3333333333333298E-2</v>
      </c>
      <c r="T1049" s="17">
        <v>1.9047619047619001E-2</v>
      </c>
      <c r="U1049" s="17">
        <v>0</v>
      </c>
      <c r="V1049" s="17">
        <v>0</v>
      </c>
      <c r="W1049" s="17">
        <v>5.0847457627118599E-2</v>
      </c>
      <c r="X1049" s="17">
        <v>1.26582278481013E-2</v>
      </c>
      <c r="Y1049" s="17">
        <v>1.4285714285714299E-2</v>
      </c>
      <c r="Z1049" s="17">
        <v>2.32558139534884E-2</v>
      </c>
      <c r="AA1049" s="17">
        <v>3.3333333333333298E-2</v>
      </c>
      <c r="AB1049" s="17"/>
      <c r="AC1049" s="17">
        <v>2.6742300769051999E-2</v>
      </c>
      <c r="AD1049" s="17">
        <v>1.6061333766095601E-2</v>
      </c>
      <c r="AE1049" s="17">
        <v>2.4302474442909901E-2</v>
      </c>
      <c r="AF1049" s="17"/>
      <c r="AG1049" s="17">
        <v>1.75064264284947E-2</v>
      </c>
      <c r="AH1049" s="17">
        <v>2.3041131372178301E-2</v>
      </c>
      <c r="AI1049" s="17">
        <v>0</v>
      </c>
      <c r="AJ1049" s="17">
        <v>0.20363788954449299</v>
      </c>
      <c r="AK1049" s="17">
        <v>1.9064178050545898E-2</v>
      </c>
      <c r="AL1049" s="17"/>
      <c r="AM1049" s="17">
        <v>6.79730912563936E-2</v>
      </c>
      <c r="AN1049" s="17">
        <v>4.6403018029701003E-2</v>
      </c>
      <c r="AO1049" s="17">
        <v>1.17792439903828E-2</v>
      </c>
      <c r="AP1049" s="17">
        <v>0</v>
      </c>
      <c r="AQ1049" s="17">
        <v>3.9307395106195298E-2</v>
      </c>
      <c r="AR1049" s="17"/>
      <c r="AS1049" s="17">
        <v>3.16627685543713E-2</v>
      </c>
      <c r="AT1049" s="17">
        <v>1.1950226450961001E-2</v>
      </c>
      <c r="AU1049" s="17">
        <v>3.7201490893093103E-2</v>
      </c>
      <c r="AV1049" s="17">
        <v>0</v>
      </c>
      <c r="AW1049" s="17"/>
      <c r="AX1049" s="17">
        <v>1.75778226011188E-2</v>
      </c>
      <c r="AY1049" s="17"/>
      <c r="AZ1049" s="17">
        <v>3.17135403673931E-2</v>
      </c>
      <c r="BA1049" s="17">
        <v>1.8393487778767301E-2</v>
      </c>
      <c r="BB1049" s="17">
        <v>9.7495926934779292E-3</v>
      </c>
      <c r="BC1049" s="17"/>
      <c r="BD1049" s="17">
        <v>2.9341360330073001E-2</v>
      </c>
      <c r="BE1049" s="17">
        <v>3.42490004730896E-3</v>
      </c>
    </row>
    <row r="1050" spans="2:57" x14ac:dyDescent="0.35">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row>
    <row r="1051" spans="2:57" x14ac:dyDescent="0.35">
      <c r="B1051" s="6" t="s">
        <v>433</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row>
    <row r="1052" spans="2:57" x14ac:dyDescent="0.35">
      <c r="B1052" s="24" t="s">
        <v>85</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row>
    <row r="1053" spans="2:57" x14ac:dyDescent="0.35">
      <c r="B1053" t="s">
        <v>119</v>
      </c>
      <c r="C1053" s="17">
        <v>6.8768095627141701E-2</v>
      </c>
      <c r="D1053" s="17">
        <v>7.0638239339969294E-2</v>
      </c>
      <c r="E1053" s="17">
        <v>6.7991592550893001E-2</v>
      </c>
      <c r="F1053" s="17"/>
      <c r="G1053" s="17">
        <v>0.11275952840629</v>
      </c>
      <c r="H1053" s="17">
        <v>7.9957514482726505E-2</v>
      </c>
      <c r="I1053" s="17">
        <v>6.9827445388271597E-2</v>
      </c>
      <c r="J1053" s="17">
        <v>4.9977457906403101E-2</v>
      </c>
      <c r="K1053" s="17">
        <v>4.1853462238557702E-2</v>
      </c>
      <c r="L1053" s="17">
        <v>5.4295807484920001E-2</v>
      </c>
      <c r="M1053" s="17"/>
      <c r="N1053" s="17">
        <v>6.1603356823092301E-2</v>
      </c>
      <c r="O1053" s="17">
        <v>0.10054723155591801</v>
      </c>
      <c r="P1053" s="17">
        <v>4.2461224810321697E-2</v>
      </c>
      <c r="Q1053" s="17">
        <v>5.4947622548197801E-2</v>
      </c>
      <c r="R1053" s="17"/>
      <c r="S1053" s="17">
        <v>0.05</v>
      </c>
      <c r="T1053" s="17">
        <v>8.5714285714285701E-2</v>
      </c>
      <c r="U1053" s="17">
        <v>8.8235294117647106E-2</v>
      </c>
      <c r="V1053" s="17">
        <v>9.5238095238095205E-2</v>
      </c>
      <c r="W1053" s="17">
        <v>5.0847457627118599E-2</v>
      </c>
      <c r="X1053" s="17">
        <v>6.3291139240506306E-2</v>
      </c>
      <c r="Y1053" s="17">
        <v>0.1</v>
      </c>
      <c r="Z1053" s="17">
        <v>4.6511627906976702E-2</v>
      </c>
      <c r="AA1053" s="17">
        <v>3.3333333333333298E-2</v>
      </c>
      <c r="AB1053" s="17"/>
      <c r="AC1053" s="17">
        <v>6.6984704774532902E-2</v>
      </c>
      <c r="AD1053" s="17">
        <v>5.0441054480204701E-2</v>
      </c>
      <c r="AE1053" s="17">
        <v>0.11302616854606</v>
      </c>
      <c r="AF1053" s="17"/>
      <c r="AG1053" s="17">
        <v>6.4198701879842598E-2</v>
      </c>
      <c r="AH1053" s="17">
        <v>6.6152808997384294E-2</v>
      </c>
      <c r="AI1053" s="17">
        <v>8.8390011161965307E-2</v>
      </c>
      <c r="AJ1053" s="17">
        <v>0</v>
      </c>
      <c r="AK1053" s="17">
        <v>8.3379591913376599E-2</v>
      </c>
      <c r="AL1053" s="17"/>
      <c r="AM1053" s="17">
        <v>6.5274876092935294E-2</v>
      </c>
      <c r="AN1053" s="17">
        <v>4.2876279237740997E-2</v>
      </c>
      <c r="AO1053" s="17">
        <v>5.5943352750604199E-2</v>
      </c>
      <c r="AP1053" s="17">
        <v>9.1339577617382206E-2</v>
      </c>
      <c r="AQ1053" s="17">
        <v>5.2553843273850799E-2</v>
      </c>
      <c r="AR1053" s="17"/>
      <c r="AS1053" s="17">
        <v>6.2710471261705605E-2</v>
      </c>
      <c r="AT1053" s="17">
        <v>3.2139374495850803E-2</v>
      </c>
      <c r="AU1053" s="17">
        <v>6.95866671915433E-2</v>
      </c>
      <c r="AV1053" s="17">
        <v>0.163404194505125</v>
      </c>
      <c r="AW1053" s="17"/>
      <c r="AX1053" s="17">
        <v>5.8166689970416997E-2</v>
      </c>
      <c r="AY1053" s="17"/>
      <c r="AZ1053" s="17">
        <v>9.5530438920722494E-2</v>
      </c>
      <c r="BA1053" s="17">
        <v>5.8009832680034699E-2</v>
      </c>
      <c r="BB1053" s="17">
        <v>5.9024952287104297E-2</v>
      </c>
      <c r="BC1053" s="17"/>
      <c r="BD1053" s="17">
        <v>7.7646226285577297E-2</v>
      </c>
      <c r="BE1053" s="17">
        <v>7.8463937052447197E-2</v>
      </c>
    </row>
    <row r="1054" spans="2:57" x14ac:dyDescent="0.35">
      <c r="B1054" t="s">
        <v>120</v>
      </c>
      <c r="C1054" s="17">
        <v>0.13629783417705499</v>
      </c>
      <c r="D1054" s="17">
        <v>0.18269898846954599</v>
      </c>
      <c r="E1054" s="17">
        <v>0.107178819558765</v>
      </c>
      <c r="F1054" s="17"/>
      <c r="G1054" s="17">
        <v>0.334824421874514</v>
      </c>
      <c r="H1054" s="17">
        <v>0.206459554175981</v>
      </c>
      <c r="I1054" s="17">
        <v>9.1944199905568402E-2</v>
      </c>
      <c r="J1054" s="17">
        <v>7.1766535559147498E-2</v>
      </c>
      <c r="K1054" s="17">
        <v>6.0115132058675802E-2</v>
      </c>
      <c r="L1054" s="17">
        <v>2.50357909310133E-2</v>
      </c>
      <c r="M1054" s="17"/>
      <c r="N1054" s="17">
        <v>0.12304629546389501</v>
      </c>
      <c r="O1054" s="17">
        <v>0.12976863364107699</v>
      </c>
      <c r="P1054" s="17">
        <v>0.15496416481878</v>
      </c>
      <c r="Q1054" s="17">
        <v>0.20414742484770701</v>
      </c>
      <c r="R1054" s="17"/>
      <c r="S1054" s="17">
        <v>0.15</v>
      </c>
      <c r="T1054" s="17">
        <v>0.15238095238095201</v>
      </c>
      <c r="U1054" s="17">
        <v>0.11764705882352899</v>
      </c>
      <c r="V1054" s="17">
        <v>4.7619047619047603E-2</v>
      </c>
      <c r="W1054" s="17">
        <v>0.11864406779661001</v>
      </c>
      <c r="X1054" s="17">
        <v>0.215189873417722</v>
      </c>
      <c r="Y1054" s="17">
        <v>0.14285714285714299</v>
      </c>
      <c r="Z1054" s="17">
        <v>0.162790697674419</v>
      </c>
      <c r="AA1054" s="17">
        <v>0.122222222222222</v>
      </c>
      <c r="AB1054" s="17"/>
      <c r="AC1054" s="17">
        <v>0.11927348329993601</v>
      </c>
      <c r="AD1054" s="17">
        <v>0.13122756504685701</v>
      </c>
      <c r="AE1054" s="17">
        <v>0.14054763268828899</v>
      </c>
      <c r="AF1054" s="17"/>
      <c r="AG1054" s="17">
        <v>0.12077235295363099</v>
      </c>
      <c r="AH1054" s="17">
        <v>0.14831183928682201</v>
      </c>
      <c r="AI1054" s="17">
        <v>0.15511508974364099</v>
      </c>
      <c r="AJ1054" s="17">
        <v>0</v>
      </c>
      <c r="AK1054" s="17">
        <v>0.10314209150423501</v>
      </c>
      <c r="AL1054" s="17"/>
      <c r="AM1054" s="17">
        <v>0.100989465849468</v>
      </c>
      <c r="AN1054" s="17">
        <v>0.14505925165800199</v>
      </c>
      <c r="AO1054" s="17">
        <v>0.120984577983918</v>
      </c>
      <c r="AP1054" s="17">
        <v>0.15178584978082801</v>
      </c>
      <c r="AQ1054" s="17">
        <v>0.20838995982543199</v>
      </c>
      <c r="AR1054" s="17"/>
      <c r="AS1054" s="17">
        <v>0.12666162892470201</v>
      </c>
      <c r="AT1054" s="17">
        <v>0.161426868669268</v>
      </c>
      <c r="AU1054" s="17">
        <v>0.10524540104111201</v>
      </c>
      <c r="AV1054" s="17">
        <v>0.13830766933591199</v>
      </c>
      <c r="AW1054" s="17"/>
      <c r="AX1054" s="17">
        <v>0.13763115478941201</v>
      </c>
      <c r="AY1054" s="17"/>
      <c r="AZ1054" s="17">
        <v>0.19366001899245799</v>
      </c>
      <c r="BA1054" s="17">
        <v>0.18120118584652301</v>
      </c>
      <c r="BB1054" s="17">
        <v>2.46821123008251E-2</v>
      </c>
      <c r="BC1054" s="17"/>
      <c r="BD1054" s="17">
        <v>0.13923707100855101</v>
      </c>
      <c r="BE1054" s="17">
        <v>0.147065122543242</v>
      </c>
    </row>
    <row r="1055" spans="2:57" x14ac:dyDescent="0.35">
      <c r="B1055" t="s">
        <v>121</v>
      </c>
      <c r="C1055" s="17">
        <v>0.154225361518114</v>
      </c>
      <c r="D1055" s="17">
        <v>0.16985650740816099</v>
      </c>
      <c r="E1055" s="17">
        <v>0.14575773859580099</v>
      </c>
      <c r="F1055" s="17"/>
      <c r="G1055" s="17">
        <v>0.12101757642661699</v>
      </c>
      <c r="H1055" s="17">
        <v>0.19683730458016899</v>
      </c>
      <c r="I1055" s="17">
        <v>0.143597130115628</v>
      </c>
      <c r="J1055" s="17">
        <v>0.14044760036118201</v>
      </c>
      <c r="K1055" s="17">
        <v>0.124567236390243</v>
      </c>
      <c r="L1055" s="17">
        <v>0.1710977743706</v>
      </c>
      <c r="M1055" s="17"/>
      <c r="N1055" s="17">
        <v>0.132689506791933</v>
      </c>
      <c r="O1055" s="17">
        <v>0.17344533464600601</v>
      </c>
      <c r="P1055" s="17">
        <v>0.19216838893426599</v>
      </c>
      <c r="Q1055" s="17">
        <v>0.14655073461433299</v>
      </c>
      <c r="R1055" s="17"/>
      <c r="S1055" s="17">
        <v>0.141666666666667</v>
      </c>
      <c r="T1055" s="17">
        <v>0.14285714285714299</v>
      </c>
      <c r="U1055" s="17">
        <v>0.20588235294117599</v>
      </c>
      <c r="V1055" s="17">
        <v>0.17460317460317501</v>
      </c>
      <c r="W1055" s="17">
        <v>0.152542372881356</v>
      </c>
      <c r="X1055" s="17">
        <v>0.151898734177215</v>
      </c>
      <c r="Y1055" s="17">
        <v>0.114285714285714</v>
      </c>
      <c r="Z1055" s="17">
        <v>0.162790697674419</v>
      </c>
      <c r="AA1055" s="17">
        <v>0.155555555555556</v>
      </c>
      <c r="AB1055" s="17"/>
      <c r="AC1055" s="17">
        <v>0.143058172537362</v>
      </c>
      <c r="AD1055" s="17">
        <v>0.17011318259421601</v>
      </c>
      <c r="AE1055" s="17">
        <v>0.15238464999870499</v>
      </c>
      <c r="AF1055" s="17"/>
      <c r="AG1055" s="17">
        <v>0.106498870771722</v>
      </c>
      <c r="AH1055" s="17">
        <v>0.17247028715557</v>
      </c>
      <c r="AI1055" s="17">
        <v>0.16778683341727499</v>
      </c>
      <c r="AJ1055" s="17">
        <v>0.20363788954449299</v>
      </c>
      <c r="AK1055" s="17">
        <v>0.16655195891397301</v>
      </c>
      <c r="AL1055" s="17"/>
      <c r="AM1055" s="17">
        <v>0.23465957010285499</v>
      </c>
      <c r="AN1055" s="17">
        <v>0.19957821861470301</v>
      </c>
      <c r="AO1055" s="17">
        <v>0.152859196534154</v>
      </c>
      <c r="AP1055" s="17">
        <v>0.115628685021694</v>
      </c>
      <c r="AQ1055" s="17">
        <v>0.142543300934554</v>
      </c>
      <c r="AR1055" s="17"/>
      <c r="AS1055" s="17">
        <v>0.14481254201077301</v>
      </c>
      <c r="AT1055" s="17">
        <v>0.152885724852939</v>
      </c>
      <c r="AU1055" s="17">
        <v>0.17197055563654401</v>
      </c>
      <c r="AV1055" s="17">
        <v>0.148587774072024</v>
      </c>
      <c r="AW1055" s="17"/>
      <c r="AX1055" s="17">
        <v>0.15837510062655499</v>
      </c>
      <c r="AY1055" s="17"/>
      <c r="AZ1055" s="17">
        <v>0.158085416408518</v>
      </c>
      <c r="BA1055" s="17">
        <v>0.18616115966767899</v>
      </c>
      <c r="BB1055" s="17">
        <v>0.102248255816767</v>
      </c>
      <c r="BC1055" s="17"/>
      <c r="BD1055" s="17">
        <v>0.140655418737031</v>
      </c>
      <c r="BE1055" s="17">
        <v>0.160677588375709</v>
      </c>
    </row>
    <row r="1056" spans="2:57" x14ac:dyDescent="0.35">
      <c r="B1056" t="s">
        <v>122</v>
      </c>
      <c r="C1056" s="17">
        <v>0.34697619979170102</v>
      </c>
      <c r="D1056" s="17">
        <v>0.31275987884496398</v>
      </c>
      <c r="E1056" s="17">
        <v>0.36649964999818802</v>
      </c>
      <c r="F1056" s="17"/>
      <c r="G1056" s="17">
        <v>0.28955127618937798</v>
      </c>
      <c r="H1056" s="17">
        <v>0.36014756936665898</v>
      </c>
      <c r="I1056" s="17">
        <v>0.39247422853494501</v>
      </c>
      <c r="J1056" s="17">
        <v>0.33323994231781701</v>
      </c>
      <c r="K1056" s="17">
        <v>0.30580498292237701</v>
      </c>
      <c r="L1056" s="17">
        <v>0.31773266323952098</v>
      </c>
      <c r="M1056" s="17"/>
      <c r="N1056" s="17">
        <v>0.31783528484505602</v>
      </c>
      <c r="O1056" s="17">
        <v>0.37922467933419501</v>
      </c>
      <c r="P1056" s="17">
        <v>0.38138177588023398</v>
      </c>
      <c r="Q1056" s="17">
        <v>0.37174255197662198</v>
      </c>
      <c r="R1056" s="17"/>
      <c r="S1056" s="17">
        <v>0.43333333333333302</v>
      </c>
      <c r="T1056" s="17">
        <v>0.32380952380952399</v>
      </c>
      <c r="U1056" s="17">
        <v>0.29411764705882398</v>
      </c>
      <c r="V1056" s="17">
        <v>0.365079365079365</v>
      </c>
      <c r="W1056" s="17">
        <v>0.37288135593220301</v>
      </c>
      <c r="X1056" s="17">
        <v>0.329113924050633</v>
      </c>
      <c r="Y1056" s="17">
        <v>0.32857142857142901</v>
      </c>
      <c r="Z1056" s="17">
        <v>0.372093023255814</v>
      </c>
      <c r="AA1056" s="17">
        <v>0.3</v>
      </c>
      <c r="AB1056" s="17"/>
      <c r="AC1056" s="17">
        <v>0.35839885946393202</v>
      </c>
      <c r="AD1056" s="17">
        <v>0.33344199436972399</v>
      </c>
      <c r="AE1056" s="17">
        <v>0.38094953574978002</v>
      </c>
      <c r="AF1056" s="17"/>
      <c r="AG1056" s="17">
        <v>0.41291465126656002</v>
      </c>
      <c r="AH1056" s="17">
        <v>0.327188664718848</v>
      </c>
      <c r="AI1056" s="17">
        <v>0.34291950957422901</v>
      </c>
      <c r="AJ1056" s="17">
        <v>0</v>
      </c>
      <c r="AK1056" s="17">
        <v>0.26129380861637502</v>
      </c>
      <c r="AL1056" s="17"/>
      <c r="AM1056" s="17">
        <v>0.35064610068694801</v>
      </c>
      <c r="AN1056" s="17">
        <v>0.311717385239977</v>
      </c>
      <c r="AO1056" s="17">
        <v>0.34101846972194799</v>
      </c>
      <c r="AP1056" s="17">
        <v>0.37099965933291501</v>
      </c>
      <c r="AQ1056" s="17">
        <v>0.25612036816866901</v>
      </c>
      <c r="AR1056" s="17"/>
      <c r="AS1056" s="17">
        <v>0.37179639101377698</v>
      </c>
      <c r="AT1056" s="17">
        <v>0.36467810236896497</v>
      </c>
      <c r="AU1056" s="17">
        <v>0.31160800301055103</v>
      </c>
      <c r="AV1056" s="17">
        <v>0.31271349480340299</v>
      </c>
      <c r="AW1056" s="17"/>
      <c r="AX1056" s="17">
        <v>0.35153388142040498</v>
      </c>
      <c r="AY1056" s="17"/>
      <c r="AZ1056" s="17">
        <v>0.34686549910016001</v>
      </c>
      <c r="BA1056" s="17">
        <v>0.36210128406822401</v>
      </c>
      <c r="BB1056" s="17">
        <v>0.33734553172253601</v>
      </c>
      <c r="BC1056" s="17"/>
      <c r="BD1056" s="17">
        <v>0.32823477248231903</v>
      </c>
      <c r="BE1056" s="17">
        <v>0.35594956802026301</v>
      </c>
    </row>
    <row r="1057" spans="2:57" x14ac:dyDescent="0.35">
      <c r="B1057" t="s">
        <v>123</v>
      </c>
      <c r="C1057" s="17">
        <v>0.29373250888598901</v>
      </c>
      <c r="D1057" s="17">
        <v>0.26404638593736002</v>
      </c>
      <c r="E1057" s="17">
        <v>0.31257219929635199</v>
      </c>
      <c r="F1057" s="17"/>
      <c r="G1057" s="17">
        <v>0.14184719710320001</v>
      </c>
      <c r="H1057" s="17">
        <v>0.156598057394465</v>
      </c>
      <c r="I1057" s="17">
        <v>0.30215699605558699</v>
      </c>
      <c r="J1057" s="17">
        <v>0.40456846385544998</v>
      </c>
      <c r="K1057" s="17">
        <v>0.46765918639014697</v>
      </c>
      <c r="L1057" s="17">
        <v>0.43183796397394503</v>
      </c>
      <c r="M1057" s="17"/>
      <c r="N1057" s="17">
        <v>0.36482555607602402</v>
      </c>
      <c r="O1057" s="17">
        <v>0.217014120822804</v>
      </c>
      <c r="P1057" s="17">
        <v>0.229024445556398</v>
      </c>
      <c r="Q1057" s="17">
        <v>0.22261166601314</v>
      </c>
      <c r="R1057" s="17"/>
      <c r="S1057" s="17">
        <v>0.22500000000000001</v>
      </c>
      <c r="T1057" s="17">
        <v>0.29523809523809502</v>
      </c>
      <c r="U1057" s="17">
        <v>0.29411764705882398</v>
      </c>
      <c r="V1057" s="17">
        <v>0.317460317460317</v>
      </c>
      <c r="W1057" s="17">
        <v>0.305084745762712</v>
      </c>
      <c r="X1057" s="17">
        <v>0.240506329113924</v>
      </c>
      <c r="Y1057" s="17">
        <v>0.314285714285714</v>
      </c>
      <c r="Z1057" s="17">
        <v>0.25581395348837199</v>
      </c>
      <c r="AA1057" s="17">
        <v>0.38888888888888901</v>
      </c>
      <c r="AB1057" s="17"/>
      <c r="AC1057" s="17">
        <v>0.31228477992423598</v>
      </c>
      <c r="AD1057" s="17">
        <v>0.31477620350899899</v>
      </c>
      <c r="AE1057" s="17">
        <v>0.21309201301716499</v>
      </c>
      <c r="AF1057" s="17"/>
      <c r="AG1057" s="17">
        <v>0.29561542312824501</v>
      </c>
      <c r="AH1057" s="17">
        <v>0.28587639984137497</v>
      </c>
      <c r="AI1057" s="17">
        <v>0.24578855610288899</v>
      </c>
      <c r="AJ1057" s="17">
        <v>0.79636211045550698</v>
      </c>
      <c r="AK1057" s="17">
        <v>0.38563254905203997</v>
      </c>
      <c r="AL1057" s="17"/>
      <c r="AM1057" s="17">
        <v>0.248429987267793</v>
      </c>
      <c r="AN1057" s="17">
        <v>0.30076886524957702</v>
      </c>
      <c r="AO1057" s="17">
        <v>0.32919440300937602</v>
      </c>
      <c r="AP1057" s="17">
        <v>0.27024622824718098</v>
      </c>
      <c r="AQ1057" s="17">
        <v>0.34039252779749402</v>
      </c>
      <c r="AR1057" s="17"/>
      <c r="AS1057" s="17">
        <v>0.29401896678904299</v>
      </c>
      <c r="AT1057" s="17">
        <v>0.28886992961297703</v>
      </c>
      <c r="AU1057" s="17">
        <v>0.34158937312025001</v>
      </c>
      <c r="AV1057" s="17">
        <v>0.23698686728353699</v>
      </c>
      <c r="AW1057" s="17"/>
      <c r="AX1057" s="17">
        <v>0.29429317319321002</v>
      </c>
      <c r="AY1057" s="17"/>
      <c r="AZ1057" s="17">
        <v>0.205858626578142</v>
      </c>
      <c r="BA1057" s="17">
        <v>0.21252653773753899</v>
      </c>
      <c r="BB1057" s="17">
        <v>0.47669914787276702</v>
      </c>
      <c r="BC1057" s="17"/>
      <c r="BD1057" s="17">
        <v>0.31422651148652198</v>
      </c>
      <c r="BE1057" s="17">
        <v>0.25784378400833902</v>
      </c>
    </row>
    <row r="1058" spans="2:57" x14ac:dyDescent="0.3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row>
    <row r="1059" spans="2:57" x14ac:dyDescent="0.35">
      <c r="B1059" s="6" t="s">
        <v>434</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row>
    <row r="1060" spans="2:57" x14ac:dyDescent="0.35">
      <c r="B1060" s="24" t="s">
        <v>85</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row>
    <row r="1061" spans="2:57" x14ac:dyDescent="0.35">
      <c r="B1061" t="s">
        <v>119</v>
      </c>
      <c r="C1061" s="17">
        <v>3.2389275417916898E-2</v>
      </c>
      <c r="D1061" s="17">
        <v>3.4493837275007801E-2</v>
      </c>
      <c r="E1061" s="17">
        <v>2.8832794197306801E-2</v>
      </c>
      <c r="F1061" s="17"/>
      <c r="G1061" s="17">
        <v>3.5699853273928599E-2</v>
      </c>
      <c r="H1061" s="17">
        <v>4.25724796130258E-2</v>
      </c>
      <c r="I1061" s="17">
        <v>3.8298764225235399E-2</v>
      </c>
      <c r="J1061" s="17">
        <v>3.3266227110221203E-2</v>
      </c>
      <c r="K1061" s="17">
        <v>1.03820524918772E-2</v>
      </c>
      <c r="L1061" s="17">
        <v>0</v>
      </c>
      <c r="M1061" s="17"/>
      <c r="N1061" s="17">
        <v>2.5435538011384401E-2</v>
      </c>
      <c r="O1061" s="17">
        <v>5.2519093602630698E-2</v>
      </c>
      <c r="P1061" s="17">
        <v>1.8611568218492299E-2</v>
      </c>
      <c r="Q1061" s="17">
        <v>4.0007470422403497E-2</v>
      </c>
      <c r="R1061" s="17"/>
      <c r="S1061" s="17">
        <v>2.5000000000000001E-2</v>
      </c>
      <c r="T1061" s="17">
        <v>4.7619047619047603E-2</v>
      </c>
      <c r="U1061" s="17">
        <v>2.9411764705882401E-2</v>
      </c>
      <c r="V1061" s="17">
        <v>3.17460317460318E-2</v>
      </c>
      <c r="W1061" s="17">
        <v>1.6949152542372899E-2</v>
      </c>
      <c r="X1061" s="17">
        <v>3.7974683544303799E-2</v>
      </c>
      <c r="Y1061" s="17">
        <v>2.8571428571428598E-2</v>
      </c>
      <c r="Z1061" s="17">
        <v>9.3023255813953501E-2</v>
      </c>
      <c r="AA1061" s="17">
        <v>1.1111111111111099E-2</v>
      </c>
      <c r="AB1061" s="17"/>
      <c r="AC1061" s="17">
        <v>1.5140887001706099E-2</v>
      </c>
      <c r="AD1061" s="17">
        <v>4.0774126920318503E-2</v>
      </c>
      <c r="AE1061" s="17">
        <v>3.5993126213759698E-2</v>
      </c>
      <c r="AF1061" s="17"/>
      <c r="AG1061" s="17">
        <v>3.3310026283740801E-2</v>
      </c>
      <c r="AH1061" s="17">
        <v>2.7710851919623601E-2</v>
      </c>
      <c r="AI1061" s="17">
        <v>8.4745097421015506E-2</v>
      </c>
      <c r="AJ1061" s="17">
        <v>0</v>
      </c>
      <c r="AK1061" s="17">
        <v>3.8995574013945697E-2</v>
      </c>
      <c r="AL1061" s="17"/>
      <c r="AM1061" s="17">
        <v>4.75756414491098E-2</v>
      </c>
      <c r="AN1061" s="17">
        <v>0</v>
      </c>
      <c r="AO1061" s="17">
        <v>2.7503921946452001E-2</v>
      </c>
      <c r="AP1061" s="17">
        <v>5.5937609402323799E-2</v>
      </c>
      <c r="AQ1061" s="17">
        <v>5.2553843273850799E-2</v>
      </c>
      <c r="AR1061" s="17"/>
      <c r="AS1061" s="17">
        <v>3.0608283228686899E-2</v>
      </c>
      <c r="AT1061" s="17">
        <v>2.30809522119612E-2</v>
      </c>
      <c r="AU1061" s="17">
        <v>2.5494026240862298E-2</v>
      </c>
      <c r="AV1061" s="17">
        <v>6.6886938098106696E-2</v>
      </c>
      <c r="AW1061" s="17"/>
      <c r="AX1061" s="17">
        <v>2.3131472661677401E-2</v>
      </c>
      <c r="AY1061" s="17"/>
      <c r="AZ1061" s="17">
        <v>5.5108976182021402E-2</v>
      </c>
      <c r="BA1061" s="17">
        <v>2.6846281671977001E-2</v>
      </c>
      <c r="BB1061" s="17">
        <v>1.7883876886124601E-2</v>
      </c>
      <c r="BC1061" s="17"/>
      <c r="BD1061" s="17">
        <v>3.2064803343460103E-2</v>
      </c>
      <c r="BE1061" s="17">
        <v>3.7787780214930997E-2</v>
      </c>
    </row>
    <row r="1062" spans="2:57" x14ac:dyDescent="0.35">
      <c r="B1062" t="s">
        <v>120</v>
      </c>
      <c r="C1062" s="17">
        <v>0.120905301913616</v>
      </c>
      <c r="D1062" s="17">
        <v>0.156292131473979</v>
      </c>
      <c r="E1062" s="17">
        <v>0.100662571984349</v>
      </c>
      <c r="F1062" s="17"/>
      <c r="G1062" s="17">
        <v>0.20741066772851399</v>
      </c>
      <c r="H1062" s="17">
        <v>0.188356747663213</v>
      </c>
      <c r="I1062" s="17">
        <v>0.14169196318413599</v>
      </c>
      <c r="J1062" s="17">
        <v>4.1988017075833897E-2</v>
      </c>
      <c r="K1062" s="17">
        <v>2.0360792167654001E-2</v>
      </c>
      <c r="L1062" s="17">
        <v>2.6998914854810301E-2</v>
      </c>
      <c r="M1062" s="17"/>
      <c r="N1062" s="17">
        <v>8.5029452593931895E-2</v>
      </c>
      <c r="O1062" s="17">
        <v>0.123981325187302</v>
      </c>
      <c r="P1062" s="17">
        <v>0.202146725468105</v>
      </c>
      <c r="Q1062" s="17">
        <v>0.17688733069007601</v>
      </c>
      <c r="R1062" s="17"/>
      <c r="S1062" s="17">
        <v>0.16666666666666699</v>
      </c>
      <c r="T1062" s="17">
        <v>8.5714285714285701E-2</v>
      </c>
      <c r="U1062" s="17">
        <v>0.11764705882352899</v>
      </c>
      <c r="V1062" s="17">
        <v>7.9365079365079402E-2</v>
      </c>
      <c r="W1062" s="17">
        <v>0.152542372881356</v>
      </c>
      <c r="X1062" s="17">
        <v>0.126582278481013</v>
      </c>
      <c r="Y1062" s="17">
        <v>0.1</v>
      </c>
      <c r="Z1062" s="17">
        <v>0.162790697674419</v>
      </c>
      <c r="AA1062" s="17">
        <v>0.122222222222222</v>
      </c>
      <c r="AB1062" s="17"/>
      <c r="AC1062" s="17">
        <v>9.6225795215889906E-2</v>
      </c>
      <c r="AD1062" s="17">
        <v>0.10652262578989199</v>
      </c>
      <c r="AE1062" s="17">
        <v>0.21031021843793801</v>
      </c>
      <c r="AF1062" s="17"/>
      <c r="AG1062" s="17">
        <v>8.8568915207089205E-2</v>
      </c>
      <c r="AH1062" s="17">
        <v>0.17519302741568199</v>
      </c>
      <c r="AI1062" s="17">
        <v>6.0242292739070599E-2</v>
      </c>
      <c r="AJ1062" s="17">
        <v>0</v>
      </c>
      <c r="AK1062" s="17">
        <v>8.2549561626852605E-2</v>
      </c>
      <c r="AL1062" s="17"/>
      <c r="AM1062" s="17">
        <v>0.103731542738435</v>
      </c>
      <c r="AN1062" s="17">
        <v>9.1585282756993E-2</v>
      </c>
      <c r="AO1062" s="17">
        <v>0.152613431237383</v>
      </c>
      <c r="AP1062" s="17">
        <v>9.8806334325050399E-2</v>
      </c>
      <c r="AQ1062" s="17">
        <v>0.166249269523465</v>
      </c>
      <c r="AR1062" s="17"/>
      <c r="AS1062" s="17">
        <v>0.104726096159968</v>
      </c>
      <c r="AT1062" s="17">
        <v>0.14287538967049301</v>
      </c>
      <c r="AU1062" s="17">
        <v>8.2526035296229303E-2</v>
      </c>
      <c r="AV1062" s="17">
        <v>0.15194688618659599</v>
      </c>
      <c r="AW1062" s="17"/>
      <c r="AX1062" s="17">
        <v>0.120666137134327</v>
      </c>
      <c r="AY1062" s="17"/>
      <c r="AZ1062" s="17">
        <v>0.15858714265333801</v>
      </c>
      <c r="BA1062" s="17">
        <v>0.153855811383875</v>
      </c>
      <c r="BB1062" s="17">
        <v>4.8265315769510098E-2</v>
      </c>
      <c r="BC1062" s="17"/>
      <c r="BD1062" s="17">
        <v>0.12175655279650099</v>
      </c>
      <c r="BE1062" s="17">
        <v>0.141375823850593</v>
      </c>
    </row>
    <row r="1063" spans="2:57" x14ac:dyDescent="0.35">
      <c r="B1063" t="s">
        <v>121</v>
      </c>
      <c r="C1063" s="17">
        <v>0.12517411245853499</v>
      </c>
      <c r="D1063" s="17">
        <v>0.119319231835772</v>
      </c>
      <c r="E1063" s="17">
        <v>0.12920595885035999</v>
      </c>
      <c r="F1063" s="17"/>
      <c r="G1063" s="17">
        <v>0.15512623820743299</v>
      </c>
      <c r="H1063" s="17">
        <v>0.146268453066074</v>
      </c>
      <c r="I1063" s="17">
        <v>9.8106806314361306E-2</v>
      </c>
      <c r="J1063" s="17">
        <v>0.100323330461908</v>
      </c>
      <c r="K1063" s="17">
        <v>0.127571571947249</v>
      </c>
      <c r="L1063" s="17">
        <v>0.165423574657734</v>
      </c>
      <c r="M1063" s="17"/>
      <c r="N1063" s="17">
        <v>0.118514886729835</v>
      </c>
      <c r="O1063" s="17">
        <v>9.9785529763632905E-2</v>
      </c>
      <c r="P1063" s="17">
        <v>0.15587369842561799</v>
      </c>
      <c r="Q1063" s="17">
        <v>0.16999446564026399</v>
      </c>
      <c r="R1063" s="17"/>
      <c r="S1063" s="17">
        <v>9.1666666666666702E-2</v>
      </c>
      <c r="T1063" s="17">
        <v>0.133333333333333</v>
      </c>
      <c r="U1063" s="17">
        <v>0.14705882352941199</v>
      </c>
      <c r="V1063" s="17">
        <v>0.14285714285714299</v>
      </c>
      <c r="W1063" s="17">
        <v>0.13559322033898299</v>
      </c>
      <c r="X1063" s="17">
        <v>0.164556962025316</v>
      </c>
      <c r="Y1063" s="17">
        <v>8.5714285714285701E-2</v>
      </c>
      <c r="Z1063" s="17">
        <v>0.162790697674419</v>
      </c>
      <c r="AA1063" s="17">
        <v>0.1</v>
      </c>
      <c r="AB1063" s="17"/>
      <c r="AC1063" s="17">
        <v>0.13308455306664499</v>
      </c>
      <c r="AD1063" s="17">
        <v>0.111751108856602</v>
      </c>
      <c r="AE1063" s="17">
        <v>0.179077143836682</v>
      </c>
      <c r="AF1063" s="17"/>
      <c r="AG1063" s="17">
        <v>0.107757312032829</v>
      </c>
      <c r="AH1063" s="17">
        <v>0.125682162460061</v>
      </c>
      <c r="AI1063" s="17">
        <v>0.143681156785813</v>
      </c>
      <c r="AJ1063" s="17">
        <v>0.20363788954449299</v>
      </c>
      <c r="AK1063" s="17">
        <v>0.222694739205827</v>
      </c>
      <c r="AL1063" s="17"/>
      <c r="AM1063" s="17">
        <v>0.19950218980777701</v>
      </c>
      <c r="AN1063" s="17">
        <v>0.16693353079473899</v>
      </c>
      <c r="AO1063" s="17">
        <v>8.9929993413616197E-2</v>
      </c>
      <c r="AP1063" s="17">
        <v>0.12713180030708901</v>
      </c>
      <c r="AQ1063" s="17">
        <v>0.17781916833754999</v>
      </c>
      <c r="AR1063" s="17"/>
      <c r="AS1063" s="17">
        <v>0.142634408834521</v>
      </c>
      <c r="AT1063" s="17">
        <v>9.8195785021791507E-2</v>
      </c>
      <c r="AU1063" s="17">
        <v>0.137936452266749</v>
      </c>
      <c r="AV1063" s="17">
        <v>0.13974877027989799</v>
      </c>
      <c r="AW1063" s="17"/>
      <c r="AX1063" s="17">
        <v>0.117209979280832</v>
      </c>
      <c r="AY1063" s="17"/>
      <c r="AZ1063" s="17">
        <v>0.154456986956786</v>
      </c>
      <c r="BA1063" s="17">
        <v>0.12639399539010199</v>
      </c>
      <c r="BB1063" s="17">
        <v>9.2790620252449899E-2</v>
      </c>
      <c r="BC1063" s="17"/>
      <c r="BD1063" s="17">
        <v>0.147830680190147</v>
      </c>
      <c r="BE1063" s="17">
        <v>0.105949986902603</v>
      </c>
    </row>
    <row r="1064" spans="2:57" x14ac:dyDescent="0.35">
      <c r="B1064" t="s">
        <v>122</v>
      </c>
      <c r="C1064" s="17">
        <v>0.34312253565609202</v>
      </c>
      <c r="D1064" s="17">
        <v>0.309507260960525</v>
      </c>
      <c r="E1064" s="17">
        <v>0.36227438734056699</v>
      </c>
      <c r="F1064" s="17"/>
      <c r="G1064" s="17">
        <v>0.31543980085548101</v>
      </c>
      <c r="H1064" s="17">
        <v>0.33567870953544399</v>
      </c>
      <c r="I1064" s="17">
        <v>0.38727250253645801</v>
      </c>
      <c r="J1064" s="17">
        <v>0.37666635901659901</v>
      </c>
      <c r="K1064" s="17">
        <v>0.30314787223428602</v>
      </c>
      <c r="L1064" s="17">
        <v>0.21605775218444601</v>
      </c>
      <c r="M1064" s="17"/>
      <c r="N1064" s="17">
        <v>0.34944483141459098</v>
      </c>
      <c r="O1064" s="17">
        <v>0.39080983485899201</v>
      </c>
      <c r="P1064" s="17">
        <v>0.26521604359595502</v>
      </c>
      <c r="Q1064" s="17">
        <v>0.31359358663602899</v>
      </c>
      <c r="R1064" s="17"/>
      <c r="S1064" s="17">
        <v>0.41666666666666702</v>
      </c>
      <c r="T1064" s="17">
        <v>0.32380952380952399</v>
      </c>
      <c r="U1064" s="17">
        <v>0.32352941176470601</v>
      </c>
      <c r="V1064" s="17">
        <v>0.38095238095238099</v>
      </c>
      <c r="W1064" s="17">
        <v>0.338983050847458</v>
      </c>
      <c r="X1064" s="17">
        <v>0.329113924050633</v>
      </c>
      <c r="Y1064" s="17">
        <v>0.34285714285714303</v>
      </c>
      <c r="Z1064" s="17">
        <v>0.27906976744186002</v>
      </c>
      <c r="AA1064" s="17">
        <v>0.3</v>
      </c>
      <c r="AB1064" s="17"/>
      <c r="AC1064" s="17">
        <v>0.33957732541817298</v>
      </c>
      <c r="AD1064" s="17">
        <v>0.370792941710128</v>
      </c>
      <c r="AE1064" s="17">
        <v>0.22867732214853501</v>
      </c>
      <c r="AF1064" s="17"/>
      <c r="AG1064" s="17">
        <v>0.36012482705440002</v>
      </c>
      <c r="AH1064" s="17">
        <v>0.335325845935383</v>
      </c>
      <c r="AI1064" s="17">
        <v>0.34350740747825398</v>
      </c>
      <c r="AJ1064" s="17">
        <v>0</v>
      </c>
      <c r="AK1064" s="17">
        <v>0.25361227167293199</v>
      </c>
      <c r="AL1064" s="17"/>
      <c r="AM1064" s="17">
        <v>0.35690107036234398</v>
      </c>
      <c r="AN1064" s="17">
        <v>0.28986867884932399</v>
      </c>
      <c r="AO1064" s="17">
        <v>0.32392040487641399</v>
      </c>
      <c r="AP1064" s="17">
        <v>0.39395394360590902</v>
      </c>
      <c r="AQ1064" s="17">
        <v>0.21633465621633099</v>
      </c>
      <c r="AR1064" s="17"/>
      <c r="AS1064" s="17">
        <v>0.31513841628406197</v>
      </c>
      <c r="AT1064" s="17">
        <v>0.35211709030528299</v>
      </c>
      <c r="AU1064" s="17">
        <v>0.35165712077758399</v>
      </c>
      <c r="AV1064" s="17">
        <v>0.35858071975258099</v>
      </c>
      <c r="AW1064" s="17"/>
      <c r="AX1064" s="17">
        <v>0.35745988281957902</v>
      </c>
      <c r="AY1064" s="17"/>
      <c r="AZ1064" s="17">
        <v>0.29061961338161801</v>
      </c>
      <c r="BA1064" s="17">
        <v>0.40779200509130498</v>
      </c>
      <c r="BB1064" s="17">
        <v>0.31157754463357801</v>
      </c>
      <c r="BC1064" s="17"/>
      <c r="BD1064" s="17">
        <v>0.30884650408331699</v>
      </c>
      <c r="BE1064" s="17">
        <v>0.36100032549870698</v>
      </c>
    </row>
    <row r="1065" spans="2:57" x14ac:dyDescent="0.35">
      <c r="B1065" t="s">
        <v>123</v>
      </c>
      <c r="C1065" s="17">
        <v>0.37840877455383898</v>
      </c>
      <c r="D1065" s="17">
        <v>0.38038753845471601</v>
      </c>
      <c r="E1065" s="17">
        <v>0.37902428762741702</v>
      </c>
      <c r="F1065" s="17"/>
      <c r="G1065" s="17">
        <v>0.28632343993464399</v>
      </c>
      <c r="H1065" s="17">
        <v>0.28712361012224302</v>
      </c>
      <c r="I1065" s="17">
        <v>0.33462996373980902</v>
      </c>
      <c r="J1065" s="17">
        <v>0.44775606633543802</v>
      </c>
      <c r="K1065" s="17">
        <v>0.53853771115893401</v>
      </c>
      <c r="L1065" s="17">
        <v>0.59151975830300896</v>
      </c>
      <c r="M1065" s="17"/>
      <c r="N1065" s="17">
        <v>0.421575291250257</v>
      </c>
      <c r="O1065" s="17">
        <v>0.33290421658744301</v>
      </c>
      <c r="P1065" s="17">
        <v>0.35815196429182899</v>
      </c>
      <c r="Q1065" s="17">
        <v>0.29951714661122802</v>
      </c>
      <c r="R1065" s="17"/>
      <c r="S1065" s="17">
        <v>0.3</v>
      </c>
      <c r="T1065" s="17">
        <v>0.40952380952381001</v>
      </c>
      <c r="U1065" s="17">
        <v>0.38235294117647101</v>
      </c>
      <c r="V1065" s="17">
        <v>0.365079365079365</v>
      </c>
      <c r="W1065" s="17">
        <v>0.355932203389831</v>
      </c>
      <c r="X1065" s="17">
        <v>0.341772151898734</v>
      </c>
      <c r="Y1065" s="17">
        <v>0.442857142857143</v>
      </c>
      <c r="Z1065" s="17">
        <v>0.30232558139534899</v>
      </c>
      <c r="AA1065" s="17">
        <v>0.46666666666666701</v>
      </c>
      <c r="AB1065" s="17"/>
      <c r="AC1065" s="17">
        <v>0.41597143929758601</v>
      </c>
      <c r="AD1065" s="17">
        <v>0.37015919672305903</v>
      </c>
      <c r="AE1065" s="17">
        <v>0.34594218936308602</v>
      </c>
      <c r="AF1065" s="17"/>
      <c r="AG1065" s="17">
        <v>0.41023891942194002</v>
      </c>
      <c r="AH1065" s="17">
        <v>0.336088112269251</v>
      </c>
      <c r="AI1065" s="17">
        <v>0.36782404557584703</v>
      </c>
      <c r="AJ1065" s="17">
        <v>0.79636211045550698</v>
      </c>
      <c r="AK1065" s="17">
        <v>0.40214785348044302</v>
      </c>
      <c r="AL1065" s="17"/>
      <c r="AM1065" s="17">
        <v>0.292289555642334</v>
      </c>
      <c r="AN1065" s="17">
        <v>0.451612507598944</v>
      </c>
      <c r="AO1065" s="17">
        <v>0.40603224852613501</v>
      </c>
      <c r="AP1065" s="17">
        <v>0.32417031235962801</v>
      </c>
      <c r="AQ1065" s="17">
        <v>0.387043062648803</v>
      </c>
      <c r="AR1065" s="17"/>
      <c r="AS1065" s="17">
        <v>0.40689279549276203</v>
      </c>
      <c r="AT1065" s="17">
        <v>0.38373078279047101</v>
      </c>
      <c r="AU1065" s="17">
        <v>0.40238636541857498</v>
      </c>
      <c r="AV1065" s="17">
        <v>0.282836685682819</v>
      </c>
      <c r="AW1065" s="17"/>
      <c r="AX1065" s="17">
        <v>0.38153252810358501</v>
      </c>
      <c r="AY1065" s="17"/>
      <c r="AZ1065" s="17">
        <v>0.34122728082623699</v>
      </c>
      <c r="BA1065" s="17">
        <v>0.28511190646274098</v>
      </c>
      <c r="BB1065" s="17">
        <v>0.52948264245833698</v>
      </c>
      <c r="BC1065" s="17"/>
      <c r="BD1065" s="17">
        <v>0.38950145958657501</v>
      </c>
      <c r="BE1065" s="17">
        <v>0.35388608353316597</v>
      </c>
    </row>
    <row r="1066" spans="2:57" x14ac:dyDescent="0.35">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row>
    <row r="1067" spans="2:57" x14ac:dyDescent="0.35">
      <c r="B1067" s="6" t="s">
        <v>435</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row>
    <row r="1068" spans="2:57" x14ac:dyDescent="0.35">
      <c r="B1068" s="24" t="s">
        <v>85</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row>
    <row r="1069" spans="2:57" x14ac:dyDescent="0.35">
      <c r="B1069" t="s">
        <v>119</v>
      </c>
      <c r="C1069" s="17">
        <v>8.8605076202924404E-2</v>
      </c>
      <c r="D1069" s="17">
        <v>9.6542856728653495E-2</v>
      </c>
      <c r="E1069" s="17">
        <v>8.4353429684760797E-2</v>
      </c>
      <c r="F1069" s="17"/>
      <c r="G1069" s="17">
        <v>7.6419147030491297E-2</v>
      </c>
      <c r="H1069" s="17">
        <v>0.107671630025942</v>
      </c>
      <c r="I1069" s="17">
        <v>0.102413858340841</v>
      </c>
      <c r="J1069" s="17">
        <v>7.7782539587152505E-2</v>
      </c>
      <c r="K1069" s="17">
        <v>5.11097082029114E-2</v>
      </c>
      <c r="L1069" s="17">
        <v>7.9331598415933305E-2</v>
      </c>
      <c r="M1069" s="17"/>
      <c r="N1069" s="17">
        <v>9.9118360291932495E-2</v>
      </c>
      <c r="O1069" s="17">
        <v>0.100421400518166</v>
      </c>
      <c r="P1069" s="17">
        <v>2.9403826524453901E-2</v>
      </c>
      <c r="Q1069" s="17">
        <v>7.1978101690372803E-2</v>
      </c>
      <c r="R1069" s="17"/>
      <c r="S1069" s="17">
        <v>7.4999999999999997E-2</v>
      </c>
      <c r="T1069" s="17">
        <v>6.6666666666666693E-2</v>
      </c>
      <c r="U1069" s="17">
        <v>5.8823529411764698E-2</v>
      </c>
      <c r="V1069" s="17">
        <v>0.126984126984127</v>
      </c>
      <c r="W1069" s="17">
        <v>0.13559322033898299</v>
      </c>
      <c r="X1069" s="17">
        <v>0.126582278481013</v>
      </c>
      <c r="Y1069" s="17">
        <v>7.1428571428571397E-2</v>
      </c>
      <c r="Z1069" s="17">
        <v>0.13953488372093001</v>
      </c>
      <c r="AA1069" s="17">
        <v>5.5555555555555601E-2</v>
      </c>
      <c r="AB1069" s="17"/>
      <c r="AC1069" s="17">
        <v>4.9504045964232801E-2</v>
      </c>
      <c r="AD1069" s="17">
        <v>0.112613808085071</v>
      </c>
      <c r="AE1069" s="17">
        <v>9.8912313999444904E-2</v>
      </c>
      <c r="AF1069" s="17"/>
      <c r="AG1069" s="17">
        <v>7.5785748403462999E-2</v>
      </c>
      <c r="AH1069" s="17">
        <v>7.4315239854470694E-2</v>
      </c>
      <c r="AI1069" s="17">
        <v>0.171605972527514</v>
      </c>
      <c r="AJ1069" s="17">
        <v>0.18469483005198201</v>
      </c>
      <c r="AK1069" s="17">
        <v>9.3988395313597303E-2</v>
      </c>
      <c r="AL1069" s="17"/>
      <c r="AM1069" s="17">
        <v>2.91709738078367E-2</v>
      </c>
      <c r="AN1069" s="17">
        <v>2.3682505020937002E-2</v>
      </c>
      <c r="AO1069" s="17">
        <v>9.3546287243722603E-2</v>
      </c>
      <c r="AP1069" s="17">
        <v>0.122483143127652</v>
      </c>
      <c r="AQ1069" s="17">
        <v>0.21573309957054501</v>
      </c>
      <c r="AR1069" s="17"/>
      <c r="AS1069" s="17">
        <v>9.4606496639811896E-2</v>
      </c>
      <c r="AT1069" s="17">
        <v>9.8747336724121795E-2</v>
      </c>
      <c r="AU1069" s="17">
        <v>5.0344855431492197E-2</v>
      </c>
      <c r="AV1069" s="17">
        <v>0.108616882637392</v>
      </c>
      <c r="AW1069" s="17"/>
      <c r="AX1069" s="17">
        <v>7.8641731674367304E-2</v>
      </c>
      <c r="AY1069" s="17"/>
      <c r="AZ1069" s="17">
        <v>9.3709737538843804E-2</v>
      </c>
      <c r="BA1069" s="17">
        <v>8.88631956083651E-2</v>
      </c>
      <c r="BB1069" s="17">
        <v>8.8827886099498002E-2</v>
      </c>
      <c r="BC1069" s="17"/>
      <c r="BD1069" s="17">
        <v>0.101272371054485</v>
      </c>
      <c r="BE1069" s="17">
        <v>9.3626884859504697E-2</v>
      </c>
    </row>
    <row r="1070" spans="2:57" x14ac:dyDescent="0.35">
      <c r="B1070" t="s">
        <v>120</v>
      </c>
      <c r="C1070" s="17">
        <v>0.282979771264109</v>
      </c>
      <c r="D1070" s="17">
        <v>0.285938899059069</v>
      </c>
      <c r="E1070" s="17">
        <v>0.27786813979535402</v>
      </c>
      <c r="F1070" s="17"/>
      <c r="G1070" s="17">
        <v>0.41607719460557802</v>
      </c>
      <c r="H1070" s="17">
        <v>0.30784043025399999</v>
      </c>
      <c r="I1070" s="17">
        <v>0.27203828135956998</v>
      </c>
      <c r="J1070" s="17">
        <v>0.22654338087721901</v>
      </c>
      <c r="K1070" s="17">
        <v>0.29415356276554999</v>
      </c>
      <c r="L1070" s="17">
        <v>0.109594249371932</v>
      </c>
      <c r="M1070" s="17"/>
      <c r="N1070" s="17">
        <v>0.25637819539644602</v>
      </c>
      <c r="O1070" s="17">
        <v>0.278297422628214</v>
      </c>
      <c r="P1070" s="17">
        <v>0.33492063735300898</v>
      </c>
      <c r="Q1070" s="17">
        <v>0.358568376333538</v>
      </c>
      <c r="R1070" s="17"/>
      <c r="S1070" s="17">
        <v>0.29166666666666702</v>
      </c>
      <c r="T1070" s="17">
        <v>0.24761904761904799</v>
      </c>
      <c r="U1070" s="17">
        <v>0.32352941176470601</v>
      </c>
      <c r="V1070" s="17">
        <v>0.33333333333333298</v>
      </c>
      <c r="W1070" s="17">
        <v>0.20338983050847501</v>
      </c>
      <c r="X1070" s="17">
        <v>0.253164556962025</v>
      </c>
      <c r="Y1070" s="17">
        <v>0.28571428571428598</v>
      </c>
      <c r="Z1070" s="17">
        <v>0.209302325581395</v>
      </c>
      <c r="AA1070" s="17">
        <v>0.344444444444444</v>
      </c>
      <c r="AB1070" s="17"/>
      <c r="AC1070" s="17">
        <v>0.25632065745997101</v>
      </c>
      <c r="AD1070" s="17">
        <v>0.260996305454125</v>
      </c>
      <c r="AE1070" s="17">
        <v>0.40914616151614203</v>
      </c>
      <c r="AF1070" s="17"/>
      <c r="AG1070" s="17">
        <v>0.27104097820142897</v>
      </c>
      <c r="AH1070" s="17">
        <v>0.27732605130368498</v>
      </c>
      <c r="AI1070" s="17">
        <v>0.185368599101357</v>
      </c>
      <c r="AJ1070" s="17">
        <v>0</v>
      </c>
      <c r="AK1070" s="17">
        <v>0.35088756905398899</v>
      </c>
      <c r="AL1070" s="17"/>
      <c r="AM1070" s="17">
        <v>0.222932210554937</v>
      </c>
      <c r="AN1070" s="17">
        <v>0.35630873586727702</v>
      </c>
      <c r="AO1070" s="17">
        <v>0.28315485498939003</v>
      </c>
      <c r="AP1070" s="17">
        <v>0.26183857072439398</v>
      </c>
      <c r="AQ1070" s="17">
        <v>0.166876450286009</v>
      </c>
      <c r="AR1070" s="17"/>
      <c r="AS1070" s="17">
        <v>0.239331798180138</v>
      </c>
      <c r="AT1070" s="17">
        <v>0.29526963271020301</v>
      </c>
      <c r="AU1070" s="17">
        <v>0.292682637317077</v>
      </c>
      <c r="AV1070" s="17">
        <v>0.31623685866629397</v>
      </c>
      <c r="AW1070" s="17"/>
      <c r="AX1070" s="17">
        <v>0.30058319509842801</v>
      </c>
      <c r="AY1070" s="17"/>
      <c r="AZ1070" s="17">
        <v>0.35084728244719698</v>
      </c>
      <c r="BA1070" s="17">
        <v>0.29052296433519198</v>
      </c>
      <c r="BB1070" s="17">
        <v>0.20752154705030901</v>
      </c>
      <c r="BC1070" s="17"/>
      <c r="BD1070" s="17">
        <v>0.28622025176473398</v>
      </c>
      <c r="BE1070" s="17">
        <v>0.290734268773436</v>
      </c>
    </row>
    <row r="1071" spans="2:57" x14ac:dyDescent="0.35">
      <c r="B1071" t="s">
        <v>121</v>
      </c>
      <c r="C1071" s="17">
        <v>0.17201462395028</v>
      </c>
      <c r="D1071" s="17">
        <v>0.198695992578728</v>
      </c>
      <c r="E1071" s="17">
        <v>0.15713193984021401</v>
      </c>
      <c r="F1071" s="17"/>
      <c r="G1071" s="17">
        <v>0.12638200350689799</v>
      </c>
      <c r="H1071" s="17">
        <v>0.16578436019228801</v>
      </c>
      <c r="I1071" s="17">
        <v>0.13884992451403599</v>
      </c>
      <c r="J1071" s="17">
        <v>0.22801064471739099</v>
      </c>
      <c r="K1071" s="17">
        <v>0.170044106760354</v>
      </c>
      <c r="L1071" s="17">
        <v>0.27713030986604398</v>
      </c>
      <c r="M1071" s="17"/>
      <c r="N1071" s="17">
        <v>0.17889899927195699</v>
      </c>
      <c r="O1071" s="17">
        <v>0.16282236228529601</v>
      </c>
      <c r="P1071" s="17">
        <v>0.15113651680221599</v>
      </c>
      <c r="Q1071" s="17">
        <v>0.20245515799583699</v>
      </c>
      <c r="R1071" s="17"/>
      <c r="S1071" s="17">
        <v>0.15</v>
      </c>
      <c r="T1071" s="17">
        <v>0.17142857142857101</v>
      </c>
      <c r="U1071" s="17">
        <v>0.26470588235294101</v>
      </c>
      <c r="V1071" s="17">
        <v>9.5238095238095205E-2</v>
      </c>
      <c r="W1071" s="17">
        <v>0.20338983050847501</v>
      </c>
      <c r="X1071" s="17">
        <v>0.215189873417722</v>
      </c>
      <c r="Y1071" s="17">
        <v>0.128571428571429</v>
      </c>
      <c r="Z1071" s="17">
        <v>0.116279069767442</v>
      </c>
      <c r="AA1071" s="17">
        <v>0.18888888888888899</v>
      </c>
      <c r="AB1071" s="17"/>
      <c r="AC1071" s="17">
        <v>0.21727407106746</v>
      </c>
      <c r="AD1071" s="17">
        <v>0.16133276768027999</v>
      </c>
      <c r="AE1071" s="17">
        <v>0.11446253578564999</v>
      </c>
      <c r="AF1071" s="17"/>
      <c r="AG1071" s="17">
        <v>0.16081840081381801</v>
      </c>
      <c r="AH1071" s="17">
        <v>0.183550918163879</v>
      </c>
      <c r="AI1071" s="17">
        <v>0.17456593989987601</v>
      </c>
      <c r="AJ1071" s="17">
        <v>0.81530516994801805</v>
      </c>
      <c r="AK1071" s="17">
        <v>3.9490083104702201E-2</v>
      </c>
      <c r="AL1071" s="17"/>
      <c r="AM1071" s="17">
        <v>0.30746751779071901</v>
      </c>
      <c r="AN1071" s="17">
        <v>0.15613295279744299</v>
      </c>
      <c r="AO1071" s="17">
        <v>0.180562852506053</v>
      </c>
      <c r="AP1071" s="17">
        <v>0.135704423273727</v>
      </c>
      <c r="AQ1071" s="17">
        <v>0.22799728992915799</v>
      </c>
      <c r="AR1071" s="17"/>
      <c r="AS1071" s="17">
        <v>0.17532983549575301</v>
      </c>
      <c r="AT1071" s="17">
        <v>0.154059825926537</v>
      </c>
      <c r="AU1071" s="17">
        <v>0.205190160053563</v>
      </c>
      <c r="AV1071" s="17">
        <v>0.161244379127681</v>
      </c>
      <c r="AW1071" s="17"/>
      <c r="AX1071" s="17">
        <v>0.17090597820190501</v>
      </c>
      <c r="AY1071" s="17"/>
      <c r="AZ1071" s="17">
        <v>0.16422921804589599</v>
      </c>
      <c r="BA1071" s="17">
        <v>0.152382913388008</v>
      </c>
      <c r="BB1071" s="17">
        <v>0.18895115963039899</v>
      </c>
      <c r="BC1071" s="17"/>
      <c r="BD1071" s="17">
        <v>0.15729992249862601</v>
      </c>
      <c r="BE1071" s="17">
        <v>0.173589867136756</v>
      </c>
    </row>
    <row r="1072" spans="2:57" x14ac:dyDescent="0.35">
      <c r="B1072" t="s">
        <v>122</v>
      </c>
      <c r="C1072" s="17">
        <v>0.276612229134996</v>
      </c>
      <c r="D1072" s="17">
        <v>0.25333419606916902</v>
      </c>
      <c r="E1072" s="17">
        <v>0.29160278458140498</v>
      </c>
      <c r="F1072" s="17"/>
      <c r="G1072" s="17">
        <v>0.272408535557702</v>
      </c>
      <c r="H1072" s="17">
        <v>0.29396081220791498</v>
      </c>
      <c r="I1072" s="17">
        <v>0.30459258776925602</v>
      </c>
      <c r="J1072" s="17">
        <v>0.240101020313361</v>
      </c>
      <c r="K1072" s="17">
        <v>0.23989797995794901</v>
      </c>
      <c r="L1072" s="17">
        <v>0.27242411454967402</v>
      </c>
      <c r="M1072" s="17"/>
      <c r="N1072" s="17">
        <v>0.26500783604246703</v>
      </c>
      <c r="O1072" s="17">
        <v>0.29902719367092501</v>
      </c>
      <c r="P1072" s="17">
        <v>0.31117573575051899</v>
      </c>
      <c r="Q1072" s="17">
        <v>0.22215450257952599</v>
      </c>
      <c r="R1072" s="17"/>
      <c r="S1072" s="17">
        <v>0.3</v>
      </c>
      <c r="T1072" s="17">
        <v>0.314285714285714</v>
      </c>
      <c r="U1072" s="17">
        <v>0.20588235294117599</v>
      </c>
      <c r="V1072" s="17">
        <v>0.34920634920634902</v>
      </c>
      <c r="W1072" s="17">
        <v>0.28813559322033899</v>
      </c>
      <c r="X1072" s="17">
        <v>0.240506329113924</v>
      </c>
      <c r="Y1072" s="17">
        <v>0.25714285714285701</v>
      </c>
      <c r="Z1072" s="17">
        <v>0.30232558139534899</v>
      </c>
      <c r="AA1072" s="17">
        <v>0.22222222222222199</v>
      </c>
      <c r="AB1072" s="17"/>
      <c r="AC1072" s="17">
        <v>0.30877333155442499</v>
      </c>
      <c r="AD1072" s="17">
        <v>0.28285781212361699</v>
      </c>
      <c r="AE1072" s="17">
        <v>0.17580943477542599</v>
      </c>
      <c r="AF1072" s="17"/>
      <c r="AG1072" s="17">
        <v>0.32688199366448001</v>
      </c>
      <c r="AH1072" s="17">
        <v>0.28220605349216599</v>
      </c>
      <c r="AI1072" s="17">
        <v>0.28292516632249798</v>
      </c>
      <c r="AJ1072" s="17">
        <v>0</v>
      </c>
      <c r="AK1072" s="17">
        <v>0.16381607715052701</v>
      </c>
      <c r="AL1072" s="17"/>
      <c r="AM1072" s="17">
        <v>0.28552796882364001</v>
      </c>
      <c r="AN1072" s="17">
        <v>0.25821634873393101</v>
      </c>
      <c r="AO1072" s="17">
        <v>0.25787351074521297</v>
      </c>
      <c r="AP1072" s="17">
        <v>0.30279345754631398</v>
      </c>
      <c r="AQ1072" s="17">
        <v>0.21400530198345999</v>
      </c>
      <c r="AR1072" s="17"/>
      <c r="AS1072" s="17">
        <v>0.30662164833995098</v>
      </c>
      <c r="AT1072" s="17">
        <v>0.26693289035084999</v>
      </c>
      <c r="AU1072" s="17">
        <v>0.27249514405381697</v>
      </c>
      <c r="AV1072" s="17">
        <v>0.25300438535262298</v>
      </c>
      <c r="AW1072" s="17"/>
      <c r="AX1072" s="17">
        <v>0.267615454633373</v>
      </c>
      <c r="AY1072" s="17"/>
      <c r="AZ1072" s="17">
        <v>0.25053795563261</v>
      </c>
      <c r="BA1072" s="17">
        <v>0.31638961798764698</v>
      </c>
      <c r="BB1072" s="17">
        <v>0.25748738619202799</v>
      </c>
      <c r="BC1072" s="17"/>
      <c r="BD1072" s="17">
        <v>0.27279866056172097</v>
      </c>
      <c r="BE1072" s="17">
        <v>0.26589128298454701</v>
      </c>
    </row>
    <row r="1073" spans="2:57" x14ac:dyDescent="0.35">
      <c r="B1073" t="s">
        <v>123</v>
      </c>
      <c r="C1073" s="17">
        <v>0.17978829944769001</v>
      </c>
      <c r="D1073" s="17">
        <v>0.16548805556438001</v>
      </c>
      <c r="E1073" s="17">
        <v>0.18904370609826601</v>
      </c>
      <c r="F1073" s="17"/>
      <c r="G1073" s="17">
        <v>0.108713119299331</v>
      </c>
      <c r="H1073" s="17">
        <v>0.12474276731985499</v>
      </c>
      <c r="I1073" s="17">
        <v>0.18210534801629699</v>
      </c>
      <c r="J1073" s="17">
        <v>0.22756241450487699</v>
      </c>
      <c r="K1073" s="17">
        <v>0.244794642313235</v>
      </c>
      <c r="L1073" s="17">
        <v>0.26151972779641702</v>
      </c>
      <c r="M1073" s="17"/>
      <c r="N1073" s="17">
        <v>0.200596608997197</v>
      </c>
      <c r="O1073" s="17">
        <v>0.15943162089739901</v>
      </c>
      <c r="P1073" s="17">
        <v>0.17336328356980199</v>
      </c>
      <c r="Q1073" s="17">
        <v>0.144843861400727</v>
      </c>
      <c r="R1073" s="17"/>
      <c r="S1073" s="17">
        <v>0.18333333333333299</v>
      </c>
      <c r="T1073" s="17">
        <v>0.2</v>
      </c>
      <c r="U1073" s="17">
        <v>0.14705882352941199</v>
      </c>
      <c r="V1073" s="17">
        <v>9.5238095238095205E-2</v>
      </c>
      <c r="W1073" s="17">
        <v>0.169491525423729</v>
      </c>
      <c r="X1073" s="17">
        <v>0.164556962025316</v>
      </c>
      <c r="Y1073" s="17">
        <v>0.25714285714285701</v>
      </c>
      <c r="Z1073" s="17">
        <v>0.232558139534884</v>
      </c>
      <c r="AA1073" s="17">
        <v>0.18888888888888899</v>
      </c>
      <c r="AB1073" s="17"/>
      <c r="AC1073" s="17">
        <v>0.16812789395391101</v>
      </c>
      <c r="AD1073" s="17">
        <v>0.18219930665690601</v>
      </c>
      <c r="AE1073" s="17">
        <v>0.20166955392333799</v>
      </c>
      <c r="AF1073" s="17"/>
      <c r="AG1073" s="17">
        <v>0.16547287891681001</v>
      </c>
      <c r="AH1073" s="17">
        <v>0.1826017371858</v>
      </c>
      <c r="AI1073" s="17">
        <v>0.18553432214875501</v>
      </c>
      <c r="AJ1073" s="17">
        <v>0</v>
      </c>
      <c r="AK1073" s="17">
        <v>0.35181787537718501</v>
      </c>
      <c r="AL1073" s="17"/>
      <c r="AM1073" s="17">
        <v>0.15490132902286699</v>
      </c>
      <c r="AN1073" s="17">
        <v>0.20565945758041199</v>
      </c>
      <c r="AO1073" s="17">
        <v>0.18486249451562101</v>
      </c>
      <c r="AP1073" s="17">
        <v>0.17718040532791299</v>
      </c>
      <c r="AQ1073" s="17">
        <v>0.175387858230829</v>
      </c>
      <c r="AR1073" s="17"/>
      <c r="AS1073" s="17">
        <v>0.18411022134434599</v>
      </c>
      <c r="AT1073" s="17">
        <v>0.18499031428828799</v>
      </c>
      <c r="AU1073" s="17">
        <v>0.17928720314405</v>
      </c>
      <c r="AV1073" s="17">
        <v>0.16089749421600999</v>
      </c>
      <c r="AW1073" s="17"/>
      <c r="AX1073" s="17">
        <v>0.18225364039192599</v>
      </c>
      <c r="AY1073" s="17"/>
      <c r="AZ1073" s="17">
        <v>0.14067580633545301</v>
      </c>
      <c r="BA1073" s="17">
        <v>0.15184130868078899</v>
      </c>
      <c r="BB1073" s="17">
        <v>0.25721202102776602</v>
      </c>
      <c r="BC1073" s="17"/>
      <c r="BD1073" s="17">
        <v>0.18240879412043301</v>
      </c>
      <c r="BE1073" s="17">
        <v>0.176157696245757</v>
      </c>
    </row>
    <row r="1074" spans="2:57"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row>
    <row r="1075" spans="2:57" x14ac:dyDescent="0.35">
      <c r="B1075" s="6" t="s">
        <v>445</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row>
    <row r="1076" spans="2:57" x14ac:dyDescent="0.35">
      <c r="B1076" s="24" t="s">
        <v>85</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row>
    <row r="1077" spans="2:57" x14ac:dyDescent="0.35">
      <c r="B1077" t="s">
        <v>438</v>
      </c>
      <c r="C1077" s="17">
        <v>0.102624431562874</v>
      </c>
      <c r="D1077" s="17">
        <v>0.141162237617906</v>
      </c>
      <c r="E1077" s="17">
        <v>8.0442638229780303E-2</v>
      </c>
      <c r="F1077" s="17"/>
      <c r="G1077" s="17">
        <v>0.13775089470961299</v>
      </c>
      <c r="H1077" s="17">
        <v>0.145191481002587</v>
      </c>
      <c r="I1077" s="17">
        <v>9.8486202677064705E-2</v>
      </c>
      <c r="J1077" s="17">
        <v>0.11036429195625801</v>
      </c>
      <c r="K1077" s="17">
        <v>3.14141653469759E-2</v>
      </c>
      <c r="L1077" s="17">
        <v>0</v>
      </c>
      <c r="M1077" s="17"/>
      <c r="N1077" s="17">
        <v>7.9502843363083706E-2</v>
      </c>
      <c r="O1077" s="17">
        <v>0.13707801737564801</v>
      </c>
      <c r="P1077" s="17">
        <v>9.8474510248681896E-2</v>
      </c>
      <c r="Q1077" s="17">
        <v>0.14882349931001601</v>
      </c>
      <c r="R1077" s="17"/>
      <c r="S1077" s="17">
        <v>0.125</v>
      </c>
      <c r="T1077" s="17">
        <v>0.14285714285714299</v>
      </c>
      <c r="U1077" s="17">
        <v>2.9411764705882401E-2</v>
      </c>
      <c r="V1077" s="17">
        <v>6.3492063492063502E-2</v>
      </c>
      <c r="W1077" s="17">
        <v>0.101694915254237</v>
      </c>
      <c r="X1077" s="17">
        <v>0.10126582278481</v>
      </c>
      <c r="Y1077" s="17">
        <v>0.157142857142857</v>
      </c>
      <c r="Z1077" s="17">
        <v>6.9767441860465101E-2</v>
      </c>
      <c r="AA1077" s="17">
        <v>8.8888888888888906E-2</v>
      </c>
      <c r="AB1077" s="17"/>
      <c r="AC1077" s="17">
        <v>6.3791363925736103E-2</v>
      </c>
      <c r="AD1077" s="17">
        <v>0.109041506385676</v>
      </c>
      <c r="AE1077" s="17">
        <v>0.115122907189951</v>
      </c>
      <c r="AF1077" s="17"/>
      <c r="AG1077" s="17">
        <v>7.0605994609160297E-2</v>
      </c>
      <c r="AH1077" s="17">
        <v>0.11612988191472499</v>
      </c>
      <c r="AI1077" s="17">
        <v>0.118792000892432</v>
      </c>
      <c r="AJ1077" s="17">
        <v>0</v>
      </c>
      <c r="AK1077" s="17">
        <v>0.100671005597976</v>
      </c>
      <c r="AL1077" s="17"/>
      <c r="AM1077" s="17">
        <v>6.7142954172792604E-2</v>
      </c>
      <c r="AN1077" s="17">
        <v>7.5892586911052898E-2</v>
      </c>
      <c r="AO1077" s="17">
        <v>0.104666646308927</v>
      </c>
      <c r="AP1077" s="17">
        <v>0.11899736889166</v>
      </c>
      <c r="AQ1077" s="17">
        <v>0.12804737202595601</v>
      </c>
      <c r="AR1077" s="17"/>
      <c r="AS1077" s="17">
        <v>0.117473855953299</v>
      </c>
      <c r="AT1077" s="17">
        <v>9.7814569434477194E-2</v>
      </c>
      <c r="AU1077" s="17">
        <v>6.5610062397508703E-2</v>
      </c>
      <c r="AV1077" s="17">
        <v>0.140377570819504</v>
      </c>
      <c r="AW1077" s="17"/>
      <c r="AX1077" s="17">
        <v>9.3625024632503995E-2</v>
      </c>
      <c r="AY1077" s="17"/>
      <c r="AZ1077" s="17">
        <v>0.153588398069639</v>
      </c>
      <c r="BA1077" s="17">
        <v>0.10616233219844499</v>
      </c>
      <c r="BB1077" s="17">
        <v>4.2674033062928697E-2</v>
      </c>
      <c r="BC1077" s="17"/>
      <c r="BD1077" s="17">
        <v>0.113056384901465</v>
      </c>
      <c r="BE1077" s="17">
        <v>0.10121136163326599</v>
      </c>
    </row>
    <row r="1078" spans="2:57" x14ac:dyDescent="0.35">
      <c r="B1078" t="s">
        <v>439</v>
      </c>
      <c r="C1078" s="17">
        <v>0.30057268575065199</v>
      </c>
      <c r="D1078" s="17">
        <v>0.26626322773665101</v>
      </c>
      <c r="E1078" s="17">
        <v>0.319932726232459</v>
      </c>
      <c r="F1078" s="17"/>
      <c r="G1078" s="17">
        <v>0.22962224547327301</v>
      </c>
      <c r="H1078" s="17">
        <v>0.32966720514783898</v>
      </c>
      <c r="I1078" s="17">
        <v>0.35191950941697903</v>
      </c>
      <c r="J1078" s="17">
        <v>0.33738276000263301</v>
      </c>
      <c r="K1078" s="17">
        <v>0.20707955920249299</v>
      </c>
      <c r="L1078" s="17">
        <v>0.16186186078124701</v>
      </c>
      <c r="M1078" s="17"/>
      <c r="N1078" s="17">
        <v>0.28560988919212499</v>
      </c>
      <c r="O1078" s="17">
        <v>0.34456391444311602</v>
      </c>
      <c r="P1078" s="17">
        <v>0.25853085386230201</v>
      </c>
      <c r="Q1078" s="17">
        <v>0.31767249465911102</v>
      </c>
      <c r="R1078" s="17"/>
      <c r="S1078" s="17">
        <v>0.3</v>
      </c>
      <c r="T1078" s="17">
        <v>0.314285714285714</v>
      </c>
      <c r="U1078" s="17">
        <v>0.26470588235294101</v>
      </c>
      <c r="V1078" s="17">
        <v>0.26984126984126999</v>
      </c>
      <c r="W1078" s="17">
        <v>0.37288135593220301</v>
      </c>
      <c r="X1078" s="17">
        <v>0.341772151898734</v>
      </c>
      <c r="Y1078" s="17">
        <v>0.24285714285714299</v>
      </c>
      <c r="Z1078" s="17">
        <v>0.30232558139534899</v>
      </c>
      <c r="AA1078" s="17">
        <v>0.3</v>
      </c>
      <c r="AB1078" s="17"/>
      <c r="AC1078" s="17">
        <v>0.29228126309609997</v>
      </c>
      <c r="AD1078" s="17">
        <v>0.32326980346998702</v>
      </c>
      <c r="AE1078" s="17">
        <v>0.263577376669269</v>
      </c>
      <c r="AF1078" s="17"/>
      <c r="AG1078" s="17">
        <v>0.25987412701325602</v>
      </c>
      <c r="AH1078" s="17">
        <v>0.34330693896857201</v>
      </c>
      <c r="AI1078" s="17">
        <v>0.329805239405004</v>
      </c>
      <c r="AJ1078" s="17">
        <v>0</v>
      </c>
      <c r="AK1078" s="17">
        <v>0.182640314856337</v>
      </c>
      <c r="AL1078" s="17"/>
      <c r="AM1078" s="17">
        <v>0.30857798196788699</v>
      </c>
      <c r="AN1078" s="17">
        <v>0.285304727885208</v>
      </c>
      <c r="AO1078" s="17">
        <v>0.29492198095055899</v>
      </c>
      <c r="AP1078" s="17">
        <v>0.37404325776880698</v>
      </c>
      <c r="AQ1078" s="17">
        <v>0.136639992512012</v>
      </c>
      <c r="AR1078" s="17"/>
      <c r="AS1078" s="17">
        <v>0.271449362881658</v>
      </c>
      <c r="AT1078" s="17">
        <v>0.334968711054352</v>
      </c>
      <c r="AU1078" s="17">
        <v>0.282258803298856</v>
      </c>
      <c r="AV1078" s="17">
        <v>0.296757237912182</v>
      </c>
      <c r="AW1078" s="17"/>
      <c r="AX1078" s="17">
        <v>0.31919918953199</v>
      </c>
      <c r="AY1078" s="17"/>
      <c r="AZ1078" s="17">
        <v>0.255890793199753</v>
      </c>
      <c r="BA1078" s="17">
        <v>0.37045787993698398</v>
      </c>
      <c r="BB1078" s="17">
        <v>0.26817976556066397</v>
      </c>
      <c r="BC1078" s="17"/>
      <c r="BD1078" s="17">
        <v>0.28107672262406902</v>
      </c>
      <c r="BE1078" s="17">
        <v>0.32677010236250698</v>
      </c>
    </row>
    <row r="1079" spans="2:57" x14ac:dyDescent="0.35">
      <c r="B1079" t="s">
        <v>440</v>
      </c>
      <c r="C1079" s="17">
        <v>0.43795331756716999</v>
      </c>
      <c r="D1079" s="17">
        <v>0.44544061206902402</v>
      </c>
      <c r="E1079" s="17">
        <v>0.43313813542395102</v>
      </c>
      <c r="F1079" s="17"/>
      <c r="G1079" s="17">
        <v>0.39422453543228803</v>
      </c>
      <c r="H1079" s="17">
        <v>0.33615918384564503</v>
      </c>
      <c r="I1079" s="17">
        <v>0.40977039830630502</v>
      </c>
      <c r="J1079" s="17">
        <v>0.467083220658224</v>
      </c>
      <c r="K1079" s="17">
        <v>0.55410637890019598</v>
      </c>
      <c r="L1079" s="17">
        <v>0.78283969733174197</v>
      </c>
      <c r="M1079" s="17"/>
      <c r="N1079" s="17">
        <v>0.47836578275235397</v>
      </c>
      <c r="O1079" s="17">
        <v>0.37159083329987203</v>
      </c>
      <c r="P1079" s="17">
        <v>0.512276971120883</v>
      </c>
      <c r="Q1079" s="17">
        <v>0.29023614420365701</v>
      </c>
      <c r="R1079" s="17"/>
      <c r="S1079" s="17">
        <v>0.41666666666666702</v>
      </c>
      <c r="T1079" s="17">
        <v>0.4</v>
      </c>
      <c r="U1079" s="17">
        <v>0.441176470588235</v>
      </c>
      <c r="V1079" s="17">
        <v>0.476190476190476</v>
      </c>
      <c r="W1079" s="17">
        <v>0.338983050847458</v>
      </c>
      <c r="X1079" s="17">
        <v>0.430379746835443</v>
      </c>
      <c r="Y1079" s="17">
        <v>0.45714285714285702</v>
      </c>
      <c r="Z1079" s="17">
        <v>0.55813953488372103</v>
      </c>
      <c r="AA1079" s="17">
        <v>0.48888888888888898</v>
      </c>
      <c r="AB1079" s="17"/>
      <c r="AC1079" s="17">
        <v>0.511588470405546</v>
      </c>
      <c r="AD1079" s="17">
        <v>0.40507259406867702</v>
      </c>
      <c r="AE1079" s="17">
        <v>0.40125561536629201</v>
      </c>
      <c r="AF1079" s="17"/>
      <c r="AG1079" s="17">
        <v>0.49952586475177202</v>
      </c>
      <c r="AH1079" s="17">
        <v>0.43482675851303898</v>
      </c>
      <c r="AI1079" s="17">
        <v>0.320950452222445</v>
      </c>
      <c r="AJ1079" s="17">
        <v>0.81530516994801805</v>
      </c>
      <c r="AK1079" s="17">
        <v>0.50328161682602301</v>
      </c>
      <c r="AL1079" s="17"/>
      <c r="AM1079" s="17">
        <v>0.399365166165012</v>
      </c>
      <c r="AN1079" s="17">
        <v>0.47797468990140102</v>
      </c>
      <c r="AO1079" s="17">
        <v>0.408412105807336</v>
      </c>
      <c r="AP1079" s="17">
        <v>0.41778544375670501</v>
      </c>
      <c r="AQ1079" s="17">
        <v>0.47890430102884901</v>
      </c>
      <c r="AR1079" s="17"/>
      <c r="AS1079" s="17">
        <v>0.40320222011107898</v>
      </c>
      <c r="AT1079" s="17">
        <v>0.42862942325638898</v>
      </c>
      <c r="AU1079" s="17">
        <v>0.51489915719947998</v>
      </c>
      <c r="AV1079" s="17">
        <v>0.41119319084108702</v>
      </c>
      <c r="AW1079" s="17"/>
      <c r="AX1079" s="17">
        <v>0.448209826283887</v>
      </c>
      <c r="AY1079" s="17"/>
      <c r="AZ1079" s="17">
        <v>0.42206420674930301</v>
      </c>
      <c r="BA1079" s="17">
        <v>0.37696295000784702</v>
      </c>
      <c r="BB1079" s="17">
        <v>0.52788758272912295</v>
      </c>
      <c r="BC1079" s="17"/>
      <c r="BD1079" s="17">
        <v>0.43220731169335103</v>
      </c>
      <c r="BE1079" s="17">
        <v>0.43463431029105098</v>
      </c>
    </row>
    <row r="1080" spans="2:57" x14ac:dyDescent="0.35">
      <c r="B1080" t="s">
        <v>441</v>
      </c>
      <c r="C1080" s="17">
        <v>7.1576391877455098E-2</v>
      </c>
      <c r="D1080" s="17">
        <v>7.2578420969690596E-2</v>
      </c>
      <c r="E1080" s="17">
        <v>7.1323636678517502E-2</v>
      </c>
      <c r="F1080" s="17"/>
      <c r="G1080" s="17">
        <v>9.6795330856752002E-2</v>
      </c>
      <c r="H1080" s="17">
        <v>9.5746332995053404E-2</v>
      </c>
      <c r="I1080" s="17">
        <v>7.5027367689175298E-2</v>
      </c>
      <c r="J1080" s="17">
        <v>2.5229816633431601E-2</v>
      </c>
      <c r="K1080" s="17">
        <v>8.35292479903708E-2</v>
      </c>
      <c r="L1080" s="17">
        <v>0</v>
      </c>
      <c r="M1080" s="17"/>
      <c r="N1080" s="17">
        <v>7.6308760983083201E-2</v>
      </c>
      <c r="O1080" s="17">
        <v>7.2080926791768807E-2</v>
      </c>
      <c r="P1080" s="17">
        <v>4.9624260279720202E-2</v>
      </c>
      <c r="Q1080" s="17">
        <v>7.1468124469013697E-2</v>
      </c>
      <c r="R1080" s="17"/>
      <c r="S1080" s="17">
        <v>8.3333333333333301E-2</v>
      </c>
      <c r="T1080" s="17">
        <v>5.7142857142857099E-2</v>
      </c>
      <c r="U1080" s="17">
        <v>0.17647058823529399</v>
      </c>
      <c r="V1080" s="17">
        <v>4.7619047619047603E-2</v>
      </c>
      <c r="W1080" s="17">
        <v>0.101694915254237</v>
      </c>
      <c r="X1080" s="17">
        <v>7.5949367088607597E-2</v>
      </c>
      <c r="Y1080" s="17">
        <v>1.4285714285714299E-2</v>
      </c>
      <c r="Z1080" s="17">
        <v>6.9767441860465101E-2</v>
      </c>
      <c r="AA1080" s="17">
        <v>3.3333333333333298E-2</v>
      </c>
      <c r="AB1080" s="17"/>
      <c r="AC1080" s="17">
        <v>3.6797042283903701E-2</v>
      </c>
      <c r="AD1080" s="17">
        <v>9.6244917885892095E-2</v>
      </c>
      <c r="AE1080" s="17">
        <v>9.0301978151773293E-2</v>
      </c>
      <c r="AF1080" s="17"/>
      <c r="AG1080" s="17">
        <v>7.8538642360673594E-2</v>
      </c>
      <c r="AH1080" s="17">
        <v>5.0772803474558897E-2</v>
      </c>
      <c r="AI1080" s="17">
        <v>0.119933835621701</v>
      </c>
      <c r="AJ1080" s="17">
        <v>0.18469483005198201</v>
      </c>
      <c r="AK1080" s="17">
        <v>0</v>
      </c>
      <c r="AL1080" s="17"/>
      <c r="AM1080" s="17">
        <v>0.12433500635738801</v>
      </c>
      <c r="AN1080" s="17">
        <v>4.2212439597218397E-2</v>
      </c>
      <c r="AO1080" s="17">
        <v>0.102284320450701</v>
      </c>
      <c r="AP1080" s="17">
        <v>3.6945899344034798E-2</v>
      </c>
      <c r="AQ1080" s="17">
        <v>7.8614790212390595E-2</v>
      </c>
      <c r="AR1080" s="17"/>
      <c r="AS1080" s="17">
        <v>7.53328593472153E-2</v>
      </c>
      <c r="AT1080" s="17">
        <v>7.7952060723834093E-2</v>
      </c>
      <c r="AU1080" s="17">
        <v>4.6896803828839997E-2</v>
      </c>
      <c r="AV1080" s="17">
        <v>8.5071442822382298E-2</v>
      </c>
      <c r="AW1080" s="17"/>
      <c r="AX1080" s="17">
        <v>6.4830821226263394E-2</v>
      </c>
      <c r="AY1080" s="17"/>
      <c r="AZ1080" s="17">
        <v>5.16742451807835E-2</v>
      </c>
      <c r="BA1080" s="17">
        <v>9.2291276969254404E-2</v>
      </c>
      <c r="BB1080" s="17">
        <v>6.6438623354379903E-2</v>
      </c>
      <c r="BC1080" s="17"/>
      <c r="BD1080" s="17">
        <v>6.3406763977193595E-2</v>
      </c>
      <c r="BE1080" s="17">
        <v>8.8505405284915697E-2</v>
      </c>
    </row>
    <row r="1081" spans="2:57" x14ac:dyDescent="0.35">
      <c r="B1081" t="s">
        <v>442</v>
      </c>
      <c r="C1081" s="17">
        <v>3.1711355272317998E-2</v>
      </c>
      <c r="D1081" s="17">
        <v>2.86988856319167E-2</v>
      </c>
      <c r="E1081" s="17">
        <v>3.3632110598715001E-2</v>
      </c>
      <c r="F1081" s="17"/>
      <c r="G1081" s="17">
        <v>7.1348146825552197E-2</v>
      </c>
      <c r="H1081" s="17">
        <v>5.5089412773501198E-2</v>
      </c>
      <c r="I1081" s="17">
        <v>1.3443888580033E-2</v>
      </c>
      <c r="J1081" s="17">
        <v>1.6944181263800401E-2</v>
      </c>
      <c r="K1081" s="17">
        <v>2.1492670070903701E-2</v>
      </c>
      <c r="L1081" s="17">
        <v>0</v>
      </c>
      <c r="M1081" s="17"/>
      <c r="N1081" s="17">
        <v>3.1081042050896401E-2</v>
      </c>
      <c r="O1081" s="17">
        <v>2.9083397505572501E-2</v>
      </c>
      <c r="P1081" s="17">
        <v>1.8847584482132598E-2</v>
      </c>
      <c r="Q1081" s="17">
        <v>6.3102141486095803E-2</v>
      </c>
      <c r="R1081" s="17"/>
      <c r="S1081" s="17">
        <v>2.5000000000000001E-2</v>
      </c>
      <c r="T1081" s="17">
        <v>9.5238095238095195E-3</v>
      </c>
      <c r="U1081" s="17">
        <v>2.9411764705882401E-2</v>
      </c>
      <c r="V1081" s="17">
        <v>9.5238095238095205E-2</v>
      </c>
      <c r="W1081" s="17">
        <v>3.3898305084745797E-2</v>
      </c>
      <c r="X1081" s="17">
        <v>1.26582278481013E-2</v>
      </c>
      <c r="Y1081" s="17">
        <v>5.7142857142857099E-2</v>
      </c>
      <c r="Z1081" s="17">
        <v>0</v>
      </c>
      <c r="AA1081" s="17">
        <v>2.2222222222222199E-2</v>
      </c>
      <c r="AB1081" s="17"/>
      <c r="AC1081" s="17">
        <v>2.9453760782232399E-2</v>
      </c>
      <c r="AD1081" s="17">
        <v>2.3884621473251499E-2</v>
      </c>
      <c r="AE1081" s="17">
        <v>6.46561853215879E-2</v>
      </c>
      <c r="AF1081" s="17"/>
      <c r="AG1081" s="17">
        <v>3.2300292476495199E-2</v>
      </c>
      <c r="AH1081" s="17">
        <v>1.39625137166642E-2</v>
      </c>
      <c r="AI1081" s="17">
        <v>9.2200647950312603E-2</v>
      </c>
      <c r="AJ1081" s="17">
        <v>0</v>
      </c>
      <c r="AK1081" s="17">
        <v>8.4077913453689604E-2</v>
      </c>
      <c r="AL1081" s="17"/>
      <c r="AM1081" s="17">
        <v>1.7098163456861701E-2</v>
      </c>
      <c r="AN1081" s="17">
        <v>3.3277143368028297E-2</v>
      </c>
      <c r="AO1081" s="17">
        <v>2.4481943758490499E-2</v>
      </c>
      <c r="AP1081" s="17">
        <v>3.5435189848543498E-2</v>
      </c>
      <c r="AQ1081" s="17">
        <v>0.17779354422079199</v>
      </c>
      <c r="AR1081" s="17"/>
      <c r="AS1081" s="17">
        <v>3.8068001781601898E-2</v>
      </c>
      <c r="AT1081" s="17">
        <v>3.6349714421826197E-2</v>
      </c>
      <c r="AU1081" s="17">
        <v>6.6794460991525199E-3</v>
      </c>
      <c r="AV1081" s="17">
        <v>4.5247470499336299E-2</v>
      </c>
      <c r="AW1081" s="17"/>
      <c r="AX1081" s="17">
        <v>2.4515732359681099E-2</v>
      </c>
      <c r="AY1081" s="17"/>
      <c r="AZ1081" s="17">
        <v>3.7688917222385702E-2</v>
      </c>
      <c r="BA1081" s="17">
        <v>2.9259502508966799E-2</v>
      </c>
      <c r="BB1081" s="17">
        <v>3.0677065837959601E-2</v>
      </c>
      <c r="BC1081" s="17"/>
      <c r="BD1081" s="17">
        <v>3.6755445062159199E-2</v>
      </c>
      <c r="BE1081" s="17">
        <v>3.1426629137807201E-2</v>
      </c>
    </row>
    <row r="1082" spans="2:57" x14ac:dyDescent="0.35">
      <c r="B1082" t="s">
        <v>443</v>
      </c>
      <c r="C1082" s="17">
        <v>5.5561817969531503E-2</v>
      </c>
      <c r="D1082" s="17">
        <v>4.58566159748117E-2</v>
      </c>
      <c r="E1082" s="17">
        <v>6.15307528365771E-2</v>
      </c>
      <c r="F1082" s="17"/>
      <c r="G1082" s="17">
        <v>7.0258846702521804E-2</v>
      </c>
      <c r="H1082" s="17">
        <v>3.8146384235374801E-2</v>
      </c>
      <c r="I1082" s="17">
        <v>5.1352633330442397E-2</v>
      </c>
      <c r="J1082" s="17">
        <v>4.2995729485653902E-2</v>
      </c>
      <c r="K1082" s="17">
        <v>0.10237797848906</v>
      </c>
      <c r="L1082" s="17">
        <v>5.5298441887011697E-2</v>
      </c>
      <c r="M1082" s="17"/>
      <c r="N1082" s="17">
        <v>4.9131681658457799E-2</v>
      </c>
      <c r="O1082" s="17">
        <v>4.5602910584023597E-2</v>
      </c>
      <c r="P1082" s="17">
        <v>6.2245820006280303E-2</v>
      </c>
      <c r="Q1082" s="17">
        <v>0.10869759587210701</v>
      </c>
      <c r="R1082" s="17"/>
      <c r="S1082" s="17">
        <v>0.05</v>
      </c>
      <c r="T1082" s="17">
        <v>7.6190476190476197E-2</v>
      </c>
      <c r="U1082" s="17">
        <v>5.8823529411764698E-2</v>
      </c>
      <c r="V1082" s="17">
        <v>4.7619047619047603E-2</v>
      </c>
      <c r="W1082" s="17">
        <v>5.0847457627118599E-2</v>
      </c>
      <c r="X1082" s="17">
        <v>3.7974683544303799E-2</v>
      </c>
      <c r="Y1082" s="17">
        <v>7.1428571428571397E-2</v>
      </c>
      <c r="Z1082" s="17">
        <v>0</v>
      </c>
      <c r="AA1082" s="17">
        <v>6.6666666666666693E-2</v>
      </c>
      <c r="AB1082" s="17"/>
      <c r="AC1082" s="17">
        <v>6.6088099506481507E-2</v>
      </c>
      <c r="AD1082" s="17">
        <v>4.2486556716516702E-2</v>
      </c>
      <c r="AE1082" s="17">
        <v>6.5085937301126495E-2</v>
      </c>
      <c r="AF1082" s="17"/>
      <c r="AG1082" s="17">
        <v>5.9155078788643102E-2</v>
      </c>
      <c r="AH1082" s="17">
        <v>4.1001103412441398E-2</v>
      </c>
      <c r="AI1082" s="17">
        <v>1.8317823908105501E-2</v>
      </c>
      <c r="AJ1082" s="17">
        <v>0</v>
      </c>
      <c r="AK1082" s="17">
        <v>0.129329149265974</v>
      </c>
      <c r="AL1082" s="17"/>
      <c r="AM1082" s="17">
        <v>8.3480727880058905E-2</v>
      </c>
      <c r="AN1082" s="17">
        <v>8.5338412337091094E-2</v>
      </c>
      <c r="AO1082" s="17">
        <v>6.52330027239863E-2</v>
      </c>
      <c r="AP1082" s="17">
        <v>1.67928403902497E-2</v>
      </c>
      <c r="AQ1082" s="17">
        <v>0</v>
      </c>
      <c r="AR1082" s="17"/>
      <c r="AS1082" s="17">
        <v>9.4473699925146495E-2</v>
      </c>
      <c r="AT1082" s="17">
        <v>2.4285521109121602E-2</v>
      </c>
      <c r="AU1082" s="17">
        <v>8.3655727176163194E-2</v>
      </c>
      <c r="AV1082" s="17">
        <v>2.1353087105508699E-2</v>
      </c>
      <c r="AW1082" s="17"/>
      <c r="AX1082" s="17">
        <v>4.9619405965674102E-2</v>
      </c>
      <c r="AY1082" s="17"/>
      <c r="AZ1082" s="17">
        <v>7.9093439578136193E-2</v>
      </c>
      <c r="BA1082" s="17">
        <v>2.4866058378503201E-2</v>
      </c>
      <c r="BB1082" s="17">
        <v>6.4142929454944903E-2</v>
      </c>
      <c r="BC1082" s="17"/>
      <c r="BD1082" s="17">
        <v>7.3497371741763198E-2</v>
      </c>
      <c r="BE1082" s="17">
        <v>1.7452191290454E-2</v>
      </c>
    </row>
    <row r="1083" spans="2:57" x14ac:dyDescent="0.3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row>
    <row r="1084" spans="2:57" x14ac:dyDescent="0.35">
      <c r="B1084" s="6" t="s">
        <v>446</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row>
    <row r="1085" spans="2:57" x14ac:dyDescent="0.35">
      <c r="B1085" s="24" t="s">
        <v>85</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row>
    <row r="1086" spans="2:57" x14ac:dyDescent="0.35">
      <c r="B1086" t="s">
        <v>438</v>
      </c>
      <c r="C1086" s="17">
        <v>7.3347199983247097E-2</v>
      </c>
      <c r="D1086" s="17">
        <v>0.119414625896784</v>
      </c>
      <c r="E1086" s="17">
        <v>4.6599532322698901E-2</v>
      </c>
      <c r="F1086" s="17"/>
      <c r="G1086" s="17">
        <v>0.10902275507475701</v>
      </c>
      <c r="H1086" s="17">
        <v>7.9652905659648401E-2</v>
      </c>
      <c r="I1086" s="17">
        <v>7.0431089431260696E-2</v>
      </c>
      <c r="J1086" s="17">
        <v>7.6713861525420105E-2</v>
      </c>
      <c r="K1086" s="17">
        <v>5.3640315428235802E-2</v>
      </c>
      <c r="L1086" s="17">
        <v>2.90619548603273E-2</v>
      </c>
      <c r="M1086" s="17"/>
      <c r="N1086" s="17">
        <v>6.1139278528807101E-2</v>
      </c>
      <c r="O1086" s="17">
        <v>9.2880649692415093E-2</v>
      </c>
      <c r="P1086" s="17">
        <v>6.9641074757588101E-2</v>
      </c>
      <c r="Q1086" s="17">
        <v>9.7878768032671995E-2</v>
      </c>
      <c r="R1086" s="17"/>
      <c r="S1086" s="17">
        <v>8.3333333333333301E-2</v>
      </c>
      <c r="T1086" s="17">
        <v>5.7142857142857099E-2</v>
      </c>
      <c r="U1086" s="17">
        <v>2.9411764705882401E-2</v>
      </c>
      <c r="V1086" s="17">
        <v>6.3492063492063502E-2</v>
      </c>
      <c r="W1086" s="17">
        <v>8.4745762711864403E-2</v>
      </c>
      <c r="X1086" s="17">
        <v>0.10126582278481</v>
      </c>
      <c r="Y1086" s="17">
        <v>8.5714285714285701E-2</v>
      </c>
      <c r="Z1086" s="17">
        <v>9.3023255813953501E-2</v>
      </c>
      <c r="AA1086" s="17">
        <v>7.7777777777777807E-2</v>
      </c>
      <c r="AB1086" s="17"/>
      <c r="AC1086" s="17">
        <v>7.2833939411398804E-2</v>
      </c>
      <c r="AD1086" s="17">
        <v>6.5506268433093803E-2</v>
      </c>
      <c r="AE1086" s="17">
        <v>7.3205497494585006E-2</v>
      </c>
      <c r="AF1086" s="17"/>
      <c r="AG1086" s="17">
        <v>6.1843171997219101E-2</v>
      </c>
      <c r="AH1086" s="17">
        <v>8.4317081700597901E-2</v>
      </c>
      <c r="AI1086" s="17">
        <v>7.7265824487966803E-2</v>
      </c>
      <c r="AJ1086" s="17">
        <v>0.18469483005198201</v>
      </c>
      <c r="AK1086" s="17">
        <v>5.7619482637677202E-2</v>
      </c>
      <c r="AL1086" s="17"/>
      <c r="AM1086" s="17">
        <v>4.9085585112185803E-2</v>
      </c>
      <c r="AN1086" s="17">
        <v>5.6879037585673697E-2</v>
      </c>
      <c r="AO1086" s="17">
        <v>7.8337838584375902E-2</v>
      </c>
      <c r="AP1086" s="17">
        <v>8.4660562787055693E-2</v>
      </c>
      <c r="AQ1086" s="17">
        <v>0.12523970094694201</v>
      </c>
      <c r="AR1086" s="17"/>
      <c r="AS1086" s="17">
        <v>6.9973582897177894E-2</v>
      </c>
      <c r="AT1086" s="17">
        <v>9.9373908925467005E-2</v>
      </c>
      <c r="AU1086" s="17">
        <v>4.1804292728831301E-2</v>
      </c>
      <c r="AV1086" s="17">
        <v>6.3115031173543307E-2</v>
      </c>
      <c r="AW1086" s="17"/>
      <c r="AX1086" s="17">
        <v>6.8761573176769605E-2</v>
      </c>
      <c r="AY1086" s="17"/>
      <c r="AZ1086" s="17">
        <v>6.6334051515452505E-2</v>
      </c>
      <c r="BA1086" s="17">
        <v>7.9291682382590004E-2</v>
      </c>
      <c r="BB1086" s="17">
        <v>7.3103829727444003E-2</v>
      </c>
      <c r="BC1086" s="17"/>
      <c r="BD1086" s="17">
        <v>7.1725055249324002E-2</v>
      </c>
      <c r="BE1086" s="17">
        <v>7.7475787197886406E-2</v>
      </c>
    </row>
    <row r="1087" spans="2:57" x14ac:dyDescent="0.35">
      <c r="B1087" t="s">
        <v>439</v>
      </c>
      <c r="C1087" s="17">
        <v>0.225817273038665</v>
      </c>
      <c r="D1087" s="17">
        <v>0.18706905534350601</v>
      </c>
      <c r="E1087" s="17">
        <v>0.24966710746410201</v>
      </c>
      <c r="F1087" s="17"/>
      <c r="G1087" s="17">
        <v>0.31880672489297501</v>
      </c>
      <c r="H1087" s="17">
        <v>0.276621745111444</v>
      </c>
      <c r="I1087" s="17">
        <v>0.19785688339708399</v>
      </c>
      <c r="J1087" s="17">
        <v>0.25277869826065003</v>
      </c>
      <c r="K1087" s="17">
        <v>0.12464256682903101</v>
      </c>
      <c r="L1087" s="17">
        <v>0.105252588026668</v>
      </c>
      <c r="M1087" s="17"/>
      <c r="N1087" s="17">
        <v>0.21309469950837501</v>
      </c>
      <c r="O1087" s="17">
        <v>0.272049892369989</v>
      </c>
      <c r="P1087" s="17">
        <v>0.27815729594729099</v>
      </c>
      <c r="Q1087" s="17">
        <v>9.7817188867681301E-2</v>
      </c>
      <c r="R1087" s="17"/>
      <c r="S1087" s="17">
        <v>0.25</v>
      </c>
      <c r="T1087" s="17">
        <v>0.28571428571428598</v>
      </c>
      <c r="U1087" s="17">
        <v>0.23529411764705899</v>
      </c>
      <c r="V1087" s="17">
        <v>0.25396825396825401</v>
      </c>
      <c r="W1087" s="17">
        <v>0.13559322033898299</v>
      </c>
      <c r="X1087" s="17">
        <v>0.189873417721519</v>
      </c>
      <c r="Y1087" s="17">
        <v>0.157142857142857</v>
      </c>
      <c r="Z1087" s="17">
        <v>0.27906976744186002</v>
      </c>
      <c r="AA1087" s="17">
        <v>0.211111111111111</v>
      </c>
      <c r="AB1087" s="17"/>
      <c r="AC1087" s="17">
        <v>0.160522579301345</v>
      </c>
      <c r="AD1087" s="17">
        <v>0.268899474832061</v>
      </c>
      <c r="AE1087" s="17">
        <v>0.18728521055650699</v>
      </c>
      <c r="AF1087" s="17"/>
      <c r="AG1087" s="17">
        <v>0.199336837624358</v>
      </c>
      <c r="AH1087" s="17">
        <v>0.24014922877216099</v>
      </c>
      <c r="AI1087" s="17">
        <v>0.195545926111579</v>
      </c>
      <c r="AJ1087" s="17">
        <v>0</v>
      </c>
      <c r="AK1087" s="17">
        <v>0.112429767990399</v>
      </c>
      <c r="AL1087" s="17"/>
      <c r="AM1087" s="17">
        <v>0.31678340299424701</v>
      </c>
      <c r="AN1087" s="17">
        <v>0.15208891485929901</v>
      </c>
      <c r="AO1087" s="17">
        <v>0.23142343741544599</v>
      </c>
      <c r="AP1087" s="17">
        <v>0.256909778467731</v>
      </c>
      <c r="AQ1087" s="17">
        <v>0.132608464808813</v>
      </c>
      <c r="AR1087" s="17"/>
      <c r="AS1087" s="17">
        <v>0.25530705205039</v>
      </c>
      <c r="AT1087" s="17">
        <v>0.22775854931261899</v>
      </c>
      <c r="AU1087" s="17">
        <v>0.15442583287492101</v>
      </c>
      <c r="AV1087" s="17">
        <v>0.27103786004816699</v>
      </c>
      <c r="AW1087" s="17"/>
      <c r="AX1087" s="17">
        <v>0.234991510245326</v>
      </c>
      <c r="AY1087" s="17"/>
      <c r="AZ1087" s="17">
        <v>0.26044728331966299</v>
      </c>
      <c r="BA1087" s="17">
        <v>0.24349728344274901</v>
      </c>
      <c r="BB1087" s="17">
        <v>0.17171298449158401</v>
      </c>
      <c r="BC1087" s="17"/>
      <c r="BD1087" s="17">
        <v>0.24037601407568901</v>
      </c>
      <c r="BE1087" s="17">
        <v>0.232726637529307</v>
      </c>
    </row>
    <row r="1088" spans="2:57" x14ac:dyDescent="0.35">
      <c r="B1088" t="s">
        <v>440</v>
      </c>
      <c r="C1088" s="17">
        <v>0.52700148159803895</v>
      </c>
      <c r="D1088" s="17">
        <v>0.52133762115309201</v>
      </c>
      <c r="E1088" s="17">
        <v>0.53033926967612699</v>
      </c>
      <c r="F1088" s="17"/>
      <c r="G1088" s="17">
        <v>0.315441353456753</v>
      </c>
      <c r="H1088" s="17">
        <v>0.40864646074261202</v>
      </c>
      <c r="I1088" s="17">
        <v>0.59481071591745605</v>
      </c>
      <c r="J1088" s="17">
        <v>0.56895740454232502</v>
      </c>
      <c r="K1088" s="17">
        <v>0.62548567518494502</v>
      </c>
      <c r="L1088" s="17">
        <v>0.81038701522599299</v>
      </c>
      <c r="M1088" s="17"/>
      <c r="N1088" s="17">
        <v>0.56453207355270496</v>
      </c>
      <c r="O1088" s="17">
        <v>0.47142077999608301</v>
      </c>
      <c r="P1088" s="17">
        <v>0.54191410107836102</v>
      </c>
      <c r="Q1088" s="17">
        <v>0.44327071930453699</v>
      </c>
      <c r="R1088" s="17"/>
      <c r="S1088" s="17">
        <v>0.45833333333333298</v>
      </c>
      <c r="T1088" s="17">
        <v>0.46666666666666701</v>
      </c>
      <c r="U1088" s="17">
        <v>0.52941176470588203</v>
      </c>
      <c r="V1088" s="17">
        <v>0.52380952380952395</v>
      </c>
      <c r="W1088" s="17">
        <v>0.61016949152542399</v>
      </c>
      <c r="X1088" s="17">
        <v>0.582278481012658</v>
      </c>
      <c r="Y1088" s="17">
        <v>0.54285714285714304</v>
      </c>
      <c r="Z1088" s="17">
        <v>0.48837209302325602</v>
      </c>
      <c r="AA1088" s="17">
        <v>0.58888888888888902</v>
      </c>
      <c r="AB1088" s="17"/>
      <c r="AC1088" s="17">
        <v>0.59979051365170999</v>
      </c>
      <c r="AD1088" s="17">
        <v>0.50076355628362001</v>
      </c>
      <c r="AE1088" s="17">
        <v>0.53478309702515103</v>
      </c>
      <c r="AF1088" s="17"/>
      <c r="AG1088" s="17">
        <v>0.58864068834326599</v>
      </c>
      <c r="AH1088" s="17">
        <v>0.52074730999291696</v>
      </c>
      <c r="AI1088" s="17">
        <v>0.47439556964299101</v>
      </c>
      <c r="AJ1088" s="17">
        <v>0.81530516994801805</v>
      </c>
      <c r="AK1088" s="17">
        <v>0.61654368665226</v>
      </c>
      <c r="AL1088" s="17"/>
      <c r="AM1088" s="17">
        <v>0.44656609251449603</v>
      </c>
      <c r="AN1088" s="17">
        <v>0.59086304011970503</v>
      </c>
      <c r="AO1088" s="17">
        <v>0.49662994010356798</v>
      </c>
      <c r="AP1088" s="17">
        <v>0.53412871910739801</v>
      </c>
      <c r="AQ1088" s="17">
        <v>0.472497051643407</v>
      </c>
      <c r="AR1088" s="17"/>
      <c r="AS1088" s="17">
        <v>0.499776376605924</v>
      </c>
      <c r="AT1088" s="17">
        <v>0.50821856069354199</v>
      </c>
      <c r="AU1088" s="17">
        <v>0.59892063178109101</v>
      </c>
      <c r="AV1088" s="17">
        <v>0.51633604178106995</v>
      </c>
      <c r="AW1088" s="17"/>
      <c r="AX1088" s="17">
        <v>0.53804568575475897</v>
      </c>
      <c r="AY1088" s="17"/>
      <c r="AZ1088" s="17">
        <v>0.47420227623398398</v>
      </c>
      <c r="BA1088" s="17">
        <v>0.50240916109787004</v>
      </c>
      <c r="BB1088" s="17">
        <v>0.615398142782138</v>
      </c>
      <c r="BC1088" s="17"/>
      <c r="BD1088" s="17">
        <v>0.50870191907140305</v>
      </c>
      <c r="BE1088" s="17">
        <v>0.523299807201976</v>
      </c>
    </row>
    <row r="1089" spans="2:57" x14ac:dyDescent="0.35">
      <c r="B1089" t="s">
        <v>441</v>
      </c>
      <c r="C1089" s="17">
        <v>8.6626838355960703E-2</v>
      </c>
      <c r="D1089" s="17">
        <v>0.102203319839413</v>
      </c>
      <c r="E1089" s="17">
        <v>7.5642699467391494E-2</v>
      </c>
      <c r="F1089" s="17"/>
      <c r="G1089" s="17">
        <v>0.11032528847298299</v>
      </c>
      <c r="H1089" s="17">
        <v>0.14367858343428799</v>
      </c>
      <c r="I1089" s="17">
        <v>7.0465739914103806E-2</v>
      </c>
      <c r="J1089" s="17">
        <v>4.2724823748362402E-2</v>
      </c>
      <c r="K1089" s="17">
        <v>7.4342261089078696E-2</v>
      </c>
      <c r="L1089" s="17">
        <v>0</v>
      </c>
      <c r="M1089" s="17"/>
      <c r="N1089" s="17">
        <v>8.2771316880073303E-2</v>
      </c>
      <c r="O1089" s="17">
        <v>0.10120113565231501</v>
      </c>
      <c r="P1089" s="17">
        <v>9.3026052408202407E-3</v>
      </c>
      <c r="Q1089" s="17">
        <v>0.17898798725058701</v>
      </c>
      <c r="R1089" s="17"/>
      <c r="S1089" s="17">
        <v>0.108333333333333</v>
      </c>
      <c r="T1089" s="17">
        <v>0.104761904761905</v>
      </c>
      <c r="U1089" s="17">
        <v>0.11764705882352899</v>
      </c>
      <c r="V1089" s="17">
        <v>4.7619047619047603E-2</v>
      </c>
      <c r="W1089" s="17">
        <v>8.4745762711864403E-2</v>
      </c>
      <c r="X1089" s="17">
        <v>8.8607594936708806E-2</v>
      </c>
      <c r="Y1089" s="17">
        <v>0.1</v>
      </c>
      <c r="Z1089" s="17">
        <v>9.3023255813953501E-2</v>
      </c>
      <c r="AA1089" s="17">
        <v>3.3333333333333298E-2</v>
      </c>
      <c r="AB1089" s="17"/>
      <c r="AC1089" s="17">
        <v>8.41454414503503E-2</v>
      </c>
      <c r="AD1089" s="17">
        <v>9.1958437563998394E-2</v>
      </c>
      <c r="AE1089" s="17">
        <v>7.4984072301042606E-2</v>
      </c>
      <c r="AF1089" s="17"/>
      <c r="AG1089" s="17">
        <v>9.2091905587890405E-2</v>
      </c>
      <c r="AH1089" s="17">
        <v>7.9647978385153195E-2</v>
      </c>
      <c r="AI1089" s="17">
        <v>6.6762764793278306E-2</v>
      </c>
      <c r="AJ1089" s="17">
        <v>0</v>
      </c>
      <c r="AK1089" s="17">
        <v>8.4077913453689604E-2</v>
      </c>
      <c r="AL1089" s="17"/>
      <c r="AM1089" s="17">
        <v>0.119591828122677</v>
      </c>
      <c r="AN1089" s="17">
        <v>7.5382885352617807E-2</v>
      </c>
      <c r="AO1089" s="17">
        <v>7.8221466528049302E-2</v>
      </c>
      <c r="AP1089" s="17">
        <v>9.0897591543420198E-2</v>
      </c>
      <c r="AQ1089" s="17">
        <v>9.1861238380046104E-2</v>
      </c>
      <c r="AR1089" s="17"/>
      <c r="AS1089" s="17">
        <v>5.8706719020782797E-2</v>
      </c>
      <c r="AT1089" s="17">
        <v>0.105647378241555</v>
      </c>
      <c r="AU1089" s="17">
        <v>7.4084726919139504E-2</v>
      </c>
      <c r="AV1089" s="17">
        <v>0.108385455111864</v>
      </c>
      <c r="AW1089" s="17"/>
      <c r="AX1089" s="17">
        <v>8.2097321396164102E-2</v>
      </c>
      <c r="AY1089" s="17"/>
      <c r="AZ1089" s="17">
        <v>7.52666249480414E-2</v>
      </c>
      <c r="BA1089" s="17">
        <v>0.11300985897206201</v>
      </c>
      <c r="BB1089" s="17">
        <v>6.64723532657365E-2</v>
      </c>
      <c r="BC1089" s="17"/>
      <c r="BD1089" s="17">
        <v>7.0824257992734604E-2</v>
      </c>
      <c r="BE1089" s="17">
        <v>0.117817246833679</v>
      </c>
    </row>
    <row r="1090" spans="2:57" x14ac:dyDescent="0.35">
      <c r="B1090" t="s">
        <v>442</v>
      </c>
      <c r="C1090" s="17">
        <v>2.0849539294205299E-2</v>
      </c>
      <c r="D1090" s="17">
        <v>1.8868901307925401E-2</v>
      </c>
      <c r="E1090" s="17">
        <v>2.2112396980885601E-2</v>
      </c>
      <c r="F1090" s="17"/>
      <c r="G1090" s="17">
        <v>4.3020276229121003E-2</v>
      </c>
      <c r="H1090" s="17">
        <v>2.2905918818055E-2</v>
      </c>
      <c r="I1090" s="17">
        <v>1.67772362964521E-2</v>
      </c>
      <c r="J1090" s="17">
        <v>0</v>
      </c>
      <c r="K1090" s="17">
        <v>3.0806160434962E-2</v>
      </c>
      <c r="L1090" s="17">
        <v>2.90619548603273E-2</v>
      </c>
      <c r="M1090" s="17"/>
      <c r="N1090" s="17">
        <v>2.3875206318752101E-2</v>
      </c>
      <c r="O1090" s="17">
        <v>1.15589024459649E-2</v>
      </c>
      <c r="P1090" s="17">
        <v>3.1012692061227899E-2</v>
      </c>
      <c r="Q1090" s="17">
        <v>1.51050414673482E-2</v>
      </c>
      <c r="R1090" s="17"/>
      <c r="S1090" s="17">
        <v>3.3333333333333298E-2</v>
      </c>
      <c r="T1090" s="17">
        <v>1.9047619047619001E-2</v>
      </c>
      <c r="U1090" s="17">
        <v>2.9411764705882401E-2</v>
      </c>
      <c r="V1090" s="17">
        <v>4.7619047619047603E-2</v>
      </c>
      <c r="W1090" s="17">
        <v>1.6949152542372899E-2</v>
      </c>
      <c r="X1090" s="17">
        <v>0</v>
      </c>
      <c r="Y1090" s="17">
        <v>2.8571428571428598E-2</v>
      </c>
      <c r="Z1090" s="17">
        <v>0</v>
      </c>
      <c r="AA1090" s="17">
        <v>0</v>
      </c>
      <c r="AB1090" s="17"/>
      <c r="AC1090" s="17">
        <v>1.4061369608664E-2</v>
      </c>
      <c r="AD1090" s="17">
        <v>1.9976775575563498E-2</v>
      </c>
      <c r="AE1090" s="17">
        <v>1.17322290414048E-2</v>
      </c>
      <c r="AF1090" s="17"/>
      <c r="AG1090" s="17">
        <v>1.84745861690651E-2</v>
      </c>
      <c r="AH1090" s="17">
        <v>1.1068333852099601E-2</v>
      </c>
      <c r="AI1090" s="17">
        <v>8.50805887013837E-2</v>
      </c>
      <c r="AJ1090" s="17">
        <v>0</v>
      </c>
      <c r="AK1090" s="17">
        <v>0</v>
      </c>
      <c r="AL1090" s="17"/>
      <c r="AM1090" s="17">
        <v>0</v>
      </c>
      <c r="AN1090" s="17">
        <v>2.6413046138649501E-2</v>
      </c>
      <c r="AO1090" s="17">
        <v>3.19729242199287E-2</v>
      </c>
      <c r="AP1090" s="17">
        <v>4.97768233066034E-3</v>
      </c>
      <c r="AQ1090" s="17">
        <v>8.5932305840746306E-2</v>
      </c>
      <c r="AR1090" s="17"/>
      <c r="AS1090" s="17">
        <v>1.0685134631666199E-2</v>
      </c>
      <c r="AT1090" s="17">
        <v>1.9362560674997999E-2</v>
      </c>
      <c r="AU1090" s="17">
        <v>2.85183145620179E-2</v>
      </c>
      <c r="AV1090" s="17">
        <v>3.1084392404680999E-2</v>
      </c>
      <c r="AW1090" s="17"/>
      <c r="AX1090" s="17">
        <v>2.1017540374981401E-2</v>
      </c>
      <c r="AY1090" s="17"/>
      <c r="AZ1090" s="17">
        <v>1.5206552872218801E-2</v>
      </c>
      <c r="BA1090" s="17">
        <v>2.7070320741724101E-2</v>
      </c>
      <c r="BB1090" s="17">
        <v>2.0267108449249401E-2</v>
      </c>
      <c r="BC1090" s="17"/>
      <c r="BD1090" s="17">
        <v>1.69839679268762E-2</v>
      </c>
      <c r="BE1090" s="17">
        <v>2.3324203562923501E-2</v>
      </c>
    </row>
    <row r="1091" spans="2:57" x14ac:dyDescent="0.35">
      <c r="B1091" t="s">
        <v>443</v>
      </c>
      <c r="C1091" s="17">
        <v>6.6357667729883094E-2</v>
      </c>
      <c r="D1091" s="17">
        <v>5.1106476459279598E-2</v>
      </c>
      <c r="E1091" s="17">
        <v>7.5638994088794306E-2</v>
      </c>
      <c r="F1091" s="17"/>
      <c r="G1091" s="17">
        <v>0.103383601873412</v>
      </c>
      <c r="H1091" s="17">
        <v>6.8494386233953E-2</v>
      </c>
      <c r="I1091" s="17">
        <v>4.9658335043643802E-2</v>
      </c>
      <c r="J1091" s="17">
        <v>5.8825211923243297E-2</v>
      </c>
      <c r="K1091" s="17">
        <v>9.1083021033747505E-2</v>
      </c>
      <c r="L1091" s="17">
        <v>2.6236487026684401E-2</v>
      </c>
      <c r="M1091" s="17"/>
      <c r="N1091" s="17">
        <v>5.4587425211287899E-2</v>
      </c>
      <c r="O1091" s="17">
        <v>5.0888639843233698E-2</v>
      </c>
      <c r="P1091" s="17">
        <v>6.9972230914711997E-2</v>
      </c>
      <c r="Q1091" s="17">
        <v>0.166940295077175</v>
      </c>
      <c r="R1091" s="17"/>
      <c r="S1091" s="17">
        <v>6.6666666666666693E-2</v>
      </c>
      <c r="T1091" s="17">
        <v>6.6666666666666693E-2</v>
      </c>
      <c r="U1091" s="17">
        <v>5.8823529411764698E-2</v>
      </c>
      <c r="V1091" s="17">
        <v>6.3492063492063502E-2</v>
      </c>
      <c r="W1091" s="17">
        <v>6.7796610169491497E-2</v>
      </c>
      <c r="X1091" s="17">
        <v>3.7974683544303799E-2</v>
      </c>
      <c r="Y1091" s="17">
        <v>8.5714285714285701E-2</v>
      </c>
      <c r="Z1091" s="17">
        <v>4.6511627906976702E-2</v>
      </c>
      <c r="AA1091" s="17">
        <v>8.8888888888888906E-2</v>
      </c>
      <c r="AB1091" s="17"/>
      <c r="AC1091" s="17">
        <v>6.8646156576532294E-2</v>
      </c>
      <c r="AD1091" s="17">
        <v>5.2895487311663401E-2</v>
      </c>
      <c r="AE1091" s="17">
        <v>0.11800989358131</v>
      </c>
      <c r="AF1091" s="17"/>
      <c r="AG1091" s="17">
        <v>3.9612810278201203E-2</v>
      </c>
      <c r="AH1091" s="17">
        <v>6.4070067297072E-2</v>
      </c>
      <c r="AI1091" s="17">
        <v>0.100949326262801</v>
      </c>
      <c r="AJ1091" s="17">
        <v>0</v>
      </c>
      <c r="AK1091" s="17">
        <v>0.129329149265974</v>
      </c>
      <c r="AL1091" s="17"/>
      <c r="AM1091" s="17">
        <v>6.79730912563936E-2</v>
      </c>
      <c r="AN1091" s="17">
        <v>9.83730759440547E-2</v>
      </c>
      <c r="AO1091" s="17">
        <v>8.3414393148631499E-2</v>
      </c>
      <c r="AP1091" s="17">
        <v>2.8425665763734301E-2</v>
      </c>
      <c r="AQ1091" s="17">
        <v>9.1861238380046104E-2</v>
      </c>
      <c r="AR1091" s="17"/>
      <c r="AS1091" s="17">
        <v>0.105551134794059</v>
      </c>
      <c r="AT1091" s="17">
        <v>3.96390421518193E-2</v>
      </c>
      <c r="AU1091" s="17">
        <v>0.102246201133999</v>
      </c>
      <c r="AV1091" s="17">
        <v>1.00412194806746E-2</v>
      </c>
      <c r="AW1091" s="17"/>
      <c r="AX1091" s="17">
        <v>5.5086369051999699E-2</v>
      </c>
      <c r="AY1091" s="17"/>
      <c r="AZ1091" s="17">
        <v>0.108543211110641</v>
      </c>
      <c r="BA1091" s="17">
        <v>3.4721693363004298E-2</v>
      </c>
      <c r="BB1091" s="17">
        <v>5.3045581283847502E-2</v>
      </c>
      <c r="BC1091" s="17"/>
      <c r="BD1091" s="17">
        <v>9.1388785683972795E-2</v>
      </c>
      <c r="BE1091" s="17">
        <v>2.5356317674228399E-2</v>
      </c>
    </row>
    <row r="1092" spans="2:57" x14ac:dyDescent="0.3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row>
    <row r="1093" spans="2:57" x14ac:dyDescent="0.35">
      <c r="B1093" s="6" t="s">
        <v>447</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row>
    <row r="1094" spans="2:57" x14ac:dyDescent="0.35">
      <c r="B1094" s="24" t="s">
        <v>85</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row>
    <row r="1095" spans="2:57" x14ac:dyDescent="0.35">
      <c r="B1095" t="s">
        <v>438</v>
      </c>
      <c r="C1095" s="17">
        <v>4.2905424721941601E-2</v>
      </c>
      <c r="D1095" s="17">
        <v>4.8851075782111897E-2</v>
      </c>
      <c r="E1095" s="17">
        <v>3.96104871382622E-2</v>
      </c>
      <c r="F1095" s="17"/>
      <c r="G1095" s="17">
        <v>8.1731016789459404E-2</v>
      </c>
      <c r="H1095" s="17">
        <v>6.0352486627425497E-2</v>
      </c>
      <c r="I1095" s="17">
        <v>4.1393299285082098E-2</v>
      </c>
      <c r="J1095" s="17">
        <v>4.2990747856509401E-2</v>
      </c>
      <c r="K1095" s="17">
        <v>0</v>
      </c>
      <c r="L1095" s="17">
        <v>0</v>
      </c>
      <c r="M1095" s="17"/>
      <c r="N1095" s="17">
        <v>3.7296441919046103E-2</v>
      </c>
      <c r="O1095" s="17">
        <v>3.9707671652283998E-2</v>
      </c>
      <c r="P1095" s="17">
        <v>6.0589521631836299E-2</v>
      </c>
      <c r="Q1095" s="17">
        <v>5.71459346585367E-2</v>
      </c>
      <c r="R1095" s="17"/>
      <c r="S1095" s="17">
        <v>0.05</v>
      </c>
      <c r="T1095" s="17">
        <v>3.8095238095238099E-2</v>
      </c>
      <c r="U1095" s="17">
        <v>0</v>
      </c>
      <c r="V1095" s="17">
        <v>1.58730158730159E-2</v>
      </c>
      <c r="W1095" s="17">
        <v>3.3898305084745797E-2</v>
      </c>
      <c r="X1095" s="17">
        <v>7.5949367088607597E-2</v>
      </c>
      <c r="Y1095" s="17">
        <v>5.7142857142857099E-2</v>
      </c>
      <c r="Z1095" s="17">
        <v>6.9767441860465101E-2</v>
      </c>
      <c r="AA1095" s="17">
        <v>5.5555555555555601E-2</v>
      </c>
      <c r="AB1095" s="17"/>
      <c r="AC1095" s="17">
        <v>4.17428315258093E-2</v>
      </c>
      <c r="AD1095" s="17">
        <v>3.8458947584880498E-2</v>
      </c>
      <c r="AE1095" s="17">
        <v>5.1161973164074698E-2</v>
      </c>
      <c r="AF1095" s="17"/>
      <c r="AG1095" s="17">
        <v>4.8338096615527598E-2</v>
      </c>
      <c r="AH1095" s="17">
        <v>3.5553905379582001E-2</v>
      </c>
      <c r="AI1095" s="17">
        <v>5.7665489609339697E-2</v>
      </c>
      <c r="AJ1095" s="17">
        <v>0</v>
      </c>
      <c r="AK1095" s="17">
        <v>6.1180922493273698E-2</v>
      </c>
      <c r="AL1095" s="17"/>
      <c r="AM1095" s="17">
        <v>3.3912304264938402E-2</v>
      </c>
      <c r="AN1095" s="17">
        <v>2.5424616137619E-2</v>
      </c>
      <c r="AO1095" s="17">
        <v>4.18568724756056E-2</v>
      </c>
      <c r="AP1095" s="17">
        <v>5.2529472275423497E-2</v>
      </c>
      <c r="AQ1095" s="17">
        <v>0.12804737202595601</v>
      </c>
      <c r="AR1095" s="17"/>
      <c r="AS1095" s="17">
        <v>5.2233432123747897E-2</v>
      </c>
      <c r="AT1095" s="17">
        <v>5.46189461128661E-2</v>
      </c>
      <c r="AU1095" s="17">
        <v>6.6794460991525199E-3</v>
      </c>
      <c r="AV1095" s="17">
        <v>5.0625489659000503E-2</v>
      </c>
      <c r="AW1095" s="17"/>
      <c r="AX1095" s="17">
        <v>4.4880459453077601E-2</v>
      </c>
      <c r="AY1095" s="17"/>
      <c r="AZ1095" s="17">
        <v>5.77458423287888E-2</v>
      </c>
      <c r="BA1095" s="17">
        <v>4.3721499104265503E-2</v>
      </c>
      <c r="BB1095" s="17">
        <v>2.9285692308286201E-2</v>
      </c>
      <c r="BC1095" s="17"/>
      <c r="BD1095" s="17">
        <v>4.8884529284164403E-2</v>
      </c>
      <c r="BE1095" s="17">
        <v>4.46809320770458E-2</v>
      </c>
    </row>
    <row r="1096" spans="2:57" x14ac:dyDescent="0.35">
      <c r="B1096" t="s">
        <v>439</v>
      </c>
      <c r="C1096" s="17">
        <v>0.103964828266929</v>
      </c>
      <c r="D1096" s="17">
        <v>0.122261355121323</v>
      </c>
      <c r="E1096" s="17">
        <v>9.3693358824400899E-2</v>
      </c>
      <c r="F1096" s="17"/>
      <c r="G1096" s="17">
        <v>0.214301632765176</v>
      </c>
      <c r="H1096" s="17">
        <v>0.145306688612756</v>
      </c>
      <c r="I1096" s="17">
        <v>0.12553730876750799</v>
      </c>
      <c r="J1096" s="17">
        <v>4.4656272533850801E-2</v>
      </c>
      <c r="K1096" s="17">
        <v>1.59945451690446E-2</v>
      </c>
      <c r="L1096" s="17">
        <v>0</v>
      </c>
      <c r="M1096" s="17"/>
      <c r="N1096" s="17">
        <v>8.3281650997205497E-2</v>
      </c>
      <c r="O1096" s="17">
        <v>0.126777869540287</v>
      </c>
      <c r="P1096" s="17">
        <v>0.122489183470312</v>
      </c>
      <c r="Q1096" s="17">
        <v>0.13354312057956599</v>
      </c>
      <c r="R1096" s="17"/>
      <c r="S1096" s="17">
        <v>0.16666666666666699</v>
      </c>
      <c r="T1096" s="17">
        <v>0.14285714285714299</v>
      </c>
      <c r="U1096" s="17">
        <v>8.8235294117647106E-2</v>
      </c>
      <c r="V1096" s="17">
        <v>9.5238095238095205E-2</v>
      </c>
      <c r="W1096" s="17">
        <v>3.3898305084745797E-2</v>
      </c>
      <c r="X1096" s="17">
        <v>8.8607594936708806E-2</v>
      </c>
      <c r="Y1096" s="17">
        <v>5.7142857142857099E-2</v>
      </c>
      <c r="Z1096" s="17">
        <v>0.116279069767442</v>
      </c>
      <c r="AA1096" s="17">
        <v>8.8888888888888906E-2</v>
      </c>
      <c r="AB1096" s="17"/>
      <c r="AC1096" s="17">
        <v>7.2196885928205806E-2</v>
      </c>
      <c r="AD1096" s="17">
        <v>0.11478678515737401</v>
      </c>
      <c r="AE1096" s="17">
        <v>0.102570101734151</v>
      </c>
      <c r="AF1096" s="17"/>
      <c r="AG1096" s="17">
        <v>0.11923102035463599</v>
      </c>
      <c r="AH1096" s="17">
        <v>8.5463421967380701E-2</v>
      </c>
      <c r="AI1096" s="17">
        <v>0.100412540214212</v>
      </c>
      <c r="AJ1096" s="17">
        <v>0</v>
      </c>
      <c r="AK1096" s="17">
        <v>8.6242710228659994E-2</v>
      </c>
      <c r="AL1096" s="17"/>
      <c r="AM1096" s="17">
        <v>0.109184777595109</v>
      </c>
      <c r="AN1096" s="17">
        <v>0.117967744563684</v>
      </c>
      <c r="AO1096" s="17">
        <v>9.3545492864565705E-2</v>
      </c>
      <c r="AP1096" s="17">
        <v>0.12735376123848899</v>
      </c>
      <c r="AQ1096" s="17">
        <v>0</v>
      </c>
      <c r="AR1096" s="17"/>
      <c r="AS1096" s="17">
        <v>7.3368987745488307E-2</v>
      </c>
      <c r="AT1096" s="17">
        <v>0.13941196642779899</v>
      </c>
      <c r="AU1096" s="17">
        <v>6.4323620495299993E-2</v>
      </c>
      <c r="AV1096" s="17">
        <v>0.13036540044894401</v>
      </c>
      <c r="AW1096" s="17"/>
      <c r="AX1096" s="17">
        <v>0.10667687619060499</v>
      </c>
      <c r="AY1096" s="17"/>
      <c r="AZ1096" s="17">
        <v>0.106108748475003</v>
      </c>
      <c r="BA1096" s="17">
        <v>0.15297762666768699</v>
      </c>
      <c r="BB1096" s="17">
        <v>4.1063425877987302E-2</v>
      </c>
      <c r="BC1096" s="17"/>
      <c r="BD1096" s="17">
        <v>9.9385621054249598E-2</v>
      </c>
      <c r="BE1096" s="17">
        <v>0.126406600617822</v>
      </c>
    </row>
    <row r="1097" spans="2:57" x14ac:dyDescent="0.35">
      <c r="B1097" t="s">
        <v>440</v>
      </c>
      <c r="C1097" s="17">
        <v>0.51468302886494599</v>
      </c>
      <c r="D1097" s="17">
        <v>0.53827891823469098</v>
      </c>
      <c r="E1097" s="17">
        <v>0.50322612327368199</v>
      </c>
      <c r="F1097" s="17"/>
      <c r="G1097" s="17">
        <v>0.42006288365463301</v>
      </c>
      <c r="H1097" s="17">
        <v>0.40369129463345699</v>
      </c>
      <c r="I1097" s="17">
        <v>0.57548344832881504</v>
      </c>
      <c r="J1097" s="17">
        <v>0.520269796615485</v>
      </c>
      <c r="K1097" s="17">
        <v>0.57026614247802598</v>
      </c>
      <c r="L1097" s="17">
        <v>0.80386643469838703</v>
      </c>
      <c r="M1097" s="17"/>
      <c r="N1097" s="17">
        <v>0.56390161506329395</v>
      </c>
      <c r="O1097" s="17">
        <v>0.42079658592048902</v>
      </c>
      <c r="P1097" s="17">
        <v>0.53170401720384397</v>
      </c>
      <c r="Q1097" s="17">
        <v>0.4383784874694</v>
      </c>
      <c r="R1097" s="17"/>
      <c r="S1097" s="17">
        <v>0.47499999999999998</v>
      </c>
      <c r="T1097" s="17">
        <v>0.38095238095238099</v>
      </c>
      <c r="U1097" s="17">
        <v>0.52941176470588203</v>
      </c>
      <c r="V1097" s="17">
        <v>0.55555555555555602</v>
      </c>
      <c r="W1097" s="17">
        <v>0.52542372881355903</v>
      </c>
      <c r="X1097" s="17">
        <v>0.531645569620253</v>
      </c>
      <c r="Y1097" s="17">
        <v>0.6</v>
      </c>
      <c r="Z1097" s="17">
        <v>0.51162790697674398</v>
      </c>
      <c r="AA1097" s="17">
        <v>0.6</v>
      </c>
      <c r="AB1097" s="17"/>
      <c r="AC1097" s="17">
        <v>0.60297033285424895</v>
      </c>
      <c r="AD1097" s="17">
        <v>0.476752639250625</v>
      </c>
      <c r="AE1097" s="17">
        <v>0.49713872758203298</v>
      </c>
      <c r="AF1097" s="17"/>
      <c r="AG1097" s="17">
        <v>0.57698139559627204</v>
      </c>
      <c r="AH1097" s="17">
        <v>0.51095040180268803</v>
      </c>
      <c r="AI1097" s="17">
        <v>0.35145627630582599</v>
      </c>
      <c r="AJ1097" s="17">
        <v>0.61166728040352503</v>
      </c>
      <c r="AK1097" s="17">
        <v>0.59856759100173695</v>
      </c>
      <c r="AL1097" s="17"/>
      <c r="AM1097" s="17">
        <v>0.63427666109655501</v>
      </c>
      <c r="AN1097" s="17">
        <v>0.50472433383591697</v>
      </c>
      <c r="AO1097" s="17">
        <v>0.49137937353120398</v>
      </c>
      <c r="AP1097" s="17">
        <v>0.47052902595858098</v>
      </c>
      <c r="AQ1097" s="17">
        <v>0.50899677567058899</v>
      </c>
      <c r="AR1097" s="17"/>
      <c r="AS1097" s="17">
        <v>0.511375500597267</v>
      </c>
      <c r="AT1097" s="17">
        <v>0.491555696205074</v>
      </c>
      <c r="AU1097" s="17">
        <v>0.57901921448832705</v>
      </c>
      <c r="AV1097" s="17">
        <v>0.48342766301680001</v>
      </c>
      <c r="AW1097" s="17"/>
      <c r="AX1097" s="17">
        <v>0.52921117379703397</v>
      </c>
      <c r="AY1097" s="17"/>
      <c r="AZ1097" s="17">
        <v>0.45873882487468698</v>
      </c>
      <c r="BA1097" s="17">
        <v>0.514330540132789</v>
      </c>
      <c r="BB1097" s="17">
        <v>0.57054367442336396</v>
      </c>
      <c r="BC1097" s="17"/>
      <c r="BD1097" s="17">
        <v>0.51376943601400005</v>
      </c>
      <c r="BE1097" s="17">
        <v>0.50914853390636905</v>
      </c>
    </row>
    <row r="1098" spans="2:57" x14ac:dyDescent="0.35">
      <c r="B1098" t="s">
        <v>441</v>
      </c>
      <c r="C1098" s="17">
        <v>0.182723573709932</v>
      </c>
      <c r="D1098" s="17">
        <v>0.17988683868464</v>
      </c>
      <c r="E1098" s="17">
        <v>0.18054913141989501</v>
      </c>
      <c r="F1098" s="17"/>
      <c r="G1098" s="17">
        <v>0.10445519884117201</v>
      </c>
      <c r="H1098" s="17">
        <v>0.24685436280384501</v>
      </c>
      <c r="I1098" s="17">
        <v>0.13451134630351799</v>
      </c>
      <c r="J1098" s="17">
        <v>0.22729743927847201</v>
      </c>
      <c r="K1098" s="17">
        <v>0.197757267356445</v>
      </c>
      <c r="L1098" s="17">
        <v>5.2034705785823601E-2</v>
      </c>
      <c r="M1098" s="17"/>
      <c r="N1098" s="17">
        <v>0.16576468187944399</v>
      </c>
      <c r="O1098" s="17">
        <v>0.23572303363865699</v>
      </c>
      <c r="P1098" s="17">
        <v>0.195094410272006</v>
      </c>
      <c r="Q1098" s="17">
        <v>0.12999201498997101</v>
      </c>
      <c r="R1098" s="17"/>
      <c r="S1098" s="17">
        <v>0.17499999999999999</v>
      </c>
      <c r="T1098" s="17">
        <v>0.25714285714285701</v>
      </c>
      <c r="U1098" s="17">
        <v>0.17647058823529399</v>
      </c>
      <c r="V1098" s="17">
        <v>0.17460317460317501</v>
      </c>
      <c r="W1098" s="17">
        <v>0.186440677966102</v>
      </c>
      <c r="X1098" s="17">
        <v>0.177215189873418</v>
      </c>
      <c r="Y1098" s="17">
        <v>0.17142857142857101</v>
      </c>
      <c r="Z1098" s="17">
        <v>0.209302325581395</v>
      </c>
      <c r="AA1098" s="17">
        <v>0.11111111111111099</v>
      </c>
      <c r="AB1098" s="17"/>
      <c r="AC1098" s="17">
        <v>0.14127720661138701</v>
      </c>
      <c r="AD1098" s="17">
        <v>0.210871572262264</v>
      </c>
      <c r="AE1098" s="17">
        <v>0.221223921158337</v>
      </c>
      <c r="AF1098" s="17"/>
      <c r="AG1098" s="17">
        <v>0.134373339940214</v>
      </c>
      <c r="AH1098" s="17">
        <v>0.19494668581226199</v>
      </c>
      <c r="AI1098" s="17">
        <v>0.297852505706097</v>
      </c>
      <c r="AJ1098" s="17">
        <v>0.18469483005198201</v>
      </c>
      <c r="AK1098" s="17">
        <v>0.10331098787677601</v>
      </c>
      <c r="AL1098" s="17"/>
      <c r="AM1098" s="17">
        <v>0.121700067125811</v>
      </c>
      <c r="AN1098" s="17">
        <v>0.189619212507668</v>
      </c>
      <c r="AO1098" s="17">
        <v>0.19232425006447901</v>
      </c>
      <c r="AP1098" s="17">
        <v>0.20216935168344499</v>
      </c>
      <c r="AQ1098" s="17">
        <v>0.233180682690415</v>
      </c>
      <c r="AR1098" s="17"/>
      <c r="AS1098" s="17">
        <v>0.17757089791679301</v>
      </c>
      <c r="AT1098" s="17">
        <v>0.20015341361654199</v>
      </c>
      <c r="AU1098" s="17">
        <v>0.14927860274079199</v>
      </c>
      <c r="AV1098" s="17">
        <v>0.19827847607193499</v>
      </c>
      <c r="AW1098" s="17"/>
      <c r="AX1098" s="17">
        <v>0.17695578353976599</v>
      </c>
      <c r="AY1098" s="17"/>
      <c r="AZ1098" s="17">
        <v>0.21066972494726199</v>
      </c>
      <c r="BA1098" s="17">
        <v>0.16727273238385801</v>
      </c>
      <c r="BB1098" s="17">
        <v>0.180281146583399</v>
      </c>
      <c r="BC1098" s="17"/>
      <c r="BD1098" s="17">
        <v>0.166252718297656</v>
      </c>
      <c r="BE1098" s="17">
        <v>0.200244488580721</v>
      </c>
    </row>
    <row r="1099" spans="2:57" x14ac:dyDescent="0.35">
      <c r="B1099" t="s">
        <v>442</v>
      </c>
      <c r="C1099" s="17">
        <v>0.101099120271923</v>
      </c>
      <c r="D1099" s="17">
        <v>6.4721067311662606E-2</v>
      </c>
      <c r="E1099" s="17">
        <v>0.12296863514486001</v>
      </c>
      <c r="F1099" s="17"/>
      <c r="G1099" s="17">
        <v>9.3892893823017604E-2</v>
      </c>
      <c r="H1099" s="17">
        <v>9.4535493196708897E-2</v>
      </c>
      <c r="I1099" s="17">
        <v>7.4130301299015794E-2</v>
      </c>
      <c r="J1099" s="17">
        <v>0.13288884674374099</v>
      </c>
      <c r="K1099" s="17">
        <v>0.14526588750611799</v>
      </c>
      <c r="L1099" s="17">
        <v>6.1801502773967697E-2</v>
      </c>
      <c r="M1099" s="17"/>
      <c r="N1099" s="17">
        <v>0.112955612872293</v>
      </c>
      <c r="O1099" s="17">
        <v>0.120324542424969</v>
      </c>
      <c r="P1099" s="17">
        <v>2.7877047415721098E-2</v>
      </c>
      <c r="Q1099" s="17">
        <v>0.105667313525207</v>
      </c>
      <c r="R1099" s="17"/>
      <c r="S1099" s="17">
        <v>0.1</v>
      </c>
      <c r="T1099" s="17">
        <v>0.133333333333333</v>
      </c>
      <c r="U1099" s="17">
        <v>0.14705882352941199</v>
      </c>
      <c r="V1099" s="17">
        <v>0.126984126984127</v>
      </c>
      <c r="W1099" s="17">
        <v>0.169491525423729</v>
      </c>
      <c r="X1099" s="17">
        <v>6.3291139240506306E-2</v>
      </c>
      <c r="Y1099" s="17">
        <v>2.8571428571428598E-2</v>
      </c>
      <c r="Z1099" s="17">
        <v>6.9767441860465101E-2</v>
      </c>
      <c r="AA1099" s="17">
        <v>5.5555555555555601E-2</v>
      </c>
      <c r="AB1099" s="17"/>
      <c r="AC1099" s="17">
        <v>8.1966519839176202E-2</v>
      </c>
      <c r="AD1099" s="17">
        <v>0.115074945961417</v>
      </c>
      <c r="AE1099" s="17">
        <v>7.7468985653917299E-2</v>
      </c>
      <c r="AF1099" s="17"/>
      <c r="AG1099" s="17">
        <v>7.3045377314543303E-2</v>
      </c>
      <c r="AH1099" s="17">
        <v>0.12832816292584301</v>
      </c>
      <c r="AI1099" s="17">
        <v>0.11574449172704</v>
      </c>
      <c r="AJ1099" s="17">
        <v>0</v>
      </c>
      <c r="AK1099" s="17">
        <v>8.5684052996409604E-2</v>
      </c>
      <c r="AL1099" s="17"/>
      <c r="AM1099" s="17">
        <v>3.2953098661193399E-2</v>
      </c>
      <c r="AN1099" s="17">
        <v>7.7984986413699303E-2</v>
      </c>
      <c r="AO1099" s="17">
        <v>0.104644907792228</v>
      </c>
      <c r="AP1099" s="17">
        <v>0.13237386503260101</v>
      </c>
      <c r="AQ1099" s="17">
        <v>0.129775169613041</v>
      </c>
      <c r="AR1099" s="17"/>
      <c r="AS1099" s="17">
        <v>0.104062411567619</v>
      </c>
      <c r="AT1099" s="17">
        <v>8.2545782590911401E-2</v>
      </c>
      <c r="AU1099" s="17">
        <v>0.10242561372763399</v>
      </c>
      <c r="AV1099" s="17">
        <v>0.13730297080332099</v>
      </c>
      <c r="AW1099" s="17"/>
      <c r="AX1099" s="17">
        <v>9.4661264344660101E-2</v>
      </c>
      <c r="AY1099" s="17"/>
      <c r="AZ1099" s="17">
        <v>7.6928123104081106E-2</v>
      </c>
      <c r="BA1099" s="17">
        <v>0.10322584205510101</v>
      </c>
      <c r="BB1099" s="17">
        <v>0.12532949875564101</v>
      </c>
      <c r="BC1099" s="17"/>
      <c r="BD1099" s="17">
        <v>0.102306663322819</v>
      </c>
      <c r="BE1099" s="17">
        <v>9.3523736258457599E-2</v>
      </c>
    </row>
    <row r="1100" spans="2:57" x14ac:dyDescent="0.35">
      <c r="B1100" t="s">
        <v>443</v>
      </c>
      <c r="C1100" s="17">
        <v>5.4624024164328801E-2</v>
      </c>
      <c r="D1100" s="17">
        <v>4.6000744865571298E-2</v>
      </c>
      <c r="E1100" s="17">
        <v>5.99522641988997E-2</v>
      </c>
      <c r="F1100" s="17"/>
      <c r="G1100" s="17">
        <v>8.5556374126542295E-2</v>
      </c>
      <c r="H1100" s="17">
        <v>4.92596741258075E-2</v>
      </c>
      <c r="I1100" s="17">
        <v>4.8944296016061997E-2</v>
      </c>
      <c r="J1100" s="17">
        <v>3.1896896971941799E-2</v>
      </c>
      <c r="K1100" s="17">
        <v>7.0716157490367304E-2</v>
      </c>
      <c r="L1100" s="17">
        <v>8.2297356741821995E-2</v>
      </c>
      <c r="M1100" s="17"/>
      <c r="N1100" s="17">
        <v>3.6799997268717299E-2</v>
      </c>
      <c r="O1100" s="17">
        <v>5.6670296823314197E-2</v>
      </c>
      <c r="P1100" s="17">
        <v>6.2245820006280303E-2</v>
      </c>
      <c r="Q1100" s="17">
        <v>0.13527312877731901</v>
      </c>
      <c r="R1100" s="17"/>
      <c r="S1100" s="17">
        <v>3.3333333333333298E-2</v>
      </c>
      <c r="T1100" s="17">
        <v>4.7619047619047603E-2</v>
      </c>
      <c r="U1100" s="17">
        <v>5.8823529411764698E-2</v>
      </c>
      <c r="V1100" s="17">
        <v>3.17460317460318E-2</v>
      </c>
      <c r="W1100" s="17">
        <v>5.0847457627118599E-2</v>
      </c>
      <c r="X1100" s="17">
        <v>6.3291139240506306E-2</v>
      </c>
      <c r="Y1100" s="17">
        <v>8.5714285714285701E-2</v>
      </c>
      <c r="Z1100" s="17">
        <v>2.32558139534884E-2</v>
      </c>
      <c r="AA1100" s="17">
        <v>8.8888888888888906E-2</v>
      </c>
      <c r="AB1100" s="17"/>
      <c r="AC1100" s="17">
        <v>5.98462232411721E-2</v>
      </c>
      <c r="AD1100" s="17">
        <v>4.4055109783439503E-2</v>
      </c>
      <c r="AE1100" s="17">
        <v>5.0436290707486599E-2</v>
      </c>
      <c r="AF1100" s="17"/>
      <c r="AG1100" s="17">
        <v>4.8030770178807698E-2</v>
      </c>
      <c r="AH1100" s="17">
        <v>4.4757422112245301E-2</v>
      </c>
      <c r="AI1100" s="17">
        <v>7.6868696437484396E-2</v>
      </c>
      <c r="AJ1100" s="17">
        <v>0.20363788954449299</v>
      </c>
      <c r="AK1100" s="17">
        <v>6.5013735403143702E-2</v>
      </c>
      <c r="AL1100" s="17"/>
      <c r="AM1100" s="17">
        <v>6.79730912563936E-2</v>
      </c>
      <c r="AN1100" s="17">
        <v>8.4279106541413004E-2</v>
      </c>
      <c r="AO1100" s="17">
        <v>7.6249103271917196E-2</v>
      </c>
      <c r="AP1100" s="17">
        <v>1.5044523811460301E-2</v>
      </c>
      <c r="AQ1100" s="17">
        <v>0</v>
      </c>
      <c r="AR1100" s="17"/>
      <c r="AS1100" s="17">
        <v>8.1388770049084902E-2</v>
      </c>
      <c r="AT1100" s="17">
        <v>3.1714195046808502E-2</v>
      </c>
      <c r="AU1100" s="17">
        <v>9.8273502448794695E-2</v>
      </c>
      <c r="AV1100" s="17">
        <v>0</v>
      </c>
      <c r="AW1100" s="17"/>
      <c r="AX1100" s="17">
        <v>4.76144426748581E-2</v>
      </c>
      <c r="AY1100" s="17"/>
      <c r="AZ1100" s="17">
        <v>8.9808736270177603E-2</v>
      </c>
      <c r="BA1100" s="17">
        <v>1.84717596562992E-2</v>
      </c>
      <c r="BB1100" s="17">
        <v>5.34965620513232E-2</v>
      </c>
      <c r="BC1100" s="17"/>
      <c r="BD1100" s="17">
        <v>6.9401032027111703E-2</v>
      </c>
      <c r="BE1100" s="17">
        <v>2.5995708559584999E-2</v>
      </c>
    </row>
    <row r="1101" spans="2:57" x14ac:dyDescent="0.35">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row>
    <row r="1102" spans="2:57" x14ac:dyDescent="0.35">
      <c r="B1102" s="6" t="s">
        <v>448</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row>
    <row r="1103" spans="2:57" x14ac:dyDescent="0.35">
      <c r="B1103" s="24" t="s">
        <v>85</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row>
    <row r="1104" spans="2:57" x14ac:dyDescent="0.35">
      <c r="B1104" t="s">
        <v>438</v>
      </c>
      <c r="C1104" s="17">
        <v>8.3220395277834994E-2</v>
      </c>
      <c r="D1104" s="17">
        <v>9.1647334803682701E-2</v>
      </c>
      <c r="E1104" s="17">
        <v>7.8655753149793395E-2</v>
      </c>
      <c r="F1104" s="17"/>
      <c r="G1104" s="17">
        <v>0.13562301602646201</v>
      </c>
      <c r="H1104" s="17">
        <v>0.143043642976942</v>
      </c>
      <c r="I1104" s="17">
        <v>5.85112368674666E-2</v>
      </c>
      <c r="J1104" s="17">
        <v>6.26081662074712E-2</v>
      </c>
      <c r="K1104" s="17">
        <v>3.1146157475631701E-2</v>
      </c>
      <c r="L1104" s="17">
        <v>0</v>
      </c>
      <c r="M1104" s="17"/>
      <c r="N1104" s="17">
        <v>6.5054203764032606E-2</v>
      </c>
      <c r="O1104" s="17">
        <v>0.14772755228581799</v>
      </c>
      <c r="P1104" s="17">
        <v>2.8229715395873201E-2</v>
      </c>
      <c r="Q1104" s="17">
        <v>0.10076164139542999</v>
      </c>
      <c r="R1104" s="17"/>
      <c r="S1104" s="17">
        <v>0.116666666666667</v>
      </c>
      <c r="T1104" s="17">
        <v>0.104761904761905</v>
      </c>
      <c r="U1104" s="17">
        <v>2.9411764705882401E-2</v>
      </c>
      <c r="V1104" s="17">
        <v>3.17460317460318E-2</v>
      </c>
      <c r="W1104" s="17">
        <v>8.4745762711864403E-2</v>
      </c>
      <c r="X1104" s="17">
        <v>8.8607594936708806E-2</v>
      </c>
      <c r="Y1104" s="17">
        <v>0.1</v>
      </c>
      <c r="Z1104" s="17">
        <v>6.9767441860465101E-2</v>
      </c>
      <c r="AA1104" s="17">
        <v>8.8888888888888906E-2</v>
      </c>
      <c r="AB1104" s="17"/>
      <c r="AC1104" s="17">
        <v>5.1608015749433099E-2</v>
      </c>
      <c r="AD1104" s="17">
        <v>9.4962960610836394E-2</v>
      </c>
      <c r="AE1104" s="17">
        <v>9.76361517699494E-2</v>
      </c>
      <c r="AF1104" s="17"/>
      <c r="AG1104" s="17">
        <v>5.1780569443817398E-2</v>
      </c>
      <c r="AH1104" s="17">
        <v>0.109042481851106</v>
      </c>
      <c r="AI1104" s="17">
        <v>7.9880473855676107E-2</v>
      </c>
      <c r="AJ1104" s="17">
        <v>0</v>
      </c>
      <c r="AK1104" s="17">
        <v>8.11798790613905E-2</v>
      </c>
      <c r="AL1104" s="17"/>
      <c r="AM1104" s="17">
        <v>1.84046676412731E-2</v>
      </c>
      <c r="AN1104" s="17">
        <v>6.9842474218469605E-2</v>
      </c>
      <c r="AO1104" s="17">
        <v>9.9914077901988793E-2</v>
      </c>
      <c r="AP1104" s="17">
        <v>9.8758164036812299E-2</v>
      </c>
      <c r="AQ1104" s="17">
        <v>8.4230132370418501E-2</v>
      </c>
      <c r="AR1104" s="17"/>
      <c r="AS1104" s="17">
        <v>6.3376423796231901E-2</v>
      </c>
      <c r="AT1104" s="17">
        <v>0.112605968877955</v>
      </c>
      <c r="AU1104" s="17">
        <v>3.8690090367655E-2</v>
      </c>
      <c r="AV1104" s="17">
        <v>0.112023416076626</v>
      </c>
      <c r="AW1104" s="17"/>
      <c r="AX1104" s="17">
        <v>8.1174420571818007E-2</v>
      </c>
      <c r="AY1104" s="17"/>
      <c r="AZ1104" s="17">
        <v>0.11164836890499701</v>
      </c>
      <c r="BA1104" s="17">
        <v>9.0538443683892703E-2</v>
      </c>
      <c r="BB1104" s="17">
        <v>4.5057264626053598E-2</v>
      </c>
      <c r="BC1104" s="17"/>
      <c r="BD1104" s="17">
        <v>7.2685924566109797E-2</v>
      </c>
      <c r="BE1104" s="17">
        <v>0.10296169464869501</v>
      </c>
    </row>
    <row r="1105" spans="2:57" x14ac:dyDescent="0.35">
      <c r="B1105" t="s">
        <v>439</v>
      </c>
      <c r="C1105" s="17">
        <v>0.21313912514854899</v>
      </c>
      <c r="D1105" s="17">
        <v>0.232310292215159</v>
      </c>
      <c r="E1105" s="17">
        <v>0.20063577626752299</v>
      </c>
      <c r="F1105" s="17"/>
      <c r="G1105" s="17">
        <v>0.24770582734926599</v>
      </c>
      <c r="H1105" s="17">
        <v>0.267156228126054</v>
      </c>
      <c r="I1105" s="17">
        <v>0.21008115981119699</v>
      </c>
      <c r="J1105" s="17">
        <v>0.17460830326152499</v>
      </c>
      <c r="K1105" s="17">
        <v>0.16326173427183499</v>
      </c>
      <c r="L1105" s="17">
        <v>0.139524292547034</v>
      </c>
      <c r="M1105" s="17"/>
      <c r="N1105" s="17">
        <v>0.212862223958591</v>
      </c>
      <c r="O1105" s="17">
        <v>0.24223453403516601</v>
      </c>
      <c r="P1105" s="17">
        <v>0.190692261275799</v>
      </c>
      <c r="Q1105" s="17">
        <v>0.17430481154492</v>
      </c>
      <c r="R1105" s="17"/>
      <c r="S1105" s="17">
        <v>0.32500000000000001</v>
      </c>
      <c r="T1105" s="17">
        <v>0.22857142857142901</v>
      </c>
      <c r="U1105" s="17">
        <v>0.23529411764705899</v>
      </c>
      <c r="V1105" s="17">
        <v>0.206349206349206</v>
      </c>
      <c r="W1105" s="17">
        <v>0.20338983050847501</v>
      </c>
      <c r="X1105" s="17">
        <v>0.240506329113924</v>
      </c>
      <c r="Y1105" s="17">
        <v>0.128571428571429</v>
      </c>
      <c r="Z1105" s="17">
        <v>0.13953488372093001</v>
      </c>
      <c r="AA1105" s="17">
        <v>0.122222222222222</v>
      </c>
      <c r="AB1105" s="17"/>
      <c r="AC1105" s="17">
        <v>0.16236181873252101</v>
      </c>
      <c r="AD1105" s="17">
        <v>0.25052874127264702</v>
      </c>
      <c r="AE1105" s="17">
        <v>0.13740149967575699</v>
      </c>
      <c r="AF1105" s="17"/>
      <c r="AG1105" s="17">
        <v>0.17583220857877899</v>
      </c>
      <c r="AH1105" s="17">
        <v>0.23241288550967601</v>
      </c>
      <c r="AI1105" s="17">
        <v>0.30738264068771798</v>
      </c>
      <c r="AJ1105" s="17">
        <v>0</v>
      </c>
      <c r="AK1105" s="17">
        <v>0.119308235162482</v>
      </c>
      <c r="AL1105" s="17"/>
      <c r="AM1105" s="17">
        <v>0.16789509262251301</v>
      </c>
      <c r="AN1105" s="17">
        <v>0.20933459263163001</v>
      </c>
      <c r="AO1105" s="17">
        <v>0.217776690715692</v>
      </c>
      <c r="AP1105" s="17">
        <v>0.25506211339582602</v>
      </c>
      <c r="AQ1105" s="17">
        <v>0.25784816575575398</v>
      </c>
      <c r="AR1105" s="17"/>
      <c r="AS1105" s="17">
        <v>0.20401553538667899</v>
      </c>
      <c r="AT1105" s="17">
        <v>0.238279334237287</v>
      </c>
      <c r="AU1105" s="17">
        <v>0.165637386520471</v>
      </c>
      <c r="AV1105" s="17">
        <v>0.237461718842991</v>
      </c>
      <c r="AW1105" s="17"/>
      <c r="AX1105" s="17">
        <v>0.21392017744150399</v>
      </c>
      <c r="AY1105" s="17"/>
      <c r="AZ1105" s="17">
        <v>0.218798165113336</v>
      </c>
      <c r="BA1105" s="17">
        <v>0.23686471281795399</v>
      </c>
      <c r="BB1105" s="17">
        <v>0.177793730624768</v>
      </c>
      <c r="BC1105" s="17"/>
      <c r="BD1105" s="17">
        <v>0.23480877607193801</v>
      </c>
      <c r="BE1105" s="17">
        <v>0.210332527072774</v>
      </c>
    </row>
    <row r="1106" spans="2:57" x14ac:dyDescent="0.35">
      <c r="B1106" t="s">
        <v>440</v>
      </c>
      <c r="C1106" s="17">
        <v>0.51757126343396997</v>
      </c>
      <c r="D1106" s="17">
        <v>0.46536201217432299</v>
      </c>
      <c r="E1106" s="17">
        <v>0.54823834389301496</v>
      </c>
      <c r="F1106" s="17"/>
      <c r="G1106" s="17">
        <v>0.44448753572841698</v>
      </c>
      <c r="H1106" s="17">
        <v>0.37987511417185499</v>
      </c>
      <c r="I1106" s="17">
        <v>0.54590807286945298</v>
      </c>
      <c r="J1106" s="17">
        <v>0.58052446054483897</v>
      </c>
      <c r="K1106" s="17">
        <v>0.63031026700730497</v>
      </c>
      <c r="L1106" s="17">
        <v>0.72780879107381702</v>
      </c>
      <c r="M1106" s="17"/>
      <c r="N1106" s="17">
        <v>0.55187099428192399</v>
      </c>
      <c r="O1106" s="17">
        <v>0.437804215665687</v>
      </c>
      <c r="P1106" s="17">
        <v>0.61583846606700698</v>
      </c>
      <c r="Q1106" s="17">
        <v>0.39448170779403602</v>
      </c>
      <c r="R1106" s="17"/>
      <c r="S1106" s="17">
        <v>0.4</v>
      </c>
      <c r="T1106" s="17">
        <v>0.50476190476190497</v>
      </c>
      <c r="U1106" s="17">
        <v>0.55882352941176505</v>
      </c>
      <c r="V1106" s="17">
        <v>0.52380952380952395</v>
      </c>
      <c r="W1106" s="17">
        <v>0.42372881355932202</v>
      </c>
      <c r="X1106" s="17">
        <v>0.544303797468354</v>
      </c>
      <c r="Y1106" s="17">
        <v>0.61428571428571399</v>
      </c>
      <c r="Z1106" s="17">
        <v>0.65116279069767402</v>
      </c>
      <c r="AA1106" s="17">
        <v>0.55555555555555602</v>
      </c>
      <c r="AB1106" s="17"/>
      <c r="AC1106" s="17">
        <v>0.56424309090117097</v>
      </c>
      <c r="AD1106" s="17">
        <v>0.49746057310470798</v>
      </c>
      <c r="AE1106" s="17">
        <v>0.54460218399620197</v>
      </c>
      <c r="AF1106" s="17"/>
      <c r="AG1106" s="17">
        <v>0.57247956183090398</v>
      </c>
      <c r="AH1106" s="17">
        <v>0.48504179839556699</v>
      </c>
      <c r="AI1106" s="17">
        <v>0.42265182310990701</v>
      </c>
      <c r="AJ1106" s="17">
        <v>1</v>
      </c>
      <c r="AK1106" s="17">
        <v>0.54163189714543403</v>
      </c>
      <c r="AL1106" s="17"/>
      <c r="AM1106" s="17">
        <v>0.53632088740917705</v>
      </c>
      <c r="AN1106" s="17">
        <v>0.51588229347012005</v>
      </c>
      <c r="AO1106" s="17">
        <v>0.480023331416081</v>
      </c>
      <c r="AP1106" s="17">
        <v>0.50668818472986998</v>
      </c>
      <c r="AQ1106" s="17">
        <v>0.56606046349378103</v>
      </c>
      <c r="AR1106" s="17"/>
      <c r="AS1106" s="17">
        <v>0.48403419332140601</v>
      </c>
      <c r="AT1106" s="17">
        <v>0.49171969390766701</v>
      </c>
      <c r="AU1106" s="17">
        <v>0.62267181065354604</v>
      </c>
      <c r="AV1106" s="17">
        <v>0.48744505264243698</v>
      </c>
      <c r="AW1106" s="17"/>
      <c r="AX1106" s="17">
        <v>0.53224539984359998</v>
      </c>
      <c r="AY1106" s="17"/>
      <c r="AZ1106" s="17">
        <v>0.46807542701043697</v>
      </c>
      <c r="BA1106" s="17">
        <v>0.51764917956562095</v>
      </c>
      <c r="BB1106" s="17">
        <v>0.56489583517151198</v>
      </c>
      <c r="BC1106" s="17"/>
      <c r="BD1106" s="17">
        <v>0.50214961077932896</v>
      </c>
      <c r="BE1106" s="17">
        <v>0.50483608253725398</v>
      </c>
    </row>
    <row r="1107" spans="2:57" x14ac:dyDescent="0.35">
      <c r="B1107" t="s">
        <v>441</v>
      </c>
      <c r="C1107" s="17">
        <v>9.2849445013969995E-2</v>
      </c>
      <c r="D1107" s="17">
        <v>0.14467411857459</v>
      </c>
      <c r="E1107" s="17">
        <v>6.2807601810074207E-2</v>
      </c>
      <c r="F1107" s="17"/>
      <c r="G1107" s="17">
        <v>0.114955117365744</v>
      </c>
      <c r="H1107" s="17">
        <v>0.12946269452159401</v>
      </c>
      <c r="I1107" s="17">
        <v>8.1231557920994193E-2</v>
      </c>
      <c r="J1107" s="17">
        <v>5.2810962223109902E-2</v>
      </c>
      <c r="K1107" s="17">
        <v>9.10702862684796E-2</v>
      </c>
      <c r="L1107" s="17">
        <v>5.2332683561123E-2</v>
      </c>
      <c r="M1107" s="17"/>
      <c r="N1107" s="17">
        <v>8.9800796501123006E-2</v>
      </c>
      <c r="O1107" s="17">
        <v>9.1651768826921498E-2</v>
      </c>
      <c r="P1107" s="17">
        <v>5.0537590868288997E-2</v>
      </c>
      <c r="Q1107" s="17">
        <v>0.16321852714187299</v>
      </c>
      <c r="R1107" s="17"/>
      <c r="S1107" s="17">
        <v>0.1</v>
      </c>
      <c r="T1107" s="17">
        <v>9.5238095238095205E-2</v>
      </c>
      <c r="U1107" s="17">
        <v>8.8235294117647106E-2</v>
      </c>
      <c r="V1107" s="17">
        <v>0.126984126984127</v>
      </c>
      <c r="W1107" s="17">
        <v>0.152542372881356</v>
      </c>
      <c r="X1107" s="17">
        <v>6.3291139240506306E-2</v>
      </c>
      <c r="Y1107" s="17">
        <v>2.8571428571428598E-2</v>
      </c>
      <c r="Z1107" s="17">
        <v>9.3023255813953501E-2</v>
      </c>
      <c r="AA1107" s="17">
        <v>8.8888888888888906E-2</v>
      </c>
      <c r="AB1107" s="17"/>
      <c r="AC1107" s="17">
        <v>0.119200901537115</v>
      </c>
      <c r="AD1107" s="17">
        <v>7.6274825353955994E-2</v>
      </c>
      <c r="AE1107" s="17">
        <v>0.102503436389442</v>
      </c>
      <c r="AF1107" s="17"/>
      <c r="AG1107" s="17">
        <v>0.101715309227107</v>
      </c>
      <c r="AH1107" s="17">
        <v>9.4716874950729599E-2</v>
      </c>
      <c r="AI1107" s="17">
        <v>0.127239901428607</v>
      </c>
      <c r="AJ1107" s="17">
        <v>0</v>
      </c>
      <c r="AK1107" s="17">
        <v>6.1349818865814497E-2</v>
      </c>
      <c r="AL1107" s="17"/>
      <c r="AM1107" s="17">
        <v>0.122353319218017</v>
      </c>
      <c r="AN1107" s="17">
        <v>8.5465094030261105E-2</v>
      </c>
      <c r="AO1107" s="17">
        <v>0.10798280682698599</v>
      </c>
      <c r="AP1107" s="17">
        <v>7.9469952963639096E-2</v>
      </c>
      <c r="AQ1107" s="17">
        <v>3.9307395106195298E-2</v>
      </c>
      <c r="AR1107" s="17"/>
      <c r="AS1107" s="17">
        <v>0.10005959480317</v>
      </c>
      <c r="AT1107" s="17">
        <v>9.4470878156058702E-2</v>
      </c>
      <c r="AU1107" s="17">
        <v>6.9167143097924294E-2</v>
      </c>
      <c r="AV1107" s="17">
        <v>0.110028000273827</v>
      </c>
      <c r="AW1107" s="17"/>
      <c r="AX1107" s="17">
        <v>8.3371335374510497E-2</v>
      </c>
      <c r="AY1107" s="17"/>
      <c r="AZ1107" s="17">
        <v>7.9894562457729801E-2</v>
      </c>
      <c r="BA1107" s="17">
        <v>0.10628329727279701</v>
      </c>
      <c r="BB1107" s="17">
        <v>9.5550740980949705E-2</v>
      </c>
      <c r="BC1107" s="17"/>
      <c r="BD1107" s="17">
        <v>7.5765783780757504E-2</v>
      </c>
      <c r="BE1107" s="17">
        <v>0.11989381831344401</v>
      </c>
    </row>
    <row r="1108" spans="2:57" x14ac:dyDescent="0.35">
      <c r="B1108" t="s">
        <v>442</v>
      </c>
      <c r="C1108" s="17">
        <v>3.35676438906636E-2</v>
      </c>
      <c r="D1108" s="17">
        <v>3.4643197964151599E-2</v>
      </c>
      <c r="E1108" s="17">
        <v>3.3092935250487197E-2</v>
      </c>
      <c r="F1108" s="17"/>
      <c r="G1108" s="17">
        <v>0</v>
      </c>
      <c r="H1108" s="17">
        <v>3.1641522078324602E-2</v>
      </c>
      <c r="I1108" s="17">
        <v>3.2778310175697302E-2</v>
      </c>
      <c r="J1108" s="17">
        <v>6.1049627946520697E-2</v>
      </c>
      <c r="K1108" s="17">
        <v>2.1492670070903701E-2</v>
      </c>
      <c r="L1108" s="17">
        <v>5.4097745791340697E-2</v>
      </c>
      <c r="M1108" s="17"/>
      <c r="N1108" s="17">
        <v>3.4850821378116001E-2</v>
      </c>
      <c r="O1108" s="17">
        <v>2.9574913712246801E-2</v>
      </c>
      <c r="P1108" s="17">
        <v>3.9844893454269698E-2</v>
      </c>
      <c r="Q1108" s="17">
        <v>3.0045193593142401E-2</v>
      </c>
      <c r="R1108" s="17"/>
      <c r="S1108" s="17">
        <v>1.6666666666666701E-2</v>
      </c>
      <c r="T1108" s="17">
        <v>1.9047619047619001E-2</v>
      </c>
      <c r="U1108" s="17">
        <v>2.9411764705882401E-2</v>
      </c>
      <c r="V1108" s="17">
        <v>4.7619047619047603E-2</v>
      </c>
      <c r="W1108" s="17">
        <v>6.7796610169491497E-2</v>
      </c>
      <c r="X1108" s="17">
        <v>2.53164556962025E-2</v>
      </c>
      <c r="Y1108" s="17">
        <v>4.2857142857142899E-2</v>
      </c>
      <c r="Z1108" s="17">
        <v>2.32558139534884E-2</v>
      </c>
      <c r="AA1108" s="17">
        <v>4.4444444444444398E-2</v>
      </c>
      <c r="AB1108" s="17"/>
      <c r="AC1108" s="17">
        <v>4.2208192648213502E-2</v>
      </c>
      <c r="AD1108" s="17">
        <v>3.0553558312095101E-2</v>
      </c>
      <c r="AE1108" s="17">
        <v>3.9937798369666801E-2</v>
      </c>
      <c r="AF1108" s="17"/>
      <c r="AG1108" s="17">
        <v>5.8636769533168202E-2</v>
      </c>
      <c r="AH1108" s="17">
        <v>1.36978372280559E-2</v>
      </c>
      <c r="AI1108" s="17">
        <v>1.8728057549669701E-2</v>
      </c>
      <c r="AJ1108" s="17">
        <v>0</v>
      </c>
      <c r="AK1108" s="17">
        <v>8.6265198549449806E-2</v>
      </c>
      <c r="AL1108" s="17"/>
      <c r="AM1108" s="17">
        <v>8.70529418526267E-2</v>
      </c>
      <c r="AN1108" s="17">
        <v>2.5872760248255699E-2</v>
      </c>
      <c r="AO1108" s="17">
        <v>3.4186966472788398E-2</v>
      </c>
      <c r="AP1108" s="17">
        <v>2.76131176146487E-2</v>
      </c>
      <c r="AQ1108" s="17">
        <v>0</v>
      </c>
      <c r="AR1108" s="17"/>
      <c r="AS1108" s="17">
        <v>4.1270295548448702E-2</v>
      </c>
      <c r="AT1108" s="17">
        <v>3.5780920795552E-2</v>
      </c>
      <c r="AU1108" s="17">
        <v>6.6794460991525199E-3</v>
      </c>
      <c r="AV1108" s="17">
        <v>5.3041812164119302E-2</v>
      </c>
      <c r="AW1108" s="17"/>
      <c r="AX1108" s="17">
        <v>3.6295412658058503E-2</v>
      </c>
      <c r="AY1108" s="17"/>
      <c r="AZ1108" s="17">
        <v>2.7639827125866798E-2</v>
      </c>
      <c r="BA1108" s="17">
        <v>1.69437547891567E-2</v>
      </c>
      <c r="BB1108" s="17">
        <v>6.2862444144978505E-2</v>
      </c>
      <c r="BC1108" s="17"/>
      <c r="BD1108" s="17">
        <v>3.9857346370472599E-2</v>
      </c>
      <c r="BE1108" s="17">
        <v>3.3235738168342001E-2</v>
      </c>
    </row>
    <row r="1109" spans="2:57" x14ac:dyDescent="0.35">
      <c r="B1109" t="s">
        <v>443</v>
      </c>
      <c r="C1109" s="17">
        <v>5.9652127235013001E-2</v>
      </c>
      <c r="D1109" s="17">
        <v>3.1363044268093797E-2</v>
      </c>
      <c r="E1109" s="17">
        <v>7.6569589629107496E-2</v>
      </c>
      <c r="F1109" s="17"/>
      <c r="G1109" s="17">
        <v>5.7228503530111101E-2</v>
      </c>
      <c r="H1109" s="17">
        <v>4.88207981252302E-2</v>
      </c>
      <c r="I1109" s="17">
        <v>7.1489662355191899E-2</v>
      </c>
      <c r="J1109" s="17">
        <v>6.8398479816533506E-2</v>
      </c>
      <c r="K1109" s="17">
        <v>6.2718884905844999E-2</v>
      </c>
      <c r="L1109" s="17">
        <v>2.6236487026684401E-2</v>
      </c>
      <c r="M1109" s="17"/>
      <c r="N1109" s="17">
        <v>4.5560960116213203E-2</v>
      </c>
      <c r="O1109" s="17">
        <v>5.1007015474160498E-2</v>
      </c>
      <c r="P1109" s="17">
        <v>7.4857072938761898E-2</v>
      </c>
      <c r="Q1109" s="17">
        <v>0.13718811853059801</v>
      </c>
      <c r="R1109" s="17"/>
      <c r="S1109" s="17">
        <v>4.1666666666666699E-2</v>
      </c>
      <c r="T1109" s="17">
        <v>4.7619047619047603E-2</v>
      </c>
      <c r="U1109" s="17">
        <v>5.8823529411764698E-2</v>
      </c>
      <c r="V1109" s="17">
        <v>6.3492063492063502E-2</v>
      </c>
      <c r="W1109" s="17">
        <v>6.7796610169491497E-2</v>
      </c>
      <c r="X1109" s="17">
        <v>3.7974683544303799E-2</v>
      </c>
      <c r="Y1109" s="17">
        <v>8.5714285714285701E-2</v>
      </c>
      <c r="Z1109" s="17">
        <v>2.32558139534884E-2</v>
      </c>
      <c r="AA1109" s="17">
        <v>0.1</v>
      </c>
      <c r="AB1109" s="17"/>
      <c r="AC1109" s="17">
        <v>6.0377980431546102E-2</v>
      </c>
      <c r="AD1109" s="17">
        <v>5.0219341345756903E-2</v>
      </c>
      <c r="AE1109" s="17">
        <v>7.7918929798982406E-2</v>
      </c>
      <c r="AF1109" s="17"/>
      <c r="AG1109" s="17">
        <v>3.95555813862234E-2</v>
      </c>
      <c r="AH1109" s="17">
        <v>6.5088122064866097E-2</v>
      </c>
      <c r="AI1109" s="17">
        <v>4.4117103368422603E-2</v>
      </c>
      <c r="AJ1109" s="17">
        <v>0</v>
      </c>
      <c r="AK1109" s="17">
        <v>0.110264971215428</v>
      </c>
      <c r="AL1109" s="17"/>
      <c r="AM1109" s="17">
        <v>6.79730912563936E-2</v>
      </c>
      <c r="AN1109" s="17">
        <v>9.36027854012631E-2</v>
      </c>
      <c r="AO1109" s="17">
        <v>6.0116126666464299E-2</v>
      </c>
      <c r="AP1109" s="17">
        <v>3.24084672592043E-2</v>
      </c>
      <c r="AQ1109" s="17">
        <v>5.2553843273850799E-2</v>
      </c>
      <c r="AR1109" s="17"/>
      <c r="AS1109" s="17">
        <v>0.107243957144064</v>
      </c>
      <c r="AT1109" s="17">
        <v>2.7143204025480299E-2</v>
      </c>
      <c r="AU1109" s="17">
        <v>9.7154123261250794E-2</v>
      </c>
      <c r="AV1109" s="17">
        <v>0</v>
      </c>
      <c r="AW1109" s="17"/>
      <c r="AX1109" s="17">
        <v>5.29932541105088E-2</v>
      </c>
      <c r="AY1109" s="17"/>
      <c r="AZ1109" s="17">
        <v>9.3943649387633596E-2</v>
      </c>
      <c r="BA1109" s="17">
        <v>3.1720611870578501E-2</v>
      </c>
      <c r="BB1109" s="17">
        <v>5.3839984451737398E-2</v>
      </c>
      <c r="BC1109" s="17"/>
      <c r="BD1109" s="17">
        <v>7.4732558431392801E-2</v>
      </c>
      <c r="BE1109" s="17">
        <v>2.87401392594916E-2</v>
      </c>
    </row>
    <row r="1110" spans="2:57"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row>
    <row r="1111" spans="2:57" x14ac:dyDescent="0.35">
      <c r="B1111" s="6" t="s">
        <v>449</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row>
    <row r="1112" spans="2:57" x14ac:dyDescent="0.35">
      <c r="B1112" s="24" t="s">
        <v>85</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row>
    <row r="1113" spans="2:57" x14ac:dyDescent="0.35">
      <c r="B1113" t="s">
        <v>438</v>
      </c>
      <c r="C1113" s="17">
        <v>5.9902362465940502E-2</v>
      </c>
      <c r="D1113" s="17">
        <v>9.5832980533867601E-2</v>
      </c>
      <c r="E1113" s="17">
        <v>3.9052998052355001E-2</v>
      </c>
      <c r="F1113" s="17"/>
      <c r="G1113" s="17">
        <v>0.111562388521169</v>
      </c>
      <c r="H1113" s="17">
        <v>7.1822298370305002E-2</v>
      </c>
      <c r="I1113" s="17">
        <v>5.8210965210854899E-2</v>
      </c>
      <c r="J1113" s="17">
        <v>6.57852594995426E-2</v>
      </c>
      <c r="K1113" s="17">
        <v>1.83793250763995E-2</v>
      </c>
      <c r="L1113" s="17">
        <v>0</v>
      </c>
      <c r="M1113" s="17"/>
      <c r="N1113" s="17">
        <v>2.7021986779909499E-2</v>
      </c>
      <c r="O1113" s="17">
        <v>5.4951521875716398E-2</v>
      </c>
      <c r="P1113" s="17">
        <v>0.106670746635757</v>
      </c>
      <c r="Q1113" s="17">
        <v>0.17951233407884601</v>
      </c>
      <c r="R1113" s="17"/>
      <c r="S1113" s="17">
        <v>0.1</v>
      </c>
      <c r="T1113" s="17">
        <v>2.8571428571428598E-2</v>
      </c>
      <c r="U1113" s="17">
        <v>0</v>
      </c>
      <c r="V1113" s="17">
        <v>3.17460317460318E-2</v>
      </c>
      <c r="W1113" s="17">
        <v>6.7796610169491497E-2</v>
      </c>
      <c r="X1113" s="17">
        <v>7.5949367088607597E-2</v>
      </c>
      <c r="Y1113" s="17">
        <v>7.1428571428571397E-2</v>
      </c>
      <c r="Z1113" s="17">
        <v>4.6511627906976702E-2</v>
      </c>
      <c r="AA1113" s="17">
        <v>0.1</v>
      </c>
      <c r="AB1113" s="17"/>
      <c r="AC1113" s="17">
        <v>6.2294604381110903E-2</v>
      </c>
      <c r="AD1113" s="17">
        <v>5.5737447609841201E-2</v>
      </c>
      <c r="AE1113" s="17">
        <v>7.6330142908139997E-2</v>
      </c>
      <c r="AF1113" s="17"/>
      <c r="AG1113" s="17">
        <v>7.84457955172915E-2</v>
      </c>
      <c r="AH1113" s="17">
        <v>5.5650746002916598E-2</v>
      </c>
      <c r="AI1113" s="17">
        <v>8.0264802474325797E-2</v>
      </c>
      <c r="AJ1113" s="17">
        <v>0</v>
      </c>
      <c r="AK1113" s="17">
        <v>1.9064178050545898E-2</v>
      </c>
      <c r="AL1113" s="17"/>
      <c r="AM1113" s="17">
        <v>9.9748754253319694E-2</v>
      </c>
      <c r="AN1113" s="17">
        <v>5.96529605047557E-2</v>
      </c>
      <c r="AO1113" s="17">
        <v>5.8338163977534899E-2</v>
      </c>
      <c r="AP1113" s="17">
        <v>6.7218447348979499E-2</v>
      </c>
      <c r="AQ1113" s="17">
        <v>0</v>
      </c>
      <c r="AR1113" s="17"/>
      <c r="AS1113" s="17">
        <v>4.7111969189018603E-2</v>
      </c>
      <c r="AT1113" s="17">
        <v>9.1560429449400293E-2</v>
      </c>
      <c r="AU1113" s="17">
        <v>1.9485055287245701E-2</v>
      </c>
      <c r="AV1113" s="17">
        <v>6.5391892296986096E-2</v>
      </c>
      <c r="AW1113" s="17"/>
      <c r="AX1113" s="17">
        <v>5.6579115028062801E-2</v>
      </c>
      <c r="AY1113" s="17"/>
      <c r="AZ1113" s="17">
        <v>7.3731035415235499E-2</v>
      </c>
      <c r="BA1113" s="17">
        <v>6.3169548840500897E-2</v>
      </c>
      <c r="BB1113" s="17">
        <v>4.5373699352498797E-2</v>
      </c>
      <c r="BC1113" s="17"/>
      <c r="BD1113" s="17">
        <v>5.8120205862563203E-2</v>
      </c>
      <c r="BE1113" s="17">
        <v>7.4120592172948502E-2</v>
      </c>
    </row>
    <row r="1114" spans="2:57" x14ac:dyDescent="0.35">
      <c r="B1114" t="s">
        <v>439</v>
      </c>
      <c r="C1114" s="17">
        <v>0.127014244114283</v>
      </c>
      <c r="D1114" s="17">
        <v>0.15624584998895499</v>
      </c>
      <c r="E1114" s="17">
        <v>0.11042016287857299</v>
      </c>
      <c r="F1114" s="17"/>
      <c r="G1114" s="17">
        <v>0.160251072203172</v>
      </c>
      <c r="H1114" s="17">
        <v>0.197694986848234</v>
      </c>
      <c r="I1114" s="17">
        <v>0.101539944602273</v>
      </c>
      <c r="J1114" s="17">
        <v>9.9384687536757096E-2</v>
      </c>
      <c r="K1114" s="17">
        <v>7.4209686250586299E-2</v>
      </c>
      <c r="L1114" s="17">
        <v>5.2034705785823601E-2</v>
      </c>
      <c r="M1114" s="17"/>
      <c r="N1114" s="17">
        <v>0.103000662694246</v>
      </c>
      <c r="O1114" s="17">
        <v>0.18234234680513001</v>
      </c>
      <c r="P1114" s="17">
        <v>0.114368675774426</v>
      </c>
      <c r="Q1114" s="17">
        <v>0.113225695303142</v>
      </c>
      <c r="R1114" s="17"/>
      <c r="S1114" s="17">
        <v>0.133333333333333</v>
      </c>
      <c r="T1114" s="17">
        <v>0.14285714285714299</v>
      </c>
      <c r="U1114" s="17">
        <v>0.11764705882352899</v>
      </c>
      <c r="V1114" s="17">
        <v>0.11111111111111099</v>
      </c>
      <c r="W1114" s="17">
        <v>0.169491525423729</v>
      </c>
      <c r="X1114" s="17">
        <v>0.126582278481013</v>
      </c>
      <c r="Y1114" s="17">
        <v>0.114285714285714</v>
      </c>
      <c r="Z1114" s="17">
        <v>0.162790697674419</v>
      </c>
      <c r="AA1114" s="17">
        <v>8.8888888888888906E-2</v>
      </c>
      <c r="AB1114" s="17"/>
      <c r="AC1114" s="17">
        <v>0.13887403680177801</v>
      </c>
      <c r="AD1114" s="17">
        <v>0.11424765769084499</v>
      </c>
      <c r="AE1114" s="17">
        <v>0.152632709369173</v>
      </c>
      <c r="AF1114" s="17"/>
      <c r="AG1114" s="17">
        <v>0.12190267406785001</v>
      </c>
      <c r="AH1114" s="17">
        <v>0.12149079984224399</v>
      </c>
      <c r="AI1114" s="17">
        <v>0.159025049513705</v>
      </c>
      <c r="AJ1114" s="17">
        <v>0</v>
      </c>
      <c r="AK1114" s="17">
        <v>6.7759677731154294E-2</v>
      </c>
      <c r="AL1114" s="17"/>
      <c r="AM1114" s="17">
        <v>0.121046815033605</v>
      </c>
      <c r="AN1114" s="17">
        <v>0.155314689377587</v>
      </c>
      <c r="AO1114" s="17">
        <v>0.106458890209864</v>
      </c>
      <c r="AP1114" s="17">
        <v>0.161030626875236</v>
      </c>
      <c r="AQ1114" s="17">
        <v>8.1422461291404499E-2</v>
      </c>
      <c r="AR1114" s="17"/>
      <c r="AS1114" s="17">
        <v>0.15557877554529601</v>
      </c>
      <c r="AT1114" s="17">
        <v>0.129350737401978</v>
      </c>
      <c r="AU1114" s="17">
        <v>6.9904922058590099E-2</v>
      </c>
      <c r="AV1114" s="17">
        <v>0.15275020799722699</v>
      </c>
      <c r="AW1114" s="17"/>
      <c r="AX1114" s="17">
        <v>0.13143883182296701</v>
      </c>
      <c r="AY1114" s="17"/>
      <c r="AZ1114" s="17">
        <v>0.13920345058172501</v>
      </c>
      <c r="BA1114" s="17">
        <v>0.122014367652478</v>
      </c>
      <c r="BB1114" s="17">
        <v>0.123146042479702</v>
      </c>
      <c r="BC1114" s="17"/>
      <c r="BD1114" s="17">
        <v>0.12528651369149699</v>
      </c>
      <c r="BE1114" s="17">
        <v>0.14828632941529701</v>
      </c>
    </row>
    <row r="1115" spans="2:57" x14ac:dyDescent="0.35">
      <c r="B1115" t="s">
        <v>440</v>
      </c>
      <c r="C1115" s="17">
        <v>0.51010289405639098</v>
      </c>
      <c r="D1115" s="17">
        <v>0.47008704673191598</v>
      </c>
      <c r="E1115" s="17">
        <v>0.53603490897302397</v>
      </c>
      <c r="F1115" s="17"/>
      <c r="G1115" s="17">
        <v>0.29271245811290397</v>
      </c>
      <c r="H1115" s="17">
        <v>0.36203555865509002</v>
      </c>
      <c r="I1115" s="17">
        <v>0.56705230249340099</v>
      </c>
      <c r="J1115" s="17">
        <v>0.57044007639796401</v>
      </c>
      <c r="K1115" s="17">
        <v>0.67250979766225905</v>
      </c>
      <c r="L1115" s="17">
        <v>0.78337058073053201</v>
      </c>
      <c r="M1115" s="17"/>
      <c r="N1115" s="17">
        <v>0.57360203707274704</v>
      </c>
      <c r="O1115" s="17">
        <v>0.41635151229863698</v>
      </c>
      <c r="P1115" s="17">
        <v>0.54597160235151698</v>
      </c>
      <c r="Q1115" s="17">
        <v>0.37378388906826798</v>
      </c>
      <c r="R1115" s="17"/>
      <c r="S1115" s="17">
        <v>0.42499999999999999</v>
      </c>
      <c r="T1115" s="17">
        <v>0.48571428571428599</v>
      </c>
      <c r="U1115" s="17">
        <v>0.55882352941176505</v>
      </c>
      <c r="V1115" s="17">
        <v>0.57142857142857095</v>
      </c>
      <c r="W1115" s="17">
        <v>0.50847457627118597</v>
      </c>
      <c r="X1115" s="17">
        <v>0.506329113924051</v>
      </c>
      <c r="Y1115" s="17">
        <v>0.442857142857143</v>
      </c>
      <c r="Z1115" s="17">
        <v>0.65116279069767402</v>
      </c>
      <c r="AA1115" s="17">
        <v>0.55555555555555602</v>
      </c>
      <c r="AB1115" s="17"/>
      <c r="AC1115" s="17">
        <v>0.57215325909538906</v>
      </c>
      <c r="AD1115" s="17">
        <v>0.50555893496305704</v>
      </c>
      <c r="AE1115" s="17">
        <v>0.41633291388564098</v>
      </c>
      <c r="AF1115" s="17"/>
      <c r="AG1115" s="17">
        <v>0.60793774312509696</v>
      </c>
      <c r="AH1115" s="17">
        <v>0.46871423065017798</v>
      </c>
      <c r="AI1115" s="17">
        <v>0.38667521663936799</v>
      </c>
      <c r="AJ1115" s="17">
        <v>0.61166728040352503</v>
      </c>
      <c r="AK1115" s="17">
        <v>0.53157833851424097</v>
      </c>
      <c r="AL1115" s="17"/>
      <c r="AM1115" s="17">
        <v>0.52194570350205605</v>
      </c>
      <c r="AN1115" s="17">
        <v>0.53567780793848097</v>
      </c>
      <c r="AO1115" s="17">
        <v>0.48408913118389002</v>
      </c>
      <c r="AP1115" s="17">
        <v>0.48693924440522901</v>
      </c>
      <c r="AQ1115" s="17">
        <v>0.46846552394020802</v>
      </c>
      <c r="AR1115" s="17"/>
      <c r="AS1115" s="17">
        <v>0.447950000207612</v>
      </c>
      <c r="AT1115" s="17">
        <v>0.48989583868182801</v>
      </c>
      <c r="AU1115" s="17">
        <v>0.62802020366761002</v>
      </c>
      <c r="AV1115" s="17">
        <v>0.49828401101585201</v>
      </c>
      <c r="AW1115" s="17"/>
      <c r="AX1115" s="17">
        <v>0.53339631704575496</v>
      </c>
      <c r="AY1115" s="17"/>
      <c r="AZ1115" s="17">
        <v>0.426259306308373</v>
      </c>
      <c r="BA1115" s="17">
        <v>0.51186215400986301</v>
      </c>
      <c r="BB1115" s="17">
        <v>0.59200788585322095</v>
      </c>
      <c r="BC1115" s="17"/>
      <c r="BD1115" s="17">
        <v>0.488396172296853</v>
      </c>
      <c r="BE1115" s="17">
        <v>0.506113915983191</v>
      </c>
    </row>
    <row r="1116" spans="2:57" x14ac:dyDescent="0.35">
      <c r="B1116" t="s">
        <v>441</v>
      </c>
      <c r="C1116" s="17">
        <v>0.149903001908129</v>
      </c>
      <c r="D1116" s="17">
        <v>0.14667167900427699</v>
      </c>
      <c r="E1116" s="17">
        <v>0.150037124112191</v>
      </c>
      <c r="F1116" s="17"/>
      <c r="G1116" s="17">
        <v>0.18866058504972799</v>
      </c>
      <c r="H1116" s="17">
        <v>0.173725705001848</v>
      </c>
      <c r="I1116" s="17">
        <v>0.156150246479104</v>
      </c>
      <c r="J1116" s="17">
        <v>0.13016424923258499</v>
      </c>
      <c r="K1116" s="17">
        <v>0.12479394780851701</v>
      </c>
      <c r="L1116" s="17">
        <v>5.3235401881494698E-2</v>
      </c>
      <c r="M1116" s="17"/>
      <c r="N1116" s="17">
        <v>0.15956845477880699</v>
      </c>
      <c r="O1116" s="17">
        <v>0.172575388896065</v>
      </c>
      <c r="P1116" s="17">
        <v>9.2639211592471807E-2</v>
      </c>
      <c r="Q1116" s="17">
        <v>0.11861427770724201</v>
      </c>
      <c r="R1116" s="17"/>
      <c r="S1116" s="17">
        <v>0.19166666666666701</v>
      </c>
      <c r="T1116" s="17">
        <v>0.20952380952381</v>
      </c>
      <c r="U1116" s="17">
        <v>0.23529411764705899</v>
      </c>
      <c r="V1116" s="17">
        <v>9.5238095238095205E-2</v>
      </c>
      <c r="W1116" s="17">
        <v>6.7796610169491497E-2</v>
      </c>
      <c r="X1116" s="17">
        <v>0.151898734177215</v>
      </c>
      <c r="Y1116" s="17">
        <v>0.14285714285714299</v>
      </c>
      <c r="Z1116" s="17">
        <v>4.6511627906976702E-2</v>
      </c>
      <c r="AA1116" s="17">
        <v>0.1</v>
      </c>
      <c r="AB1116" s="17"/>
      <c r="AC1116" s="17">
        <v>9.1092470577407103E-2</v>
      </c>
      <c r="AD1116" s="17">
        <v>0.19305093082838101</v>
      </c>
      <c r="AE1116" s="17">
        <v>0.11555350742484501</v>
      </c>
      <c r="AF1116" s="17"/>
      <c r="AG1116" s="17">
        <v>7.7237766056075199E-2</v>
      </c>
      <c r="AH1116" s="17">
        <v>0.20201725527981601</v>
      </c>
      <c r="AI1116" s="17">
        <v>0.16533010296546499</v>
      </c>
      <c r="AJ1116" s="17">
        <v>0.18469483005198201</v>
      </c>
      <c r="AK1116" s="17">
        <v>0.150662872322538</v>
      </c>
      <c r="AL1116" s="17"/>
      <c r="AM1116" s="17">
        <v>0.154265643359425</v>
      </c>
      <c r="AN1116" s="17">
        <v>0.108440377609306</v>
      </c>
      <c r="AO1116" s="17">
        <v>0.151277257890442</v>
      </c>
      <c r="AP1116" s="17">
        <v>0.16338426731171299</v>
      </c>
      <c r="AQ1116" s="17">
        <v>0.21522915860764499</v>
      </c>
      <c r="AR1116" s="17"/>
      <c r="AS1116" s="17">
        <v>0.159143425238124</v>
      </c>
      <c r="AT1116" s="17">
        <v>0.15972371305281199</v>
      </c>
      <c r="AU1116" s="17">
        <v>0.120224614443993</v>
      </c>
      <c r="AV1116" s="17">
        <v>0.15293760345680399</v>
      </c>
      <c r="AW1116" s="17"/>
      <c r="AX1116" s="17">
        <v>0.15213653674497701</v>
      </c>
      <c r="AY1116" s="17"/>
      <c r="AZ1116" s="17">
        <v>0.14115814993394801</v>
      </c>
      <c r="BA1116" s="17">
        <v>0.183895626360982</v>
      </c>
      <c r="BB1116" s="17">
        <v>0.12123074568117399</v>
      </c>
      <c r="BC1116" s="17"/>
      <c r="BD1116" s="17">
        <v>0.15435796979071101</v>
      </c>
      <c r="BE1116" s="17">
        <v>0.151853285618544</v>
      </c>
    </row>
    <row r="1117" spans="2:57" x14ac:dyDescent="0.35">
      <c r="B1117" t="s">
        <v>442</v>
      </c>
      <c r="C1117" s="17">
        <v>8.70321344741182E-2</v>
      </c>
      <c r="D1117" s="17">
        <v>8.0791376029523604E-2</v>
      </c>
      <c r="E1117" s="17">
        <v>8.8880754987514396E-2</v>
      </c>
      <c r="F1117" s="17"/>
      <c r="G1117" s="17">
        <v>0.14834066668387599</v>
      </c>
      <c r="H1117" s="17">
        <v>0.139103860368609</v>
      </c>
      <c r="I1117" s="17">
        <v>6.1028656926944001E-2</v>
      </c>
      <c r="J1117" s="17">
        <v>6.5183431254788995E-2</v>
      </c>
      <c r="K1117" s="17">
        <v>3.8074867932334999E-2</v>
      </c>
      <c r="L1117" s="17">
        <v>2.90619548603273E-2</v>
      </c>
      <c r="M1117" s="17"/>
      <c r="N1117" s="17">
        <v>8.7208348974055994E-2</v>
      </c>
      <c r="O1117" s="17">
        <v>0.111823204041928</v>
      </c>
      <c r="P1117" s="17">
        <v>5.6190085466245702E-2</v>
      </c>
      <c r="Q1117" s="17">
        <v>7.4499041670537794E-2</v>
      </c>
      <c r="R1117" s="17"/>
      <c r="S1117" s="17">
        <v>9.1666666666666702E-2</v>
      </c>
      <c r="T1117" s="17">
        <v>7.6190476190476197E-2</v>
      </c>
      <c r="U1117" s="17">
        <v>2.9411764705882401E-2</v>
      </c>
      <c r="V1117" s="17">
        <v>9.5238095238095205E-2</v>
      </c>
      <c r="W1117" s="17">
        <v>0.11864406779661001</v>
      </c>
      <c r="X1117" s="17">
        <v>8.8607594936708806E-2</v>
      </c>
      <c r="Y1117" s="17">
        <v>0.128571428571429</v>
      </c>
      <c r="Z1117" s="17">
        <v>9.3023255813953501E-2</v>
      </c>
      <c r="AA1117" s="17">
        <v>7.7777777777777807E-2</v>
      </c>
      <c r="AB1117" s="17"/>
      <c r="AC1117" s="17">
        <v>5.6196557375781803E-2</v>
      </c>
      <c r="AD1117" s="17">
        <v>7.7707105059877199E-2</v>
      </c>
      <c r="AE1117" s="17">
        <v>0.18622677013201799</v>
      </c>
      <c r="AF1117" s="17"/>
      <c r="AG1117" s="17">
        <v>5.0923358809206599E-2</v>
      </c>
      <c r="AH1117" s="17">
        <v>9.6915936117258503E-2</v>
      </c>
      <c r="AI1117" s="17">
        <v>0.12795207722250199</v>
      </c>
      <c r="AJ1117" s="17">
        <v>0</v>
      </c>
      <c r="AK1117" s="17">
        <v>0.16592119797837701</v>
      </c>
      <c r="AL1117" s="17"/>
      <c r="AM1117" s="17">
        <v>3.5019992595200201E-2</v>
      </c>
      <c r="AN1117" s="17">
        <v>3.7523176519513098E-2</v>
      </c>
      <c r="AO1117" s="17">
        <v>0.111748915816634</v>
      </c>
      <c r="AP1117" s="17">
        <v>0.105923264009368</v>
      </c>
      <c r="AQ1117" s="17">
        <v>0.18232901288689199</v>
      </c>
      <c r="AR1117" s="17"/>
      <c r="AS1117" s="17">
        <v>8.3542571192459003E-2</v>
      </c>
      <c r="AT1117" s="17">
        <v>9.7241490309305803E-2</v>
      </c>
      <c r="AU1117" s="17">
        <v>5.8714292271252001E-2</v>
      </c>
      <c r="AV1117" s="17">
        <v>0.10928319812762199</v>
      </c>
      <c r="AW1117" s="17"/>
      <c r="AX1117" s="17">
        <v>7.4695527727489205E-2</v>
      </c>
      <c r="AY1117" s="17"/>
      <c r="AZ1117" s="17">
        <v>0.11585672957288699</v>
      </c>
      <c r="BA1117" s="17">
        <v>9.7815276571296794E-2</v>
      </c>
      <c r="BB1117" s="17">
        <v>4.4349104484981201E-2</v>
      </c>
      <c r="BC1117" s="17"/>
      <c r="BD1117" s="17">
        <v>9.5837913768324304E-2</v>
      </c>
      <c r="BE1117" s="17">
        <v>8.6170354241781405E-2</v>
      </c>
    </row>
    <row r="1118" spans="2:57" x14ac:dyDescent="0.35">
      <c r="B1118" t="s">
        <v>443</v>
      </c>
      <c r="C1118" s="17">
        <v>6.6045362981137903E-2</v>
      </c>
      <c r="D1118" s="17">
        <v>5.0371067711461902E-2</v>
      </c>
      <c r="E1118" s="17">
        <v>7.5574050996342304E-2</v>
      </c>
      <c r="F1118" s="17"/>
      <c r="G1118" s="17">
        <v>9.8472829429151906E-2</v>
      </c>
      <c r="H1118" s="17">
        <v>5.5617590755914097E-2</v>
      </c>
      <c r="I1118" s="17">
        <v>5.6017884287423499E-2</v>
      </c>
      <c r="J1118" s="17">
        <v>6.9042296078362903E-2</v>
      </c>
      <c r="K1118" s="17">
        <v>7.2032375269903304E-2</v>
      </c>
      <c r="L1118" s="17">
        <v>8.2297356741821995E-2</v>
      </c>
      <c r="M1118" s="17"/>
      <c r="N1118" s="17">
        <v>4.9598509700234897E-2</v>
      </c>
      <c r="O1118" s="17">
        <v>6.19560260825242E-2</v>
      </c>
      <c r="P1118" s="17">
        <v>8.4159678179582101E-2</v>
      </c>
      <c r="Q1118" s="17">
        <v>0.140364762171963</v>
      </c>
      <c r="R1118" s="17"/>
      <c r="S1118" s="17">
        <v>5.83333333333333E-2</v>
      </c>
      <c r="T1118" s="17">
        <v>5.7142857142857099E-2</v>
      </c>
      <c r="U1118" s="17">
        <v>5.8823529411764698E-2</v>
      </c>
      <c r="V1118" s="17">
        <v>9.5238095238095205E-2</v>
      </c>
      <c r="W1118" s="17">
        <v>6.7796610169491497E-2</v>
      </c>
      <c r="X1118" s="17">
        <v>5.0632911392405097E-2</v>
      </c>
      <c r="Y1118" s="17">
        <v>0.1</v>
      </c>
      <c r="Z1118" s="17">
        <v>0</v>
      </c>
      <c r="AA1118" s="17">
        <v>7.7777777777777807E-2</v>
      </c>
      <c r="AB1118" s="17"/>
      <c r="AC1118" s="17">
        <v>7.9389071768533104E-2</v>
      </c>
      <c r="AD1118" s="17">
        <v>5.3697923847998499E-2</v>
      </c>
      <c r="AE1118" s="17">
        <v>5.29239562801831E-2</v>
      </c>
      <c r="AF1118" s="17"/>
      <c r="AG1118" s="17">
        <v>6.3552662424478906E-2</v>
      </c>
      <c r="AH1118" s="17">
        <v>5.52110321075873E-2</v>
      </c>
      <c r="AI1118" s="17">
        <v>8.0752751184633501E-2</v>
      </c>
      <c r="AJ1118" s="17">
        <v>0.20363788954449299</v>
      </c>
      <c r="AK1118" s="17">
        <v>6.5013735403143702E-2</v>
      </c>
      <c r="AL1118" s="17"/>
      <c r="AM1118" s="17">
        <v>6.79730912563936E-2</v>
      </c>
      <c r="AN1118" s="17">
        <v>0.103390988050357</v>
      </c>
      <c r="AO1118" s="17">
        <v>8.8087640921635194E-2</v>
      </c>
      <c r="AP1118" s="17">
        <v>1.55041500494753E-2</v>
      </c>
      <c r="AQ1118" s="17">
        <v>5.2553843273850799E-2</v>
      </c>
      <c r="AR1118" s="17"/>
      <c r="AS1118" s="17">
        <v>0.10667325862749</v>
      </c>
      <c r="AT1118" s="17">
        <v>3.2227791104676003E-2</v>
      </c>
      <c r="AU1118" s="17">
        <v>0.103650912271309</v>
      </c>
      <c r="AV1118" s="17">
        <v>2.1353087105508699E-2</v>
      </c>
      <c r="AW1118" s="17"/>
      <c r="AX1118" s="17">
        <v>5.1753671630749801E-2</v>
      </c>
      <c r="AY1118" s="17"/>
      <c r="AZ1118" s="17">
        <v>0.103791328187832</v>
      </c>
      <c r="BA1118" s="17">
        <v>2.1243026564879201E-2</v>
      </c>
      <c r="BB1118" s="17">
        <v>7.3892522148422804E-2</v>
      </c>
      <c r="BC1118" s="17"/>
      <c r="BD1118" s="17">
        <v>7.8001224590051502E-2</v>
      </c>
      <c r="BE1118" s="17">
        <v>3.3455522568238097E-2</v>
      </c>
    </row>
    <row r="1119" spans="2:57" x14ac:dyDescent="0.35">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row>
    <row r="1120" spans="2:57" x14ac:dyDescent="0.35">
      <c r="B1120" s="6" t="s">
        <v>450</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row>
    <row r="1121" spans="2:57" x14ac:dyDescent="0.35">
      <c r="B1121" s="24" t="s">
        <v>85</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row>
    <row r="1122" spans="2:57" x14ac:dyDescent="0.35">
      <c r="B1122" t="s">
        <v>438</v>
      </c>
      <c r="C1122" s="17">
        <v>0.102812781007194</v>
      </c>
      <c r="D1122" s="17">
        <v>0.114521950915437</v>
      </c>
      <c r="E1122" s="17">
        <v>9.64099601291179E-2</v>
      </c>
      <c r="F1122" s="17"/>
      <c r="G1122" s="17">
        <v>0.18515069381008201</v>
      </c>
      <c r="H1122" s="17">
        <v>0.13322496485447</v>
      </c>
      <c r="I1122" s="17">
        <v>0.102527078393937</v>
      </c>
      <c r="J1122" s="17">
        <v>8.8714749570350707E-2</v>
      </c>
      <c r="K1122" s="17">
        <v>2.8761377568276798E-2</v>
      </c>
      <c r="L1122" s="17">
        <v>3.27395479136404E-2</v>
      </c>
      <c r="M1122" s="17"/>
      <c r="N1122" s="17">
        <v>9.1111528338460604E-2</v>
      </c>
      <c r="O1122" s="17">
        <v>0.15803418287152601</v>
      </c>
      <c r="P1122" s="17">
        <v>6.4402986384251001E-2</v>
      </c>
      <c r="Q1122" s="17">
        <v>8.6916639252202693E-2</v>
      </c>
      <c r="R1122" s="17"/>
      <c r="S1122" s="17">
        <v>0.141666666666667</v>
      </c>
      <c r="T1122" s="17">
        <v>0.14285714285714299</v>
      </c>
      <c r="U1122" s="17">
        <v>0</v>
      </c>
      <c r="V1122" s="17">
        <v>6.3492063492063502E-2</v>
      </c>
      <c r="W1122" s="17">
        <v>0.152542372881356</v>
      </c>
      <c r="X1122" s="17">
        <v>0.113924050632911</v>
      </c>
      <c r="Y1122" s="17">
        <v>0.1</v>
      </c>
      <c r="Z1122" s="17">
        <v>0.13953488372093001</v>
      </c>
      <c r="AA1122" s="17">
        <v>6.6666666666666693E-2</v>
      </c>
      <c r="AB1122" s="17"/>
      <c r="AC1122" s="17">
        <v>5.9931013261009601E-2</v>
      </c>
      <c r="AD1122" s="17">
        <v>0.108702400629962</v>
      </c>
      <c r="AE1122" s="17">
        <v>0.160935866136169</v>
      </c>
      <c r="AF1122" s="17"/>
      <c r="AG1122" s="17">
        <v>5.9221572209982302E-2</v>
      </c>
      <c r="AH1122" s="17">
        <v>0.13062081193751399</v>
      </c>
      <c r="AI1122" s="17">
        <v>9.9401769263165601E-2</v>
      </c>
      <c r="AJ1122" s="17">
        <v>0</v>
      </c>
      <c r="AK1122" s="17">
        <v>0.16142497960520999</v>
      </c>
      <c r="AL1122" s="17"/>
      <c r="AM1122" s="17">
        <v>5.05276292188655E-2</v>
      </c>
      <c r="AN1122" s="17">
        <v>5.4438898094576402E-2</v>
      </c>
      <c r="AO1122" s="17">
        <v>0.113657974307784</v>
      </c>
      <c r="AP1122" s="17">
        <v>0.141696937023125</v>
      </c>
      <c r="AQ1122" s="17">
        <v>0.22134844172857299</v>
      </c>
      <c r="AR1122" s="17"/>
      <c r="AS1122" s="17">
        <v>0.10012228065708099</v>
      </c>
      <c r="AT1122" s="17">
        <v>0.122772124436442</v>
      </c>
      <c r="AU1122" s="17">
        <v>4.7474102698042302E-2</v>
      </c>
      <c r="AV1122" s="17">
        <v>0.13912735355703801</v>
      </c>
      <c r="AW1122" s="17"/>
      <c r="AX1122" s="17">
        <v>9.4880921117641404E-2</v>
      </c>
      <c r="AY1122" s="17"/>
      <c r="AZ1122" s="17">
        <v>0.137896277316295</v>
      </c>
      <c r="BA1122" s="17">
        <v>0.101761444909518</v>
      </c>
      <c r="BB1122" s="17">
        <v>6.4653127162083004E-2</v>
      </c>
      <c r="BC1122" s="17"/>
      <c r="BD1122" s="17">
        <v>9.6586933510812004E-2</v>
      </c>
      <c r="BE1122" s="17">
        <v>0.120210803484471</v>
      </c>
    </row>
    <row r="1123" spans="2:57" x14ac:dyDescent="0.35">
      <c r="B1123" t="s">
        <v>439</v>
      </c>
      <c r="C1123" s="17">
        <v>0.228852035069532</v>
      </c>
      <c r="D1123" s="17">
        <v>0.271610368360445</v>
      </c>
      <c r="E1123" s="17">
        <v>0.20478163184765799</v>
      </c>
      <c r="F1123" s="17"/>
      <c r="G1123" s="17">
        <v>0.22050655808537101</v>
      </c>
      <c r="H1123" s="17">
        <v>0.25272097941118299</v>
      </c>
      <c r="I1123" s="17">
        <v>0.23151949487092299</v>
      </c>
      <c r="J1123" s="17">
        <v>0.25119444640784599</v>
      </c>
      <c r="K1123" s="17">
        <v>0.21230357728217</v>
      </c>
      <c r="L1123" s="17">
        <v>8.0548257606709694E-2</v>
      </c>
      <c r="M1123" s="17"/>
      <c r="N1123" s="17">
        <v>0.236253785810914</v>
      </c>
      <c r="O1123" s="17">
        <v>0.263363358734992</v>
      </c>
      <c r="P1123" s="17">
        <v>0.140899221225294</v>
      </c>
      <c r="Q1123" s="17">
        <v>0.23450577809846801</v>
      </c>
      <c r="R1123" s="17"/>
      <c r="S1123" s="17">
        <v>0.358333333333333</v>
      </c>
      <c r="T1123" s="17">
        <v>0.238095238095238</v>
      </c>
      <c r="U1123" s="17">
        <v>0.20588235294117599</v>
      </c>
      <c r="V1123" s="17">
        <v>0.17460317460317501</v>
      </c>
      <c r="W1123" s="17">
        <v>0.23728813559322001</v>
      </c>
      <c r="X1123" s="17">
        <v>0.240506329113924</v>
      </c>
      <c r="Y1123" s="17">
        <v>0.17142857142857101</v>
      </c>
      <c r="Z1123" s="17">
        <v>0.162790697674419</v>
      </c>
      <c r="AA1123" s="17">
        <v>0.17777777777777801</v>
      </c>
      <c r="AB1123" s="17"/>
      <c r="AC1123" s="17">
        <v>0.20499696494660599</v>
      </c>
      <c r="AD1123" s="17">
        <v>0.248299912668657</v>
      </c>
      <c r="AE1123" s="17">
        <v>0.20321101937964201</v>
      </c>
      <c r="AF1123" s="17"/>
      <c r="AG1123" s="17">
        <v>0.19865206016399201</v>
      </c>
      <c r="AH1123" s="17">
        <v>0.24806040497967799</v>
      </c>
      <c r="AI1123" s="17">
        <v>0.31086840300836699</v>
      </c>
      <c r="AJ1123" s="17">
        <v>0</v>
      </c>
      <c r="AK1123" s="17">
        <v>0.16954678597546799</v>
      </c>
      <c r="AL1123" s="17"/>
      <c r="AM1123" s="17">
        <v>0.17298444821567699</v>
      </c>
      <c r="AN1123" s="17">
        <v>0.237168440626782</v>
      </c>
      <c r="AO1123" s="17">
        <v>0.21818799900657601</v>
      </c>
      <c r="AP1123" s="17">
        <v>0.289537044950261</v>
      </c>
      <c r="AQ1123" s="17">
        <v>0.121953713021785</v>
      </c>
      <c r="AR1123" s="17"/>
      <c r="AS1123" s="17">
        <v>0.24719396937485499</v>
      </c>
      <c r="AT1123" s="17">
        <v>0.26017225645847197</v>
      </c>
      <c r="AU1123" s="17">
        <v>0.14780804576892101</v>
      </c>
      <c r="AV1123" s="17">
        <v>0.23858591818285599</v>
      </c>
      <c r="AW1123" s="17"/>
      <c r="AX1123" s="17">
        <v>0.23612759862931201</v>
      </c>
      <c r="AY1123" s="17"/>
      <c r="AZ1123" s="17">
        <v>0.229527189936578</v>
      </c>
      <c r="BA1123" s="17">
        <v>0.24161352121536001</v>
      </c>
      <c r="BB1123" s="17">
        <v>0.21693964640556801</v>
      </c>
      <c r="BC1123" s="17"/>
      <c r="BD1123" s="17">
        <v>0.24049206130540501</v>
      </c>
      <c r="BE1123" s="17">
        <v>0.24140264068256601</v>
      </c>
    </row>
    <row r="1124" spans="2:57" x14ac:dyDescent="0.35">
      <c r="B1124" t="s">
        <v>440</v>
      </c>
      <c r="C1124" s="17">
        <v>0.49889788474569902</v>
      </c>
      <c r="D1124" s="17">
        <v>0.47655302290299101</v>
      </c>
      <c r="E1124" s="17">
        <v>0.509682909269908</v>
      </c>
      <c r="F1124" s="17"/>
      <c r="G1124" s="17">
        <v>0.40300089162536801</v>
      </c>
      <c r="H1124" s="17">
        <v>0.42013727855350402</v>
      </c>
      <c r="I1124" s="17">
        <v>0.50716521972892503</v>
      </c>
      <c r="J1124" s="17">
        <v>0.52281892907695204</v>
      </c>
      <c r="K1124" s="17">
        <v>0.60031791330829498</v>
      </c>
      <c r="L1124" s="17">
        <v>0.70110785399430697</v>
      </c>
      <c r="M1124" s="17"/>
      <c r="N1124" s="17">
        <v>0.51711541507657599</v>
      </c>
      <c r="O1124" s="17">
        <v>0.44218901825242302</v>
      </c>
      <c r="P1124" s="17">
        <v>0.55935748961148501</v>
      </c>
      <c r="Q1124" s="17">
        <v>0.43793154548003499</v>
      </c>
      <c r="R1124" s="17"/>
      <c r="S1124" s="17">
        <v>0.35</v>
      </c>
      <c r="T1124" s="17">
        <v>0.476190476190476</v>
      </c>
      <c r="U1124" s="17">
        <v>0.64705882352941202</v>
      </c>
      <c r="V1124" s="17">
        <v>0.58730158730158699</v>
      </c>
      <c r="W1124" s="17">
        <v>0.42372881355932202</v>
      </c>
      <c r="X1124" s="17">
        <v>0.506329113924051</v>
      </c>
      <c r="Y1124" s="17">
        <v>0.42857142857142899</v>
      </c>
      <c r="Z1124" s="17">
        <v>0.65116279069767402</v>
      </c>
      <c r="AA1124" s="17">
        <v>0.55555555555555602</v>
      </c>
      <c r="AB1124" s="17"/>
      <c r="AC1124" s="17">
        <v>0.50980778986670605</v>
      </c>
      <c r="AD1124" s="17">
        <v>0.50359623874738402</v>
      </c>
      <c r="AE1124" s="17">
        <v>0.49250719802027099</v>
      </c>
      <c r="AF1124" s="17"/>
      <c r="AG1124" s="17">
        <v>0.56975439643387304</v>
      </c>
      <c r="AH1124" s="17">
        <v>0.457628635287952</v>
      </c>
      <c r="AI1124" s="17">
        <v>0.39899539073400497</v>
      </c>
      <c r="AJ1124" s="17">
        <v>0.79636211045550698</v>
      </c>
      <c r="AK1124" s="17">
        <v>0.47249806465444399</v>
      </c>
      <c r="AL1124" s="17"/>
      <c r="AM1124" s="17">
        <v>0.53556696906170498</v>
      </c>
      <c r="AN1124" s="17">
        <v>0.50765054879861304</v>
      </c>
      <c r="AO1124" s="17">
        <v>0.49427116858972597</v>
      </c>
      <c r="AP1124" s="17">
        <v>0.44828083723260098</v>
      </c>
      <c r="AQ1124" s="17">
        <v>0.46565785286119399</v>
      </c>
      <c r="AR1124" s="17"/>
      <c r="AS1124" s="17">
        <v>0.473696031606823</v>
      </c>
      <c r="AT1124" s="17">
        <v>0.45875221598601901</v>
      </c>
      <c r="AU1124" s="17">
        <v>0.61247918107701904</v>
      </c>
      <c r="AV1124" s="17">
        <v>0.47565281803627502</v>
      </c>
      <c r="AW1124" s="17"/>
      <c r="AX1124" s="17">
        <v>0.49932276183323898</v>
      </c>
      <c r="AY1124" s="17"/>
      <c r="AZ1124" s="17">
        <v>0.42928126980332099</v>
      </c>
      <c r="BA1124" s="17">
        <v>0.52098514477423696</v>
      </c>
      <c r="BB1124" s="17">
        <v>0.54409487119380096</v>
      </c>
      <c r="BC1124" s="17"/>
      <c r="BD1124" s="17">
        <v>0.47187532868683202</v>
      </c>
      <c r="BE1124" s="17">
        <v>0.50019654999457497</v>
      </c>
    </row>
    <row r="1125" spans="2:57" x14ac:dyDescent="0.35">
      <c r="B1125" t="s">
        <v>441</v>
      </c>
      <c r="C1125" s="17">
        <v>6.1145758049982103E-2</v>
      </c>
      <c r="D1125" s="17">
        <v>6.1154223338637098E-2</v>
      </c>
      <c r="E1125" s="17">
        <v>6.1428280178310098E-2</v>
      </c>
      <c r="F1125" s="17"/>
      <c r="G1125" s="17">
        <v>7.4769350108356197E-2</v>
      </c>
      <c r="H1125" s="17">
        <v>8.9697765788252101E-2</v>
      </c>
      <c r="I1125" s="17">
        <v>5.0116644128928099E-2</v>
      </c>
      <c r="J1125" s="17">
        <v>9.0694116883801301E-3</v>
      </c>
      <c r="K1125" s="17">
        <v>6.3352203685187694E-2</v>
      </c>
      <c r="L1125" s="17">
        <v>0.103306983743521</v>
      </c>
      <c r="M1125" s="17"/>
      <c r="N1125" s="17">
        <v>6.3494058891965896E-2</v>
      </c>
      <c r="O1125" s="17">
        <v>5.3196121390768E-2</v>
      </c>
      <c r="P1125" s="17">
        <v>9.0355086703910695E-2</v>
      </c>
      <c r="Q1125" s="17">
        <v>2.9935593935219901E-2</v>
      </c>
      <c r="R1125" s="17"/>
      <c r="S1125" s="17">
        <v>6.6666666666666693E-2</v>
      </c>
      <c r="T1125" s="17">
        <v>7.6190476190476197E-2</v>
      </c>
      <c r="U1125" s="17">
        <v>5.8823529411764698E-2</v>
      </c>
      <c r="V1125" s="17">
        <v>6.3492063492063502E-2</v>
      </c>
      <c r="W1125" s="17">
        <v>3.3898305084745797E-2</v>
      </c>
      <c r="X1125" s="17">
        <v>3.7974683544303799E-2</v>
      </c>
      <c r="Y1125" s="17">
        <v>0.14285714285714299</v>
      </c>
      <c r="Z1125" s="17">
        <v>0</v>
      </c>
      <c r="AA1125" s="17">
        <v>3.3333333333333298E-2</v>
      </c>
      <c r="AB1125" s="17"/>
      <c r="AC1125" s="17">
        <v>8.9260901158394093E-2</v>
      </c>
      <c r="AD1125" s="17">
        <v>5.4727416809988702E-2</v>
      </c>
      <c r="AE1125" s="17">
        <v>1.56859472531602E-2</v>
      </c>
      <c r="AF1125" s="17"/>
      <c r="AG1125" s="17">
        <v>6.8769905467566395E-2</v>
      </c>
      <c r="AH1125" s="17">
        <v>6.0974718604727599E-2</v>
      </c>
      <c r="AI1125" s="17">
        <v>0.103808646251053</v>
      </c>
      <c r="AJ1125" s="17">
        <v>0</v>
      </c>
      <c r="AK1125" s="17">
        <v>0</v>
      </c>
      <c r="AL1125" s="17"/>
      <c r="AM1125" s="17">
        <v>0.102510245348659</v>
      </c>
      <c r="AN1125" s="17">
        <v>5.2771179499463999E-2</v>
      </c>
      <c r="AO1125" s="17">
        <v>6.1199434885725497E-2</v>
      </c>
      <c r="AP1125" s="17">
        <v>4.8076167107156599E-2</v>
      </c>
      <c r="AQ1125" s="17">
        <v>9.4668909459060105E-2</v>
      </c>
      <c r="AR1125" s="17"/>
      <c r="AS1125" s="17">
        <v>3.0233881039400098E-2</v>
      </c>
      <c r="AT1125" s="17">
        <v>5.9244591138825999E-2</v>
      </c>
      <c r="AU1125" s="17">
        <v>6.8194335994093302E-2</v>
      </c>
      <c r="AV1125" s="17">
        <v>0.109146259303237</v>
      </c>
      <c r="AW1125" s="17"/>
      <c r="AX1125" s="17">
        <v>6.4249411252284006E-2</v>
      </c>
      <c r="AY1125" s="17"/>
      <c r="AZ1125" s="17">
        <v>7.1436280227066606E-2</v>
      </c>
      <c r="BA1125" s="17">
        <v>6.9976183275195294E-2</v>
      </c>
      <c r="BB1125" s="17">
        <v>4.33783557829827E-2</v>
      </c>
      <c r="BC1125" s="17"/>
      <c r="BD1125" s="17">
        <v>6.2677651820469402E-2</v>
      </c>
      <c r="BE1125" s="17">
        <v>6.2267789836913001E-2</v>
      </c>
    </row>
    <row r="1126" spans="2:57" x14ac:dyDescent="0.35">
      <c r="B1126" t="s">
        <v>442</v>
      </c>
      <c r="C1126" s="17">
        <v>3.6071041309315301E-2</v>
      </c>
      <c r="D1126" s="17">
        <v>3.37339383674349E-2</v>
      </c>
      <c r="E1126" s="17">
        <v>3.7615108066447099E-2</v>
      </c>
      <c r="F1126" s="17"/>
      <c r="G1126" s="17">
        <v>3.1946871042310497E-2</v>
      </c>
      <c r="H1126" s="17">
        <v>3.6163723955389603E-2</v>
      </c>
      <c r="I1126" s="17">
        <v>3.2198197175326002E-2</v>
      </c>
      <c r="J1126" s="17">
        <v>6.7445802547739395E-2</v>
      </c>
      <c r="K1126" s="17">
        <v>2.1492670070903701E-2</v>
      </c>
      <c r="L1126" s="17">
        <v>0</v>
      </c>
      <c r="M1126" s="17"/>
      <c r="N1126" s="17">
        <v>2.9222860975058901E-2</v>
      </c>
      <c r="O1126" s="17">
        <v>1.6234739867573799E-2</v>
      </c>
      <c r="P1126" s="17">
        <v>6.0825537895476602E-2</v>
      </c>
      <c r="Q1126" s="17">
        <v>8.8462476829270498E-2</v>
      </c>
      <c r="R1126" s="17"/>
      <c r="S1126" s="17">
        <v>2.5000000000000001E-2</v>
      </c>
      <c r="T1126" s="17">
        <v>0</v>
      </c>
      <c r="U1126" s="17">
        <v>2.9411764705882401E-2</v>
      </c>
      <c r="V1126" s="17">
        <v>4.7619047619047603E-2</v>
      </c>
      <c r="W1126" s="17">
        <v>8.4745762711864403E-2</v>
      </c>
      <c r="X1126" s="17">
        <v>2.53164556962025E-2</v>
      </c>
      <c r="Y1126" s="17">
        <v>5.7142857142857099E-2</v>
      </c>
      <c r="Z1126" s="17">
        <v>2.32558139534884E-2</v>
      </c>
      <c r="AA1126" s="17">
        <v>5.5555555555555601E-2</v>
      </c>
      <c r="AB1126" s="17"/>
      <c r="AC1126" s="17">
        <v>5.3001744530183498E-2</v>
      </c>
      <c r="AD1126" s="17">
        <v>2.90257669507707E-2</v>
      </c>
      <c r="AE1126" s="17">
        <v>2.6013834232615E-2</v>
      </c>
      <c r="AF1126" s="17"/>
      <c r="AG1126" s="17">
        <v>4.1975239401157799E-2</v>
      </c>
      <c r="AH1126" s="17">
        <v>3.1273760397894201E-2</v>
      </c>
      <c r="AI1126" s="17">
        <v>2.4490863466881001E-2</v>
      </c>
      <c r="AJ1126" s="17">
        <v>0</v>
      </c>
      <c r="AK1126" s="17">
        <v>8.6265198549449806E-2</v>
      </c>
      <c r="AL1126" s="17"/>
      <c r="AM1126" s="17">
        <v>7.0437616898699595E-2</v>
      </c>
      <c r="AN1126" s="17">
        <v>3.9209092953791699E-2</v>
      </c>
      <c r="AO1126" s="17">
        <v>2.6295276557250901E-2</v>
      </c>
      <c r="AP1126" s="17">
        <v>4.0000546427651801E-2</v>
      </c>
      <c r="AQ1126" s="17">
        <v>4.3817239655537098E-2</v>
      </c>
      <c r="AR1126" s="17"/>
      <c r="AS1126" s="17">
        <v>3.6274701149698899E-2</v>
      </c>
      <c r="AT1126" s="17">
        <v>4.5189395295361999E-2</v>
      </c>
      <c r="AU1126" s="17">
        <v>1.97788610680419E-2</v>
      </c>
      <c r="AV1126" s="17">
        <v>3.7487650920594098E-2</v>
      </c>
      <c r="AW1126" s="17"/>
      <c r="AX1126" s="17">
        <v>4.0194047546148803E-2</v>
      </c>
      <c r="AY1126" s="17"/>
      <c r="AZ1126" s="17">
        <v>2.9266610673073099E-2</v>
      </c>
      <c r="BA1126" s="17">
        <v>2.3379793613416799E-2</v>
      </c>
      <c r="BB1126" s="17">
        <v>6.1494912385964398E-2</v>
      </c>
      <c r="BC1126" s="17"/>
      <c r="BD1126" s="17">
        <v>3.7122519482432198E-2</v>
      </c>
      <c r="BE1126" s="17">
        <v>4.1345857591980201E-2</v>
      </c>
    </row>
    <row r="1127" spans="2:57" x14ac:dyDescent="0.35">
      <c r="B1127" t="s">
        <v>443</v>
      </c>
      <c r="C1127" s="17">
        <v>7.2220499818277606E-2</v>
      </c>
      <c r="D1127" s="17">
        <v>4.24264961150548E-2</v>
      </c>
      <c r="E1127" s="17">
        <v>9.0082110508559202E-2</v>
      </c>
      <c r="F1127" s="17"/>
      <c r="G1127" s="17">
        <v>8.4625635328512999E-2</v>
      </c>
      <c r="H1127" s="17">
        <v>6.8055287437202197E-2</v>
      </c>
      <c r="I1127" s="17">
        <v>7.6473365701962101E-2</v>
      </c>
      <c r="J1127" s="17">
        <v>6.0756660708731702E-2</v>
      </c>
      <c r="K1127" s="17">
        <v>7.3772258085166895E-2</v>
      </c>
      <c r="L1127" s="17">
        <v>8.2297356741821995E-2</v>
      </c>
      <c r="M1127" s="17"/>
      <c r="N1127" s="17">
        <v>6.2802350907024102E-2</v>
      </c>
      <c r="O1127" s="17">
        <v>6.6982578882717594E-2</v>
      </c>
      <c r="P1127" s="17">
        <v>8.4159678179582101E-2</v>
      </c>
      <c r="Q1127" s="17">
        <v>0.122247966404804</v>
      </c>
      <c r="R1127" s="17"/>
      <c r="S1127" s="17">
        <v>5.83333333333333E-2</v>
      </c>
      <c r="T1127" s="17">
        <v>6.6666666666666693E-2</v>
      </c>
      <c r="U1127" s="17">
        <v>5.8823529411764698E-2</v>
      </c>
      <c r="V1127" s="17">
        <v>6.3492063492063502E-2</v>
      </c>
      <c r="W1127" s="17">
        <v>6.7796610169491497E-2</v>
      </c>
      <c r="X1127" s="17">
        <v>7.5949367088607597E-2</v>
      </c>
      <c r="Y1127" s="17">
        <v>0.1</v>
      </c>
      <c r="Z1127" s="17">
        <v>2.32558139534884E-2</v>
      </c>
      <c r="AA1127" s="17">
        <v>0.11111111111111099</v>
      </c>
      <c r="AB1127" s="17"/>
      <c r="AC1127" s="17">
        <v>8.3001586237100397E-2</v>
      </c>
      <c r="AD1127" s="17">
        <v>5.5648264193237498E-2</v>
      </c>
      <c r="AE1127" s="17">
        <v>0.101646134978143</v>
      </c>
      <c r="AF1127" s="17"/>
      <c r="AG1127" s="17">
        <v>6.1626826323428897E-2</v>
      </c>
      <c r="AH1127" s="17">
        <v>7.1441668792234306E-2</v>
      </c>
      <c r="AI1127" s="17">
        <v>6.24349272765281E-2</v>
      </c>
      <c r="AJ1127" s="17">
        <v>0.20363788954449299</v>
      </c>
      <c r="AK1127" s="17">
        <v>0.110264971215428</v>
      </c>
      <c r="AL1127" s="17"/>
      <c r="AM1127" s="17">
        <v>6.79730912563936E-2</v>
      </c>
      <c r="AN1127" s="17">
        <v>0.108761840026773</v>
      </c>
      <c r="AO1127" s="17">
        <v>8.6388146652937203E-2</v>
      </c>
      <c r="AP1127" s="17">
        <v>3.24084672592043E-2</v>
      </c>
      <c r="AQ1127" s="17">
        <v>5.2553843273850799E-2</v>
      </c>
      <c r="AR1127" s="17"/>
      <c r="AS1127" s="17">
        <v>0.112479136172142</v>
      </c>
      <c r="AT1127" s="17">
        <v>5.38694166848784E-2</v>
      </c>
      <c r="AU1127" s="17">
        <v>0.10426547339388199</v>
      </c>
      <c r="AV1127" s="17">
        <v>0</v>
      </c>
      <c r="AW1127" s="17"/>
      <c r="AX1127" s="17">
        <v>6.5225259621374904E-2</v>
      </c>
      <c r="AY1127" s="17"/>
      <c r="AZ1127" s="17">
        <v>0.102592372043667</v>
      </c>
      <c r="BA1127" s="17">
        <v>4.2283912212273102E-2</v>
      </c>
      <c r="BB1127" s="17">
        <v>6.9439087069600697E-2</v>
      </c>
      <c r="BC1127" s="17"/>
      <c r="BD1127" s="17">
        <v>9.1245505194049503E-2</v>
      </c>
      <c r="BE1127" s="17">
        <v>3.4576358409494502E-2</v>
      </c>
    </row>
    <row r="1128" spans="2:57" x14ac:dyDescent="0.35">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row>
    <row r="1129" spans="2:57" x14ac:dyDescent="0.35">
      <c r="B1129" s="6" t="s">
        <v>451</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row>
    <row r="1130" spans="2:57" x14ac:dyDescent="0.35">
      <c r="B1130" s="24" t="s">
        <v>85</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row>
    <row r="1131" spans="2:57" x14ac:dyDescent="0.35">
      <c r="B1131" t="s">
        <v>438</v>
      </c>
      <c r="C1131" s="17">
        <v>0.12733490044456799</v>
      </c>
      <c r="D1131" s="17">
        <v>0.121794899788587</v>
      </c>
      <c r="E1131" s="17">
        <v>0.13119172376737401</v>
      </c>
      <c r="F1131" s="17"/>
      <c r="G1131" s="17">
        <v>0.158947645157231</v>
      </c>
      <c r="H1131" s="17">
        <v>0.13027776010119299</v>
      </c>
      <c r="I1131" s="17">
        <v>0.118186851929383</v>
      </c>
      <c r="J1131" s="17">
        <v>0.15991741215441799</v>
      </c>
      <c r="K1131" s="17">
        <v>9.0868371003324802E-2</v>
      </c>
      <c r="L1131" s="17">
        <v>8.8800417628777897E-2</v>
      </c>
      <c r="M1131" s="17"/>
      <c r="N1131" s="17">
        <v>0.10968210098504499</v>
      </c>
      <c r="O1131" s="17">
        <v>0.14758391589143199</v>
      </c>
      <c r="P1131" s="17">
        <v>0.15767436600095899</v>
      </c>
      <c r="Q1131" s="17">
        <v>0.11775996583812</v>
      </c>
      <c r="R1131" s="17"/>
      <c r="S1131" s="17">
        <v>0.125</v>
      </c>
      <c r="T1131" s="17">
        <v>0.15238095238095201</v>
      </c>
      <c r="U1131" s="17">
        <v>0.11764705882352899</v>
      </c>
      <c r="V1131" s="17">
        <v>9.5238095238095205E-2</v>
      </c>
      <c r="W1131" s="17">
        <v>0.169491525423729</v>
      </c>
      <c r="X1131" s="17">
        <v>0.113924050632911</v>
      </c>
      <c r="Y1131" s="17">
        <v>0.128571428571429</v>
      </c>
      <c r="Z1131" s="17">
        <v>0.13953488372093001</v>
      </c>
      <c r="AA1131" s="17">
        <v>0.11111111111111099</v>
      </c>
      <c r="AB1131" s="17"/>
      <c r="AC1131" s="17">
        <v>0.13018353576223601</v>
      </c>
      <c r="AD1131" s="17">
        <v>0.12669743916564</v>
      </c>
      <c r="AE1131" s="17">
        <v>0.12504392771624301</v>
      </c>
      <c r="AF1131" s="17"/>
      <c r="AG1131" s="17">
        <v>0.106121918956651</v>
      </c>
      <c r="AH1131" s="17">
        <v>0.14555850900876399</v>
      </c>
      <c r="AI1131" s="17">
        <v>0.1191274921728</v>
      </c>
      <c r="AJ1131" s="17">
        <v>0</v>
      </c>
      <c r="AK1131" s="17">
        <v>0.139666579611922</v>
      </c>
      <c r="AL1131" s="17"/>
      <c r="AM1131" s="17">
        <v>5.0239968691485198E-2</v>
      </c>
      <c r="AN1131" s="17">
        <v>0.10307836752084699</v>
      </c>
      <c r="AO1131" s="17">
        <v>0.15721471025720801</v>
      </c>
      <c r="AP1131" s="17">
        <v>0.117400473784984</v>
      </c>
      <c r="AQ1131" s="17">
        <v>0.174697906877264</v>
      </c>
      <c r="AR1131" s="17"/>
      <c r="AS1131" s="17">
        <v>0.160595142647672</v>
      </c>
      <c r="AT1131" s="17">
        <v>0.11276329179799501</v>
      </c>
      <c r="AU1131" s="17">
        <v>0.115432666528241</v>
      </c>
      <c r="AV1131" s="17">
        <v>0.120484073231639</v>
      </c>
      <c r="AW1131" s="17"/>
      <c r="AX1131" s="17">
        <v>0.12831551746234199</v>
      </c>
      <c r="AY1131" s="17"/>
      <c r="AZ1131" s="17">
        <v>0.14608987752101801</v>
      </c>
      <c r="BA1131" s="17">
        <v>0.142312352787444</v>
      </c>
      <c r="BB1131" s="17">
        <v>9.2506096878385499E-2</v>
      </c>
      <c r="BC1131" s="17"/>
      <c r="BD1131" s="17">
        <v>0.126855763876284</v>
      </c>
      <c r="BE1131" s="17">
        <v>0.13167009666010801</v>
      </c>
    </row>
    <row r="1132" spans="2:57" x14ac:dyDescent="0.35">
      <c r="B1132" t="s">
        <v>439</v>
      </c>
      <c r="C1132" s="17">
        <v>0.26094104414063601</v>
      </c>
      <c r="D1132" s="17">
        <v>0.30281444710386601</v>
      </c>
      <c r="E1132" s="17">
        <v>0.232840063088771</v>
      </c>
      <c r="F1132" s="17"/>
      <c r="G1132" s="17">
        <v>0.24223229106275199</v>
      </c>
      <c r="H1132" s="17">
        <v>0.31667718649693499</v>
      </c>
      <c r="I1132" s="17">
        <v>0.26463462980010699</v>
      </c>
      <c r="J1132" s="17">
        <v>0.25770848122753598</v>
      </c>
      <c r="K1132" s="17">
        <v>0.182040485605552</v>
      </c>
      <c r="L1132" s="17">
        <v>0.20890814264619001</v>
      </c>
      <c r="M1132" s="17"/>
      <c r="N1132" s="17">
        <v>0.26509535389793698</v>
      </c>
      <c r="O1132" s="17">
        <v>0.28870460097950501</v>
      </c>
      <c r="P1132" s="17">
        <v>0.202809003941606</v>
      </c>
      <c r="Q1132" s="17">
        <v>0.27258383876361097</v>
      </c>
      <c r="R1132" s="17"/>
      <c r="S1132" s="17">
        <v>0.35</v>
      </c>
      <c r="T1132" s="17">
        <v>0.30476190476190501</v>
      </c>
      <c r="U1132" s="17">
        <v>0.17647058823529399</v>
      </c>
      <c r="V1132" s="17">
        <v>0.206349206349206</v>
      </c>
      <c r="W1132" s="17">
        <v>0.22033898305084701</v>
      </c>
      <c r="X1132" s="17">
        <v>0.253164556962025</v>
      </c>
      <c r="Y1132" s="17">
        <v>0.25714285714285701</v>
      </c>
      <c r="Z1132" s="17">
        <v>0.209302325581395</v>
      </c>
      <c r="AA1132" s="17">
        <v>0.266666666666667</v>
      </c>
      <c r="AB1132" s="17"/>
      <c r="AC1132" s="17">
        <v>0.213715353119558</v>
      </c>
      <c r="AD1132" s="17">
        <v>0.278865484680972</v>
      </c>
      <c r="AE1132" s="17">
        <v>0.25915568105972397</v>
      </c>
      <c r="AF1132" s="17"/>
      <c r="AG1132" s="17">
        <v>0.21401388059937501</v>
      </c>
      <c r="AH1132" s="17">
        <v>0.32273888928276401</v>
      </c>
      <c r="AI1132" s="17">
        <v>0.241125135407779</v>
      </c>
      <c r="AJ1132" s="17">
        <v>0</v>
      </c>
      <c r="AK1132" s="17">
        <v>0.18222700594468699</v>
      </c>
      <c r="AL1132" s="17"/>
      <c r="AM1132" s="17">
        <v>0.25793027228738302</v>
      </c>
      <c r="AN1132" s="17">
        <v>0.26005857827555301</v>
      </c>
      <c r="AO1132" s="17">
        <v>0.26829713908369102</v>
      </c>
      <c r="AP1132" s="17">
        <v>0.29686474172385702</v>
      </c>
      <c r="AQ1132" s="17">
        <v>0.12929685276689901</v>
      </c>
      <c r="AR1132" s="17"/>
      <c r="AS1132" s="17">
        <v>0.19871340623044501</v>
      </c>
      <c r="AT1132" s="17">
        <v>0.30848957301312502</v>
      </c>
      <c r="AU1132" s="17">
        <v>0.23849748882934199</v>
      </c>
      <c r="AV1132" s="17">
        <v>0.28964834805655898</v>
      </c>
      <c r="AW1132" s="17"/>
      <c r="AX1132" s="17">
        <v>0.269319343111659</v>
      </c>
      <c r="AY1132" s="17"/>
      <c r="AZ1132" s="17">
        <v>0.248478859327215</v>
      </c>
      <c r="BA1132" s="17">
        <v>0.28883928947367699</v>
      </c>
      <c r="BB1132" s="17">
        <v>0.24003969460800001</v>
      </c>
      <c r="BC1132" s="17"/>
      <c r="BD1132" s="17">
        <v>0.23443829236821101</v>
      </c>
      <c r="BE1132" s="17">
        <v>0.28544433155561699</v>
      </c>
    </row>
    <row r="1133" spans="2:57" x14ac:dyDescent="0.35">
      <c r="B1133" t="s">
        <v>440</v>
      </c>
      <c r="C1133" s="17">
        <v>0.413496161309653</v>
      </c>
      <c r="D1133" s="17">
        <v>0.38359988068290302</v>
      </c>
      <c r="E1133" s="17">
        <v>0.43302256224779301</v>
      </c>
      <c r="F1133" s="17"/>
      <c r="G1133" s="17">
        <v>0.350615450263214</v>
      </c>
      <c r="H1133" s="17">
        <v>0.35967861375333998</v>
      </c>
      <c r="I1133" s="17">
        <v>0.41030273603981199</v>
      </c>
      <c r="J1133" s="17">
        <v>0.41354303150368199</v>
      </c>
      <c r="K1133" s="17">
        <v>0.51011149707172099</v>
      </c>
      <c r="L1133" s="17">
        <v>0.57017292638532502</v>
      </c>
      <c r="M1133" s="17"/>
      <c r="N1133" s="17">
        <v>0.44671719786273201</v>
      </c>
      <c r="O1133" s="17">
        <v>0.38081575347534502</v>
      </c>
      <c r="P1133" s="17">
        <v>0.40421384577495001</v>
      </c>
      <c r="Q1133" s="17">
        <v>0.310212640040464</v>
      </c>
      <c r="R1133" s="17"/>
      <c r="S1133" s="17">
        <v>0.34166666666666701</v>
      </c>
      <c r="T1133" s="17">
        <v>0.371428571428571</v>
      </c>
      <c r="U1133" s="17">
        <v>0.38235294117647101</v>
      </c>
      <c r="V1133" s="17">
        <v>0.50793650793650802</v>
      </c>
      <c r="W1133" s="17">
        <v>0.355932203389831</v>
      </c>
      <c r="X1133" s="17">
        <v>0.468354430379747</v>
      </c>
      <c r="Y1133" s="17">
        <v>0.371428571428571</v>
      </c>
      <c r="Z1133" s="17">
        <v>0.53488372093023295</v>
      </c>
      <c r="AA1133" s="17">
        <v>0.47777777777777802</v>
      </c>
      <c r="AB1133" s="17"/>
      <c r="AC1133" s="17">
        <v>0.47946750564457902</v>
      </c>
      <c r="AD1133" s="17">
        <v>0.39043861478725</v>
      </c>
      <c r="AE1133" s="17">
        <v>0.389605838739566</v>
      </c>
      <c r="AF1133" s="17"/>
      <c r="AG1133" s="17">
        <v>0.49810522177767003</v>
      </c>
      <c r="AH1133" s="17">
        <v>0.35746770751767798</v>
      </c>
      <c r="AI1133" s="17">
        <v>0.28021962816657903</v>
      </c>
      <c r="AJ1133" s="17">
        <v>0.81530516994801805</v>
      </c>
      <c r="AK1133" s="17">
        <v>0.44184174903470202</v>
      </c>
      <c r="AL1133" s="17"/>
      <c r="AM1133" s="17">
        <v>0.41652013415162997</v>
      </c>
      <c r="AN1133" s="17">
        <v>0.42237860240856001</v>
      </c>
      <c r="AO1133" s="17">
        <v>0.38728662670031999</v>
      </c>
      <c r="AP1133" s="17">
        <v>0.42655036733233198</v>
      </c>
      <c r="AQ1133" s="17">
        <v>0.34492799646359401</v>
      </c>
      <c r="AR1133" s="17"/>
      <c r="AS1133" s="17">
        <v>0.42922571023370498</v>
      </c>
      <c r="AT1133" s="17">
        <v>0.37160551535849201</v>
      </c>
      <c r="AU1133" s="17">
        <v>0.44353934263076999</v>
      </c>
      <c r="AV1133" s="17">
        <v>0.441395732333214</v>
      </c>
      <c r="AW1133" s="17"/>
      <c r="AX1133" s="17">
        <v>0.42221625719921801</v>
      </c>
      <c r="AY1133" s="17"/>
      <c r="AZ1133" s="17">
        <v>0.40884903104825399</v>
      </c>
      <c r="BA1133" s="17">
        <v>0.38897433057790998</v>
      </c>
      <c r="BB1133" s="17">
        <v>0.44496950641603</v>
      </c>
      <c r="BC1133" s="17"/>
      <c r="BD1133" s="17">
        <v>0.426306021555929</v>
      </c>
      <c r="BE1133" s="17">
        <v>0.39859904847634098</v>
      </c>
    </row>
    <row r="1134" spans="2:57" x14ac:dyDescent="0.35">
      <c r="B1134" t="s">
        <v>441</v>
      </c>
      <c r="C1134" s="17">
        <v>7.2601309240317699E-2</v>
      </c>
      <c r="D1134" s="17">
        <v>8.7379689766089397E-2</v>
      </c>
      <c r="E1134" s="17">
        <v>6.4251415603222103E-2</v>
      </c>
      <c r="F1134" s="17"/>
      <c r="G1134" s="17">
        <v>0.109695473307984</v>
      </c>
      <c r="H1134" s="17">
        <v>9.4869553223036598E-2</v>
      </c>
      <c r="I1134" s="17">
        <v>0.103020996711934</v>
      </c>
      <c r="J1134" s="17">
        <v>1.7587997525629801E-2</v>
      </c>
      <c r="K1134" s="17">
        <v>4.0784900110738702E-2</v>
      </c>
      <c r="L1134" s="17">
        <v>0</v>
      </c>
      <c r="M1134" s="17"/>
      <c r="N1134" s="17">
        <v>6.2305421165479297E-2</v>
      </c>
      <c r="O1134" s="17">
        <v>3.5660705548842798E-2</v>
      </c>
      <c r="P1134" s="17">
        <v>0.16375435903538499</v>
      </c>
      <c r="Q1134" s="17">
        <v>9.0561637203234402E-2</v>
      </c>
      <c r="R1134" s="17"/>
      <c r="S1134" s="17">
        <v>5.83333333333333E-2</v>
      </c>
      <c r="T1134" s="17">
        <v>7.6190476190476197E-2</v>
      </c>
      <c r="U1134" s="17">
        <v>0.11764705882352899</v>
      </c>
      <c r="V1134" s="17">
        <v>0.126984126984127</v>
      </c>
      <c r="W1134" s="17">
        <v>0.101694915254237</v>
      </c>
      <c r="X1134" s="17">
        <v>6.3291139240506306E-2</v>
      </c>
      <c r="Y1134" s="17">
        <v>7.1428571428571397E-2</v>
      </c>
      <c r="Z1134" s="17">
        <v>2.32558139534884E-2</v>
      </c>
      <c r="AA1134" s="17">
        <v>1.1111111111111099E-2</v>
      </c>
      <c r="AB1134" s="17"/>
      <c r="AC1134" s="17">
        <v>4.4370916286421598E-2</v>
      </c>
      <c r="AD1134" s="17">
        <v>8.6436482299261402E-2</v>
      </c>
      <c r="AE1134" s="17">
        <v>8.5105579674533E-2</v>
      </c>
      <c r="AF1134" s="17"/>
      <c r="AG1134" s="17">
        <v>7.4019014131481098E-2</v>
      </c>
      <c r="AH1134" s="17">
        <v>6.1591674372399097E-2</v>
      </c>
      <c r="AI1134" s="17">
        <v>0.15922416166276299</v>
      </c>
      <c r="AJ1134" s="17">
        <v>0.18469483005198201</v>
      </c>
      <c r="AK1134" s="17">
        <v>1.9064178050545898E-2</v>
      </c>
      <c r="AL1134" s="17"/>
      <c r="AM1134" s="17">
        <v>0.14019357944031499</v>
      </c>
      <c r="AN1134" s="17">
        <v>5.9037492058739899E-2</v>
      </c>
      <c r="AO1134" s="17">
        <v>4.8159431362274199E-2</v>
      </c>
      <c r="AP1134" s="17">
        <v>7.7947514744786006E-2</v>
      </c>
      <c r="AQ1134" s="17">
        <v>0.25921600551219698</v>
      </c>
      <c r="AR1134" s="17"/>
      <c r="AS1134" s="17">
        <v>4.1691210265646698E-2</v>
      </c>
      <c r="AT1134" s="17">
        <v>0.101261408520837</v>
      </c>
      <c r="AU1134" s="17">
        <v>3.3744584578619501E-2</v>
      </c>
      <c r="AV1134" s="17">
        <v>0.11424434758895</v>
      </c>
      <c r="AW1134" s="17"/>
      <c r="AX1134" s="17">
        <v>6.4379787123680601E-2</v>
      </c>
      <c r="AY1134" s="17"/>
      <c r="AZ1134" s="17">
        <v>5.8315324658375897E-2</v>
      </c>
      <c r="BA1134" s="17">
        <v>9.9470665163050198E-2</v>
      </c>
      <c r="BB1134" s="17">
        <v>5.8445399371905203E-2</v>
      </c>
      <c r="BC1134" s="17"/>
      <c r="BD1134" s="17">
        <v>5.1100256685830597E-2</v>
      </c>
      <c r="BE1134" s="17">
        <v>0.112003706414085</v>
      </c>
    </row>
    <row r="1135" spans="2:57" x14ac:dyDescent="0.35">
      <c r="B1135" t="s">
        <v>442</v>
      </c>
      <c r="C1135" s="17">
        <v>2.8059080324626898E-2</v>
      </c>
      <c r="D1135" s="17">
        <v>3.00833571178259E-2</v>
      </c>
      <c r="E1135" s="17">
        <v>2.70005213260886E-2</v>
      </c>
      <c r="F1135" s="17"/>
      <c r="G1135" s="17">
        <v>4.1358213768841801E-2</v>
      </c>
      <c r="H1135" s="17">
        <v>3.5536641767214702E-2</v>
      </c>
      <c r="I1135" s="17">
        <v>1.49492475349916E-2</v>
      </c>
      <c r="J1135" s="17">
        <v>1.7037171674499401E-2</v>
      </c>
      <c r="K1135" s="17">
        <v>5.2298830505865701E-2</v>
      </c>
      <c r="L1135" s="17">
        <v>0</v>
      </c>
      <c r="M1135" s="17"/>
      <c r="N1135" s="17">
        <v>3.3305886373008499E-2</v>
      </c>
      <c r="O1135" s="17">
        <v>3.4095857968750698E-2</v>
      </c>
      <c r="P1135" s="17">
        <v>9.3026052408202407E-3</v>
      </c>
      <c r="Q1135" s="17">
        <v>1.49401521257943E-2</v>
      </c>
      <c r="R1135" s="17"/>
      <c r="S1135" s="17">
        <v>4.1666666666666699E-2</v>
      </c>
      <c r="T1135" s="17">
        <v>0</v>
      </c>
      <c r="U1135" s="17">
        <v>8.8235294117647106E-2</v>
      </c>
      <c r="V1135" s="17">
        <v>0</v>
      </c>
      <c r="W1135" s="17">
        <v>5.0847457627118599E-2</v>
      </c>
      <c r="X1135" s="17">
        <v>1.26582278481013E-2</v>
      </c>
      <c r="Y1135" s="17">
        <v>4.2857142857142899E-2</v>
      </c>
      <c r="Z1135" s="17">
        <v>2.32558139534884E-2</v>
      </c>
      <c r="AA1135" s="17">
        <v>1.1111111111111099E-2</v>
      </c>
      <c r="AB1135" s="17"/>
      <c r="AC1135" s="17">
        <v>3.2268230682866897E-2</v>
      </c>
      <c r="AD1135" s="17">
        <v>3.1831223247313502E-2</v>
      </c>
      <c r="AE1135" s="17">
        <v>0</v>
      </c>
      <c r="AF1135" s="17"/>
      <c r="AG1135" s="17">
        <v>3.3216888761947401E-2</v>
      </c>
      <c r="AH1135" s="17">
        <v>6.5075893177387097E-3</v>
      </c>
      <c r="AI1135" s="17">
        <v>9.8944022685714006E-2</v>
      </c>
      <c r="AJ1135" s="17">
        <v>0</v>
      </c>
      <c r="AK1135" s="17">
        <v>6.5245720186027395E-2</v>
      </c>
      <c r="AL1135" s="17"/>
      <c r="AM1135" s="17">
        <v>0</v>
      </c>
      <c r="AN1135" s="17">
        <v>2.4115551357534699E-2</v>
      </c>
      <c r="AO1135" s="17">
        <v>4.7762803718056697E-2</v>
      </c>
      <c r="AP1135" s="17">
        <v>2.2124903762894998E-2</v>
      </c>
      <c r="AQ1135" s="17">
        <v>0</v>
      </c>
      <c r="AR1135" s="17"/>
      <c r="AS1135" s="17">
        <v>3.13885340568264E-2</v>
      </c>
      <c r="AT1135" s="17">
        <v>3.8994706639546503E-2</v>
      </c>
      <c r="AU1135" s="17">
        <v>1.38276252578947E-2</v>
      </c>
      <c r="AV1135" s="17">
        <v>1.69213143100258E-2</v>
      </c>
      <c r="AW1135" s="17"/>
      <c r="AX1135" s="17">
        <v>2.8437317201121699E-2</v>
      </c>
      <c r="AY1135" s="17"/>
      <c r="AZ1135" s="17">
        <v>1.7824899724388901E-2</v>
      </c>
      <c r="BA1135" s="17">
        <v>2.94721978283469E-2</v>
      </c>
      <c r="BB1135" s="17">
        <v>3.8774435802753901E-2</v>
      </c>
      <c r="BC1135" s="17"/>
      <c r="BD1135" s="17">
        <v>3.6055894851680599E-2</v>
      </c>
      <c r="BE1135" s="17">
        <v>2.1223365559452399E-2</v>
      </c>
    </row>
    <row r="1136" spans="2:57" x14ac:dyDescent="0.35">
      <c r="B1136" t="s">
        <v>443</v>
      </c>
      <c r="C1136" s="17">
        <v>9.7567504540198496E-2</v>
      </c>
      <c r="D1136" s="17">
        <v>7.4327725540728598E-2</v>
      </c>
      <c r="E1136" s="17">
        <v>0.111693713966751</v>
      </c>
      <c r="F1136" s="17"/>
      <c r="G1136" s="17">
        <v>9.7150926439977497E-2</v>
      </c>
      <c r="H1136" s="17">
        <v>6.2960244658281206E-2</v>
      </c>
      <c r="I1136" s="17">
        <v>8.8905537983771904E-2</v>
      </c>
      <c r="J1136" s="17">
        <v>0.13420590591423501</v>
      </c>
      <c r="K1136" s="17">
        <v>0.123895915702798</v>
      </c>
      <c r="L1136" s="17">
        <v>0.13211851333970701</v>
      </c>
      <c r="M1136" s="17"/>
      <c r="N1136" s="17">
        <v>8.2894039715798201E-2</v>
      </c>
      <c r="O1136" s="17">
        <v>0.113139166136124</v>
      </c>
      <c r="P1136" s="17">
        <v>6.2245820006280303E-2</v>
      </c>
      <c r="Q1136" s="17">
        <v>0.193941766028777</v>
      </c>
      <c r="R1136" s="17"/>
      <c r="S1136" s="17">
        <v>8.3333333333333301E-2</v>
      </c>
      <c r="T1136" s="17">
        <v>9.5238095238095205E-2</v>
      </c>
      <c r="U1136" s="17">
        <v>0.11764705882352899</v>
      </c>
      <c r="V1136" s="17">
        <v>6.3492063492063502E-2</v>
      </c>
      <c r="W1136" s="17">
        <v>0.101694915254237</v>
      </c>
      <c r="X1136" s="17">
        <v>8.8607594936708806E-2</v>
      </c>
      <c r="Y1136" s="17">
        <v>0.128571428571429</v>
      </c>
      <c r="Z1136" s="17">
        <v>6.9767441860465101E-2</v>
      </c>
      <c r="AA1136" s="17">
        <v>0.122222222222222</v>
      </c>
      <c r="AB1136" s="17"/>
      <c r="AC1136" s="17">
        <v>9.9994458504337899E-2</v>
      </c>
      <c r="AD1136" s="17">
        <v>8.5730755819562396E-2</v>
      </c>
      <c r="AE1136" s="17">
        <v>0.14108897280993299</v>
      </c>
      <c r="AF1136" s="17"/>
      <c r="AG1136" s="17">
        <v>7.4523075772874897E-2</v>
      </c>
      <c r="AH1136" s="17">
        <v>0.106135630500655</v>
      </c>
      <c r="AI1136" s="17">
        <v>0.101359559904365</v>
      </c>
      <c r="AJ1136" s="17">
        <v>0</v>
      </c>
      <c r="AK1136" s="17">
        <v>0.15195476717211701</v>
      </c>
      <c r="AL1136" s="17"/>
      <c r="AM1136" s="17">
        <v>0.13511604542918601</v>
      </c>
      <c r="AN1136" s="17">
        <v>0.131331408378765</v>
      </c>
      <c r="AO1136" s="17">
        <v>9.1279288878449494E-2</v>
      </c>
      <c r="AP1136" s="17">
        <v>5.9111998651145498E-2</v>
      </c>
      <c r="AQ1136" s="17">
        <v>9.1861238380046104E-2</v>
      </c>
      <c r="AR1136" s="17"/>
      <c r="AS1136" s="17">
        <v>0.13838599656570499</v>
      </c>
      <c r="AT1136" s="17">
        <v>6.6885504670004203E-2</v>
      </c>
      <c r="AU1136" s="17">
        <v>0.15495829217513299</v>
      </c>
      <c r="AV1136" s="17">
        <v>1.7306184479612401E-2</v>
      </c>
      <c r="AW1136" s="17"/>
      <c r="AX1136" s="17">
        <v>8.7331777901978394E-2</v>
      </c>
      <c r="AY1136" s="17"/>
      <c r="AZ1136" s="17">
        <v>0.12044200772074801</v>
      </c>
      <c r="BA1136" s="17">
        <v>5.0931164169571101E-2</v>
      </c>
      <c r="BB1136" s="17">
        <v>0.12526486692292499</v>
      </c>
      <c r="BC1136" s="17"/>
      <c r="BD1136" s="17">
        <v>0.12524377066206499</v>
      </c>
      <c r="BE1136" s="17">
        <v>5.1059451334396398E-2</v>
      </c>
    </row>
    <row r="1137" spans="2:57" x14ac:dyDescent="0.35">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c r="AY1137" s="17"/>
      <c r="AZ1137" s="17"/>
      <c r="BA1137" s="17"/>
      <c r="BB1137" s="17"/>
      <c r="BC1137" s="17"/>
      <c r="BD1137" s="17"/>
      <c r="BE1137" s="17"/>
    </row>
    <row r="1138" spans="2:57" x14ac:dyDescent="0.35">
      <c r="B1138" s="6" t="s">
        <v>452</v>
      </c>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c r="AY1138" s="17"/>
      <c r="AZ1138" s="17"/>
      <c r="BA1138" s="17"/>
      <c r="BB1138" s="17"/>
      <c r="BC1138" s="17"/>
      <c r="BD1138" s="17"/>
      <c r="BE1138" s="17"/>
    </row>
    <row r="1139" spans="2:57" x14ac:dyDescent="0.35">
      <c r="B1139" s="24" t="s">
        <v>85</v>
      </c>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row>
    <row r="1140" spans="2:57" x14ac:dyDescent="0.35">
      <c r="B1140" t="s">
        <v>438</v>
      </c>
      <c r="C1140" s="17">
        <v>5.7706632449433803E-2</v>
      </c>
      <c r="D1140" s="17">
        <v>7.6211027146932606E-2</v>
      </c>
      <c r="E1140" s="17">
        <v>4.70954137029558E-2</v>
      </c>
      <c r="F1140" s="17"/>
      <c r="G1140" s="17">
        <v>0.11951407529133901</v>
      </c>
      <c r="H1140" s="17">
        <v>6.7276175302210597E-2</v>
      </c>
      <c r="I1140" s="17">
        <v>7.5483343164043398E-2</v>
      </c>
      <c r="J1140" s="17">
        <v>3.6230677107300102E-2</v>
      </c>
      <c r="K1140" s="17">
        <v>9.9787396757767301E-3</v>
      </c>
      <c r="L1140" s="17">
        <v>0</v>
      </c>
      <c r="M1140" s="17"/>
      <c r="N1140" s="17">
        <v>4.9352422340755202E-2</v>
      </c>
      <c r="O1140" s="17">
        <v>8.9384296706831498E-2</v>
      </c>
      <c r="P1140" s="17">
        <v>4.6074715191573197E-2</v>
      </c>
      <c r="Q1140" s="17">
        <v>4.1618995207569703E-2</v>
      </c>
      <c r="R1140" s="17"/>
      <c r="S1140" s="17">
        <v>0.108333333333333</v>
      </c>
      <c r="T1140" s="17">
        <v>7.6190476190476197E-2</v>
      </c>
      <c r="U1140" s="17">
        <v>0</v>
      </c>
      <c r="V1140" s="17">
        <v>4.7619047619047603E-2</v>
      </c>
      <c r="W1140" s="17">
        <v>3.3898305084745797E-2</v>
      </c>
      <c r="X1140" s="17">
        <v>3.7974683544303799E-2</v>
      </c>
      <c r="Y1140" s="17">
        <v>7.1428571428571397E-2</v>
      </c>
      <c r="Z1140" s="17">
        <v>6.9767441860465101E-2</v>
      </c>
      <c r="AA1140" s="17">
        <v>4.4444444444444398E-2</v>
      </c>
      <c r="AB1140" s="17"/>
      <c r="AC1140" s="17">
        <v>5.6069707300399799E-2</v>
      </c>
      <c r="AD1140" s="17">
        <v>5.0095116320849502E-2</v>
      </c>
      <c r="AE1140" s="17">
        <v>8.8550395383936095E-2</v>
      </c>
      <c r="AF1140" s="17"/>
      <c r="AG1140" s="17">
        <v>5.1601248932652999E-2</v>
      </c>
      <c r="AH1140" s="17">
        <v>5.0302247357417403E-2</v>
      </c>
      <c r="AI1140" s="17">
        <v>8.3201837531321599E-2</v>
      </c>
      <c r="AJ1140" s="17">
        <v>0</v>
      </c>
      <c r="AK1140" s="17">
        <v>0.14236080155466399</v>
      </c>
      <c r="AL1140" s="17"/>
      <c r="AM1140" s="17">
        <v>3.5019992595200201E-2</v>
      </c>
      <c r="AN1140" s="17">
        <v>2.4655837247928501E-2</v>
      </c>
      <c r="AO1140" s="17">
        <v>7.0040325711172399E-2</v>
      </c>
      <c r="AP1140" s="17">
        <v>7.3897953575006101E-2</v>
      </c>
      <c r="AQ1140" s="17">
        <v>9.4668909459060105E-2</v>
      </c>
      <c r="AR1140" s="17"/>
      <c r="AS1140" s="17">
        <v>3.71837768355857E-2</v>
      </c>
      <c r="AT1140" s="17">
        <v>7.5912795320542306E-2</v>
      </c>
      <c r="AU1140" s="17">
        <v>2.68941173095033E-2</v>
      </c>
      <c r="AV1140" s="17">
        <v>9.4350850001084993E-2</v>
      </c>
      <c r="AW1140" s="17"/>
      <c r="AX1140" s="17">
        <v>4.8626050144452898E-2</v>
      </c>
      <c r="AY1140" s="17"/>
      <c r="AZ1140" s="17">
        <v>8.2799768192956105E-2</v>
      </c>
      <c r="BA1140" s="17">
        <v>6.6488811224655803E-2</v>
      </c>
      <c r="BB1140" s="17">
        <v>1.9482593422056899E-2</v>
      </c>
      <c r="BC1140" s="17"/>
      <c r="BD1140" s="17">
        <v>5.8402082783402497E-2</v>
      </c>
      <c r="BE1140" s="17">
        <v>6.9006941650838302E-2</v>
      </c>
    </row>
    <row r="1141" spans="2:57" x14ac:dyDescent="0.35">
      <c r="B1141" t="s">
        <v>439</v>
      </c>
      <c r="C1141" s="17">
        <v>0.11909072510591499</v>
      </c>
      <c r="D1141" s="17">
        <v>0.14306505087216501</v>
      </c>
      <c r="E1141" s="17">
        <v>0.105551227305641</v>
      </c>
      <c r="F1141" s="17"/>
      <c r="G1141" s="17">
        <v>0.133514393099853</v>
      </c>
      <c r="H1141" s="17">
        <v>0.18160921523607301</v>
      </c>
      <c r="I1141" s="17">
        <v>0.136001886030619</v>
      </c>
      <c r="J1141" s="17">
        <v>8.4809020198217594E-2</v>
      </c>
      <c r="K1141" s="17">
        <v>4.2086198308063698E-2</v>
      </c>
      <c r="L1141" s="17">
        <v>0</v>
      </c>
      <c r="M1141" s="17"/>
      <c r="N1141" s="17">
        <v>0.108914097884813</v>
      </c>
      <c r="O1141" s="17">
        <v>0.11542886198592101</v>
      </c>
      <c r="P1141" s="17">
        <v>0.12943178305588601</v>
      </c>
      <c r="Q1141" s="17">
        <v>0.174673895740795</v>
      </c>
      <c r="R1141" s="17"/>
      <c r="S1141" s="17">
        <v>0.133333333333333</v>
      </c>
      <c r="T1141" s="17">
        <v>0.114285714285714</v>
      </c>
      <c r="U1141" s="17">
        <v>2.9411764705882401E-2</v>
      </c>
      <c r="V1141" s="17">
        <v>9.5238095238095205E-2</v>
      </c>
      <c r="W1141" s="17">
        <v>0.186440677966102</v>
      </c>
      <c r="X1141" s="17">
        <v>0.151898734177215</v>
      </c>
      <c r="Y1141" s="17">
        <v>0.157142857142857</v>
      </c>
      <c r="Z1141" s="17">
        <v>0.116279069767442</v>
      </c>
      <c r="AA1141" s="17">
        <v>0.1</v>
      </c>
      <c r="AB1141" s="17"/>
      <c r="AC1141" s="17">
        <v>7.3125250430371894E-2</v>
      </c>
      <c r="AD1141" s="17">
        <v>0.14177543969353301</v>
      </c>
      <c r="AE1141" s="17">
        <v>0.12557217412876701</v>
      </c>
      <c r="AF1141" s="17"/>
      <c r="AG1141" s="17">
        <v>0.103013875534767</v>
      </c>
      <c r="AH1141" s="17">
        <v>0.14707626340692101</v>
      </c>
      <c r="AI1141" s="17">
        <v>9.2820678681988802E-2</v>
      </c>
      <c r="AJ1141" s="17">
        <v>0</v>
      </c>
      <c r="AK1141" s="17">
        <v>8.5998297689550501E-2</v>
      </c>
      <c r="AL1141" s="17"/>
      <c r="AM1141" s="17">
        <v>0.119999569111696</v>
      </c>
      <c r="AN1141" s="17">
        <v>7.5010465738770404E-2</v>
      </c>
      <c r="AO1141" s="17">
        <v>0.105475156668508</v>
      </c>
      <c r="AP1141" s="17">
        <v>0.16828254527365499</v>
      </c>
      <c r="AQ1141" s="17">
        <v>8.5932305840746306E-2</v>
      </c>
      <c r="AR1141" s="17"/>
      <c r="AS1141" s="17">
        <v>0.105765347342133</v>
      </c>
      <c r="AT1141" s="17">
        <v>0.13840402194085399</v>
      </c>
      <c r="AU1141" s="17">
        <v>7.1947899383994304E-2</v>
      </c>
      <c r="AV1141" s="17">
        <v>0.16375216144055901</v>
      </c>
      <c r="AW1141" s="17"/>
      <c r="AX1141" s="17">
        <v>0.120450343999989</v>
      </c>
      <c r="AY1141" s="17"/>
      <c r="AZ1141" s="17">
        <v>0.14636455942260501</v>
      </c>
      <c r="BA1141" s="17">
        <v>0.14745551233576201</v>
      </c>
      <c r="BB1141" s="17">
        <v>5.8018578288401498E-2</v>
      </c>
      <c r="BC1141" s="17"/>
      <c r="BD1141" s="17">
        <v>9.7759690450314199E-2</v>
      </c>
      <c r="BE1141" s="17">
        <v>0.16115633993734799</v>
      </c>
    </row>
    <row r="1142" spans="2:57" x14ac:dyDescent="0.35">
      <c r="B1142" t="s">
        <v>440</v>
      </c>
      <c r="C1142" s="17">
        <v>0.53643996518194104</v>
      </c>
      <c r="D1142" s="17">
        <v>0.50378776931200198</v>
      </c>
      <c r="E1142" s="17">
        <v>0.55346331532542403</v>
      </c>
      <c r="F1142" s="17"/>
      <c r="G1142" s="17">
        <v>0.42360707965451899</v>
      </c>
      <c r="H1142" s="17">
        <v>0.44525130947548203</v>
      </c>
      <c r="I1142" s="17">
        <v>0.52563887759304795</v>
      </c>
      <c r="J1142" s="17">
        <v>0.56039322273067804</v>
      </c>
      <c r="K1142" s="17">
        <v>0.69327014417532495</v>
      </c>
      <c r="L1142" s="17">
        <v>0.78155796598915706</v>
      </c>
      <c r="M1142" s="17"/>
      <c r="N1142" s="17">
        <v>0.59421738220341602</v>
      </c>
      <c r="O1142" s="17">
        <v>0.47079186651030802</v>
      </c>
      <c r="P1142" s="17">
        <v>0.488296711112228</v>
      </c>
      <c r="Q1142" s="17">
        <v>0.45304478545034199</v>
      </c>
      <c r="R1142" s="17"/>
      <c r="S1142" s="17">
        <v>0.5</v>
      </c>
      <c r="T1142" s="17">
        <v>0.52380952380952395</v>
      </c>
      <c r="U1142" s="17">
        <v>0.61764705882352899</v>
      </c>
      <c r="V1142" s="17">
        <v>0.60317460317460303</v>
      </c>
      <c r="W1142" s="17">
        <v>0.338983050847458</v>
      </c>
      <c r="X1142" s="17">
        <v>0.544303797468354</v>
      </c>
      <c r="Y1142" s="17">
        <v>0.51428571428571401</v>
      </c>
      <c r="Z1142" s="17">
        <v>0.581395348837209</v>
      </c>
      <c r="AA1142" s="17">
        <v>0.6</v>
      </c>
      <c r="AB1142" s="17"/>
      <c r="AC1142" s="17">
        <v>0.59490129083982102</v>
      </c>
      <c r="AD1142" s="17">
        <v>0.53023382245591599</v>
      </c>
      <c r="AE1142" s="17">
        <v>0.45250493685367399</v>
      </c>
      <c r="AF1142" s="17"/>
      <c r="AG1142" s="17">
        <v>0.54583692494548297</v>
      </c>
      <c r="AH1142" s="17">
        <v>0.55399319633663502</v>
      </c>
      <c r="AI1142" s="17">
        <v>0.507785546259514</v>
      </c>
      <c r="AJ1142" s="17">
        <v>0.42283614938640601</v>
      </c>
      <c r="AK1142" s="17">
        <v>0.45011685928741102</v>
      </c>
      <c r="AL1142" s="17"/>
      <c r="AM1142" s="17">
        <v>0.49932567907672898</v>
      </c>
      <c r="AN1142" s="17">
        <v>0.55887532863073996</v>
      </c>
      <c r="AO1142" s="17">
        <v>0.50529889966812702</v>
      </c>
      <c r="AP1142" s="17">
        <v>0.56386521494669495</v>
      </c>
      <c r="AQ1142" s="17">
        <v>0.561766593642825</v>
      </c>
      <c r="AR1142" s="17"/>
      <c r="AS1142" s="17">
        <v>0.53521116459462004</v>
      </c>
      <c r="AT1142" s="17">
        <v>0.51838297673507405</v>
      </c>
      <c r="AU1142" s="17">
        <v>0.59329433815413002</v>
      </c>
      <c r="AV1142" s="17">
        <v>0.500341409654952</v>
      </c>
      <c r="AW1142" s="17"/>
      <c r="AX1142" s="17">
        <v>0.53800783606082903</v>
      </c>
      <c r="AY1142" s="17"/>
      <c r="AZ1142" s="17">
        <v>0.44728958672186198</v>
      </c>
      <c r="BA1142" s="17">
        <v>0.529275930506658</v>
      </c>
      <c r="BB1142" s="17">
        <v>0.63094945899492205</v>
      </c>
      <c r="BC1142" s="17"/>
      <c r="BD1142" s="17">
        <v>0.52175454789329201</v>
      </c>
      <c r="BE1142" s="17">
        <v>0.52943985483198697</v>
      </c>
    </row>
    <row r="1143" spans="2:57" x14ac:dyDescent="0.35">
      <c r="B1143" t="s">
        <v>441</v>
      </c>
      <c r="C1143" s="17">
        <v>0.13688359126671801</v>
      </c>
      <c r="D1143" s="17">
        <v>0.132206590062971</v>
      </c>
      <c r="E1143" s="17">
        <v>0.140277776166011</v>
      </c>
      <c r="F1143" s="17"/>
      <c r="G1143" s="17">
        <v>0.195990989591457</v>
      </c>
      <c r="H1143" s="17">
        <v>0.17250096797169701</v>
      </c>
      <c r="I1143" s="17">
        <v>0.121328026761411</v>
      </c>
      <c r="J1143" s="17">
        <v>0.14896352132676999</v>
      </c>
      <c r="K1143" s="17">
        <v>7.1742394800692694E-2</v>
      </c>
      <c r="L1143" s="17">
        <v>5.0723874918256501E-2</v>
      </c>
      <c r="M1143" s="17"/>
      <c r="N1143" s="17">
        <v>0.112618585454987</v>
      </c>
      <c r="O1143" s="17">
        <v>0.18619843966514599</v>
      </c>
      <c r="P1143" s="17">
        <v>0.158624822633119</v>
      </c>
      <c r="Q1143" s="17">
        <v>0.103154453670583</v>
      </c>
      <c r="R1143" s="17"/>
      <c r="S1143" s="17">
        <v>0.125</v>
      </c>
      <c r="T1143" s="17">
        <v>0.133333333333333</v>
      </c>
      <c r="U1143" s="17">
        <v>0.20588235294117599</v>
      </c>
      <c r="V1143" s="17">
        <v>9.5238095238095205E-2</v>
      </c>
      <c r="W1143" s="17">
        <v>0.186440677966102</v>
      </c>
      <c r="X1143" s="17">
        <v>0.164556962025316</v>
      </c>
      <c r="Y1143" s="17">
        <v>0.128571428571429</v>
      </c>
      <c r="Z1143" s="17">
        <v>0.162790697674419</v>
      </c>
      <c r="AA1143" s="17">
        <v>7.7777777777777807E-2</v>
      </c>
      <c r="AB1143" s="17"/>
      <c r="AC1143" s="17">
        <v>0.120108126210663</v>
      </c>
      <c r="AD1143" s="17">
        <v>0.142429665068388</v>
      </c>
      <c r="AE1143" s="17">
        <v>0.12535729813899699</v>
      </c>
      <c r="AF1143" s="17"/>
      <c r="AG1143" s="17">
        <v>0.15927992966309601</v>
      </c>
      <c r="AH1143" s="17">
        <v>0.106883640957155</v>
      </c>
      <c r="AI1143" s="17">
        <v>0.16679767037920201</v>
      </c>
      <c r="AJ1143" s="17">
        <v>0.18883113101711901</v>
      </c>
      <c r="AK1143" s="17">
        <v>5.9421479068102002E-2</v>
      </c>
      <c r="AL1143" s="17"/>
      <c r="AM1143" s="17">
        <v>0.187753625952501</v>
      </c>
      <c r="AN1143" s="17">
        <v>0.14887616617642899</v>
      </c>
      <c r="AO1143" s="17">
        <v>0.152515080602833</v>
      </c>
      <c r="AP1143" s="17">
        <v>0.10938022921153</v>
      </c>
      <c r="AQ1143" s="17">
        <v>0.12646355757112701</v>
      </c>
      <c r="AR1143" s="17"/>
      <c r="AS1143" s="17">
        <v>0.13376442656680701</v>
      </c>
      <c r="AT1143" s="17">
        <v>0.14843888020568199</v>
      </c>
      <c r="AU1143" s="17">
        <v>0.12916476752975301</v>
      </c>
      <c r="AV1143" s="17">
        <v>0.126273018806422</v>
      </c>
      <c r="AW1143" s="17"/>
      <c r="AX1143" s="17">
        <v>0.14766220436481201</v>
      </c>
      <c r="AY1143" s="17"/>
      <c r="AZ1143" s="17">
        <v>0.16478419392518301</v>
      </c>
      <c r="BA1143" s="17">
        <v>0.15446308455032101</v>
      </c>
      <c r="BB1143" s="17">
        <v>9.4805968171606803E-2</v>
      </c>
      <c r="BC1143" s="17"/>
      <c r="BD1143" s="17">
        <v>0.144542885475229</v>
      </c>
      <c r="BE1143" s="17">
        <v>0.129326502097068</v>
      </c>
    </row>
    <row r="1144" spans="2:57" x14ac:dyDescent="0.35">
      <c r="B1144" t="s">
        <v>442</v>
      </c>
      <c r="C1144" s="17">
        <v>5.0300448949189197E-2</v>
      </c>
      <c r="D1144" s="17">
        <v>4.9203254529915801E-2</v>
      </c>
      <c r="E1144" s="17">
        <v>5.1182222942014598E-2</v>
      </c>
      <c r="F1144" s="17"/>
      <c r="G1144" s="17">
        <v>4.0313587101011399E-2</v>
      </c>
      <c r="H1144" s="17">
        <v>6.3955658156307299E-2</v>
      </c>
      <c r="I1144" s="17">
        <v>3.8980721932938799E-2</v>
      </c>
      <c r="J1144" s="17">
        <v>5.80382083032214E-2</v>
      </c>
      <c r="K1144" s="17">
        <v>6.1364665218207E-2</v>
      </c>
      <c r="L1144" s="17">
        <v>0</v>
      </c>
      <c r="M1144" s="17"/>
      <c r="N1144" s="17">
        <v>4.5006778466167803E-2</v>
      </c>
      <c r="O1144" s="17">
        <v>6.2563712163027405E-2</v>
      </c>
      <c r="P1144" s="17">
        <v>5.4463484061845299E-2</v>
      </c>
      <c r="Q1144" s="17">
        <v>4.3899029093952498E-2</v>
      </c>
      <c r="R1144" s="17"/>
      <c r="S1144" s="17">
        <v>5.83333333333333E-2</v>
      </c>
      <c r="T1144" s="17">
        <v>3.8095238095238099E-2</v>
      </c>
      <c r="U1144" s="17">
        <v>5.8823529411764698E-2</v>
      </c>
      <c r="V1144" s="17">
        <v>4.7619047619047603E-2</v>
      </c>
      <c r="W1144" s="17">
        <v>0.101694915254237</v>
      </c>
      <c r="X1144" s="17">
        <v>2.53164556962025E-2</v>
      </c>
      <c r="Y1144" s="17">
        <v>2.8571428571428598E-2</v>
      </c>
      <c r="Z1144" s="17">
        <v>4.6511627906976702E-2</v>
      </c>
      <c r="AA1144" s="17">
        <v>5.5555555555555601E-2</v>
      </c>
      <c r="AB1144" s="17"/>
      <c r="AC1144" s="17">
        <v>4.9153163527508099E-2</v>
      </c>
      <c r="AD1144" s="17">
        <v>4.27481406896697E-2</v>
      </c>
      <c r="AE1144" s="17">
        <v>8.5471418529184204E-2</v>
      </c>
      <c r="AF1144" s="17"/>
      <c r="AG1144" s="17">
        <v>5.9392571316847699E-2</v>
      </c>
      <c r="AH1144" s="17">
        <v>3.4599852345301503E-2</v>
      </c>
      <c r="AI1144" s="17">
        <v>6.6762764793278306E-2</v>
      </c>
      <c r="AJ1144" s="17">
        <v>0</v>
      </c>
      <c r="AK1144" s="17">
        <v>0.12795499450613801</v>
      </c>
      <c r="AL1144" s="17"/>
      <c r="AM1144" s="17">
        <v>6.9194388646169405E-2</v>
      </c>
      <c r="AN1144" s="17">
        <v>5.9592333782005499E-2</v>
      </c>
      <c r="AO1144" s="17">
        <v>5.3966038111036702E-2</v>
      </c>
      <c r="AP1144" s="17">
        <v>4.7147646343274598E-2</v>
      </c>
      <c r="AQ1144" s="17">
        <v>3.9307395106195298E-2</v>
      </c>
      <c r="AR1144" s="17"/>
      <c r="AS1144" s="17">
        <v>5.2124315408026402E-2</v>
      </c>
      <c r="AT1144" s="17">
        <v>4.6457672038137998E-2</v>
      </c>
      <c r="AU1144" s="17">
        <v>2.85183145620179E-2</v>
      </c>
      <c r="AV1144" s="17">
        <v>8.6847933944146402E-2</v>
      </c>
      <c r="AW1144" s="17"/>
      <c r="AX1144" s="17">
        <v>4.7667734613893002E-2</v>
      </c>
      <c r="AY1144" s="17"/>
      <c r="AZ1144" s="17">
        <v>4.19003040082324E-2</v>
      </c>
      <c r="BA1144" s="17">
        <v>4.9756293272689302E-2</v>
      </c>
      <c r="BB1144" s="17">
        <v>6.3041132160166602E-2</v>
      </c>
      <c r="BC1144" s="17"/>
      <c r="BD1144" s="17">
        <v>4.3194204618721303E-2</v>
      </c>
      <c r="BE1144" s="17">
        <v>6.0363848856183497E-2</v>
      </c>
    </row>
    <row r="1145" spans="2:57" x14ac:dyDescent="0.35">
      <c r="B1145" t="s">
        <v>443</v>
      </c>
      <c r="C1145" s="17">
        <v>9.95786370468036E-2</v>
      </c>
      <c r="D1145" s="17">
        <v>9.55263080760137E-2</v>
      </c>
      <c r="E1145" s="17">
        <v>0.102430044557953</v>
      </c>
      <c r="F1145" s="17"/>
      <c r="G1145" s="17">
        <v>8.7059875261820394E-2</v>
      </c>
      <c r="H1145" s="17">
        <v>6.9406673858230197E-2</v>
      </c>
      <c r="I1145" s="17">
        <v>0.102567144517939</v>
      </c>
      <c r="J1145" s="17">
        <v>0.111565350333813</v>
      </c>
      <c r="K1145" s="17">
        <v>0.121557857821935</v>
      </c>
      <c r="L1145" s="17">
        <v>0.167718159092586</v>
      </c>
      <c r="M1145" s="17"/>
      <c r="N1145" s="17">
        <v>8.9890733649860693E-2</v>
      </c>
      <c r="O1145" s="17">
        <v>7.5632822968766597E-2</v>
      </c>
      <c r="P1145" s="17">
        <v>0.123108483945348</v>
      </c>
      <c r="Q1145" s="17">
        <v>0.18360884083675799</v>
      </c>
      <c r="R1145" s="17"/>
      <c r="S1145" s="17">
        <v>7.4999999999999997E-2</v>
      </c>
      <c r="T1145" s="17">
        <v>0.114285714285714</v>
      </c>
      <c r="U1145" s="17">
        <v>8.8235294117647106E-2</v>
      </c>
      <c r="V1145" s="17">
        <v>0.11111111111111099</v>
      </c>
      <c r="W1145" s="17">
        <v>0.152542372881356</v>
      </c>
      <c r="X1145" s="17">
        <v>7.5949367088607597E-2</v>
      </c>
      <c r="Y1145" s="17">
        <v>0.1</v>
      </c>
      <c r="Z1145" s="17">
        <v>2.32558139534884E-2</v>
      </c>
      <c r="AA1145" s="17">
        <v>0.122222222222222</v>
      </c>
      <c r="AB1145" s="17"/>
      <c r="AC1145" s="17">
        <v>0.10664246169123701</v>
      </c>
      <c r="AD1145" s="17">
        <v>9.27178157716438E-2</v>
      </c>
      <c r="AE1145" s="17">
        <v>0.122543776965442</v>
      </c>
      <c r="AF1145" s="17"/>
      <c r="AG1145" s="17">
        <v>8.0875449607153996E-2</v>
      </c>
      <c r="AH1145" s="17">
        <v>0.10714479959657</v>
      </c>
      <c r="AI1145" s="17">
        <v>8.2631502354695602E-2</v>
      </c>
      <c r="AJ1145" s="17">
        <v>0.38833271959647497</v>
      </c>
      <c r="AK1145" s="17">
        <v>0.13414756789413401</v>
      </c>
      <c r="AL1145" s="17"/>
      <c r="AM1145" s="17">
        <v>8.8706744617704295E-2</v>
      </c>
      <c r="AN1145" s="17">
        <v>0.132989868424126</v>
      </c>
      <c r="AO1145" s="17">
        <v>0.112704499238323</v>
      </c>
      <c r="AP1145" s="17">
        <v>3.7426410649838697E-2</v>
      </c>
      <c r="AQ1145" s="17">
        <v>9.1861238380046104E-2</v>
      </c>
      <c r="AR1145" s="17"/>
      <c r="AS1145" s="17">
        <v>0.13595096925282801</v>
      </c>
      <c r="AT1145" s="17">
        <v>7.2403653759709294E-2</v>
      </c>
      <c r="AU1145" s="17">
        <v>0.15018056306060101</v>
      </c>
      <c r="AV1145" s="17">
        <v>2.84346261528363E-2</v>
      </c>
      <c r="AW1145" s="17"/>
      <c r="AX1145" s="17">
        <v>9.7585830816024399E-2</v>
      </c>
      <c r="AY1145" s="17"/>
      <c r="AZ1145" s="17">
        <v>0.116861587729162</v>
      </c>
      <c r="BA1145" s="17">
        <v>5.2560368109912999E-2</v>
      </c>
      <c r="BB1145" s="17">
        <v>0.13370226896284601</v>
      </c>
      <c r="BC1145" s="17"/>
      <c r="BD1145" s="17">
        <v>0.13434658877904099</v>
      </c>
      <c r="BE1145" s="17">
        <v>5.0706512626576203E-2</v>
      </c>
    </row>
    <row r="1146" spans="2:57" x14ac:dyDescent="0.3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row>
    <row r="1147" spans="2:57" x14ac:dyDescent="0.35">
      <c r="B1147" s="6" t="s">
        <v>453</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row>
    <row r="1148" spans="2:57" x14ac:dyDescent="0.35">
      <c r="B1148" s="24" t="s">
        <v>85</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c r="AY1148" s="17"/>
      <c r="AZ1148" s="17"/>
      <c r="BA1148" s="17"/>
      <c r="BB1148" s="17"/>
      <c r="BC1148" s="17"/>
      <c r="BD1148" s="17"/>
      <c r="BE1148" s="17"/>
    </row>
    <row r="1149" spans="2:57" x14ac:dyDescent="0.35">
      <c r="B1149" t="s">
        <v>438</v>
      </c>
      <c r="C1149" s="17">
        <v>0.10172028448371</v>
      </c>
      <c r="D1149" s="17">
        <v>0.12700061035610699</v>
      </c>
      <c r="E1149" s="17">
        <v>8.7331046045398E-2</v>
      </c>
      <c r="F1149" s="17"/>
      <c r="G1149" s="17">
        <v>0.17732682688353399</v>
      </c>
      <c r="H1149" s="17">
        <v>0.14016412958504701</v>
      </c>
      <c r="I1149" s="17">
        <v>8.2386172836742197E-2</v>
      </c>
      <c r="J1149" s="17">
        <v>8.7019903343835997E-2</v>
      </c>
      <c r="K1149" s="17">
        <v>4.1301545273729097E-2</v>
      </c>
      <c r="L1149" s="17">
        <v>6.1801502773967697E-2</v>
      </c>
      <c r="M1149" s="17"/>
      <c r="N1149" s="17">
        <v>7.4714210903180298E-2</v>
      </c>
      <c r="O1149" s="17">
        <v>0.156467129534336</v>
      </c>
      <c r="P1149" s="17">
        <v>8.7886023295614596E-2</v>
      </c>
      <c r="Q1149" s="17">
        <v>0.130626596330777</v>
      </c>
      <c r="R1149" s="17"/>
      <c r="S1149" s="17">
        <v>0.108333333333333</v>
      </c>
      <c r="T1149" s="17">
        <v>0.161904761904762</v>
      </c>
      <c r="U1149" s="17">
        <v>2.9411764705882401E-2</v>
      </c>
      <c r="V1149" s="17">
        <v>7.9365079365079402E-2</v>
      </c>
      <c r="W1149" s="17">
        <v>8.4745762711864403E-2</v>
      </c>
      <c r="X1149" s="17">
        <v>6.3291139240506306E-2</v>
      </c>
      <c r="Y1149" s="17">
        <v>0.128571428571429</v>
      </c>
      <c r="Z1149" s="17">
        <v>0.116279069767442</v>
      </c>
      <c r="AA1149" s="17">
        <v>0.11111111111111099</v>
      </c>
      <c r="AB1149" s="17"/>
      <c r="AC1149" s="17">
        <v>6.5641612683751696E-2</v>
      </c>
      <c r="AD1149" s="17">
        <v>0.117223936897147</v>
      </c>
      <c r="AE1149" s="17">
        <v>7.6084089996086804E-2</v>
      </c>
      <c r="AF1149" s="17"/>
      <c r="AG1149" s="17">
        <v>7.6884291262030197E-2</v>
      </c>
      <c r="AH1149" s="17">
        <v>0.12581988021139701</v>
      </c>
      <c r="AI1149" s="17">
        <v>0.12197916805593</v>
      </c>
      <c r="AJ1149" s="17">
        <v>0</v>
      </c>
      <c r="AK1149" s="17">
        <v>6.0753974007234202E-2</v>
      </c>
      <c r="AL1149" s="17"/>
      <c r="AM1149" s="17">
        <v>8.6655310144327494E-2</v>
      </c>
      <c r="AN1149" s="17">
        <v>4.9158429534457003E-2</v>
      </c>
      <c r="AO1149" s="17">
        <v>0.117871236327204</v>
      </c>
      <c r="AP1149" s="17">
        <v>0.11750928029209</v>
      </c>
      <c r="AQ1149" s="17">
        <v>0.12804737202595601</v>
      </c>
      <c r="AR1149" s="17"/>
      <c r="AS1149" s="17">
        <v>0.109743045462609</v>
      </c>
      <c r="AT1149" s="17">
        <v>0.105044218921883</v>
      </c>
      <c r="AU1149" s="17">
        <v>8.77742539243513E-2</v>
      </c>
      <c r="AV1149" s="17">
        <v>9.9779283349993697E-2</v>
      </c>
      <c r="AW1149" s="17"/>
      <c r="AX1149" s="17">
        <v>9.5149845761601903E-2</v>
      </c>
      <c r="AY1149" s="17"/>
      <c r="AZ1149" s="17">
        <v>0.16072968959286299</v>
      </c>
      <c r="BA1149" s="17">
        <v>0.100281984701936</v>
      </c>
      <c r="BB1149" s="17">
        <v>4.4003847171860198E-2</v>
      </c>
      <c r="BC1149" s="17"/>
      <c r="BD1149" s="17">
        <v>0.116437091146532</v>
      </c>
      <c r="BE1149" s="17">
        <v>8.2178326522023407E-2</v>
      </c>
    </row>
    <row r="1150" spans="2:57" x14ac:dyDescent="0.35">
      <c r="B1150" t="s">
        <v>439</v>
      </c>
      <c r="C1150" s="17">
        <v>0.26047062639968599</v>
      </c>
      <c r="D1150" s="17">
        <v>0.22523058749400299</v>
      </c>
      <c r="E1150" s="17">
        <v>0.279949149250036</v>
      </c>
      <c r="F1150" s="17"/>
      <c r="G1150" s="17">
        <v>0.16152053170543901</v>
      </c>
      <c r="H1150" s="17">
        <v>0.264013525531829</v>
      </c>
      <c r="I1150" s="17">
        <v>0.28942177097069</v>
      </c>
      <c r="J1150" s="17">
        <v>0.31339672845025102</v>
      </c>
      <c r="K1150" s="17">
        <v>0.24436704399423001</v>
      </c>
      <c r="L1150" s="17">
        <v>0.15991584722239499</v>
      </c>
      <c r="M1150" s="17"/>
      <c r="N1150" s="17">
        <v>0.29393242204611603</v>
      </c>
      <c r="O1150" s="17">
        <v>0.25018872467584202</v>
      </c>
      <c r="P1150" s="17">
        <v>0.20974253295971099</v>
      </c>
      <c r="Q1150" s="17">
        <v>0.204895129432</v>
      </c>
      <c r="R1150" s="17"/>
      <c r="S1150" s="17">
        <v>0.28333333333333299</v>
      </c>
      <c r="T1150" s="17">
        <v>0.33333333333333298</v>
      </c>
      <c r="U1150" s="17">
        <v>0.20588235294117599</v>
      </c>
      <c r="V1150" s="17">
        <v>0.22222222222222199</v>
      </c>
      <c r="W1150" s="17">
        <v>0.28813559322033899</v>
      </c>
      <c r="X1150" s="17">
        <v>0.240506329113924</v>
      </c>
      <c r="Y1150" s="17">
        <v>0.22857142857142901</v>
      </c>
      <c r="Z1150" s="17">
        <v>0.186046511627907</v>
      </c>
      <c r="AA1150" s="17">
        <v>0.266666666666667</v>
      </c>
      <c r="AB1150" s="17"/>
      <c r="AC1150" s="17">
        <v>0.23042891218747599</v>
      </c>
      <c r="AD1150" s="17">
        <v>0.28755689826404102</v>
      </c>
      <c r="AE1150" s="17">
        <v>0.241606056859554</v>
      </c>
      <c r="AF1150" s="17"/>
      <c r="AG1150" s="17">
        <v>0.21113745573867099</v>
      </c>
      <c r="AH1150" s="17">
        <v>0.30209202030495402</v>
      </c>
      <c r="AI1150" s="17">
        <v>0.20930106860667599</v>
      </c>
      <c r="AJ1150" s="17">
        <v>0</v>
      </c>
      <c r="AK1150" s="17">
        <v>0.132611260505446</v>
      </c>
      <c r="AL1150" s="17"/>
      <c r="AM1150" s="17">
        <v>0.18677612736459701</v>
      </c>
      <c r="AN1150" s="17">
        <v>0.236909714475047</v>
      </c>
      <c r="AO1150" s="17">
        <v>0.24016901222831999</v>
      </c>
      <c r="AP1150" s="17">
        <v>0.35950784605764802</v>
      </c>
      <c r="AQ1150" s="17">
        <v>0.136639992512012</v>
      </c>
      <c r="AR1150" s="17"/>
      <c r="AS1150" s="17">
        <v>0.24645869259066899</v>
      </c>
      <c r="AT1150" s="17">
        <v>0.27415426049182501</v>
      </c>
      <c r="AU1150" s="17">
        <v>0.22270655768099601</v>
      </c>
      <c r="AV1150" s="17">
        <v>0.30618871925901697</v>
      </c>
      <c r="AW1150" s="17"/>
      <c r="AX1150" s="17">
        <v>0.26383903798948799</v>
      </c>
      <c r="AY1150" s="17"/>
      <c r="AZ1150" s="17">
        <v>0.24346456339682901</v>
      </c>
      <c r="BA1150" s="17">
        <v>0.252390500503959</v>
      </c>
      <c r="BB1150" s="17">
        <v>0.29100802857918101</v>
      </c>
      <c r="BC1150" s="17"/>
      <c r="BD1150" s="17">
        <v>0.25505089505969503</v>
      </c>
      <c r="BE1150" s="17">
        <v>0.27716907537913099</v>
      </c>
    </row>
    <row r="1151" spans="2:57" x14ac:dyDescent="0.35">
      <c r="B1151" t="s">
        <v>440</v>
      </c>
      <c r="C1151" s="17">
        <v>0.40437918501786901</v>
      </c>
      <c r="D1151" s="17">
        <v>0.41745373151472298</v>
      </c>
      <c r="E1151" s="17">
        <v>0.398591309726257</v>
      </c>
      <c r="F1151" s="17"/>
      <c r="G1151" s="17">
        <v>0.31592070466191102</v>
      </c>
      <c r="H1151" s="17">
        <v>0.34277161813986801</v>
      </c>
      <c r="I1151" s="17">
        <v>0.42288279374326898</v>
      </c>
      <c r="J1151" s="17">
        <v>0.399275762044074</v>
      </c>
      <c r="K1151" s="17">
        <v>0.48889825752170302</v>
      </c>
      <c r="L1151" s="17">
        <v>0.59186832917901</v>
      </c>
      <c r="M1151" s="17"/>
      <c r="N1151" s="17">
        <v>0.41244292935431898</v>
      </c>
      <c r="O1151" s="17">
        <v>0.36267171227309097</v>
      </c>
      <c r="P1151" s="17">
        <v>0.51621995513900898</v>
      </c>
      <c r="Q1151" s="17">
        <v>0.30064270076864102</v>
      </c>
      <c r="R1151" s="17"/>
      <c r="S1151" s="17">
        <v>0.34166666666666701</v>
      </c>
      <c r="T1151" s="17">
        <v>0.32380952380952399</v>
      </c>
      <c r="U1151" s="17">
        <v>0.55882352941176505</v>
      </c>
      <c r="V1151" s="17">
        <v>0.49206349206349198</v>
      </c>
      <c r="W1151" s="17">
        <v>0.38983050847457601</v>
      </c>
      <c r="X1151" s="17">
        <v>0.430379746835443</v>
      </c>
      <c r="Y1151" s="17">
        <v>0.35714285714285698</v>
      </c>
      <c r="Z1151" s="17">
        <v>0.48837209302325602</v>
      </c>
      <c r="AA1151" s="17">
        <v>0.37777777777777799</v>
      </c>
      <c r="AB1151" s="17"/>
      <c r="AC1151" s="17">
        <v>0.473662010341242</v>
      </c>
      <c r="AD1151" s="17">
        <v>0.36787989787448599</v>
      </c>
      <c r="AE1151" s="17">
        <v>0.40536029644292998</v>
      </c>
      <c r="AF1151" s="17"/>
      <c r="AG1151" s="17">
        <v>0.48163796446031498</v>
      </c>
      <c r="AH1151" s="17">
        <v>0.365965040477295</v>
      </c>
      <c r="AI1151" s="17">
        <v>0.35329945575506499</v>
      </c>
      <c r="AJ1151" s="17">
        <v>0.61166728040352503</v>
      </c>
      <c r="AK1151" s="17">
        <v>0.52918366195909905</v>
      </c>
      <c r="AL1151" s="17"/>
      <c r="AM1151" s="17">
        <v>0.47115598249716001</v>
      </c>
      <c r="AN1151" s="17">
        <v>0.48880847015171502</v>
      </c>
      <c r="AO1151" s="17">
        <v>0.38507258444746001</v>
      </c>
      <c r="AP1151" s="17">
        <v>0.33265602992932197</v>
      </c>
      <c r="AQ1151" s="17">
        <v>0.38348985179174599</v>
      </c>
      <c r="AR1151" s="17"/>
      <c r="AS1151" s="17">
        <v>0.38978621532781799</v>
      </c>
      <c r="AT1151" s="17">
        <v>0.364531410066401</v>
      </c>
      <c r="AU1151" s="17">
        <v>0.48164739162676301</v>
      </c>
      <c r="AV1151" s="17">
        <v>0.41334457184523599</v>
      </c>
      <c r="AW1151" s="17"/>
      <c r="AX1151" s="17">
        <v>0.41949725639311303</v>
      </c>
      <c r="AY1151" s="17"/>
      <c r="AZ1151" s="17">
        <v>0.34156607558966501</v>
      </c>
      <c r="BA1151" s="17">
        <v>0.41442604719706999</v>
      </c>
      <c r="BB1151" s="17">
        <v>0.46112038387158799</v>
      </c>
      <c r="BC1151" s="17"/>
      <c r="BD1151" s="17">
        <v>0.39214385140111102</v>
      </c>
      <c r="BE1151" s="17">
        <v>0.42766124959969298</v>
      </c>
    </row>
    <row r="1152" spans="2:57" x14ac:dyDescent="0.35">
      <c r="B1152" t="s">
        <v>441</v>
      </c>
      <c r="C1152" s="17">
        <v>0.12423684786754501</v>
      </c>
      <c r="D1152" s="17">
        <v>0.130559582868742</v>
      </c>
      <c r="E1152" s="17">
        <v>0.12110255627588</v>
      </c>
      <c r="F1152" s="17"/>
      <c r="G1152" s="17">
        <v>0.23366105387125</v>
      </c>
      <c r="H1152" s="17">
        <v>0.11691290789908</v>
      </c>
      <c r="I1152" s="17">
        <v>0.111725069249948</v>
      </c>
      <c r="J1152" s="17">
        <v>0.14124944377097701</v>
      </c>
      <c r="K1152" s="17">
        <v>7.9987323036931998E-2</v>
      </c>
      <c r="L1152" s="17">
        <v>7.9081173151791501E-2</v>
      </c>
      <c r="M1152" s="17"/>
      <c r="N1152" s="17">
        <v>0.113295886698337</v>
      </c>
      <c r="O1152" s="17">
        <v>0.15095209756121999</v>
      </c>
      <c r="P1152" s="17">
        <v>8.7813007435041696E-2</v>
      </c>
      <c r="Q1152" s="17">
        <v>0.162100242175159</v>
      </c>
      <c r="R1152" s="17"/>
      <c r="S1152" s="17">
        <v>0.17499999999999999</v>
      </c>
      <c r="T1152" s="17">
        <v>8.5714285714285701E-2</v>
      </c>
      <c r="U1152" s="17">
        <v>8.8235294117647106E-2</v>
      </c>
      <c r="V1152" s="17">
        <v>9.5238095238095205E-2</v>
      </c>
      <c r="W1152" s="17">
        <v>0.152542372881356</v>
      </c>
      <c r="X1152" s="17">
        <v>0.139240506329114</v>
      </c>
      <c r="Y1152" s="17">
        <v>0.14285714285714299</v>
      </c>
      <c r="Z1152" s="17">
        <v>0.116279069767442</v>
      </c>
      <c r="AA1152" s="17">
        <v>0.122222222222222</v>
      </c>
      <c r="AB1152" s="17"/>
      <c r="AC1152" s="17">
        <v>0.11547187101152701</v>
      </c>
      <c r="AD1152" s="17">
        <v>0.122743328186669</v>
      </c>
      <c r="AE1152" s="17">
        <v>0.14508291399982101</v>
      </c>
      <c r="AF1152" s="17"/>
      <c r="AG1152" s="17">
        <v>0.12963442244071099</v>
      </c>
      <c r="AH1152" s="17">
        <v>0.122593141630186</v>
      </c>
      <c r="AI1152" s="17">
        <v>0.101093189472857</v>
      </c>
      <c r="AJ1152" s="17">
        <v>0.18469483005198201</v>
      </c>
      <c r="AK1152" s="17">
        <v>6.4044040808557107E-2</v>
      </c>
      <c r="AL1152" s="17"/>
      <c r="AM1152" s="17">
        <v>0.18695665023458699</v>
      </c>
      <c r="AN1152" s="17">
        <v>0.10546937366129901</v>
      </c>
      <c r="AO1152" s="17">
        <v>0.10493894087188201</v>
      </c>
      <c r="AP1152" s="17">
        <v>0.13407186943287</v>
      </c>
      <c r="AQ1152" s="17">
        <v>0.16529263583118001</v>
      </c>
      <c r="AR1152" s="17"/>
      <c r="AS1152" s="17">
        <v>0.11767706228644401</v>
      </c>
      <c r="AT1152" s="17">
        <v>0.154403856413285</v>
      </c>
      <c r="AU1152" s="17">
        <v>8.4556334208341299E-2</v>
      </c>
      <c r="AV1152" s="17">
        <v>0.12136985120621201</v>
      </c>
      <c r="AW1152" s="17"/>
      <c r="AX1152" s="17">
        <v>0.120955779323487</v>
      </c>
      <c r="AY1152" s="17"/>
      <c r="AZ1152" s="17">
        <v>0.13651223084507799</v>
      </c>
      <c r="BA1152" s="17">
        <v>0.145367231532124</v>
      </c>
      <c r="BB1152" s="17">
        <v>8.7221138395030096E-2</v>
      </c>
      <c r="BC1152" s="17"/>
      <c r="BD1152" s="17">
        <v>0.10298457743830999</v>
      </c>
      <c r="BE1152" s="17">
        <v>0.14600614819424099</v>
      </c>
    </row>
    <row r="1153" spans="2:57" x14ac:dyDescent="0.35">
      <c r="B1153" t="s">
        <v>442</v>
      </c>
      <c r="C1153" s="17">
        <v>5.3111012961781501E-2</v>
      </c>
      <c r="D1153" s="17">
        <v>5.7658206332939499E-2</v>
      </c>
      <c r="E1153" s="17">
        <v>5.0686502546051802E-2</v>
      </c>
      <c r="F1153" s="17"/>
      <c r="G1153" s="17">
        <v>5.4342379347754002E-2</v>
      </c>
      <c r="H1153" s="17">
        <v>7.9195821297406502E-2</v>
      </c>
      <c r="I1153" s="17">
        <v>4.3769319727035599E-2</v>
      </c>
      <c r="J1153" s="17">
        <v>2.5131844593587999E-2</v>
      </c>
      <c r="K1153" s="17">
        <v>7.2748205591784701E-2</v>
      </c>
      <c r="L1153" s="17">
        <v>0</v>
      </c>
      <c r="M1153" s="17"/>
      <c r="N1153" s="17">
        <v>5.4641638711854797E-2</v>
      </c>
      <c r="O1153" s="17">
        <v>2.8713320481349999E-2</v>
      </c>
      <c r="P1153" s="17">
        <v>4.8257768743438297E-2</v>
      </c>
      <c r="Q1153" s="17">
        <v>9.3037735421315701E-2</v>
      </c>
      <c r="R1153" s="17"/>
      <c r="S1153" s="17">
        <v>0.05</v>
      </c>
      <c r="T1153" s="17">
        <v>3.8095238095238099E-2</v>
      </c>
      <c r="U1153" s="17">
        <v>5.8823529411764698E-2</v>
      </c>
      <c r="V1153" s="17">
        <v>7.9365079365079402E-2</v>
      </c>
      <c r="W1153" s="17">
        <v>3.3898305084745797E-2</v>
      </c>
      <c r="X1153" s="17">
        <v>6.3291139240506306E-2</v>
      </c>
      <c r="Y1153" s="17">
        <v>7.1428571428571397E-2</v>
      </c>
      <c r="Z1153" s="17">
        <v>6.9767441860465101E-2</v>
      </c>
      <c r="AA1153" s="17">
        <v>3.3333333333333298E-2</v>
      </c>
      <c r="AB1153" s="17"/>
      <c r="AC1153" s="17">
        <v>4.6404113522539397E-2</v>
      </c>
      <c r="AD1153" s="17">
        <v>5.1698649641099603E-2</v>
      </c>
      <c r="AE1153" s="17">
        <v>0.105007143980444</v>
      </c>
      <c r="AF1153" s="17"/>
      <c r="AG1153" s="17">
        <v>4.8654719654694499E-2</v>
      </c>
      <c r="AH1153" s="17">
        <v>3.6269576295561101E-2</v>
      </c>
      <c r="AI1153" s="17">
        <v>0.152790373184815</v>
      </c>
      <c r="AJ1153" s="17">
        <v>0</v>
      </c>
      <c r="AK1153" s="17">
        <v>0.12576770941037799</v>
      </c>
      <c r="AL1153" s="17"/>
      <c r="AM1153" s="17">
        <v>1.7098163456861701E-2</v>
      </c>
      <c r="AN1153" s="17">
        <v>4.3568402905594203E-2</v>
      </c>
      <c r="AO1153" s="17">
        <v>7.6867707178525202E-2</v>
      </c>
      <c r="AP1153" s="17">
        <v>3.5191394627336302E-2</v>
      </c>
      <c r="AQ1153" s="17">
        <v>0.133976304565255</v>
      </c>
      <c r="AR1153" s="17"/>
      <c r="AS1153" s="17">
        <v>4.7441397334352098E-2</v>
      </c>
      <c r="AT1153" s="17">
        <v>7.0455595389868994E-2</v>
      </c>
      <c r="AU1153" s="17">
        <v>3.30532033157247E-2</v>
      </c>
      <c r="AV1153" s="17">
        <v>5.0856917184527999E-2</v>
      </c>
      <c r="AW1153" s="17"/>
      <c r="AX1153" s="17">
        <v>4.62805718372531E-2</v>
      </c>
      <c r="AY1153" s="17"/>
      <c r="AZ1153" s="17">
        <v>4.3202723060806997E-2</v>
      </c>
      <c r="BA1153" s="17">
        <v>5.6466538054739501E-2</v>
      </c>
      <c r="BB1153" s="17">
        <v>5.8203523032059397E-2</v>
      </c>
      <c r="BC1153" s="17"/>
      <c r="BD1153" s="17">
        <v>5.5922511094294101E-2</v>
      </c>
      <c r="BE1153" s="17">
        <v>5.1452447685817797E-2</v>
      </c>
    </row>
    <row r="1154" spans="2:57" x14ac:dyDescent="0.35">
      <c r="B1154" t="s">
        <v>443</v>
      </c>
      <c r="C1154" s="17">
        <v>5.6082043269406703E-2</v>
      </c>
      <c r="D1154" s="17">
        <v>4.2097281433484998E-2</v>
      </c>
      <c r="E1154" s="17">
        <v>6.2339436156376701E-2</v>
      </c>
      <c r="F1154" s="17"/>
      <c r="G1154" s="17">
        <v>5.7228503530111101E-2</v>
      </c>
      <c r="H1154" s="17">
        <v>5.6941997546769402E-2</v>
      </c>
      <c r="I1154" s="17">
        <v>4.9814873472315398E-2</v>
      </c>
      <c r="J1154" s="17">
        <v>3.39263177972738E-2</v>
      </c>
      <c r="K1154" s="17">
        <v>7.2697624581621795E-2</v>
      </c>
      <c r="L1154" s="17">
        <v>0.107333147672835</v>
      </c>
      <c r="M1154" s="17"/>
      <c r="N1154" s="17">
        <v>5.09729122861938E-2</v>
      </c>
      <c r="O1154" s="17">
        <v>5.1007015474160498E-2</v>
      </c>
      <c r="P1154" s="17">
        <v>5.0080712427185002E-2</v>
      </c>
      <c r="Q1154" s="17">
        <v>0.10869759587210701</v>
      </c>
      <c r="R1154" s="17"/>
      <c r="S1154" s="17">
        <v>4.1666666666666699E-2</v>
      </c>
      <c r="T1154" s="17">
        <v>5.7142857142857099E-2</v>
      </c>
      <c r="U1154" s="17">
        <v>5.8823529411764698E-2</v>
      </c>
      <c r="V1154" s="17">
        <v>3.17460317460318E-2</v>
      </c>
      <c r="W1154" s="17">
        <v>5.0847457627118599E-2</v>
      </c>
      <c r="X1154" s="17">
        <v>6.3291139240506306E-2</v>
      </c>
      <c r="Y1154" s="17">
        <v>7.1428571428571397E-2</v>
      </c>
      <c r="Z1154" s="17">
        <v>2.32558139534884E-2</v>
      </c>
      <c r="AA1154" s="17">
        <v>8.8888888888888906E-2</v>
      </c>
      <c r="AB1154" s="17"/>
      <c r="AC1154" s="17">
        <v>6.8391480253464199E-2</v>
      </c>
      <c r="AD1154" s="17">
        <v>5.2897289136557703E-2</v>
      </c>
      <c r="AE1154" s="17">
        <v>2.68594987211648E-2</v>
      </c>
      <c r="AF1154" s="17"/>
      <c r="AG1154" s="17">
        <v>5.2051146443578299E-2</v>
      </c>
      <c r="AH1154" s="17">
        <v>4.7260341080606297E-2</v>
      </c>
      <c r="AI1154" s="17">
        <v>6.1536744924656099E-2</v>
      </c>
      <c r="AJ1154" s="17">
        <v>0.20363788954449299</v>
      </c>
      <c r="AK1154" s="17">
        <v>8.76393533092861E-2</v>
      </c>
      <c r="AL1154" s="17"/>
      <c r="AM1154" s="17">
        <v>5.1357766302466502E-2</v>
      </c>
      <c r="AN1154" s="17">
        <v>7.6085609271888496E-2</v>
      </c>
      <c r="AO1154" s="17">
        <v>7.5080518946608499E-2</v>
      </c>
      <c r="AP1154" s="17">
        <v>2.1063579660734199E-2</v>
      </c>
      <c r="AQ1154" s="17">
        <v>5.2553843273850799E-2</v>
      </c>
      <c r="AR1154" s="17"/>
      <c r="AS1154" s="17">
        <v>8.8893586998107496E-2</v>
      </c>
      <c r="AT1154" s="17">
        <v>3.14106587167374E-2</v>
      </c>
      <c r="AU1154" s="17">
        <v>9.0262259243824E-2</v>
      </c>
      <c r="AV1154" s="17">
        <v>8.4606571550128896E-3</v>
      </c>
      <c r="AW1154" s="17"/>
      <c r="AX1154" s="17">
        <v>5.4277508695057798E-2</v>
      </c>
      <c r="AY1154" s="17"/>
      <c r="AZ1154" s="17">
        <v>7.4524717514758504E-2</v>
      </c>
      <c r="BA1154" s="17">
        <v>3.1067698010172801E-2</v>
      </c>
      <c r="BB1154" s="17">
        <v>5.8443078950280801E-2</v>
      </c>
      <c r="BC1154" s="17"/>
      <c r="BD1154" s="17">
        <v>7.7461073860058696E-2</v>
      </c>
      <c r="BE1154" s="17">
        <v>1.55327526190939E-2</v>
      </c>
    </row>
    <row r="1155" spans="2:57" x14ac:dyDescent="0.3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row>
    <row r="1156" spans="2:57" x14ac:dyDescent="0.35">
      <c r="B1156" s="6" t="s">
        <v>454</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row>
    <row r="1157" spans="2:57" x14ac:dyDescent="0.35">
      <c r="B1157" s="24" t="s">
        <v>85</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row>
    <row r="1158" spans="2:57" x14ac:dyDescent="0.35">
      <c r="B1158" t="s">
        <v>438</v>
      </c>
      <c r="C1158" s="17">
        <v>6.5899293252617397E-2</v>
      </c>
      <c r="D1158" s="17">
        <v>9.5247021411851596E-2</v>
      </c>
      <c r="E1158" s="17">
        <v>4.8949564018183303E-2</v>
      </c>
      <c r="F1158" s="17"/>
      <c r="G1158" s="17">
        <v>0.107048000099481</v>
      </c>
      <c r="H1158" s="17">
        <v>7.2801082330652606E-2</v>
      </c>
      <c r="I1158" s="17">
        <v>6.1619712622727897E-2</v>
      </c>
      <c r="J1158" s="17">
        <v>5.0263689187175997E-2</v>
      </c>
      <c r="K1158" s="17">
        <v>5.1513021019011902E-2</v>
      </c>
      <c r="L1158" s="17">
        <v>6.1801502773967697E-2</v>
      </c>
      <c r="M1158" s="17"/>
      <c r="N1158" s="17">
        <v>6.2712090954450003E-2</v>
      </c>
      <c r="O1158" s="17">
        <v>8.2452827568380196E-2</v>
      </c>
      <c r="P1158" s="17">
        <v>8.6836157847007697E-2</v>
      </c>
      <c r="Q1158" s="17">
        <v>1.3550370532697101E-2</v>
      </c>
      <c r="R1158" s="17"/>
      <c r="S1158" s="17">
        <v>8.3333333333333301E-2</v>
      </c>
      <c r="T1158" s="17">
        <v>7.6190476190476197E-2</v>
      </c>
      <c r="U1158" s="17">
        <v>2.9411764705882401E-2</v>
      </c>
      <c r="V1158" s="17">
        <v>6.3492063492063502E-2</v>
      </c>
      <c r="W1158" s="17">
        <v>0.11864406779661001</v>
      </c>
      <c r="X1158" s="17">
        <v>2.53164556962025E-2</v>
      </c>
      <c r="Y1158" s="17">
        <v>8.5714285714285701E-2</v>
      </c>
      <c r="Z1158" s="17">
        <v>6.9767441860465101E-2</v>
      </c>
      <c r="AA1158" s="17">
        <v>4.4444444444444398E-2</v>
      </c>
      <c r="AB1158" s="17"/>
      <c r="AC1158" s="17">
        <v>4.4546702897368499E-2</v>
      </c>
      <c r="AD1158" s="17">
        <v>7.4413591697079395E-2</v>
      </c>
      <c r="AE1158" s="17">
        <v>4.2545445974324997E-2</v>
      </c>
      <c r="AF1158" s="17"/>
      <c r="AG1158" s="17">
        <v>6.41298110963896E-2</v>
      </c>
      <c r="AH1158" s="17">
        <v>6.8444641080971105E-2</v>
      </c>
      <c r="AI1158" s="17">
        <v>3.8514398986273103E-2</v>
      </c>
      <c r="AJ1158" s="17">
        <v>0</v>
      </c>
      <c r="AK1158" s="17">
        <v>6.7178532178114106E-2</v>
      </c>
      <c r="AL1158" s="17"/>
      <c r="AM1158" s="17">
        <v>5.46459576262492E-2</v>
      </c>
      <c r="AN1158" s="17">
        <v>2.63169487774382E-2</v>
      </c>
      <c r="AO1158" s="17">
        <v>7.7451555874477607E-2</v>
      </c>
      <c r="AP1158" s="17">
        <v>7.6896708184527596E-2</v>
      </c>
      <c r="AQ1158" s="17">
        <v>0.12804737202595601</v>
      </c>
      <c r="AR1158" s="17"/>
      <c r="AS1158" s="17">
        <v>4.9014386536643202E-2</v>
      </c>
      <c r="AT1158" s="17">
        <v>8.6375339808584306E-2</v>
      </c>
      <c r="AU1158" s="17">
        <v>2.7976667470936599E-2</v>
      </c>
      <c r="AV1158" s="17">
        <v>0.10099745863776199</v>
      </c>
      <c r="AW1158" s="17"/>
      <c r="AX1158" s="17">
        <v>6.2941111818633599E-2</v>
      </c>
      <c r="AY1158" s="17"/>
      <c r="AZ1158" s="17">
        <v>8.4256126797121703E-2</v>
      </c>
      <c r="BA1158" s="17">
        <v>6.3369189233611206E-2</v>
      </c>
      <c r="BB1158" s="17">
        <v>4.94514607057581E-2</v>
      </c>
      <c r="BC1158" s="17"/>
      <c r="BD1158" s="17">
        <v>4.8706210751000401E-2</v>
      </c>
      <c r="BE1158" s="17">
        <v>8.5995864592646798E-2</v>
      </c>
    </row>
    <row r="1159" spans="2:57" x14ac:dyDescent="0.35">
      <c r="B1159" t="s">
        <v>439</v>
      </c>
      <c r="C1159" s="17">
        <v>0.20958014921044901</v>
      </c>
      <c r="D1159" s="17">
        <v>0.202316235913476</v>
      </c>
      <c r="E1159" s="17">
        <v>0.21483752431747999</v>
      </c>
      <c r="F1159" s="17"/>
      <c r="G1159" s="17">
        <v>0.18671358018769099</v>
      </c>
      <c r="H1159" s="17">
        <v>0.23956461184635899</v>
      </c>
      <c r="I1159" s="17">
        <v>0.21364590921492499</v>
      </c>
      <c r="J1159" s="17">
        <v>0.25457920136576601</v>
      </c>
      <c r="K1159" s="17">
        <v>0.14049303314643999</v>
      </c>
      <c r="L1159" s="17">
        <v>0.11579933248358799</v>
      </c>
      <c r="M1159" s="17"/>
      <c r="N1159" s="17">
        <v>0.19604139438337601</v>
      </c>
      <c r="O1159" s="17">
        <v>0.20181809108093901</v>
      </c>
      <c r="P1159" s="17">
        <v>0.173942239388651</v>
      </c>
      <c r="Q1159" s="17">
        <v>0.33827992702574999</v>
      </c>
      <c r="R1159" s="17"/>
      <c r="S1159" s="17">
        <v>0.22500000000000001</v>
      </c>
      <c r="T1159" s="17">
        <v>0.27619047619047599</v>
      </c>
      <c r="U1159" s="17">
        <v>8.8235294117647106E-2</v>
      </c>
      <c r="V1159" s="17">
        <v>0.238095238095238</v>
      </c>
      <c r="W1159" s="17">
        <v>0.169491525423729</v>
      </c>
      <c r="X1159" s="17">
        <v>0.253164556962025</v>
      </c>
      <c r="Y1159" s="17">
        <v>0.214285714285714</v>
      </c>
      <c r="Z1159" s="17">
        <v>0.209302325581395</v>
      </c>
      <c r="AA1159" s="17">
        <v>0.16666666666666699</v>
      </c>
      <c r="AB1159" s="17"/>
      <c r="AC1159" s="17">
        <v>0.17859994717038799</v>
      </c>
      <c r="AD1159" s="17">
        <v>0.23294407793618699</v>
      </c>
      <c r="AE1159" s="17">
        <v>0.23895119031430601</v>
      </c>
      <c r="AF1159" s="17"/>
      <c r="AG1159" s="17">
        <v>0.15419858193678901</v>
      </c>
      <c r="AH1159" s="17">
        <v>0.24314213308657601</v>
      </c>
      <c r="AI1159" s="17">
        <v>0.25347980874521298</v>
      </c>
      <c r="AJ1159" s="17">
        <v>0</v>
      </c>
      <c r="AK1159" s="17">
        <v>0.187109572714341</v>
      </c>
      <c r="AL1159" s="17"/>
      <c r="AM1159" s="17">
        <v>0.272525398556341</v>
      </c>
      <c r="AN1159" s="17">
        <v>0.19544833238724499</v>
      </c>
      <c r="AO1159" s="17">
        <v>0.17347581109489299</v>
      </c>
      <c r="AP1159" s="17">
        <v>0.26037676981609598</v>
      </c>
      <c r="AQ1159" s="17">
        <v>0.125265325063699</v>
      </c>
      <c r="AR1159" s="17"/>
      <c r="AS1159" s="17">
        <v>0.23319197477862699</v>
      </c>
      <c r="AT1159" s="17">
        <v>0.21937973844560199</v>
      </c>
      <c r="AU1159" s="17">
        <v>0.17715333937178601</v>
      </c>
      <c r="AV1159" s="17">
        <v>0.19165986598882501</v>
      </c>
      <c r="AW1159" s="17"/>
      <c r="AX1159" s="17">
        <v>0.210556751730898</v>
      </c>
      <c r="AY1159" s="17"/>
      <c r="AZ1159" s="17">
        <v>0.19970105985902201</v>
      </c>
      <c r="BA1159" s="17">
        <v>0.22955733283134699</v>
      </c>
      <c r="BB1159" s="17">
        <v>0.199265715782489</v>
      </c>
      <c r="BC1159" s="17"/>
      <c r="BD1159" s="17">
        <v>0.211732719676961</v>
      </c>
      <c r="BE1159" s="17">
        <v>0.215142888268405</v>
      </c>
    </row>
    <row r="1160" spans="2:57" x14ac:dyDescent="0.35">
      <c r="B1160" t="s">
        <v>440</v>
      </c>
      <c r="C1160" s="17">
        <v>0.37391879087219898</v>
      </c>
      <c r="D1160" s="17">
        <v>0.40804897189003603</v>
      </c>
      <c r="E1160" s="17">
        <v>0.35090285545586503</v>
      </c>
      <c r="F1160" s="17"/>
      <c r="G1160" s="17">
        <v>0.39666493730771102</v>
      </c>
      <c r="H1160" s="17">
        <v>0.30646408657672503</v>
      </c>
      <c r="I1160" s="17">
        <v>0.41779274487585</v>
      </c>
      <c r="J1160" s="17">
        <v>0.36219217237364598</v>
      </c>
      <c r="K1160" s="17">
        <v>0.37267611059871297</v>
      </c>
      <c r="L1160" s="17">
        <v>0.50567894531948598</v>
      </c>
      <c r="M1160" s="17"/>
      <c r="N1160" s="17">
        <v>0.39408729962439698</v>
      </c>
      <c r="O1160" s="17">
        <v>0.34347522425541099</v>
      </c>
      <c r="P1160" s="17">
        <v>0.44031030392102399</v>
      </c>
      <c r="Q1160" s="17">
        <v>0.259306234566546</v>
      </c>
      <c r="R1160" s="17"/>
      <c r="S1160" s="17">
        <v>0.35</v>
      </c>
      <c r="T1160" s="17">
        <v>0.371428571428571</v>
      </c>
      <c r="U1160" s="17">
        <v>0.41176470588235298</v>
      </c>
      <c r="V1160" s="17">
        <v>0.30158730158730201</v>
      </c>
      <c r="W1160" s="17">
        <v>0.37288135593220301</v>
      </c>
      <c r="X1160" s="17">
        <v>0.392405063291139</v>
      </c>
      <c r="Y1160" s="17">
        <v>0.38571428571428601</v>
      </c>
      <c r="Z1160" s="17">
        <v>0.44186046511627902</v>
      </c>
      <c r="AA1160" s="17">
        <v>0.38888888888888901</v>
      </c>
      <c r="AB1160" s="17"/>
      <c r="AC1160" s="17">
        <v>0.42568345189186302</v>
      </c>
      <c r="AD1160" s="17">
        <v>0.35084764063910501</v>
      </c>
      <c r="AE1160" s="17">
        <v>0.34623481794826999</v>
      </c>
      <c r="AF1160" s="17"/>
      <c r="AG1160" s="17">
        <v>0.451011956303076</v>
      </c>
      <c r="AH1160" s="17">
        <v>0.34069919482926703</v>
      </c>
      <c r="AI1160" s="17">
        <v>0.31271897463836001</v>
      </c>
      <c r="AJ1160" s="17">
        <v>0.61166728040352503</v>
      </c>
      <c r="AK1160" s="17">
        <v>0.39717165877545701</v>
      </c>
      <c r="AL1160" s="17"/>
      <c r="AM1160" s="17">
        <v>0.418331407701731</v>
      </c>
      <c r="AN1160" s="17">
        <v>0.342391409146864</v>
      </c>
      <c r="AO1160" s="17">
        <v>0.39951278640594601</v>
      </c>
      <c r="AP1160" s="17">
        <v>0.31911375676607201</v>
      </c>
      <c r="AQ1160" s="17">
        <v>0.34370413983940801</v>
      </c>
      <c r="AR1160" s="17"/>
      <c r="AS1160" s="17">
        <v>0.35642458903517599</v>
      </c>
      <c r="AT1160" s="17">
        <v>0.323605335947455</v>
      </c>
      <c r="AU1160" s="17">
        <v>0.40378040526828202</v>
      </c>
      <c r="AV1160" s="17">
        <v>0.47921888337355101</v>
      </c>
      <c r="AW1160" s="17"/>
      <c r="AX1160" s="17">
        <v>0.378888281519694</v>
      </c>
      <c r="AY1160" s="17"/>
      <c r="AZ1160" s="17">
        <v>0.34159218025845101</v>
      </c>
      <c r="BA1160" s="17">
        <v>0.40795487401400599</v>
      </c>
      <c r="BB1160" s="17">
        <v>0.36155488446617901</v>
      </c>
      <c r="BC1160" s="17"/>
      <c r="BD1160" s="17">
        <v>0.36949738992885101</v>
      </c>
      <c r="BE1160" s="17">
        <v>0.40596029704494901</v>
      </c>
    </row>
    <row r="1161" spans="2:57" x14ac:dyDescent="0.35">
      <c r="B1161" t="s">
        <v>441</v>
      </c>
      <c r="C1161" s="17">
        <v>0.19201717495558401</v>
      </c>
      <c r="D1161" s="17">
        <v>0.16465727051699899</v>
      </c>
      <c r="E1161" s="17">
        <v>0.20901054757967699</v>
      </c>
      <c r="F1161" s="17"/>
      <c r="G1161" s="17">
        <v>0.18511461866287099</v>
      </c>
      <c r="H1161" s="17">
        <v>0.19842601611861799</v>
      </c>
      <c r="I1161" s="17">
        <v>0.132562261938584</v>
      </c>
      <c r="J1161" s="17">
        <v>0.19639868782638301</v>
      </c>
      <c r="K1161" s="17">
        <v>0.29371883006728899</v>
      </c>
      <c r="L1161" s="17">
        <v>0.180127055196216</v>
      </c>
      <c r="M1161" s="17"/>
      <c r="N1161" s="17">
        <v>0.190900745579556</v>
      </c>
      <c r="O1161" s="17">
        <v>0.236218961359528</v>
      </c>
      <c r="P1161" s="17">
        <v>0.13929082762975301</v>
      </c>
      <c r="Q1161" s="17">
        <v>0.176346999690951</v>
      </c>
      <c r="R1161" s="17"/>
      <c r="S1161" s="17">
        <v>0.2</v>
      </c>
      <c r="T1161" s="17">
        <v>0.17142857142857101</v>
      </c>
      <c r="U1161" s="17">
        <v>0.32352941176470601</v>
      </c>
      <c r="V1161" s="17">
        <v>0.19047619047618999</v>
      </c>
      <c r="W1161" s="17">
        <v>0.169491525423729</v>
      </c>
      <c r="X1161" s="17">
        <v>0.177215189873418</v>
      </c>
      <c r="Y1161" s="17">
        <v>0.128571428571429</v>
      </c>
      <c r="Z1161" s="17">
        <v>0.13953488372093001</v>
      </c>
      <c r="AA1161" s="17">
        <v>0.2</v>
      </c>
      <c r="AB1161" s="17"/>
      <c r="AC1161" s="17">
        <v>0.20598733671511901</v>
      </c>
      <c r="AD1161" s="17">
        <v>0.17784319863192699</v>
      </c>
      <c r="AE1161" s="17">
        <v>0.187477946781307</v>
      </c>
      <c r="AF1161" s="17"/>
      <c r="AG1161" s="17">
        <v>0.185947277373017</v>
      </c>
      <c r="AH1161" s="17">
        <v>0.180406166423172</v>
      </c>
      <c r="AI1161" s="17">
        <v>0.28517857941330099</v>
      </c>
      <c r="AJ1161" s="17">
        <v>0.18469483005198201</v>
      </c>
      <c r="AK1161" s="17">
        <v>8.7018819484856E-2</v>
      </c>
      <c r="AL1161" s="17"/>
      <c r="AM1161" s="17">
        <v>0.13207700308718601</v>
      </c>
      <c r="AN1161" s="17">
        <v>0.22484799431119401</v>
      </c>
      <c r="AO1161" s="17">
        <v>0.179278128948784</v>
      </c>
      <c r="AP1161" s="17">
        <v>0.22997922221686101</v>
      </c>
      <c r="AQ1161" s="17">
        <v>0.173114092422436</v>
      </c>
      <c r="AR1161" s="17"/>
      <c r="AS1161" s="17">
        <v>0.187994161244773</v>
      </c>
      <c r="AT1161" s="17">
        <v>0.22024433142413399</v>
      </c>
      <c r="AU1161" s="17">
        <v>0.20341301419466601</v>
      </c>
      <c r="AV1161" s="17">
        <v>0.117155488645072</v>
      </c>
      <c r="AW1161" s="17"/>
      <c r="AX1161" s="17">
        <v>0.19288705988374399</v>
      </c>
      <c r="AY1161" s="17"/>
      <c r="AZ1161" s="17">
        <v>0.22032100299871499</v>
      </c>
      <c r="BA1161" s="17">
        <v>0.14712344628860999</v>
      </c>
      <c r="BB1161" s="17">
        <v>0.22588166936969301</v>
      </c>
      <c r="BC1161" s="17"/>
      <c r="BD1161" s="17">
        <v>0.20624958721374101</v>
      </c>
      <c r="BE1161" s="17">
        <v>0.15060235418002599</v>
      </c>
    </row>
    <row r="1162" spans="2:57" x14ac:dyDescent="0.35">
      <c r="B1162" t="s">
        <v>442</v>
      </c>
      <c r="C1162" s="17">
        <v>9.4870639244171606E-2</v>
      </c>
      <c r="D1162" s="17">
        <v>8.23176862468111E-2</v>
      </c>
      <c r="E1162" s="17">
        <v>0.10269917983594901</v>
      </c>
      <c r="F1162" s="17"/>
      <c r="G1162" s="17">
        <v>6.8566805665715699E-2</v>
      </c>
      <c r="H1162" s="17">
        <v>0.13089724835979599</v>
      </c>
      <c r="I1162" s="17">
        <v>0.10070619971747199</v>
      </c>
      <c r="J1162" s="17">
        <v>9.4998112341953295E-2</v>
      </c>
      <c r="K1162" s="17">
        <v>5.7848007407602299E-2</v>
      </c>
      <c r="L1162" s="17">
        <v>2.72968926301097E-2</v>
      </c>
      <c r="M1162" s="17"/>
      <c r="N1162" s="17">
        <v>0.104860715021728</v>
      </c>
      <c r="O1162" s="17">
        <v>7.4456421743162193E-2</v>
      </c>
      <c r="P1162" s="17">
        <v>8.5209543628189E-2</v>
      </c>
      <c r="Q1162" s="17">
        <v>9.0268501779251303E-2</v>
      </c>
      <c r="R1162" s="17"/>
      <c r="S1162" s="17">
        <v>7.4999999999999997E-2</v>
      </c>
      <c r="T1162" s="17">
        <v>3.8095238095238099E-2</v>
      </c>
      <c r="U1162" s="17">
        <v>8.8235294117647106E-2</v>
      </c>
      <c r="V1162" s="17">
        <v>0.14285714285714299</v>
      </c>
      <c r="W1162" s="17">
        <v>0.11864406779661001</v>
      </c>
      <c r="X1162" s="17">
        <v>0.10126582278481</v>
      </c>
      <c r="Y1162" s="17">
        <v>0.114285714285714</v>
      </c>
      <c r="Z1162" s="17">
        <v>0.116279069767442</v>
      </c>
      <c r="AA1162" s="17">
        <v>0.11111111111111099</v>
      </c>
      <c r="AB1162" s="17"/>
      <c r="AC1162" s="17">
        <v>7.6457478683496297E-2</v>
      </c>
      <c r="AD1162" s="17">
        <v>0.108001772090607</v>
      </c>
      <c r="AE1162" s="17">
        <v>9.2023738289749593E-2</v>
      </c>
      <c r="AF1162" s="17"/>
      <c r="AG1162" s="17">
        <v>8.7160821957436102E-2</v>
      </c>
      <c r="AH1162" s="17">
        <v>0.112803443082933</v>
      </c>
      <c r="AI1162" s="17">
        <v>6.7299550841867395E-2</v>
      </c>
      <c r="AJ1162" s="17">
        <v>0</v>
      </c>
      <c r="AK1162" s="17">
        <v>0.15125644563180399</v>
      </c>
      <c r="AL1162" s="17"/>
      <c r="AM1162" s="17">
        <v>5.4447141772099597E-2</v>
      </c>
      <c r="AN1162" s="17">
        <v>0.11799344258914</v>
      </c>
      <c r="AO1162" s="17">
        <v>9.8097457672503593E-2</v>
      </c>
      <c r="AP1162" s="17">
        <v>8.1397124113119806E-2</v>
      </c>
      <c r="AQ1162" s="17">
        <v>0.17731522737465</v>
      </c>
      <c r="AR1162" s="17"/>
      <c r="AS1162" s="17">
        <v>8.2140735160256606E-2</v>
      </c>
      <c r="AT1162" s="17">
        <v>0.11078559686907399</v>
      </c>
      <c r="AU1162" s="17">
        <v>7.88238404926693E-2</v>
      </c>
      <c r="AV1162" s="17">
        <v>0.10250764619977699</v>
      </c>
      <c r="AW1162" s="17"/>
      <c r="AX1162" s="17">
        <v>9.6082782716505402E-2</v>
      </c>
      <c r="AY1162" s="17"/>
      <c r="AZ1162" s="17">
        <v>7.5036190508553799E-2</v>
      </c>
      <c r="BA1162" s="17">
        <v>0.104219087653211</v>
      </c>
      <c r="BB1162" s="17">
        <v>0.105501664374194</v>
      </c>
      <c r="BC1162" s="17"/>
      <c r="BD1162" s="17">
        <v>8.4889717876701798E-2</v>
      </c>
      <c r="BE1162" s="17">
        <v>0.111003756415175</v>
      </c>
    </row>
    <row r="1163" spans="2:57" x14ac:dyDescent="0.35">
      <c r="B1163" t="s">
        <v>443</v>
      </c>
      <c r="C1163" s="17">
        <v>6.3713952464979295E-2</v>
      </c>
      <c r="D1163" s="17">
        <v>4.7412814020826199E-2</v>
      </c>
      <c r="E1163" s="17">
        <v>7.3600328792845698E-2</v>
      </c>
      <c r="F1163" s="17"/>
      <c r="G1163" s="17">
        <v>5.5892058076530603E-2</v>
      </c>
      <c r="H1163" s="17">
        <v>5.1846954767848397E-2</v>
      </c>
      <c r="I1163" s="17">
        <v>7.3673171630442402E-2</v>
      </c>
      <c r="J1163" s="17">
        <v>4.1568136905075603E-2</v>
      </c>
      <c r="K1163" s="17">
        <v>8.3750997760943705E-2</v>
      </c>
      <c r="L1163" s="17">
        <v>0.10929627159663199</v>
      </c>
      <c r="M1163" s="17"/>
      <c r="N1163" s="17">
        <v>5.13977544364932E-2</v>
      </c>
      <c r="O1163" s="17">
        <v>6.15784739925807E-2</v>
      </c>
      <c r="P1163" s="17">
        <v>7.4410927585375597E-2</v>
      </c>
      <c r="Q1163" s="17">
        <v>0.122247966404804</v>
      </c>
      <c r="R1163" s="17"/>
      <c r="S1163" s="17">
        <v>6.6666666666666693E-2</v>
      </c>
      <c r="T1163" s="17">
        <v>6.6666666666666693E-2</v>
      </c>
      <c r="U1163" s="17">
        <v>5.8823529411764698E-2</v>
      </c>
      <c r="V1163" s="17">
        <v>6.3492063492063502E-2</v>
      </c>
      <c r="W1163" s="17">
        <v>5.0847457627118599E-2</v>
      </c>
      <c r="X1163" s="17">
        <v>5.0632911392405097E-2</v>
      </c>
      <c r="Y1163" s="17">
        <v>7.1428571428571397E-2</v>
      </c>
      <c r="Z1163" s="17">
        <v>2.32558139534884E-2</v>
      </c>
      <c r="AA1163" s="17">
        <v>8.8888888888888906E-2</v>
      </c>
      <c r="AB1163" s="17"/>
      <c r="AC1163" s="17">
        <v>6.8725082641764801E-2</v>
      </c>
      <c r="AD1163" s="17">
        <v>5.5949719005095898E-2</v>
      </c>
      <c r="AE1163" s="17">
        <v>9.2766860692042305E-2</v>
      </c>
      <c r="AF1163" s="17"/>
      <c r="AG1163" s="17">
        <v>5.7551551333291998E-2</v>
      </c>
      <c r="AH1163" s="17">
        <v>5.45044214970812E-2</v>
      </c>
      <c r="AI1163" s="17">
        <v>4.2808687374986498E-2</v>
      </c>
      <c r="AJ1163" s="17">
        <v>0.20363788954449299</v>
      </c>
      <c r="AK1163" s="17">
        <v>0.110264971215428</v>
      </c>
      <c r="AL1163" s="17"/>
      <c r="AM1163" s="17">
        <v>6.79730912563936E-2</v>
      </c>
      <c r="AN1163" s="17">
        <v>9.3001872788119E-2</v>
      </c>
      <c r="AO1163" s="17">
        <v>7.2184260003395895E-2</v>
      </c>
      <c r="AP1163" s="17">
        <v>3.2236418903324099E-2</v>
      </c>
      <c r="AQ1163" s="17">
        <v>5.2553843273850799E-2</v>
      </c>
      <c r="AR1163" s="17"/>
      <c r="AS1163" s="17">
        <v>9.1234153244523997E-2</v>
      </c>
      <c r="AT1163" s="17">
        <v>3.9609657505150803E-2</v>
      </c>
      <c r="AU1163" s="17">
        <v>0.10885273320166</v>
      </c>
      <c r="AV1163" s="17">
        <v>8.4606571550128896E-3</v>
      </c>
      <c r="AW1163" s="17"/>
      <c r="AX1163" s="17">
        <v>5.8644012330524201E-2</v>
      </c>
      <c r="AY1163" s="17"/>
      <c r="AZ1163" s="17">
        <v>7.9093439578136193E-2</v>
      </c>
      <c r="BA1163" s="17">
        <v>4.7776069979215401E-2</v>
      </c>
      <c r="BB1163" s="17">
        <v>5.8344605301686503E-2</v>
      </c>
      <c r="BC1163" s="17"/>
      <c r="BD1163" s="17">
        <v>7.8924374552744203E-2</v>
      </c>
      <c r="BE1163" s="17">
        <v>3.12948394987978E-2</v>
      </c>
    </row>
    <row r="1164" spans="2:57"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row>
    <row r="1165" spans="2:57" x14ac:dyDescent="0.35">
      <c r="B1165" s="6" t="s">
        <v>455</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row>
    <row r="1166" spans="2:57" x14ac:dyDescent="0.35">
      <c r="B1166" s="24" t="s">
        <v>85</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row>
    <row r="1167" spans="2:57" x14ac:dyDescent="0.35">
      <c r="B1167" t="s">
        <v>438</v>
      </c>
      <c r="C1167" s="17">
        <v>6.2258104914445597E-2</v>
      </c>
      <c r="D1167" s="17">
        <v>7.3679506487673296E-2</v>
      </c>
      <c r="E1167" s="17">
        <v>5.5833838755647597E-2</v>
      </c>
      <c r="F1167" s="17"/>
      <c r="G1167" s="17">
        <v>7.7349885828520606E-2</v>
      </c>
      <c r="H1167" s="17">
        <v>7.9981658469929495E-2</v>
      </c>
      <c r="I1167" s="17">
        <v>8.5474777228304294E-2</v>
      </c>
      <c r="J1167" s="17">
        <v>5.17242554082828E-2</v>
      </c>
      <c r="K1167" s="17">
        <v>1.02687201449873E-2</v>
      </c>
      <c r="L1167" s="17">
        <v>0</v>
      </c>
      <c r="M1167" s="17"/>
      <c r="N1167" s="17">
        <v>2.91413536321012E-2</v>
      </c>
      <c r="O1167" s="17">
        <v>8.7498112205014397E-2</v>
      </c>
      <c r="P1167" s="17">
        <v>8.0357452296864598E-2</v>
      </c>
      <c r="Q1167" s="17">
        <v>0.13045223877701601</v>
      </c>
      <c r="R1167" s="17"/>
      <c r="S1167" s="17">
        <v>7.4999999999999997E-2</v>
      </c>
      <c r="T1167" s="17">
        <v>5.7142857142857099E-2</v>
      </c>
      <c r="U1167" s="17">
        <v>2.9411764705882401E-2</v>
      </c>
      <c r="V1167" s="17">
        <v>7.9365079365079402E-2</v>
      </c>
      <c r="W1167" s="17">
        <v>1.6949152542372899E-2</v>
      </c>
      <c r="X1167" s="17">
        <v>8.8607594936708806E-2</v>
      </c>
      <c r="Y1167" s="17">
        <v>0.1</v>
      </c>
      <c r="Z1167" s="17">
        <v>9.3023255813953501E-2</v>
      </c>
      <c r="AA1167" s="17">
        <v>3.3333333333333298E-2</v>
      </c>
      <c r="AB1167" s="17"/>
      <c r="AC1167" s="17">
        <v>4.1282379062126701E-2</v>
      </c>
      <c r="AD1167" s="17">
        <v>7.1349856909477399E-2</v>
      </c>
      <c r="AE1167" s="17">
        <v>8.7928652941003896E-2</v>
      </c>
      <c r="AF1167" s="17"/>
      <c r="AG1167" s="17">
        <v>6.3767365500725606E-2</v>
      </c>
      <c r="AH1167" s="17">
        <v>5.8736487809320198E-2</v>
      </c>
      <c r="AI1167" s="17">
        <v>0</v>
      </c>
      <c r="AJ1167" s="17">
        <v>0</v>
      </c>
      <c r="AK1167" s="17">
        <v>8.5063519171979504E-2</v>
      </c>
      <c r="AL1167" s="17"/>
      <c r="AM1167" s="17">
        <v>5.3203913519569497E-2</v>
      </c>
      <c r="AN1167" s="17">
        <v>2.3255561413135301E-2</v>
      </c>
      <c r="AO1167" s="17">
        <v>6.74304804227909E-2</v>
      </c>
      <c r="AP1167" s="17">
        <v>7.8088720344559798E-2</v>
      </c>
      <c r="AQ1167" s="17">
        <v>8.4230132370418501E-2</v>
      </c>
      <c r="AR1167" s="17"/>
      <c r="AS1167" s="17">
        <v>5.8547718293325203E-2</v>
      </c>
      <c r="AT1167" s="17">
        <v>7.3237797140814506E-2</v>
      </c>
      <c r="AU1167" s="17">
        <v>3.3709161186608598E-2</v>
      </c>
      <c r="AV1167" s="17">
        <v>8.3423852545837507E-2</v>
      </c>
      <c r="AW1167" s="17"/>
      <c r="AX1167" s="17">
        <v>4.8862569085480097E-2</v>
      </c>
      <c r="AY1167" s="17"/>
      <c r="AZ1167" s="17">
        <v>7.6150475104662704E-2</v>
      </c>
      <c r="BA1167" s="17">
        <v>6.5024414079072196E-2</v>
      </c>
      <c r="BB1167" s="17">
        <v>4.3547473570785998E-2</v>
      </c>
      <c r="BC1167" s="17"/>
      <c r="BD1167" s="17">
        <v>6.7134950991116799E-2</v>
      </c>
      <c r="BE1167" s="17">
        <v>6.3854939815725001E-2</v>
      </c>
    </row>
    <row r="1168" spans="2:57" x14ac:dyDescent="0.35">
      <c r="B1168" t="s">
        <v>439</v>
      </c>
      <c r="C1168" s="17">
        <v>0.106405982434799</v>
      </c>
      <c r="D1168" s="17">
        <v>0.13676976346195399</v>
      </c>
      <c r="E1168" s="17">
        <v>8.9049164213580598E-2</v>
      </c>
      <c r="F1168" s="17"/>
      <c r="G1168" s="17">
        <v>0.15572663682351501</v>
      </c>
      <c r="H1168" s="17">
        <v>0.17129883764818901</v>
      </c>
      <c r="I1168" s="17">
        <v>0.105174827422756</v>
      </c>
      <c r="J1168" s="17">
        <v>6.8660818593035702E-2</v>
      </c>
      <c r="K1168" s="17">
        <v>2.0360792167654001E-2</v>
      </c>
      <c r="L1168" s="17">
        <v>3.27395479136404E-2</v>
      </c>
      <c r="M1168" s="17"/>
      <c r="N1168" s="17">
        <v>8.4920914142713202E-2</v>
      </c>
      <c r="O1168" s="17">
        <v>0.13970957905786399</v>
      </c>
      <c r="P1168" s="17">
        <v>8.9309018237034798E-2</v>
      </c>
      <c r="Q1168" s="17">
        <v>0.166513603798744</v>
      </c>
      <c r="R1168" s="17"/>
      <c r="S1168" s="17">
        <v>0.125</v>
      </c>
      <c r="T1168" s="17">
        <v>0.133333333333333</v>
      </c>
      <c r="U1168" s="17">
        <v>2.9411764705882401E-2</v>
      </c>
      <c r="V1168" s="17">
        <v>0.11111111111111099</v>
      </c>
      <c r="W1168" s="17">
        <v>0.13559322033898299</v>
      </c>
      <c r="X1168" s="17">
        <v>0.113924050632911</v>
      </c>
      <c r="Y1168" s="17">
        <v>0.1</v>
      </c>
      <c r="Z1168" s="17">
        <v>6.9767441860465101E-2</v>
      </c>
      <c r="AA1168" s="17">
        <v>0.1</v>
      </c>
      <c r="AB1168" s="17"/>
      <c r="AC1168" s="17">
        <v>0.103418370977561</v>
      </c>
      <c r="AD1168" s="17">
        <v>8.9101052726011098E-2</v>
      </c>
      <c r="AE1168" s="17">
        <v>0.143759626425151</v>
      </c>
      <c r="AF1168" s="17"/>
      <c r="AG1168" s="17">
        <v>8.1813712125268598E-2</v>
      </c>
      <c r="AH1168" s="17">
        <v>0.106009245789144</v>
      </c>
      <c r="AI1168" s="17">
        <v>0.243993049615914</v>
      </c>
      <c r="AJ1168" s="17">
        <v>0</v>
      </c>
      <c r="AK1168" s="17">
        <v>0.10753583319567001</v>
      </c>
      <c r="AL1168" s="17"/>
      <c r="AM1168" s="17">
        <v>0.106281275175377</v>
      </c>
      <c r="AN1168" s="17">
        <v>0.110469022446161</v>
      </c>
      <c r="AO1168" s="17">
        <v>9.5651354285870002E-2</v>
      </c>
      <c r="AP1168" s="17">
        <v>0.13609671524607</v>
      </c>
      <c r="AQ1168" s="17">
        <v>9.6371082929387994E-2</v>
      </c>
      <c r="AR1168" s="17"/>
      <c r="AS1168" s="17">
        <v>9.1426389708395298E-2</v>
      </c>
      <c r="AT1168" s="17">
        <v>0.10139474720804199</v>
      </c>
      <c r="AU1168" s="17">
        <v>9.3863587987181293E-2</v>
      </c>
      <c r="AV1168" s="17">
        <v>0.161724208305702</v>
      </c>
      <c r="AW1168" s="17"/>
      <c r="AX1168" s="17">
        <v>0.11158150521931599</v>
      </c>
      <c r="AY1168" s="17"/>
      <c r="AZ1168" s="17">
        <v>0.128283014337809</v>
      </c>
      <c r="BA1168" s="17">
        <v>0.13667085472896801</v>
      </c>
      <c r="BB1168" s="17">
        <v>5.26172211414946E-2</v>
      </c>
      <c r="BC1168" s="17"/>
      <c r="BD1168" s="17">
        <v>8.7614591795358798E-2</v>
      </c>
      <c r="BE1168" s="17">
        <v>0.14827938597753901</v>
      </c>
    </row>
    <row r="1169" spans="2:57" x14ac:dyDescent="0.35">
      <c r="B1169" t="s">
        <v>440</v>
      </c>
      <c r="C1169" s="17">
        <v>0.43356287317438902</v>
      </c>
      <c r="D1169" s="17">
        <v>0.40785339157359402</v>
      </c>
      <c r="E1169" s="17">
        <v>0.44849051954317798</v>
      </c>
      <c r="F1169" s="17"/>
      <c r="G1169" s="17">
        <v>0.382281884293316</v>
      </c>
      <c r="H1169" s="17">
        <v>0.334436410239495</v>
      </c>
      <c r="I1169" s="17">
        <v>0.49280197194056102</v>
      </c>
      <c r="J1169" s="17">
        <v>0.409523899450563</v>
      </c>
      <c r="K1169" s="17">
        <v>0.50585358613319398</v>
      </c>
      <c r="L1169" s="17">
        <v>0.63881031175145997</v>
      </c>
      <c r="M1169" s="17"/>
      <c r="N1169" s="17">
        <v>0.46337978557829701</v>
      </c>
      <c r="O1169" s="17">
        <v>0.39849507987355498</v>
      </c>
      <c r="P1169" s="17">
        <v>0.468403990238838</v>
      </c>
      <c r="Q1169" s="17">
        <v>0.33131480841210198</v>
      </c>
      <c r="R1169" s="17"/>
      <c r="S1169" s="17">
        <v>0.42499999999999999</v>
      </c>
      <c r="T1169" s="17">
        <v>0.4</v>
      </c>
      <c r="U1169" s="17">
        <v>0.5</v>
      </c>
      <c r="V1169" s="17">
        <v>0.365079365079365</v>
      </c>
      <c r="W1169" s="17">
        <v>0.42372881355932202</v>
      </c>
      <c r="X1169" s="17">
        <v>0.417721518987342</v>
      </c>
      <c r="Y1169" s="17">
        <v>0.45714285714285702</v>
      </c>
      <c r="Z1169" s="17">
        <v>0.53488372093023295</v>
      </c>
      <c r="AA1169" s="17">
        <v>0.45555555555555599</v>
      </c>
      <c r="AB1169" s="17"/>
      <c r="AC1169" s="17">
        <v>0.44155893138713498</v>
      </c>
      <c r="AD1169" s="17">
        <v>0.441789953238519</v>
      </c>
      <c r="AE1169" s="17">
        <v>0.42151002731168302</v>
      </c>
      <c r="AF1169" s="17"/>
      <c r="AG1169" s="17">
        <v>0.48441416203080301</v>
      </c>
      <c r="AH1169" s="17">
        <v>0.42366150290174098</v>
      </c>
      <c r="AI1169" s="17">
        <v>0.37894495338304901</v>
      </c>
      <c r="AJ1169" s="17">
        <v>0.42283614938640601</v>
      </c>
      <c r="AK1169" s="17">
        <v>0.45963652055645798</v>
      </c>
      <c r="AL1169" s="17"/>
      <c r="AM1169" s="17">
        <v>0.44467325004835601</v>
      </c>
      <c r="AN1169" s="17">
        <v>0.435608112222095</v>
      </c>
      <c r="AO1169" s="17">
        <v>0.42778006150436998</v>
      </c>
      <c r="AP1169" s="17">
        <v>0.43715059066640599</v>
      </c>
      <c r="AQ1169" s="17">
        <v>0.47751083715564901</v>
      </c>
      <c r="AR1169" s="17"/>
      <c r="AS1169" s="17">
        <v>0.41701786637374699</v>
      </c>
      <c r="AT1169" s="17">
        <v>0.40836917080845397</v>
      </c>
      <c r="AU1169" s="17">
        <v>0.44646729258749102</v>
      </c>
      <c r="AV1169" s="17">
        <v>0.50266277315163699</v>
      </c>
      <c r="AW1169" s="17"/>
      <c r="AX1169" s="17">
        <v>0.43305240941756101</v>
      </c>
      <c r="AY1169" s="17"/>
      <c r="AZ1169" s="17">
        <v>0.39962579978402202</v>
      </c>
      <c r="BA1169" s="17">
        <v>0.42945193709429602</v>
      </c>
      <c r="BB1169" s="17">
        <v>0.47480662057054801</v>
      </c>
      <c r="BC1169" s="17"/>
      <c r="BD1169" s="17">
        <v>0.42388129106505901</v>
      </c>
      <c r="BE1169" s="17">
        <v>0.43929012748545598</v>
      </c>
    </row>
    <row r="1170" spans="2:57" x14ac:dyDescent="0.35">
      <c r="B1170" t="s">
        <v>441</v>
      </c>
      <c r="C1170" s="17">
        <v>0.213920127067908</v>
      </c>
      <c r="D1170" s="17">
        <v>0.214415841591826</v>
      </c>
      <c r="E1170" s="17">
        <v>0.212163356977177</v>
      </c>
      <c r="F1170" s="17"/>
      <c r="G1170" s="17">
        <v>0.244079226194404</v>
      </c>
      <c r="H1170" s="17">
        <v>0.213911160100383</v>
      </c>
      <c r="I1170" s="17">
        <v>0.15607508233619899</v>
      </c>
      <c r="J1170" s="17">
        <v>0.26118170229895898</v>
      </c>
      <c r="K1170" s="17">
        <v>0.25070933251067201</v>
      </c>
      <c r="L1170" s="17">
        <v>0.19085434170606599</v>
      </c>
      <c r="M1170" s="17"/>
      <c r="N1170" s="17">
        <v>0.23165245900790399</v>
      </c>
      <c r="O1170" s="17">
        <v>0.199843786858377</v>
      </c>
      <c r="P1170" s="17">
        <v>0.226039360058399</v>
      </c>
      <c r="Q1170" s="17">
        <v>0.116623220804654</v>
      </c>
      <c r="R1170" s="17"/>
      <c r="S1170" s="17">
        <v>0.22500000000000001</v>
      </c>
      <c r="T1170" s="17">
        <v>0.22857142857142901</v>
      </c>
      <c r="U1170" s="17">
        <v>0.32352941176470601</v>
      </c>
      <c r="V1170" s="17">
        <v>0.26984126984126999</v>
      </c>
      <c r="W1170" s="17">
        <v>0.186440677966102</v>
      </c>
      <c r="X1170" s="17">
        <v>0.177215189873418</v>
      </c>
      <c r="Y1170" s="17">
        <v>0.157142857142857</v>
      </c>
      <c r="Z1170" s="17">
        <v>0.13953488372093001</v>
      </c>
      <c r="AA1170" s="17">
        <v>0.16666666666666699</v>
      </c>
      <c r="AB1170" s="17"/>
      <c r="AC1170" s="17">
        <v>0.22886855968116401</v>
      </c>
      <c r="AD1170" s="17">
        <v>0.20680375757820299</v>
      </c>
      <c r="AE1170" s="17">
        <v>0.18414681926783899</v>
      </c>
      <c r="AF1170" s="17"/>
      <c r="AG1170" s="17">
        <v>0.17913003572224701</v>
      </c>
      <c r="AH1170" s="17">
        <v>0.22133597612324499</v>
      </c>
      <c r="AI1170" s="17">
        <v>0.190983244698571</v>
      </c>
      <c r="AJ1170" s="17">
        <v>0.37352596106910102</v>
      </c>
      <c r="AK1170" s="17">
        <v>0.115292886305682</v>
      </c>
      <c r="AL1170" s="17"/>
      <c r="AM1170" s="17">
        <v>0.25957113224821299</v>
      </c>
      <c r="AN1170" s="17">
        <v>0.22321121122755999</v>
      </c>
      <c r="AO1170" s="17">
        <v>0.19192009105952401</v>
      </c>
      <c r="AP1170" s="17">
        <v>0.21394306247394601</v>
      </c>
      <c r="AQ1170" s="17">
        <v>0.16457272016989499</v>
      </c>
      <c r="AR1170" s="17"/>
      <c r="AS1170" s="17">
        <v>0.20690030635393999</v>
      </c>
      <c r="AT1170" s="17">
        <v>0.25095153020781402</v>
      </c>
      <c r="AU1170" s="17">
        <v>0.23678240512996701</v>
      </c>
      <c r="AV1170" s="17">
        <v>0.10755319413308299</v>
      </c>
      <c r="AW1170" s="17"/>
      <c r="AX1170" s="17">
        <v>0.21420134797655399</v>
      </c>
      <c r="AY1170" s="17"/>
      <c r="AZ1170" s="17">
        <v>0.21114452012210999</v>
      </c>
      <c r="BA1170" s="17">
        <v>0.208825903180101</v>
      </c>
      <c r="BB1170" s="17">
        <v>0.21767565811548101</v>
      </c>
      <c r="BC1170" s="17"/>
      <c r="BD1170" s="17">
        <v>0.21901720074835801</v>
      </c>
      <c r="BE1170" s="17">
        <v>0.197317110443646</v>
      </c>
    </row>
    <row r="1171" spans="2:57" x14ac:dyDescent="0.35">
      <c r="B1171" t="s">
        <v>442</v>
      </c>
      <c r="C1171" s="17">
        <v>0.116117144923015</v>
      </c>
      <c r="D1171" s="17">
        <v>0.116736834296522</v>
      </c>
      <c r="E1171" s="17">
        <v>0.116298671790537</v>
      </c>
      <c r="F1171" s="17"/>
      <c r="G1171" s="17">
        <v>8.3739569985683701E-2</v>
      </c>
      <c r="H1171" s="17">
        <v>0.142609827539187</v>
      </c>
      <c r="I1171" s="17">
        <v>9.3252979530858093E-2</v>
      </c>
      <c r="J1171" s="17">
        <v>0.149851161858298</v>
      </c>
      <c r="K1171" s="17">
        <v>0.11174580833396899</v>
      </c>
      <c r="L1171" s="17">
        <v>5.5298441887011697E-2</v>
      </c>
      <c r="M1171" s="17"/>
      <c r="N1171" s="17">
        <v>0.12792253326286199</v>
      </c>
      <c r="O1171" s="17">
        <v>0.11778314518187601</v>
      </c>
      <c r="P1171" s="17">
        <v>7.3644359162583301E-2</v>
      </c>
      <c r="Q1171" s="17">
        <v>0.12121278102326299</v>
      </c>
      <c r="R1171" s="17"/>
      <c r="S1171" s="17">
        <v>9.1666666666666702E-2</v>
      </c>
      <c r="T1171" s="17">
        <v>0.114285714285714</v>
      </c>
      <c r="U1171" s="17">
        <v>5.8823529411764698E-2</v>
      </c>
      <c r="V1171" s="17">
        <v>0.126984126984127</v>
      </c>
      <c r="W1171" s="17">
        <v>0.169491525423729</v>
      </c>
      <c r="X1171" s="17">
        <v>0.139240506329114</v>
      </c>
      <c r="Y1171" s="17">
        <v>0.1</v>
      </c>
      <c r="Z1171" s="17">
        <v>0.13953488372093001</v>
      </c>
      <c r="AA1171" s="17">
        <v>0.133333333333333</v>
      </c>
      <c r="AB1171" s="17"/>
      <c r="AC1171" s="17">
        <v>0.10244448572532899</v>
      </c>
      <c r="AD1171" s="17">
        <v>0.12620499376869801</v>
      </c>
      <c r="AE1171" s="17">
        <v>0.12599213429105</v>
      </c>
      <c r="AF1171" s="17"/>
      <c r="AG1171" s="17">
        <v>0.12948045998377</v>
      </c>
      <c r="AH1171" s="17">
        <v>0.118490855752841</v>
      </c>
      <c r="AI1171" s="17">
        <v>0.12495224101937399</v>
      </c>
      <c r="AJ1171" s="17">
        <v>0</v>
      </c>
      <c r="AK1171" s="17">
        <v>0.167457505367066</v>
      </c>
      <c r="AL1171" s="17"/>
      <c r="AM1171" s="17">
        <v>6.8297337752091999E-2</v>
      </c>
      <c r="AN1171" s="17">
        <v>0.118039513479019</v>
      </c>
      <c r="AO1171" s="17">
        <v>0.129022633508141</v>
      </c>
      <c r="AP1171" s="17">
        <v>0.11372854736778901</v>
      </c>
      <c r="AQ1171" s="17">
        <v>0.124761384100799</v>
      </c>
      <c r="AR1171" s="17"/>
      <c r="AS1171" s="17">
        <v>0.122054256726954</v>
      </c>
      <c r="AT1171" s="17">
        <v>0.121158033767965</v>
      </c>
      <c r="AU1171" s="17">
        <v>8.0324819907091199E-2</v>
      </c>
      <c r="AV1171" s="17">
        <v>0.144635971863741</v>
      </c>
      <c r="AW1171" s="17"/>
      <c r="AX1171" s="17">
        <v>0.128401626794382</v>
      </c>
      <c r="AY1171" s="17"/>
      <c r="AZ1171" s="17">
        <v>0.10137838974524301</v>
      </c>
      <c r="BA1171" s="17">
        <v>0.11722036553387601</v>
      </c>
      <c r="BB1171" s="17">
        <v>0.137723394573775</v>
      </c>
      <c r="BC1171" s="17"/>
      <c r="BD1171" s="17">
        <v>0.11203251234467</v>
      </c>
      <c r="BE1171" s="17">
        <v>0.125031377031153</v>
      </c>
    </row>
    <row r="1172" spans="2:57" x14ac:dyDescent="0.35">
      <c r="B1172" t="s">
        <v>443</v>
      </c>
      <c r="C1172" s="17">
        <v>6.7735767485444007E-2</v>
      </c>
      <c r="D1172" s="17">
        <v>5.0544662588430302E-2</v>
      </c>
      <c r="E1172" s="17">
        <v>7.8164448719879501E-2</v>
      </c>
      <c r="F1172" s="17"/>
      <c r="G1172" s="17">
        <v>5.6822796874559899E-2</v>
      </c>
      <c r="H1172" s="17">
        <v>5.7762106002815901E-2</v>
      </c>
      <c r="I1172" s="17">
        <v>6.7220361541321494E-2</v>
      </c>
      <c r="J1172" s="17">
        <v>5.9058162390861799E-2</v>
      </c>
      <c r="K1172" s="17">
        <v>0.101061760709524</v>
      </c>
      <c r="L1172" s="17">
        <v>8.2297356741821995E-2</v>
      </c>
      <c r="M1172" s="17"/>
      <c r="N1172" s="17">
        <v>6.2982954376123404E-2</v>
      </c>
      <c r="O1172" s="17">
        <v>5.6670296823314197E-2</v>
      </c>
      <c r="P1172" s="17">
        <v>6.2245820006280303E-2</v>
      </c>
      <c r="Q1172" s="17">
        <v>0.13388334718422201</v>
      </c>
      <c r="R1172" s="17"/>
      <c r="S1172" s="17">
        <v>5.83333333333333E-2</v>
      </c>
      <c r="T1172" s="17">
        <v>6.6666666666666693E-2</v>
      </c>
      <c r="U1172" s="17">
        <v>5.8823529411764698E-2</v>
      </c>
      <c r="V1172" s="17">
        <v>4.7619047619047603E-2</v>
      </c>
      <c r="W1172" s="17">
        <v>6.7796610169491497E-2</v>
      </c>
      <c r="X1172" s="17">
        <v>6.3291139240506306E-2</v>
      </c>
      <c r="Y1172" s="17">
        <v>8.5714285714285701E-2</v>
      </c>
      <c r="Z1172" s="17">
        <v>2.32558139534884E-2</v>
      </c>
      <c r="AA1172" s="17">
        <v>0.11111111111111099</v>
      </c>
      <c r="AB1172" s="17"/>
      <c r="AC1172" s="17">
        <v>8.2427273166684606E-2</v>
      </c>
      <c r="AD1172" s="17">
        <v>6.4750385779091493E-2</v>
      </c>
      <c r="AE1172" s="17">
        <v>3.6662739763273403E-2</v>
      </c>
      <c r="AF1172" s="17"/>
      <c r="AG1172" s="17">
        <v>6.1394264637186099E-2</v>
      </c>
      <c r="AH1172" s="17">
        <v>7.1765931623709006E-2</v>
      </c>
      <c r="AI1172" s="17">
        <v>6.1126511283092003E-2</v>
      </c>
      <c r="AJ1172" s="17">
        <v>0.20363788954449299</v>
      </c>
      <c r="AK1172" s="17">
        <v>6.5013735403143702E-2</v>
      </c>
      <c r="AL1172" s="17"/>
      <c r="AM1172" s="17">
        <v>6.79730912563936E-2</v>
      </c>
      <c r="AN1172" s="17">
        <v>8.9416579212029598E-2</v>
      </c>
      <c r="AO1172" s="17">
        <v>8.8195379219303899E-2</v>
      </c>
      <c r="AP1172" s="17">
        <v>2.0992363901229001E-2</v>
      </c>
      <c r="AQ1172" s="17">
        <v>5.2553843273850799E-2</v>
      </c>
      <c r="AR1172" s="17"/>
      <c r="AS1172" s="17">
        <v>0.10405346254363899</v>
      </c>
      <c r="AT1172" s="17">
        <v>4.4888720866910203E-2</v>
      </c>
      <c r="AU1172" s="17">
        <v>0.10885273320166</v>
      </c>
      <c r="AV1172" s="17">
        <v>0</v>
      </c>
      <c r="AW1172" s="17"/>
      <c r="AX1172" s="17">
        <v>6.3900541506706807E-2</v>
      </c>
      <c r="AY1172" s="17"/>
      <c r="AZ1172" s="17">
        <v>8.3417800906152903E-2</v>
      </c>
      <c r="BA1172" s="17">
        <v>4.2806525383687899E-2</v>
      </c>
      <c r="BB1172" s="17">
        <v>7.3629632027914907E-2</v>
      </c>
      <c r="BC1172" s="17"/>
      <c r="BD1172" s="17">
        <v>9.0319453055437093E-2</v>
      </c>
      <c r="BE1172" s="17">
        <v>2.6227059246481301E-2</v>
      </c>
    </row>
    <row r="1173" spans="2:57" x14ac:dyDescent="0.35">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row>
    <row r="1174" spans="2:57" x14ac:dyDescent="0.35">
      <c r="B1174" s="6" t="s">
        <v>456</v>
      </c>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row>
    <row r="1175" spans="2:57" x14ac:dyDescent="0.35">
      <c r="B1175" s="24" t="s">
        <v>85</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row>
    <row r="1176" spans="2:57" x14ac:dyDescent="0.35">
      <c r="B1176" t="s">
        <v>438</v>
      </c>
      <c r="C1176" s="17">
        <v>8.3140760729014496E-2</v>
      </c>
      <c r="D1176" s="17">
        <v>9.9716748685861598E-2</v>
      </c>
      <c r="E1176" s="17">
        <v>7.3783238382857302E-2</v>
      </c>
      <c r="F1176" s="17"/>
      <c r="G1176" s="17">
        <v>0.148009001569468</v>
      </c>
      <c r="H1176" s="17">
        <v>8.4459746356996199E-2</v>
      </c>
      <c r="I1176" s="17">
        <v>0.106359400377509</v>
      </c>
      <c r="J1176" s="17">
        <v>8.4262690222522904E-2</v>
      </c>
      <c r="K1176" s="17">
        <v>1.03820524918772E-2</v>
      </c>
      <c r="L1176" s="17">
        <v>2.90619548603273E-2</v>
      </c>
      <c r="M1176" s="17"/>
      <c r="N1176" s="17">
        <v>5.9334829215268003E-2</v>
      </c>
      <c r="O1176" s="17">
        <v>0.128111369688095</v>
      </c>
      <c r="P1176" s="17">
        <v>0.100984344606805</v>
      </c>
      <c r="Q1176" s="17">
        <v>7.1867522323110097E-2</v>
      </c>
      <c r="R1176" s="17"/>
      <c r="S1176" s="17">
        <v>0.116666666666667</v>
      </c>
      <c r="T1176" s="17">
        <v>0.12380952380952399</v>
      </c>
      <c r="U1176" s="17">
        <v>2.9411764705882401E-2</v>
      </c>
      <c r="V1176" s="17">
        <v>9.5238095238095205E-2</v>
      </c>
      <c r="W1176" s="17">
        <v>6.7796610169491497E-2</v>
      </c>
      <c r="X1176" s="17">
        <v>6.3291139240506306E-2</v>
      </c>
      <c r="Y1176" s="17">
        <v>8.5714285714285701E-2</v>
      </c>
      <c r="Z1176" s="17">
        <v>9.3023255813953501E-2</v>
      </c>
      <c r="AA1176" s="17">
        <v>4.4444444444444398E-2</v>
      </c>
      <c r="AB1176" s="17"/>
      <c r="AC1176" s="17">
        <v>6.0100899564240202E-2</v>
      </c>
      <c r="AD1176" s="17">
        <v>9.3703703618415998E-2</v>
      </c>
      <c r="AE1176" s="17">
        <v>9.0312378500044505E-2</v>
      </c>
      <c r="AF1176" s="17"/>
      <c r="AG1176" s="17">
        <v>7.6193560735724197E-2</v>
      </c>
      <c r="AH1176" s="17">
        <v>7.2935056019349104E-2</v>
      </c>
      <c r="AI1176" s="17">
        <v>4.6230698434742402E-2</v>
      </c>
      <c r="AJ1176" s="17">
        <v>0</v>
      </c>
      <c r="AK1176" s="17">
        <v>0.106668615282816</v>
      </c>
      <c r="AL1176" s="17"/>
      <c r="AM1176" s="17">
        <v>8.9665950221449395E-2</v>
      </c>
      <c r="AN1176" s="17">
        <v>4.3573289212096397E-2</v>
      </c>
      <c r="AO1176" s="17">
        <v>7.2841933754907495E-2</v>
      </c>
      <c r="AP1176" s="17">
        <v>0.114848707178219</v>
      </c>
      <c r="AQ1176" s="17">
        <v>0.167354767132151</v>
      </c>
      <c r="AR1176" s="17"/>
      <c r="AS1176" s="17">
        <v>7.9476864163269503E-2</v>
      </c>
      <c r="AT1176" s="17">
        <v>9.7742631011451295E-2</v>
      </c>
      <c r="AU1176" s="17">
        <v>4.5399297295987802E-2</v>
      </c>
      <c r="AV1176" s="17">
        <v>0.108770325281451</v>
      </c>
      <c r="AW1176" s="17"/>
      <c r="AX1176" s="17">
        <v>7.9669127814870996E-2</v>
      </c>
      <c r="AY1176" s="17"/>
      <c r="AZ1176" s="17">
        <v>9.2526258840283204E-2</v>
      </c>
      <c r="BA1176" s="17">
        <v>9.9305694621999493E-2</v>
      </c>
      <c r="BB1176" s="17">
        <v>5.3638374251844798E-2</v>
      </c>
      <c r="BC1176" s="17"/>
      <c r="BD1176" s="17">
        <v>8.0605706836316807E-2</v>
      </c>
      <c r="BE1176" s="17">
        <v>9.4190366013408702E-2</v>
      </c>
    </row>
    <row r="1177" spans="2:57" x14ac:dyDescent="0.35">
      <c r="B1177" t="s">
        <v>439</v>
      </c>
      <c r="C1177" s="17">
        <v>0.21795058163612199</v>
      </c>
      <c r="D1177" s="17">
        <v>0.20207713480422099</v>
      </c>
      <c r="E1177" s="17">
        <v>0.22831063351713901</v>
      </c>
      <c r="F1177" s="17"/>
      <c r="G1177" s="17">
        <v>0.25360655451116099</v>
      </c>
      <c r="H1177" s="17">
        <v>0.23142544454570399</v>
      </c>
      <c r="I1177" s="17">
        <v>0.22389341802777901</v>
      </c>
      <c r="J1177" s="17">
        <v>0.242508752286374</v>
      </c>
      <c r="K1177" s="17">
        <v>0.178597612155102</v>
      </c>
      <c r="L1177" s="17">
        <v>7.7385584857082093E-2</v>
      </c>
      <c r="M1177" s="17"/>
      <c r="N1177" s="17">
        <v>0.22674368389979699</v>
      </c>
      <c r="O1177" s="17">
        <v>0.199385300301677</v>
      </c>
      <c r="P1177" s="17">
        <v>0.19055092477125599</v>
      </c>
      <c r="Q1177" s="17">
        <v>0.27529610017774298</v>
      </c>
      <c r="R1177" s="17"/>
      <c r="S1177" s="17">
        <v>0.22500000000000001</v>
      </c>
      <c r="T1177" s="17">
        <v>0.238095238095238</v>
      </c>
      <c r="U1177" s="17">
        <v>0.14705882352941199</v>
      </c>
      <c r="V1177" s="17">
        <v>0.158730158730159</v>
      </c>
      <c r="W1177" s="17">
        <v>0.27118644067796599</v>
      </c>
      <c r="X1177" s="17">
        <v>0.227848101265823</v>
      </c>
      <c r="Y1177" s="17">
        <v>0.214285714285714</v>
      </c>
      <c r="Z1177" s="17">
        <v>0.232558139534884</v>
      </c>
      <c r="AA1177" s="17">
        <v>0.24444444444444399</v>
      </c>
      <c r="AB1177" s="17"/>
      <c r="AC1177" s="17">
        <v>0.18447862143907301</v>
      </c>
      <c r="AD1177" s="17">
        <v>0.225165606380096</v>
      </c>
      <c r="AE1177" s="17">
        <v>0.24535799279066101</v>
      </c>
      <c r="AF1177" s="17"/>
      <c r="AG1177" s="17">
        <v>0.16806297095713299</v>
      </c>
      <c r="AH1177" s="17">
        <v>0.264257012716757</v>
      </c>
      <c r="AI1177" s="17">
        <v>0.20051337968019101</v>
      </c>
      <c r="AJ1177" s="17">
        <v>0</v>
      </c>
      <c r="AK1177" s="17">
        <v>0.21193490347246899</v>
      </c>
      <c r="AL1177" s="17"/>
      <c r="AM1177" s="17">
        <v>0.23792860641079</v>
      </c>
      <c r="AN1177" s="17">
        <v>0.178593237534932</v>
      </c>
      <c r="AO1177" s="17">
        <v>0.21996292444899801</v>
      </c>
      <c r="AP1177" s="17">
        <v>0.27225245592654601</v>
      </c>
      <c r="AQ1177" s="17">
        <v>0.13380669731624101</v>
      </c>
      <c r="AR1177" s="17"/>
      <c r="AS1177" s="17">
        <v>0.19784328737307499</v>
      </c>
      <c r="AT1177" s="17">
        <v>0.21013307431296299</v>
      </c>
      <c r="AU1177" s="17">
        <v>0.247870640789212</v>
      </c>
      <c r="AV1177" s="17">
        <v>0.228726139899808</v>
      </c>
      <c r="AW1177" s="17"/>
      <c r="AX1177" s="17">
        <v>0.22784822152516501</v>
      </c>
      <c r="AY1177" s="17"/>
      <c r="AZ1177" s="17">
        <v>0.246545183403166</v>
      </c>
      <c r="BA1177" s="17">
        <v>0.21188277821149901</v>
      </c>
      <c r="BB1177" s="17">
        <v>0.20013827033602</v>
      </c>
      <c r="BC1177" s="17"/>
      <c r="BD1177" s="17">
        <v>0.208642008065166</v>
      </c>
      <c r="BE1177" s="17">
        <v>0.21656682999999699</v>
      </c>
    </row>
    <row r="1178" spans="2:57" x14ac:dyDescent="0.35">
      <c r="B1178" t="s">
        <v>440</v>
      </c>
      <c r="C1178" s="17">
        <v>0.43988643573057801</v>
      </c>
      <c r="D1178" s="17">
        <v>0.444341412629354</v>
      </c>
      <c r="E1178" s="17">
        <v>0.439334733813253</v>
      </c>
      <c r="F1178" s="17"/>
      <c r="G1178" s="17">
        <v>0.30354083259804598</v>
      </c>
      <c r="H1178" s="17">
        <v>0.38537189065211003</v>
      </c>
      <c r="I1178" s="17">
        <v>0.43700211030485397</v>
      </c>
      <c r="J1178" s="17">
        <v>0.46663036684693698</v>
      </c>
      <c r="K1178" s="17">
        <v>0.49540171013955098</v>
      </c>
      <c r="L1178" s="17">
        <v>0.75922039775494499</v>
      </c>
      <c r="M1178" s="17"/>
      <c r="N1178" s="17">
        <v>0.47023469816907099</v>
      </c>
      <c r="O1178" s="17">
        <v>0.39966737905559202</v>
      </c>
      <c r="P1178" s="17">
        <v>0.45802997388563599</v>
      </c>
      <c r="Q1178" s="17">
        <v>0.34360906130602997</v>
      </c>
      <c r="R1178" s="17"/>
      <c r="S1178" s="17">
        <v>0.49166666666666697</v>
      </c>
      <c r="T1178" s="17">
        <v>0.42857142857142899</v>
      </c>
      <c r="U1178" s="17">
        <v>0.5</v>
      </c>
      <c r="V1178" s="17">
        <v>0.50793650793650802</v>
      </c>
      <c r="W1178" s="17">
        <v>0.38983050847457601</v>
      </c>
      <c r="X1178" s="17">
        <v>0.367088607594937</v>
      </c>
      <c r="Y1178" s="17">
        <v>0.42857142857142899</v>
      </c>
      <c r="Z1178" s="17">
        <v>0.46511627906976699</v>
      </c>
      <c r="AA1178" s="17">
        <v>0.37777777777777799</v>
      </c>
      <c r="AB1178" s="17"/>
      <c r="AC1178" s="17">
        <v>0.51293973373271795</v>
      </c>
      <c r="AD1178" s="17">
        <v>0.43246731273092598</v>
      </c>
      <c r="AE1178" s="17">
        <v>0.34674617408713199</v>
      </c>
      <c r="AF1178" s="17"/>
      <c r="AG1178" s="17">
        <v>0.50312101920770003</v>
      </c>
      <c r="AH1178" s="17">
        <v>0.41423117999292403</v>
      </c>
      <c r="AI1178" s="17">
        <v>0.40366301664106502</v>
      </c>
      <c r="AJ1178" s="17">
        <v>0.81530516994801805</v>
      </c>
      <c r="AK1178" s="17">
        <v>0.39980279230785698</v>
      </c>
      <c r="AL1178" s="17"/>
      <c r="AM1178" s="17">
        <v>0.39756571419694597</v>
      </c>
      <c r="AN1178" s="17">
        <v>0.45843631336563401</v>
      </c>
      <c r="AO1178" s="17">
        <v>0.42740981574152398</v>
      </c>
      <c r="AP1178" s="17">
        <v>0.41750047418820802</v>
      </c>
      <c r="AQ1178" s="17">
        <v>0.29914136040582801</v>
      </c>
      <c r="AR1178" s="17"/>
      <c r="AS1178" s="17">
        <v>0.42280957063047298</v>
      </c>
      <c r="AT1178" s="17">
        <v>0.42157937038744497</v>
      </c>
      <c r="AU1178" s="17">
        <v>0.45668678931764001</v>
      </c>
      <c r="AV1178" s="17">
        <v>0.488368271654471</v>
      </c>
      <c r="AW1178" s="17"/>
      <c r="AX1178" s="17">
        <v>0.44580477762109399</v>
      </c>
      <c r="AY1178" s="17"/>
      <c r="AZ1178" s="17">
        <v>0.39430584108723798</v>
      </c>
      <c r="BA1178" s="17">
        <v>0.42713841143243297</v>
      </c>
      <c r="BB1178" s="17">
        <v>0.50534013484606999</v>
      </c>
      <c r="BC1178" s="17"/>
      <c r="BD1178" s="17">
        <v>0.45119730496397997</v>
      </c>
      <c r="BE1178" s="17">
        <v>0.44339224244451098</v>
      </c>
    </row>
    <row r="1179" spans="2:57" x14ac:dyDescent="0.35">
      <c r="B1179" t="s">
        <v>441</v>
      </c>
      <c r="C1179" s="17">
        <v>0.145093451896152</v>
      </c>
      <c r="D1179" s="17">
        <v>0.15036015105537601</v>
      </c>
      <c r="E1179" s="17">
        <v>0.14020722078928899</v>
      </c>
      <c r="F1179" s="17"/>
      <c r="G1179" s="17">
        <v>0.16747014895849299</v>
      </c>
      <c r="H1179" s="17">
        <v>0.16697385370977699</v>
      </c>
      <c r="I1179" s="17">
        <v>0.137394777166122</v>
      </c>
      <c r="J1179" s="17">
        <v>0.112929698842948</v>
      </c>
      <c r="K1179" s="17">
        <v>0.17435470216238699</v>
      </c>
      <c r="L1179" s="17">
        <v>5.3997829709620498E-2</v>
      </c>
      <c r="M1179" s="17"/>
      <c r="N1179" s="17">
        <v>0.14246474356675901</v>
      </c>
      <c r="O1179" s="17">
        <v>0.171139517390649</v>
      </c>
      <c r="P1179" s="17">
        <v>0.13810822430283901</v>
      </c>
      <c r="Q1179" s="17">
        <v>0.10090021702198899</v>
      </c>
      <c r="R1179" s="17"/>
      <c r="S1179" s="17">
        <v>9.1666666666666702E-2</v>
      </c>
      <c r="T1179" s="17">
        <v>0.133333333333333</v>
      </c>
      <c r="U1179" s="17">
        <v>0.14705882352941199</v>
      </c>
      <c r="V1179" s="17">
        <v>0.126984126984127</v>
      </c>
      <c r="W1179" s="17">
        <v>0.152542372881356</v>
      </c>
      <c r="X1179" s="17">
        <v>0.227848101265823</v>
      </c>
      <c r="Y1179" s="17">
        <v>0.114285714285714</v>
      </c>
      <c r="Z1179" s="17">
        <v>0.116279069767442</v>
      </c>
      <c r="AA1179" s="17">
        <v>0.2</v>
      </c>
      <c r="AB1179" s="17"/>
      <c r="AC1179" s="17">
        <v>0.141653133565947</v>
      </c>
      <c r="AD1179" s="17">
        <v>0.13436927432284901</v>
      </c>
      <c r="AE1179" s="17">
        <v>0.18750028263564</v>
      </c>
      <c r="AF1179" s="17"/>
      <c r="AG1179" s="17">
        <v>0.13248716175022501</v>
      </c>
      <c r="AH1179" s="17">
        <v>0.164090560633953</v>
      </c>
      <c r="AI1179" s="17">
        <v>0.16503150780831399</v>
      </c>
      <c r="AJ1179" s="17">
        <v>0.18469483005198201</v>
      </c>
      <c r="AK1179" s="17">
        <v>0.111250576933718</v>
      </c>
      <c r="AL1179" s="17"/>
      <c r="AM1179" s="17">
        <v>0.15605498604677101</v>
      </c>
      <c r="AN1179" s="17">
        <v>0.16695619827861299</v>
      </c>
      <c r="AO1179" s="17">
        <v>0.149647266928362</v>
      </c>
      <c r="AP1179" s="17">
        <v>0.138284707479327</v>
      </c>
      <c r="AQ1179" s="17">
        <v>0.172635775576294</v>
      </c>
      <c r="AR1179" s="17"/>
      <c r="AS1179" s="17">
        <v>0.13355410581697499</v>
      </c>
      <c r="AT1179" s="17">
        <v>0.16309718540463999</v>
      </c>
      <c r="AU1179" s="17">
        <v>0.14654740624059401</v>
      </c>
      <c r="AV1179" s="17">
        <v>0.121093451000151</v>
      </c>
      <c r="AW1179" s="17"/>
      <c r="AX1179" s="17">
        <v>0.137145393174081</v>
      </c>
      <c r="AY1179" s="17"/>
      <c r="AZ1179" s="17">
        <v>0.14095923956315601</v>
      </c>
      <c r="BA1179" s="17">
        <v>0.170978603149778</v>
      </c>
      <c r="BB1179" s="17">
        <v>0.116037423058235</v>
      </c>
      <c r="BC1179" s="17"/>
      <c r="BD1179" s="17">
        <v>0.120059686373735</v>
      </c>
      <c r="BE1179" s="17">
        <v>0.16145715044976899</v>
      </c>
    </row>
    <row r="1180" spans="2:57" x14ac:dyDescent="0.35">
      <c r="B1180" t="s">
        <v>442</v>
      </c>
      <c r="C1180" s="17">
        <v>5.16390801206651E-2</v>
      </c>
      <c r="D1180" s="17">
        <v>5.8230033714422397E-2</v>
      </c>
      <c r="E1180" s="17">
        <v>4.8005700811057699E-2</v>
      </c>
      <c r="F1180" s="17"/>
      <c r="G1180" s="17">
        <v>8.45117474587119E-2</v>
      </c>
      <c r="H1180" s="17">
        <v>7.8910393065130702E-2</v>
      </c>
      <c r="I1180" s="17">
        <v>3.2094809545965101E-2</v>
      </c>
      <c r="J1180" s="17">
        <v>4.2313957954151403E-2</v>
      </c>
      <c r="K1180" s="17">
        <v>4.1942045156822601E-2</v>
      </c>
      <c r="L1180" s="17">
        <v>0</v>
      </c>
      <c r="M1180" s="17"/>
      <c r="N1180" s="17">
        <v>4.3836499921575602E-2</v>
      </c>
      <c r="O1180" s="17">
        <v>5.5975147349037302E-2</v>
      </c>
      <c r="P1180" s="17">
        <v>5.0080712427185002E-2</v>
      </c>
      <c r="Q1180" s="17">
        <v>7.3475868377428102E-2</v>
      </c>
      <c r="R1180" s="17"/>
      <c r="S1180" s="17">
        <v>3.3333333333333298E-2</v>
      </c>
      <c r="T1180" s="17">
        <v>1.9047619047619001E-2</v>
      </c>
      <c r="U1180" s="17">
        <v>0.11764705882352899</v>
      </c>
      <c r="V1180" s="17">
        <v>4.7619047619047603E-2</v>
      </c>
      <c r="W1180" s="17">
        <v>5.0847457627118599E-2</v>
      </c>
      <c r="X1180" s="17">
        <v>3.7974683544303799E-2</v>
      </c>
      <c r="Y1180" s="17">
        <v>5.7142857142857099E-2</v>
      </c>
      <c r="Z1180" s="17">
        <v>6.9767441860465101E-2</v>
      </c>
      <c r="AA1180" s="17">
        <v>6.6666666666666693E-2</v>
      </c>
      <c r="AB1180" s="17"/>
      <c r="AC1180" s="17">
        <v>3.1163367908164201E-2</v>
      </c>
      <c r="AD1180" s="17">
        <v>5.8377262293204099E-2</v>
      </c>
      <c r="AE1180" s="17">
        <v>6.5164239568584803E-2</v>
      </c>
      <c r="AF1180" s="17"/>
      <c r="AG1180" s="17">
        <v>5.2472211022100299E-2</v>
      </c>
      <c r="AH1180" s="17">
        <v>3.3751269159257698E-2</v>
      </c>
      <c r="AI1180" s="17">
        <v>8.54908223429479E-2</v>
      </c>
      <c r="AJ1180" s="17">
        <v>0</v>
      </c>
      <c r="AK1180" s="17">
        <v>0.105329376599996</v>
      </c>
      <c r="AL1180" s="17"/>
      <c r="AM1180" s="17">
        <v>5.0811651867650597E-2</v>
      </c>
      <c r="AN1180" s="17">
        <v>4.2813352210362497E-2</v>
      </c>
      <c r="AO1180" s="17">
        <v>5.7845029131459197E-2</v>
      </c>
      <c r="AP1180" s="17">
        <v>4.1498028358745102E-2</v>
      </c>
      <c r="AQ1180" s="17">
        <v>0.174507556295636</v>
      </c>
      <c r="AR1180" s="17"/>
      <c r="AS1180" s="17">
        <v>7.2754690336717803E-2</v>
      </c>
      <c r="AT1180" s="17">
        <v>7.1765109045831596E-2</v>
      </c>
      <c r="AU1180" s="17">
        <v>6.6794460991525199E-3</v>
      </c>
      <c r="AV1180" s="17">
        <v>3.1688725058610499E-2</v>
      </c>
      <c r="AW1180" s="17"/>
      <c r="AX1180" s="17">
        <v>5.0963567038616001E-2</v>
      </c>
      <c r="AY1180" s="17"/>
      <c r="AZ1180" s="17">
        <v>5.0497557806275198E-2</v>
      </c>
      <c r="BA1180" s="17">
        <v>5.4709298790048599E-2</v>
      </c>
      <c r="BB1180" s="17">
        <v>5.2375026888336097E-2</v>
      </c>
      <c r="BC1180" s="17"/>
      <c r="BD1180" s="17">
        <v>5.9429206176973497E-2</v>
      </c>
      <c r="BE1180" s="17">
        <v>5.4641707314493103E-2</v>
      </c>
    </row>
    <row r="1181" spans="2:57" x14ac:dyDescent="0.35">
      <c r="B1181" t="s">
        <v>443</v>
      </c>
      <c r="C1181" s="17">
        <v>6.2289689887467699E-2</v>
      </c>
      <c r="D1181" s="17">
        <v>4.5274519110764501E-2</v>
      </c>
      <c r="E1181" s="17">
        <v>7.0358472686404397E-2</v>
      </c>
      <c r="F1181" s="17"/>
      <c r="G1181" s="17">
        <v>4.2861714904119899E-2</v>
      </c>
      <c r="H1181" s="17">
        <v>5.2858671670281701E-2</v>
      </c>
      <c r="I1181" s="17">
        <v>6.3255484577769999E-2</v>
      </c>
      <c r="J1181" s="17">
        <v>5.1354533847067098E-2</v>
      </c>
      <c r="K1181" s="17">
        <v>9.9321877894260599E-2</v>
      </c>
      <c r="L1181" s="17">
        <v>8.0334232818025098E-2</v>
      </c>
      <c r="M1181" s="17"/>
      <c r="N1181" s="17">
        <v>5.7385545227529498E-2</v>
      </c>
      <c r="O1181" s="17">
        <v>4.5721286214950398E-2</v>
      </c>
      <c r="P1181" s="17">
        <v>6.2245820006280303E-2</v>
      </c>
      <c r="Q1181" s="17">
        <v>0.13485123079370001</v>
      </c>
      <c r="R1181" s="17"/>
      <c r="S1181" s="17">
        <v>4.1666666666666699E-2</v>
      </c>
      <c r="T1181" s="17">
        <v>5.7142857142857099E-2</v>
      </c>
      <c r="U1181" s="17">
        <v>5.8823529411764698E-2</v>
      </c>
      <c r="V1181" s="17">
        <v>6.3492063492063502E-2</v>
      </c>
      <c r="W1181" s="17">
        <v>6.7796610169491497E-2</v>
      </c>
      <c r="X1181" s="17">
        <v>7.5949367088607597E-2</v>
      </c>
      <c r="Y1181" s="17">
        <v>0.1</v>
      </c>
      <c r="Z1181" s="17">
        <v>2.32558139534884E-2</v>
      </c>
      <c r="AA1181" s="17">
        <v>6.6666666666666693E-2</v>
      </c>
      <c r="AB1181" s="17"/>
      <c r="AC1181" s="17">
        <v>6.9664243789858193E-2</v>
      </c>
      <c r="AD1181" s="17">
        <v>5.5916840654508998E-2</v>
      </c>
      <c r="AE1181" s="17">
        <v>6.4918932417938696E-2</v>
      </c>
      <c r="AF1181" s="17"/>
      <c r="AG1181" s="17">
        <v>6.7663076327116906E-2</v>
      </c>
      <c r="AH1181" s="17">
        <v>5.07349214777588E-2</v>
      </c>
      <c r="AI1181" s="17">
        <v>9.9070575092739005E-2</v>
      </c>
      <c r="AJ1181" s="17">
        <v>0</v>
      </c>
      <c r="AK1181" s="17">
        <v>6.5013735403143702E-2</v>
      </c>
      <c r="AL1181" s="17"/>
      <c r="AM1181" s="17">
        <v>6.79730912563936E-2</v>
      </c>
      <c r="AN1181" s="17">
        <v>0.109627609398362</v>
      </c>
      <c r="AO1181" s="17">
        <v>7.2293029994749597E-2</v>
      </c>
      <c r="AP1181" s="17">
        <v>1.56156268689546E-2</v>
      </c>
      <c r="AQ1181" s="17">
        <v>5.2553843273850799E-2</v>
      </c>
      <c r="AR1181" s="17"/>
      <c r="AS1181" s="17">
        <v>9.3561481679489994E-2</v>
      </c>
      <c r="AT1181" s="17">
        <v>3.5682629837668997E-2</v>
      </c>
      <c r="AU1181" s="17">
        <v>9.6816420257413799E-2</v>
      </c>
      <c r="AV1181" s="17">
        <v>2.1353087105508699E-2</v>
      </c>
      <c r="AW1181" s="17"/>
      <c r="AX1181" s="17">
        <v>5.8568912826172499E-2</v>
      </c>
      <c r="AY1181" s="17"/>
      <c r="AZ1181" s="17">
        <v>7.5165919299881007E-2</v>
      </c>
      <c r="BA1181" s="17">
        <v>3.59852137942413E-2</v>
      </c>
      <c r="BB1181" s="17">
        <v>7.2470770619493599E-2</v>
      </c>
      <c r="BC1181" s="17"/>
      <c r="BD1181" s="17">
        <v>8.0066087583828993E-2</v>
      </c>
      <c r="BE1181" s="17">
        <v>2.9751703777820201E-2</v>
      </c>
    </row>
    <row r="1182" spans="2:57" x14ac:dyDescent="0.35">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row>
    <row r="1183" spans="2:57" x14ac:dyDescent="0.35">
      <c r="B1183" s="6" t="s">
        <v>457</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row>
    <row r="1184" spans="2:57" x14ac:dyDescent="0.35">
      <c r="B1184" s="24" t="s">
        <v>85</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row>
    <row r="1185" spans="2:57" x14ac:dyDescent="0.35">
      <c r="B1185" t="s">
        <v>438</v>
      </c>
      <c r="C1185" s="17">
        <v>6.6585130981814303E-2</v>
      </c>
      <c r="D1185" s="17">
        <v>7.2546059349545305E-2</v>
      </c>
      <c r="E1185" s="17">
        <v>6.3392548088728295E-2</v>
      </c>
      <c r="F1185" s="17"/>
      <c r="G1185" s="17">
        <v>0.11380109833455</v>
      </c>
      <c r="H1185" s="17">
        <v>0.112843924846746</v>
      </c>
      <c r="I1185" s="17">
        <v>7.6130011222323393E-2</v>
      </c>
      <c r="J1185" s="17">
        <v>1.6944181263800401E-2</v>
      </c>
      <c r="K1185" s="17">
        <v>0</v>
      </c>
      <c r="L1185" s="17">
        <v>2.72968926301097E-2</v>
      </c>
      <c r="M1185" s="17"/>
      <c r="N1185" s="17">
        <v>5.77499438175283E-2</v>
      </c>
      <c r="O1185" s="17">
        <v>6.3723587309288898E-2</v>
      </c>
      <c r="P1185" s="17">
        <v>7.2057431742476905E-2</v>
      </c>
      <c r="Q1185" s="17">
        <v>0.11670482420328</v>
      </c>
      <c r="R1185" s="17"/>
      <c r="S1185" s="17">
        <v>9.1666666666666702E-2</v>
      </c>
      <c r="T1185" s="17">
        <v>6.6666666666666693E-2</v>
      </c>
      <c r="U1185" s="17">
        <v>5.8823529411764698E-2</v>
      </c>
      <c r="V1185" s="17">
        <v>7.9365079365079402E-2</v>
      </c>
      <c r="W1185" s="17">
        <v>6.7796610169491497E-2</v>
      </c>
      <c r="X1185" s="17">
        <v>7.5949367088607597E-2</v>
      </c>
      <c r="Y1185" s="17">
        <v>8.5714285714285701E-2</v>
      </c>
      <c r="Z1185" s="17">
        <v>0</v>
      </c>
      <c r="AA1185" s="17">
        <v>3.3333333333333298E-2</v>
      </c>
      <c r="AB1185" s="17"/>
      <c r="AC1185" s="17">
        <v>5.7732399785417499E-2</v>
      </c>
      <c r="AD1185" s="17">
        <v>6.0053682885964202E-2</v>
      </c>
      <c r="AE1185" s="17">
        <v>8.8399982191097501E-2</v>
      </c>
      <c r="AF1185" s="17"/>
      <c r="AG1185" s="17">
        <v>5.3871774337289902E-2</v>
      </c>
      <c r="AH1185" s="17">
        <v>5.4463607361193898E-2</v>
      </c>
      <c r="AI1185" s="17">
        <v>6.6427273512910001E-2</v>
      </c>
      <c r="AJ1185" s="17">
        <v>0</v>
      </c>
      <c r="AK1185" s="17">
        <v>0.121690483961398</v>
      </c>
      <c r="AL1185" s="17"/>
      <c r="AM1185" s="17">
        <v>0.12302850217297701</v>
      </c>
      <c r="AN1185" s="17">
        <v>6.1793731201908897E-2</v>
      </c>
      <c r="AO1185" s="17">
        <v>4.8218133237279998E-2</v>
      </c>
      <c r="AP1185" s="17">
        <v>7.5599286074672298E-2</v>
      </c>
      <c r="AQ1185" s="17">
        <v>0.17779354422079199</v>
      </c>
      <c r="AR1185" s="17"/>
      <c r="AS1185" s="17">
        <v>5.44646527303876E-2</v>
      </c>
      <c r="AT1185" s="17">
        <v>9.5065033598924001E-2</v>
      </c>
      <c r="AU1185" s="17">
        <v>2.0682660249211001E-2</v>
      </c>
      <c r="AV1185" s="17">
        <v>8.6061183449206005E-2</v>
      </c>
      <c r="AW1185" s="17"/>
      <c r="AX1185" s="17">
        <v>6.3899854313241203E-2</v>
      </c>
      <c r="AY1185" s="17"/>
      <c r="AZ1185" s="17">
        <v>8.1000865350303597E-2</v>
      </c>
      <c r="BA1185" s="17">
        <v>7.5649030780125304E-2</v>
      </c>
      <c r="BB1185" s="17">
        <v>4.4594878718486497E-2</v>
      </c>
      <c r="BC1185" s="17"/>
      <c r="BD1185" s="17">
        <v>6.4061570727047407E-2</v>
      </c>
      <c r="BE1185" s="17">
        <v>8.6477899545215606E-2</v>
      </c>
    </row>
    <row r="1186" spans="2:57" x14ac:dyDescent="0.35">
      <c r="B1186" t="s">
        <v>439</v>
      </c>
      <c r="C1186" s="17">
        <v>9.0176300049095506E-2</v>
      </c>
      <c r="D1186" s="17">
        <v>9.9112684143790597E-2</v>
      </c>
      <c r="E1186" s="17">
        <v>8.5344756316922205E-2</v>
      </c>
      <c r="F1186" s="17"/>
      <c r="G1186" s="17">
        <v>0.107866355166007</v>
      </c>
      <c r="H1186" s="17">
        <v>0.107827205547674</v>
      </c>
      <c r="I1186" s="17">
        <v>0.118873266528376</v>
      </c>
      <c r="J1186" s="17">
        <v>5.1354533847067098E-2</v>
      </c>
      <c r="K1186" s="17">
        <v>7.1414412423379994E-2</v>
      </c>
      <c r="L1186" s="17">
        <v>0</v>
      </c>
      <c r="M1186" s="17"/>
      <c r="N1186" s="17">
        <v>7.1347613402302307E-2</v>
      </c>
      <c r="O1186" s="17">
        <v>0.109669649861899</v>
      </c>
      <c r="P1186" s="17">
        <v>0.10895378737320401</v>
      </c>
      <c r="Q1186" s="17">
        <v>0.117210008129827</v>
      </c>
      <c r="R1186" s="17"/>
      <c r="S1186" s="17">
        <v>0.125</v>
      </c>
      <c r="T1186" s="17">
        <v>5.7142857142857099E-2</v>
      </c>
      <c r="U1186" s="17">
        <v>5.8823529411764698E-2</v>
      </c>
      <c r="V1186" s="17">
        <v>9.5238095238095205E-2</v>
      </c>
      <c r="W1186" s="17">
        <v>6.7796610169491497E-2</v>
      </c>
      <c r="X1186" s="17">
        <v>6.3291139240506306E-2</v>
      </c>
      <c r="Y1186" s="17">
        <v>0.157142857142857</v>
      </c>
      <c r="Z1186" s="17">
        <v>0.13953488372093001</v>
      </c>
      <c r="AA1186" s="17">
        <v>7.7777777777777807E-2</v>
      </c>
      <c r="AB1186" s="17"/>
      <c r="AC1186" s="17">
        <v>0.10301417552415799</v>
      </c>
      <c r="AD1186" s="17">
        <v>8.4019076896888395E-2</v>
      </c>
      <c r="AE1186" s="17">
        <v>0.102833398502545</v>
      </c>
      <c r="AF1186" s="17"/>
      <c r="AG1186" s="17">
        <v>0.105836394870328</v>
      </c>
      <c r="AH1186" s="17">
        <v>8.1950796624180006E-2</v>
      </c>
      <c r="AI1186" s="17">
        <v>0.13258069251556601</v>
      </c>
      <c r="AJ1186" s="17">
        <v>0</v>
      </c>
      <c r="AK1186" s="17">
        <v>6.6934119639004599E-2</v>
      </c>
      <c r="AL1186" s="17"/>
      <c r="AM1186" s="17">
        <v>7.3590268300213896E-2</v>
      </c>
      <c r="AN1186" s="17">
        <v>9.1713180872456904E-2</v>
      </c>
      <c r="AO1186" s="17">
        <v>7.0983987943478696E-2</v>
      </c>
      <c r="AP1186" s="17">
        <v>0.14550648275667299</v>
      </c>
      <c r="AQ1186" s="17">
        <v>0</v>
      </c>
      <c r="AR1186" s="17"/>
      <c r="AS1186" s="17">
        <v>7.3598477123135206E-2</v>
      </c>
      <c r="AT1186" s="17">
        <v>8.8075293103037106E-2</v>
      </c>
      <c r="AU1186" s="17">
        <v>8.4566594554262603E-2</v>
      </c>
      <c r="AV1186" s="17">
        <v>0.13169550887211301</v>
      </c>
      <c r="AW1186" s="17"/>
      <c r="AX1186" s="17">
        <v>9.3834267232746807E-2</v>
      </c>
      <c r="AY1186" s="17"/>
      <c r="AZ1186" s="17">
        <v>9.9136061887381999E-2</v>
      </c>
      <c r="BA1186" s="17">
        <v>0.124841147524415</v>
      </c>
      <c r="BB1186" s="17">
        <v>4.3208206504702897E-2</v>
      </c>
      <c r="BC1186" s="17"/>
      <c r="BD1186" s="17">
        <v>8.2938041949096999E-2</v>
      </c>
      <c r="BE1186" s="17">
        <v>0.11118101195223901</v>
      </c>
    </row>
    <row r="1187" spans="2:57" x14ac:dyDescent="0.35">
      <c r="B1187" t="s">
        <v>440</v>
      </c>
      <c r="C1187" s="17">
        <v>0.49006265698585</v>
      </c>
      <c r="D1187" s="17">
        <v>0.47105908279756897</v>
      </c>
      <c r="E1187" s="17">
        <v>0.50131217348638801</v>
      </c>
      <c r="F1187" s="17"/>
      <c r="G1187" s="17">
        <v>0.37138269432932702</v>
      </c>
      <c r="H1187" s="17">
        <v>0.36111067216141501</v>
      </c>
      <c r="I1187" s="17">
        <v>0.48082905642151202</v>
      </c>
      <c r="J1187" s="17">
        <v>0.556853077074697</v>
      </c>
      <c r="K1187" s="17">
        <v>0.63409809914612603</v>
      </c>
      <c r="L1187" s="17">
        <v>0.829366675682226</v>
      </c>
      <c r="M1187" s="17"/>
      <c r="N1187" s="17">
        <v>0.53822655020638799</v>
      </c>
      <c r="O1187" s="17">
        <v>0.44317524873824199</v>
      </c>
      <c r="P1187" s="17">
        <v>0.44923505061168101</v>
      </c>
      <c r="Q1187" s="17">
        <v>0.41522350694996601</v>
      </c>
      <c r="R1187" s="17"/>
      <c r="S1187" s="17">
        <v>0.5</v>
      </c>
      <c r="T1187" s="17">
        <v>0.45714285714285702</v>
      </c>
      <c r="U1187" s="17">
        <v>0.52941176470588203</v>
      </c>
      <c r="V1187" s="17">
        <v>0.41269841269841301</v>
      </c>
      <c r="W1187" s="17">
        <v>0.45762711864406802</v>
      </c>
      <c r="X1187" s="17">
        <v>0.506329113924051</v>
      </c>
      <c r="Y1187" s="17">
        <v>0.45714285714285702</v>
      </c>
      <c r="Z1187" s="17">
        <v>0.60465116279069797</v>
      </c>
      <c r="AA1187" s="17">
        <v>0.54444444444444395</v>
      </c>
      <c r="AB1187" s="17"/>
      <c r="AC1187" s="17">
        <v>0.54902551016624601</v>
      </c>
      <c r="AD1187" s="17">
        <v>0.47559590840298599</v>
      </c>
      <c r="AE1187" s="17">
        <v>0.39686939295517598</v>
      </c>
      <c r="AF1187" s="17"/>
      <c r="AG1187" s="17">
        <v>0.50441584813752605</v>
      </c>
      <c r="AH1187" s="17">
        <v>0.49687868731436602</v>
      </c>
      <c r="AI1187" s="17">
        <v>0.447848382641579</v>
      </c>
      <c r="AJ1187" s="17">
        <v>0.81530516994801805</v>
      </c>
      <c r="AK1187" s="17">
        <v>0.48596324262626001</v>
      </c>
      <c r="AL1187" s="17"/>
      <c r="AM1187" s="17">
        <v>0.59314483137256502</v>
      </c>
      <c r="AN1187" s="17">
        <v>0.45343043657260401</v>
      </c>
      <c r="AO1187" s="17">
        <v>0.49693492648980903</v>
      </c>
      <c r="AP1187" s="17">
        <v>0.427789018416385</v>
      </c>
      <c r="AQ1187" s="17">
        <v>0.52555483588015794</v>
      </c>
      <c r="AR1187" s="17"/>
      <c r="AS1187" s="17">
        <v>0.47561399739412902</v>
      </c>
      <c r="AT1187" s="17">
        <v>0.44484471787044999</v>
      </c>
      <c r="AU1187" s="17">
        <v>0.57259464783549996</v>
      </c>
      <c r="AV1187" s="17">
        <v>0.50385201568840099</v>
      </c>
      <c r="AW1187" s="17"/>
      <c r="AX1187" s="17">
        <v>0.49443894063923799</v>
      </c>
      <c r="AY1187" s="17"/>
      <c r="AZ1187" s="17">
        <v>0.43124863437890099</v>
      </c>
      <c r="BA1187" s="17">
        <v>0.45840172902905901</v>
      </c>
      <c r="BB1187" s="17">
        <v>0.57098712588495304</v>
      </c>
      <c r="BC1187" s="17"/>
      <c r="BD1187" s="17">
        <v>0.47995877945332899</v>
      </c>
      <c r="BE1187" s="17">
        <v>0.48274832760720499</v>
      </c>
    </row>
    <row r="1188" spans="2:57" x14ac:dyDescent="0.35">
      <c r="B1188" t="s">
        <v>441</v>
      </c>
      <c r="C1188" s="17">
        <v>0.189192312328233</v>
      </c>
      <c r="D1188" s="17">
        <v>0.18776445488917001</v>
      </c>
      <c r="E1188" s="17">
        <v>0.18845053934623801</v>
      </c>
      <c r="F1188" s="17"/>
      <c r="G1188" s="17">
        <v>0.20719199683619199</v>
      </c>
      <c r="H1188" s="17">
        <v>0.196708042342495</v>
      </c>
      <c r="I1188" s="17">
        <v>0.147012726836942</v>
      </c>
      <c r="J1188" s="17">
        <v>0.29113136181389898</v>
      </c>
      <c r="K1188" s="17">
        <v>0.163956137285171</v>
      </c>
      <c r="L1188" s="17">
        <v>6.1801502773967697E-2</v>
      </c>
      <c r="M1188" s="17"/>
      <c r="N1188" s="17">
        <v>0.19230182289323999</v>
      </c>
      <c r="O1188" s="17">
        <v>0.22190160804265699</v>
      </c>
      <c r="P1188" s="17">
        <v>0.18838875902569099</v>
      </c>
      <c r="Q1188" s="17">
        <v>0.103301862654725</v>
      </c>
      <c r="R1188" s="17"/>
      <c r="S1188" s="17">
        <v>0.133333333333333</v>
      </c>
      <c r="T1188" s="17">
        <v>0.25714285714285701</v>
      </c>
      <c r="U1188" s="17">
        <v>0.14705882352941199</v>
      </c>
      <c r="V1188" s="17">
        <v>0.22222222222222199</v>
      </c>
      <c r="W1188" s="17">
        <v>0.27118644067796599</v>
      </c>
      <c r="X1188" s="17">
        <v>0.151898734177215</v>
      </c>
      <c r="Y1188" s="17">
        <v>0.14285714285714299</v>
      </c>
      <c r="Z1188" s="17">
        <v>0.186046511627907</v>
      </c>
      <c r="AA1188" s="17">
        <v>0.18888888888888899</v>
      </c>
      <c r="AB1188" s="17"/>
      <c r="AC1188" s="17">
        <v>0.176695726438512</v>
      </c>
      <c r="AD1188" s="17">
        <v>0.203990191309074</v>
      </c>
      <c r="AE1188" s="17">
        <v>0.15575660902132099</v>
      </c>
      <c r="AF1188" s="17"/>
      <c r="AG1188" s="17">
        <v>0.21190601272763199</v>
      </c>
      <c r="AH1188" s="17">
        <v>0.20960839841757001</v>
      </c>
      <c r="AI1188" s="17">
        <v>0.12348458170764499</v>
      </c>
      <c r="AJ1188" s="17">
        <v>0</v>
      </c>
      <c r="AK1188" s="17">
        <v>0.103974393340074</v>
      </c>
      <c r="AL1188" s="17"/>
      <c r="AM1188" s="17">
        <v>7.2500872954111201E-2</v>
      </c>
      <c r="AN1188" s="17">
        <v>0.24138021956209901</v>
      </c>
      <c r="AO1188" s="17">
        <v>0.19591009044849</v>
      </c>
      <c r="AP1188" s="17">
        <v>0.193011819728135</v>
      </c>
      <c r="AQ1188" s="17">
        <v>8.5453988994604005E-2</v>
      </c>
      <c r="AR1188" s="17"/>
      <c r="AS1188" s="17">
        <v>0.187066934073646</v>
      </c>
      <c r="AT1188" s="17">
        <v>0.20903281534735901</v>
      </c>
      <c r="AU1188" s="17">
        <v>0.17042815718823301</v>
      </c>
      <c r="AV1188" s="17">
        <v>0.17316191641515699</v>
      </c>
      <c r="AW1188" s="17"/>
      <c r="AX1188" s="17">
        <v>0.198258757529236</v>
      </c>
      <c r="AY1188" s="17"/>
      <c r="AZ1188" s="17">
        <v>0.170164273859016</v>
      </c>
      <c r="BA1188" s="17">
        <v>0.19525138338409101</v>
      </c>
      <c r="BB1188" s="17">
        <v>0.21385087668257699</v>
      </c>
      <c r="BC1188" s="17"/>
      <c r="BD1188" s="17">
        <v>0.18329623816870999</v>
      </c>
      <c r="BE1188" s="17">
        <v>0.18590345586924001</v>
      </c>
    </row>
    <row r="1189" spans="2:57" x14ac:dyDescent="0.35">
      <c r="B1189" t="s">
        <v>442</v>
      </c>
      <c r="C1189" s="17">
        <v>0.105084684996789</v>
      </c>
      <c r="D1189" s="17">
        <v>0.126559521705815</v>
      </c>
      <c r="E1189" s="17">
        <v>9.2949297313423704E-2</v>
      </c>
      <c r="F1189" s="17"/>
      <c r="G1189" s="17">
        <v>0.12510783071249401</v>
      </c>
      <c r="H1189" s="17">
        <v>0.17225048097586201</v>
      </c>
      <c r="I1189" s="17">
        <v>0.109090705780704</v>
      </c>
      <c r="J1189" s="17">
        <v>4.2148709095461402E-2</v>
      </c>
      <c r="K1189" s="17">
        <v>5.8498975875419801E-2</v>
      </c>
      <c r="L1189" s="17">
        <v>2.6236487026684401E-2</v>
      </c>
      <c r="M1189" s="17"/>
      <c r="N1189" s="17">
        <v>0.106151287498568</v>
      </c>
      <c r="O1189" s="17">
        <v>9.8963988127787395E-2</v>
      </c>
      <c r="P1189" s="17">
        <v>0.106954043661572</v>
      </c>
      <c r="Q1189" s="17">
        <v>0.10580525429714201</v>
      </c>
      <c r="R1189" s="17"/>
      <c r="S1189" s="17">
        <v>0.1</v>
      </c>
      <c r="T1189" s="17">
        <v>9.5238095238095205E-2</v>
      </c>
      <c r="U1189" s="17">
        <v>0.14705882352941199</v>
      </c>
      <c r="V1189" s="17">
        <v>0.11111111111111099</v>
      </c>
      <c r="W1189" s="17">
        <v>6.7796610169491497E-2</v>
      </c>
      <c r="X1189" s="17">
        <v>0.151898734177215</v>
      </c>
      <c r="Y1189" s="17">
        <v>0.1</v>
      </c>
      <c r="Z1189" s="17">
        <v>6.9767441860465101E-2</v>
      </c>
      <c r="AA1189" s="17">
        <v>8.8888888888888906E-2</v>
      </c>
      <c r="AB1189" s="17"/>
      <c r="AC1189" s="17">
        <v>5.7168916557860001E-2</v>
      </c>
      <c r="AD1189" s="17">
        <v>0.12833043999688801</v>
      </c>
      <c r="AE1189" s="17">
        <v>0.134752274800544</v>
      </c>
      <c r="AF1189" s="17"/>
      <c r="AG1189" s="17">
        <v>7.4871517407038998E-2</v>
      </c>
      <c r="AH1189" s="17">
        <v>0.112595368290322</v>
      </c>
      <c r="AI1189" s="17">
        <v>0.17282684672792101</v>
      </c>
      <c r="AJ1189" s="17">
        <v>0.18469483005198201</v>
      </c>
      <c r="AK1189" s="17">
        <v>8.5684052996409604E-2</v>
      </c>
      <c r="AL1189" s="17"/>
      <c r="AM1189" s="17">
        <v>5.1357766302466502E-2</v>
      </c>
      <c r="AN1189" s="17">
        <v>8.3861195583214795E-2</v>
      </c>
      <c r="AO1189" s="17">
        <v>0.118739879690135</v>
      </c>
      <c r="AP1189" s="17">
        <v>0.1249373617519</v>
      </c>
      <c r="AQ1189" s="17">
        <v>0.21119763090444599</v>
      </c>
      <c r="AR1189" s="17"/>
      <c r="AS1189" s="17">
        <v>0.117225322299992</v>
      </c>
      <c r="AT1189" s="17">
        <v>0.126075210873421</v>
      </c>
      <c r="AU1189" s="17">
        <v>5.5473709983882499E-2</v>
      </c>
      <c r="AV1189" s="17">
        <v>0.105229375575124</v>
      </c>
      <c r="AW1189" s="17"/>
      <c r="AX1189" s="17">
        <v>9.9979320781193204E-2</v>
      </c>
      <c r="AY1189" s="17"/>
      <c r="AZ1189" s="17">
        <v>0.12858720213597999</v>
      </c>
      <c r="BA1189" s="17">
        <v>0.120465759368971</v>
      </c>
      <c r="BB1189" s="17">
        <v>6.8244063423676601E-2</v>
      </c>
      <c r="BC1189" s="17"/>
      <c r="BD1189" s="17">
        <v>0.11777539153469101</v>
      </c>
      <c r="BE1189" s="17">
        <v>0.107427129625128</v>
      </c>
    </row>
    <row r="1190" spans="2:57" x14ac:dyDescent="0.35">
      <c r="B1190" t="s">
        <v>443</v>
      </c>
      <c r="C1190" s="17">
        <v>5.8898914658218997E-2</v>
      </c>
      <c r="D1190" s="17">
        <v>4.2958197114109802E-2</v>
      </c>
      <c r="E1190" s="17">
        <v>6.8550685448299703E-2</v>
      </c>
      <c r="F1190" s="17"/>
      <c r="G1190" s="17">
        <v>7.4650024621429403E-2</v>
      </c>
      <c r="H1190" s="17">
        <v>4.92596741258075E-2</v>
      </c>
      <c r="I1190" s="17">
        <v>6.8064233210142405E-2</v>
      </c>
      <c r="J1190" s="17">
        <v>4.1568136905075603E-2</v>
      </c>
      <c r="K1190" s="17">
        <v>7.2032375269903304E-2</v>
      </c>
      <c r="L1190" s="17">
        <v>5.5298441887011697E-2</v>
      </c>
      <c r="M1190" s="17"/>
      <c r="N1190" s="17">
        <v>3.4222782181974103E-2</v>
      </c>
      <c r="O1190" s="17">
        <v>6.2565917920125405E-2</v>
      </c>
      <c r="P1190" s="17">
        <v>7.4410927585375597E-2</v>
      </c>
      <c r="Q1190" s="17">
        <v>0.14175454376506</v>
      </c>
      <c r="R1190" s="17"/>
      <c r="S1190" s="17">
        <v>0.05</v>
      </c>
      <c r="T1190" s="17">
        <v>6.6666666666666693E-2</v>
      </c>
      <c r="U1190" s="17">
        <v>5.8823529411764698E-2</v>
      </c>
      <c r="V1190" s="17">
        <v>7.9365079365079402E-2</v>
      </c>
      <c r="W1190" s="17">
        <v>6.7796610169491497E-2</v>
      </c>
      <c r="X1190" s="17">
        <v>5.0632911392405097E-2</v>
      </c>
      <c r="Y1190" s="17">
        <v>5.7142857142857099E-2</v>
      </c>
      <c r="Z1190" s="17">
        <v>0</v>
      </c>
      <c r="AA1190" s="17">
        <v>6.6666666666666693E-2</v>
      </c>
      <c r="AB1190" s="17"/>
      <c r="AC1190" s="17">
        <v>5.6363271527806597E-2</v>
      </c>
      <c r="AD1190" s="17">
        <v>4.8010700508199403E-2</v>
      </c>
      <c r="AE1190" s="17">
        <v>0.121388342529316</v>
      </c>
      <c r="AF1190" s="17"/>
      <c r="AG1190" s="17">
        <v>4.90984525201845E-2</v>
      </c>
      <c r="AH1190" s="17">
        <v>4.4503141992369197E-2</v>
      </c>
      <c r="AI1190" s="17">
        <v>5.6832222894378601E-2</v>
      </c>
      <c r="AJ1190" s="17">
        <v>0</v>
      </c>
      <c r="AK1190" s="17">
        <v>0.135753707436854</v>
      </c>
      <c r="AL1190" s="17"/>
      <c r="AM1190" s="17">
        <v>8.6377758897666704E-2</v>
      </c>
      <c r="AN1190" s="17">
        <v>6.7821236207716504E-2</v>
      </c>
      <c r="AO1190" s="17">
        <v>6.9212982190807903E-2</v>
      </c>
      <c r="AP1190" s="17">
        <v>3.3156031272233898E-2</v>
      </c>
      <c r="AQ1190" s="17">
        <v>0</v>
      </c>
      <c r="AR1190" s="17"/>
      <c r="AS1190" s="17">
        <v>9.2030616378710198E-2</v>
      </c>
      <c r="AT1190" s="17">
        <v>3.6906929206809699E-2</v>
      </c>
      <c r="AU1190" s="17">
        <v>9.6254230188911605E-2</v>
      </c>
      <c r="AV1190" s="17">
        <v>0</v>
      </c>
      <c r="AW1190" s="17"/>
      <c r="AX1190" s="17">
        <v>4.9588859504344399E-2</v>
      </c>
      <c r="AY1190" s="17"/>
      <c r="AZ1190" s="17">
        <v>8.9862962388417802E-2</v>
      </c>
      <c r="BA1190" s="17">
        <v>2.5390949913339102E-2</v>
      </c>
      <c r="BB1190" s="17">
        <v>5.9114848785604503E-2</v>
      </c>
      <c r="BC1190" s="17"/>
      <c r="BD1190" s="17">
        <v>7.1969978167126303E-2</v>
      </c>
      <c r="BE1190" s="17">
        <v>2.62621754009735E-2</v>
      </c>
    </row>
    <row r="1191" spans="2:57" x14ac:dyDescent="0.35">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row>
    <row r="1192" spans="2:57" x14ac:dyDescent="0.35">
      <c r="B1192" s="6" t="s">
        <v>458</v>
      </c>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row>
    <row r="1193" spans="2:57" x14ac:dyDescent="0.35">
      <c r="B1193" s="24" t="s">
        <v>85</v>
      </c>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row>
    <row r="1194" spans="2:57" x14ac:dyDescent="0.35">
      <c r="B1194" t="s">
        <v>438</v>
      </c>
      <c r="C1194" s="17">
        <v>0.14280186643678999</v>
      </c>
      <c r="D1194" s="17">
        <v>0.16437681890879299</v>
      </c>
      <c r="E1194" s="17">
        <v>0.13078494208521599</v>
      </c>
      <c r="F1194" s="17"/>
      <c r="G1194" s="17">
        <v>0.168623225878998</v>
      </c>
      <c r="H1194" s="17">
        <v>0.149468135423166</v>
      </c>
      <c r="I1194" s="17">
        <v>0.124542333010197</v>
      </c>
      <c r="J1194" s="17">
        <v>0.204680147013</v>
      </c>
      <c r="K1194" s="17">
        <v>0.10257814528787999</v>
      </c>
      <c r="L1194" s="17">
        <v>5.6358847490437E-2</v>
      </c>
      <c r="M1194" s="17"/>
      <c r="N1194" s="17">
        <v>0.12819990673899401</v>
      </c>
      <c r="O1194" s="17">
        <v>0.15403253767176001</v>
      </c>
      <c r="P1194" s="17">
        <v>0.121988163391289</v>
      </c>
      <c r="Q1194" s="17">
        <v>0.21759534653576301</v>
      </c>
      <c r="R1194" s="17"/>
      <c r="S1194" s="17">
        <v>0.125</v>
      </c>
      <c r="T1194" s="17">
        <v>0.104761904761905</v>
      </c>
      <c r="U1194" s="17">
        <v>0.20588235294117599</v>
      </c>
      <c r="V1194" s="17">
        <v>0.14285714285714299</v>
      </c>
      <c r="W1194" s="17">
        <v>0.22033898305084701</v>
      </c>
      <c r="X1194" s="17">
        <v>0.177215189873418</v>
      </c>
      <c r="Y1194" s="17">
        <v>8.5714285714285701E-2</v>
      </c>
      <c r="Z1194" s="17">
        <v>9.3023255813953501E-2</v>
      </c>
      <c r="AA1194" s="17">
        <v>0.14444444444444399</v>
      </c>
      <c r="AB1194" s="17"/>
      <c r="AC1194" s="17">
        <v>0.13903905079939899</v>
      </c>
      <c r="AD1194" s="17">
        <v>0.14440902021879601</v>
      </c>
      <c r="AE1194" s="17">
        <v>0.139861427448426</v>
      </c>
      <c r="AF1194" s="17"/>
      <c r="AG1194" s="17">
        <v>0.16045756269328099</v>
      </c>
      <c r="AH1194" s="17">
        <v>0.12997789292297199</v>
      </c>
      <c r="AI1194" s="17">
        <v>0.106224183469705</v>
      </c>
      <c r="AJ1194" s="17">
        <v>0</v>
      </c>
      <c r="AK1194" s="17">
        <v>0.16533558023096301</v>
      </c>
      <c r="AL1194" s="17"/>
      <c r="AM1194" s="17">
        <v>0.121732107269285</v>
      </c>
      <c r="AN1194" s="17">
        <v>0.17635253917448601</v>
      </c>
      <c r="AO1194" s="17">
        <v>0.104445052121346</v>
      </c>
      <c r="AP1194" s="17">
        <v>0.171443856974095</v>
      </c>
      <c r="AQ1194" s="17">
        <v>0.21522915860764499</v>
      </c>
      <c r="AR1194" s="17"/>
      <c r="AS1194" s="17">
        <v>0.151055211475288</v>
      </c>
      <c r="AT1194" s="17">
        <v>0.14858246264487199</v>
      </c>
      <c r="AU1194" s="17">
        <v>0.123785518845879</v>
      </c>
      <c r="AV1194" s="17">
        <v>0.14189968097675601</v>
      </c>
      <c r="AW1194" s="17"/>
      <c r="AX1194" s="17">
        <v>0.12728426255882799</v>
      </c>
      <c r="AY1194" s="17"/>
      <c r="AZ1194" s="17">
        <v>0.135493897684274</v>
      </c>
      <c r="BA1194" s="17">
        <v>0.14524138223834401</v>
      </c>
      <c r="BB1194" s="17">
        <v>0.14696200249161601</v>
      </c>
      <c r="BC1194" s="17"/>
      <c r="BD1194" s="17">
        <v>0.157180803284826</v>
      </c>
      <c r="BE1194" s="17">
        <v>0.12354740086399101</v>
      </c>
    </row>
    <row r="1195" spans="2:57" x14ac:dyDescent="0.35">
      <c r="B1195" t="s">
        <v>439</v>
      </c>
      <c r="C1195" s="17">
        <v>0.31078890989054497</v>
      </c>
      <c r="D1195" s="17">
        <v>0.281198930486937</v>
      </c>
      <c r="E1195" s="17">
        <v>0.32495036519156001</v>
      </c>
      <c r="F1195" s="17"/>
      <c r="G1195" s="17">
        <v>0.32649599954319902</v>
      </c>
      <c r="H1195" s="17">
        <v>0.32053260666278199</v>
      </c>
      <c r="I1195" s="17">
        <v>0.28908668076975202</v>
      </c>
      <c r="J1195" s="17">
        <v>0.33575831279857599</v>
      </c>
      <c r="K1195" s="17">
        <v>0.34557629912445698</v>
      </c>
      <c r="L1195" s="17">
        <v>0.16532251130617401</v>
      </c>
      <c r="M1195" s="17"/>
      <c r="N1195" s="17">
        <v>0.31380682987129199</v>
      </c>
      <c r="O1195" s="17">
        <v>0.344905620975685</v>
      </c>
      <c r="P1195" s="17">
        <v>0.26994283893693899</v>
      </c>
      <c r="Q1195" s="17">
        <v>0.28980552096233497</v>
      </c>
      <c r="R1195" s="17"/>
      <c r="S1195" s="17">
        <v>0.33333333333333298</v>
      </c>
      <c r="T1195" s="17">
        <v>0.36190476190476201</v>
      </c>
      <c r="U1195" s="17">
        <v>0.17647058823529399</v>
      </c>
      <c r="V1195" s="17">
        <v>0.317460317460317</v>
      </c>
      <c r="W1195" s="17">
        <v>0.338983050847458</v>
      </c>
      <c r="X1195" s="17">
        <v>0.240506329113924</v>
      </c>
      <c r="Y1195" s="17">
        <v>0.38571428571428601</v>
      </c>
      <c r="Z1195" s="17">
        <v>0.25581395348837199</v>
      </c>
      <c r="AA1195" s="17">
        <v>0.32222222222222202</v>
      </c>
      <c r="AB1195" s="17"/>
      <c r="AC1195" s="17">
        <v>0.304188169360464</v>
      </c>
      <c r="AD1195" s="17">
        <v>0.30706266379096703</v>
      </c>
      <c r="AE1195" s="17">
        <v>0.30745495128621497</v>
      </c>
      <c r="AF1195" s="17"/>
      <c r="AG1195" s="17">
        <v>0.28337879334884802</v>
      </c>
      <c r="AH1195" s="17">
        <v>0.34252705493864999</v>
      </c>
      <c r="AI1195" s="17">
        <v>0.39907108320996199</v>
      </c>
      <c r="AJ1195" s="17">
        <v>0</v>
      </c>
      <c r="AK1195" s="17">
        <v>0.22122257995863301</v>
      </c>
      <c r="AL1195" s="17"/>
      <c r="AM1195" s="17">
        <v>0.172564885644623</v>
      </c>
      <c r="AN1195" s="17">
        <v>0.25596875514477702</v>
      </c>
      <c r="AO1195" s="17">
        <v>0.33956310440231802</v>
      </c>
      <c r="AP1195" s="17">
        <v>0.382844862580138</v>
      </c>
      <c r="AQ1195" s="17">
        <v>0.23315505857365701</v>
      </c>
      <c r="AR1195" s="17"/>
      <c r="AS1195" s="17">
        <v>0.33519088656698798</v>
      </c>
      <c r="AT1195" s="17">
        <v>0.315221658237544</v>
      </c>
      <c r="AU1195" s="17">
        <v>0.30713977419945698</v>
      </c>
      <c r="AV1195" s="17">
        <v>0.26336496149869298</v>
      </c>
      <c r="AW1195" s="17"/>
      <c r="AX1195" s="17">
        <v>0.31535928509636801</v>
      </c>
      <c r="AY1195" s="17"/>
      <c r="AZ1195" s="17">
        <v>0.31864442472361898</v>
      </c>
      <c r="BA1195" s="17">
        <v>0.310466533762779</v>
      </c>
      <c r="BB1195" s="17">
        <v>0.30888934062170498</v>
      </c>
      <c r="BC1195" s="17"/>
      <c r="BD1195" s="17">
        <v>0.327938783283031</v>
      </c>
      <c r="BE1195" s="17">
        <v>0.31312311097874801</v>
      </c>
    </row>
    <row r="1196" spans="2:57" x14ac:dyDescent="0.35">
      <c r="B1196" t="s">
        <v>440</v>
      </c>
      <c r="C1196" s="17">
        <v>0.39905156766677002</v>
      </c>
      <c r="D1196" s="17">
        <v>0.40843799315792301</v>
      </c>
      <c r="E1196" s="17">
        <v>0.39540764928038302</v>
      </c>
      <c r="F1196" s="17"/>
      <c r="G1196" s="17">
        <v>0.25067514638302002</v>
      </c>
      <c r="H1196" s="17">
        <v>0.31014673867414599</v>
      </c>
      <c r="I1196" s="17">
        <v>0.45586158500408602</v>
      </c>
      <c r="J1196" s="17">
        <v>0.40892399159496901</v>
      </c>
      <c r="K1196" s="17">
        <v>0.44900701988279701</v>
      </c>
      <c r="L1196" s="17">
        <v>0.69602128446156697</v>
      </c>
      <c r="M1196" s="17"/>
      <c r="N1196" s="17">
        <v>0.45664723991495798</v>
      </c>
      <c r="O1196" s="17">
        <v>0.35070675673364599</v>
      </c>
      <c r="P1196" s="17">
        <v>0.365456994123246</v>
      </c>
      <c r="Q1196" s="17">
        <v>0.26142703373810999</v>
      </c>
      <c r="R1196" s="17"/>
      <c r="S1196" s="17">
        <v>0.391666666666667</v>
      </c>
      <c r="T1196" s="17">
        <v>0.39047619047618998</v>
      </c>
      <c r="U1196" s="17">
        <v>0.41176470588235298</v>
      </c>
      <c r="V1196" s="17">
        <v>0.38095238095238099</v>
      </c>
      <c r="W1196" s="17">
        <v>0.322033898305085</v>
      </c>
      <c r="X1196" s="17">
        <v>0.417721518987342</v>
      </c>
      <c r="Y1196" s="17">
        <v>0.4</v>
      </c>
      <c r="Z1196" s="17">
        <v>0.55813953488372103</v>
      </c>
      <c r="AA1196" s="17">
        <v>0.4</v>
      </c>
      <c r="AB1196" s="17"/>
      <c r="AC1196" s="17">
        <v>0.43826857138506298</v>
      </c>
      <c r="AD1196" s="17">
        <v>0.39904597426196298</v>
      </c>
      <c r="AE1196" s="17">
        <v>0.33720788268915203</v>
      </c>
      <c r="AF1196" s="17"/>
      <c r="AG1196" s="17">
        <v>0.45654090649611301</v>
      </c>
      <c r="AH1196" s="17">
        <v>0.383094896826845</v>
      </c>
      <c r="AI1196" s="17">
        <v>0.31060537957203999</v>
      </c>
      <c r="AJ1196" s="17">
        <v>0.61166728040352503</v>
      </c>
      <c r="AK1196" s="17">
        <v>0.37513961417858099</v>
      </c>
      <c r="AL1196" s="17"/>
      <c r="AM1196" s="17">
        <v>0.45839154398467502</v>
      </c>
      <c r="AN1196" s="17">
        <v>0.41901960461377402</v>
      </c>
      <c r="AO1196" s="17">
        <v>0.40887530379724801</v>
      </c>
      <c r="AP1196" s="17">
        <v>0.31527510410454901</v>
      </c>
      <c r="AQ1196" s="17">
        <v>0.47300099260630701</v>
      </c>
      <c r="AR1196" s="17"/>
      <c r="AS1196" s="17">
        <v>0.36457392565474001</v>
      </c>
      <c r="AT1196" s="17">
        <v>0.373682335265278</v>
      </c>
      <c r="AU1196" s="17">
        <v>0.42524826692923801</v>
      </c>
      <c r="AV1196" s="17">
        <v>0.48084287246583901</v>
      </c>
      <c r="AW1196" s="17"/>
      <c r="AX1196" s="17">
        <v>0.411957884910223</v>
      </c>
      <c r="AY1196" s="17"/>
      <c r="AZ1196" s="17">
        <v>0.35632032144087</v>
      </c>
      <c r="BA1196" s="17">
        <v>0.399803813532634</v>
      </c>
      <c r="BB1196" s="17">
        <v>0.43654348745674498</v>
      </c>
      <c r="BC1196" s="17"/>
      <c r="BD1196" s="17">
        <v>0.36978919313214198</v>
      </c>
      <c r="BE1196" s="17">
        <v>0.408306167102228</v>
      </c>
    </row>
    <row r="1197" spans="2:57" x14ac:dyDescent="0.35">
      <c r="B1197" t="s">
        <v>441</v>
      </c>
      <c r="C1197" s="17">
        <v>6.1567507351174902E-2</v>
      </c>
      <c r="D1197" s="17">
        <v>7.6739804268434297E-2</v>
      </c>
      <c r="E1197" s="17">
        <v>5.2934069327106599E-2</v>
      </c>
      <c r="F1197" s="17"/>
      <c r="G1197" s="17">
        <v>0.15371819746169599</v>
      </c>
      <c r="H1197" s="17">
        <v>0.126455982809377</v>
      </c>
      <c r="I1197" s="17">
        <v>3.8763003978804299E-2</v>
      </c>
      <c r="J1197" s="17">
        <v>0</v>
      </c>
      <c r="K1197" s="17">
        <v>9.3134903640582807E-3</v>
      </c>
      <c r="L1197" s="17">
        <v>0</v>
      </c>
      <c r="M1197" s="17"/>
      <c r="N1197" s="17">
        <v>3.2232105491111197E-2</v>
      </c>
      <c r="O1197" s="17">
        <v>5.4473043864181198E-2</v>
      </c>
      <c r="P1197" s="17">
        <v>0.14935349148101801</v>
      </c>
      <c r="Q1197" s="17">
        <v>0.10711245278227199</v>
      </c>
      <c r="R1197" s="17"/>
      <c r="S1197" s="17">
        <v>7.4999999999999997E-2</v>
      </c>
      <c r="T1197" s="17">
        <v>6.6666666666666693E-2</v>
      </c>
      <c r="U1197" s="17">
        <v>8.8235294117647106E-2</v>
      </c>
      <c r="V1197" s="17">
        <v>7.9365079365079402E-2</v>
      </c>
      <c r="W1197" s="17">
        <v>1.6949152542372899E-2</v>
      </c>
      <c r="X1197" s="17">
        <v>6.3291139240506306E-2</v>
      </c>
      <c r="Y1197" s="17">
        <v>4.2857142857142899E-2</v>
      </c>
      <c r="Z1197" s="17">
        <v>9.3023255813953501E-2</v>
      </c>
      <c r="AA1197" s="17">
        <v>3.3333333333333298E-2</v>
      </c>
      <c r="AB1197" s="17"/>
      <c r="AC1197" s="17">
        <v>5.29648453235642E-2</v>
      </c>
      <c r="AD1197" s="17">
        <v>5.62593698844263E-2</v>
      </c>
      <c r="AE1197" s="17">
        <v>0.114302330775556</v>
      </c>
      <c r="AF1197" s="17"/>
      <c r="AG1197" s="17">
        <v>4.64138710389356E-2</v>
      </c>
      <c r="AH1197" s="17">
        <v>7.3104180716715095E-2</v>
      </c>
      <c r="AI1197" s="17">
        <v>4.04678925175311E-2</v>
      </c>
      <c r="AJ1197" s="17">
        <v>0.18469483005198201</v>
      </c>
      <c r="AK1197" s="17">
        <v>3.9490083104702201E-2</v>
      </c>
      <c r="AL1197" s="17"/>
      <c r="AM1197" s="17">
        <v>0.12179538320116599</v>
      </c>
      <c r="AN1197" s="17">
        <v>4.9918842995083701E-2</v>
      </c>
      <c r="AO1197" s="17">
        <v>5.4830804883444502E-2</v>
      </c>
      <c r="AP1197" s="17">
        <v>6.11661698662204E-2</v>
      </c>
      <c r="AQ1197" s="17">
        <v>7.8614790212390595E-2</v>
      </c>
      <c r="AR1197" s="17"/>
      <c r="AS1197" s="17">
        <v>3.7229978773340902E-2</v>
      </c>
      <c r="AT1197" s="17">
        <v>8.3240348136769296E-2</v>
      </c>
      <c r="AU1197" s="17">
        <v>5.3304703552186097E-2</v>
      </c>
      <c r="AV1197" s="17">
        <v>6.4903487336491997E-2</v>
      </c>
      <c r="AW1197" s="17"/>
      <c r="AX1197" s="17">
        <v>5.9991771937058201E-2</v>
      </c>
      <c r="AY1197" s="17"/>
      <c r="AZ1197" s="17">
        <v>7.0085653549673693E-2</v>
      </c>
      <c r="BA1197" s="17">
        <v>8.4223400466744106E-2</v>
      </c>
      <c r="BB1197" s="17">
        <v>2.82767183878322E-2</v>
      </c>
      <c r="BC1197" s="17"/>
      <c r="BD1197" s="17">
        <v>4.0517174478703101E-2</v>
      </c>
      <c r="BE1197" s="17">
        <v>9.4217838740351903E-2</v>
      </c>
    </row>
    <row r="1198" spans="2:57" x14ac:dyDescent="0.35">
      <c r="B1198" t="s">
        <v>442</v>
      </c>
      <c r="C1198" s="17">
        <v>2.7364724268948301E-2</v>
      </c>
      <c r="D1198" s="17">
        <v>1.9123260893611001E-2</v>
      </c>
      <c r="E1198" s="17">
        <v>3.2340245772857497E-2</v>
      </c>
      <c r="F1198" s="17"/>
      <c r="G1198" s="17">
        <v>4.3258927202974702E-2</v>
      </c>
      <c r="H1198" s="17">
        <v>4.5293238020572897E-2</v>
      </c>
      <c r="I1198" s="17">
        <v>2.9068927601894699E-2</v>
      </c>
      <c r="J1198" s="17">
        <v>0</v>
      </c>
      <c r="K1198" s="17">
        <v>2.1492670070903701E-2</v>
      </c>
      <c r="L1198" s="17">
        <v>0</v>
      </c>
      <c r="M1198" s="17"/>
      <c r="N1198" s="17">
        <v>3.2042201370771399E-2</v>
      </c>
      <c r="O1198" s="17">
        <v>2.6924574016920801E-2</v>
      </c>
      <c r="P1198" s="17">
        <v>2.1263941467021399E-2</v>
      </c>
      <c r="Q1198" s="17">
        <v>1.49401521257943E-2</v>
      </c>
      <c r="R1198" s="17"/>
      <c r="S1198" s="17">
        <v>3.3333333333333298E-2</v>
      </c>
      <c r="T1198" s="17">
        <v>0</v>
      </c>
      <c r="U1198" s="17">
        <v>5.8823529411764698E-2</v>
      </c>
      <c r="V1198" s="17">
        <v>3.17460317460318E-2</v>
      </c>
      <c r="W1198" s="17">
        <v>3.3898305084745797E-2</v>
      </c>
      <c r="X1198" s="17">
        <v>3.7974683544303799E-2</v>
      </c>
      <c r="Y1198" s="17">
        <v>2.8571428571428598E-2</v>
      </c>
      <c r="Z1198" s="17">
        <v>0</v>
      </c>
      <c r="AA1198" s="17">
        <v>2.2222222222222199E-2</v>
      </c>
      <c r="AB1198" s="17"/>
      <c r="AC1198" s="17">
        <v>4.5880458018513403E-3</v>
      </c>
      <c r="AD1198" s="17">
        <v>4.2043477795955402E-2</v>
      </c>
      <c r="AE1198" s="17">
        <v>1.17322290414048E-2</v>
      </c>
      <c r="AF1198" s="17"/>
      <c r="AG1198" s="17">
        <v>0</v>
      </c>
      <c r="AH1198" s="17">
        <v>2.6792832602448999E-2</v>
      </c>
      <c r="AI1198" s="17">
        <v>0.10511706224448999</v>
      </c>
      <c r="AJ1198" s="17">
        <v>0</v>
      </c>
      <c r="AK1198" s="17">
        <v>6.3058435090267206E-2</v>
      </c>
      <c r="AL1198" s="17"/>
      <c r="AM1198" s="17">
        <v>2.0733653361310798E-2</v>
      </c>
      <c r="AN1198" s="17">
        <v>2.3255561413135301E-2</v>
      </c>
      <c r="AO1198" s="17">
        <v>2.73442592300547E-2</v>
      </c>
      <c r="AP1198" s="17">
        <v>4.2769118245588197E-2</v>
      </c>
      <c r="AQ1198" s="17">
        <v>0</v>
      </c>
      <c r="AR1198" s="17"/>
      <c r="AS1198" s="17">
        <v>2.1064856220323998E-2</v>
      </c>
      <c r="AT1198" s="17">
        <v>3.9197541215262401E-2</v>
      </c>
      <c r="AU1198" s="17">
        <v>6.6794460991525199E-3</v>
      </c>
      <c r="AV1198" s="17">
        <v>3.9924007913277798E-2</v>
      </c>
      <c r="AW1198" s="17"/>
      <c r="AX1198" s="17">
        <v>3.08016145811249E-2</v>
      </c>
      <c r="AY1198" s="17"/>
      <c r="AZ1198" s="17">
        <v>3.9779503853984301E-2</v>
      </c>
      <c r="BA1198" s="17">
        <v>3.2228800580953898E-2</v>
      </c>
      <c r="BB1198" s="17">
        <v>1.0147067268202199E-2</v>
      </c>
      <c r="BC1198" s="17"/>
      <c r="BD1198" s="17">
        <v>3.33202082312909E-2</v>
      </c>
      <c r="BE1198" s="17">
        <v>2.8934357365609301E-2</v>
      </c>
    </row>
    <row r="1199" spans="2:57" x14ac:dyDescent="0.35">
      <c r="B1199" t="s">
        <v>443</v>
      </c>
      <c r="C1199" s="17">
        <v>5.8425424385771203E-2</v>
      </c>
      <c r="D1199" s="17">
        <v>5.0123192284301399E-2</v>
      </c>
      <c r="E1199" s="17">
        <v>6.3582728342876996E-2</v>
      </c>
      <c r="F1199" s="17"/>
      <c r="G1199" s="17">
        <v>5.7228503530111101E-2</v>
      </c>
      <c r="H1199" s="17">
        <v>4.8103298409955503E-2</v>
      </c>
      <c r="I1199" s="17">
        <v>6.26774696352662E-2</v>
      </c>
      <c r="J1199" s="17">
        <v>5.0637548593455699E-2</v>
      </c>
      <c r="K1199" s="17">
        <v>7.2032375269903304E-2</v>
      </c>
      <c r="L1199" s="17">
        <v>8.2297356741821995E-2</v>
      </c>
      <c r="M1199" s="17"/>
      <c r="N1199" s="17">
        <v>3.7071716612873701E-2</v>
      </c>
      <c r="O1199" s="17">
        <v>6.8957466737807005E-2</v>
      </c>
      <c r="P1199" s="17">
        <v>7.1994570600486807E-2</v>
      </c>
      <c r="Q1199" s="17">
        <v>0.109119493855726</v>
      </c>
      <c r="R1199" s="17"/>
      <c r="S1199" s="17">
        <v>4.1666666666666699E-2</v>
      </c>
      <c r="T1199" s="17">
        <v>7.6190476190476197E-2</v>
      </c>
      <c r="U1199" s="17">
        <v>5.8823529411764698E-2</v>
      </c>
      <c r="V1199" s="17">
        <v>4.7619047619047603E-2</v>
      </c>
      <c r="W1199" s="17">
        <v>6.7796610169491497E-2</v>
      </c>
      <c r="X1199" s="17">
        <v>6.3291139240506306E-2</v>
      </c>
      <c r="Y1199" s="17">
        <v>5.7142857142857099E-2</v>
      </c>
      <c r="Z1199" s="17">
        <v>0</v>
      </c>
      <c r="AA1199" s="17">
        <v>7.7777777777777807E-2</v>
      </c>
      <c r="AB1199" s="17"/>
      <c r="AC1199" s="17">
        <v>6.0951317329657903E-2</v>
      </c>
      <c r="AD1199" s="17">
        <v>5.11794940478928E-2</v>
      </c>
      <c r="AE1199" s="17">
        <v>8.9441178759245593E-2</v>
      </c>
      <c r="AF1199" s="17"/>
      <c r="AG1199" s="17">
        <v>5.32088664228225E-2</v>
      </c>
      <c r="AH1199" s="17">
        <v>4.4503141992369197E-2</v>
      </c>
      <c r="AI1199" s="17">
        <v>3.8514398986273103E-2</v>
      </c>
      <c r="AJ1199" s="17">
        <v>0.20363788954449299</v>
      </c>
      <c r="AK1199" s="17">
        <v>0.135753707436854</v>
      </c>
      <c r="AL1199" s="17"/>
      <c r="AM1199" s="17">
        <v>0.10478242653894</v>
      </c>
      <c r="AN1199" s="17">
        <v>7.5484696658744396E-2</v>
      </c>
      <c r="AO1199" s="17">
        <v>6.4941475565588505E-2</v>
      </c>
      <c r="AP1199" s="17">
        <v>2.6500888229409599E-2</v>
      </c>
      <c r="AQ1199" s="17">
        <v>0</v>
      </c>
      <c r="AR1199" s="17"/>
      <c r="AS1199" s="17">
        <v>9.0885141309318906E-2</v>
      </c>
      <c r="AT1199" s="17">
        <v>4.0075654500275198E-2</v>
      </c>
      <c r="AU1199" s="17">
        <v>8.3842290374087095E-2</v>
      </c>
      <c r="AV1199" s="17">
        <v>9.0649898089423808E-3</v>
      </c>
      <c r="AW1199" s="17"/>
      <c r="AX1199" s="17">
        <v>5.4605180916397003E-2</v>
      </c>
      <c r="AY1199" s="17"/>
      <c r="AZ1199" s="17">
        <v>7.9676198747578406E-2</v>
      </c>
      <c r="BA1199" s="17">
        <v>2.8036069418544599E-2</v>
      </c>
      <c r="BB1199" s="17">
        <v>6.9181383773900304E-2</v>
      </c>
      <c r="BC1199" s="17"/>
      <c r="BD1199" s="17">
        <v>7.1253837590007196E-2</v>
      </c>
      <c r="BE1199" s="17">
        <v>3.18711249490716E-2</v>
      </c>
    </row>
    <row r="1200" spans="2:57" x14ac:dyDescent="0.35">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row>
    <row r="1201" spans="2:57" x14ac:dyDescent="0.35">
      <c r="B1201" s="6" t="s">
        <v>468</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row>
    <row r="1202" spans="2:57" x14ac:dyDescent="0.35">
      <c r="B1202" s="24" t="s">
        <v>359</v>
      </c>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row>
    <row r="1203" spans="2:57" x14ac:dyDescent="0.35">
      <c r="B1203" t="s">
        <v>459</v>
      </c>
      <c r="C1203" s="17">
        <v>0.138571187649178</v>
      </c>
      <c r="D1203" s="17">
        <v>0.10549132903745501</v>
      </c>
      <c r="E1203" s="17">
        <v>0.15780969161949701</v>
      </c>
      <c r="F1203" s="17"/>
      <c r="G1203" s="17">
        <v>0.110531432424156</v>
      </c>
      <c r="H1203" s="17">
        <v>9.2573454209291098E-2</v>
      </c>
      <c r="I1203" s="17">
        <v>0.18557883448133999</v>
      </c>
      <c r="J1203" s="17">
        <v>0.21472693055405701</v>
      </c>
      <c r="K1203" s="17">
        <v>0.103835434614849</v>
      </c>
      <c r="L1203" s="17">
        <v>5.5715502049673099E-2</v>
      </c>
      <c r="M1203" s="17"/>
      <c r="N1203" s="17">
        <v>0.13681715294010199</v>
      </c>
      <c r="O1203" s="17">
        <v>0.14663749691620601</v>
      </c>
      <c r="P1203" s="17">
        <v>0.141773648807546</v>
      </c>
      <c r="Q1203" s="17">
        <v>0.132839510428167</v>
      </c>
      <c r="R1203" s="17"/>
      <c r="S1203" s="17">
        <v>7.5471698113207503E-2</v>
      </c>
      <c r="T1203" s="17">
        <v>0.13636363636363599</v>
      </c>
      <c r="U1203" s="17">
        <v>0.23529411764705899</v>
      </c>
      <c r="V1203" s="17">
        <v>0.114285714285714</v>
      </c>
      <c r="W1203" s="17">
        <v>0.15384615384615399</v>
      </c>
      <c r="X1203" s="17">
        <v>0.217391304347826</v>
      </c>
      <c r="Y1203" s="17">
        <v>8.3333333333333301E-2</v>
      </c>
      <c r="Z1203" s="17">
        <v>0.13043478260869601</v>
      </c>
      <c r="AA1203" s="17">
        <v>0.116279069767442</v>
      </c>
      <c r="AB1203" s="17"/>
      <c r="AC1203" s="17">
        <v>9.8998197445633096E-2</v>
      </c>
      <c r="AD1203" s="17">
        <v>0.151134486692171</v>
      </c>
      <c r="AE1203" s="17">
        <v>0.16712915070155401</v>
      </c>
      <c r="AF1203" s="17"/>
      <c r="AG1203" s="17">
        <v>0.119321406344384</v>
      </c>
      <c r="AH1203" s="17">
        <v>0.163235824670804</v>
      </c>
      <c r="AI1203" s="17">
        <v>0.106681096427739</v>
      </c>
      <c r="AJ1203" s="17">
        <v>0</v>
      </c>
      <c r="AK1203" s="17">
        <v>0.14210400795029199</v>
      </c>
      <c r="AL1203" s="17"/>
      <c r="AM1203" s="17">
        <v>4.2119985946904998E-2</v>
      </c>
      <c r="AN1203" s="17">
        <v>0.15039126569403299</v>
      </c>
      <c r="AO1203" s="17">
        <v>0.117123641873977</v>
      </c>
      <c r="AP1203" s="17">
        <v>0.16427894504079499</v>
      </c>
      <c r="AQ1203" s="17">
        <v>0.22036597805883901</v>
      </c>
      <c r="AR1203" s="17"/>
      <c r="AS1203" s="17">
        <v>0.108221816401253</v>
      </c>
      <c r="AT1203" s="17">
        <v>0.15240410672647101</v>
      </c>
      <c r="AU1203" s="17">
        <v>0.16387520561701299</v>
      </c>
      <c r="AV1203" s="17">
        <v>0.12377392989609901</v>
      </c>
      <c r="AW1203" s="17"/>
      <c r="AX1203" s="17">
        <v>0.13072199494577399</v>
      </c>
      <c r="AY1203" s="17"/>
      <c r="AZ1203" s="17">
        <v>0.116972882051046</v>
      </c>
      <c r="BA1203" s="17">
        <v>0.14909256417484701</v>
      </c>
      <c r="BB1203" s="17">
        <v>0.13459495659621101</v>
      </c>
      <c r="BC1203" s="17"/>
      <c r="BD1203" s="17">
        <v>0.14036322831859599</v>
      </c>
      <c r="BE1203" s="17">
        <v>0.12973961438457601</v>
      </c>
    </row>
    <row r="1204" spans="2:57" x14ac:dyDescent="0.35">
      <c r="B1204" t="s">
        <v>460</v>
      </c>
      <c r="C1204" s="17">
        <v>0.21915017809721801</v>
      </c>
      <c r="D1204" s="17">
        <v>0.24645100301053899</v>
      </c>
      <c r="E1204" s="17">
        <v>0.203272630534128</v>
      </c>
      <c r="F1204" s="17"/>
      <c r="G1204" s="17">
        <v>0.14623369253712501</v>
      </c>
      <c r="H1204" s="17">
        <v>0.31797453555541899</v>
      </c>
      <c r="I1204" s="17">
        <v>0.174040883922043</v>
      </c>
      <c r="J1204" s="17">
        <v>0.224160304908777</v>
      </c>
      <c r="K1204" s="17">
        <v>0.183855284928962</v>
      </c>
      <c r="L1204" s="17">
        <v>0.118471876954739</v>
      </c>
      <c r="M1204" s="17"/>
      <c r="N1204" s="17">
        <v>0.214222236421624</v>
      </c>
      <c r="O1204" s="17">
        <v>0.28614276326217503</v>
      </c>
      <c r="P1204" s="17">
        <v>0.169962770229029</v>
      </c>
      <c r="Q1204" s="17">
        <v>0.152568882354916</v>
      </c>
      <c r="R1204" s="17"/>
      <c r="S1204" s="17">
        <v>0.169811320754717</v>
      </c>
      <c r="T1204" s="17">
        <v>0.25</v>
      </c>
      <c r="U1204" s="17">
        <v>0.29411764705882398</v>
      </c>
      <c r="V1204" s="17">
        <v>0.17142857142857101</v>
      </c>
      <c r="W1204" s="17">
        <v>0.30769230769230799</v>
      </c>
      <c r="X1204" s="17">
        <v>0.108695652173913</v>
      </c>
      <c r="Y1204" s="17">
        <v>0.22222222222222199</v>
      </c>
      <c r="Z1204" s="17">
        <v>0.217391304347826</v>
      </c>
      <c r="AA1204" s="17">
        <v>0.27906976744186002</v>
      </c>
      <c r="AB1204" s="17"/>
      <c r="AC1204" s="17">
        <v>0.235522835529694</v>
      </c>
      <c r="AD1204" s="17">
        <v>0.237941445727052</v>
      </c>
      <c r="AE1204" s="17">
        <v>0.15167660394583701</v>
      </c>
      <c r="AF1204" s="17"/>
      <c r="AG1204" s="17">
        <v>0.17985478547248099</v>
      </c>
      <c r="AH1204" s="17">
        <v>0.23871291659712199</v>
      </c>
      <c r="AI1204" s="17">
        <v>0.20673795249597299</v>
      </c>
      <c r="AJ1204" s="17">
        <v>0</v>
      </c>
      <c r="AK1204" s="17">
        <v>0.18891200294684099</v>
      </c>
      <c r="AL1204" s="17"/>
      <c r="AM1204" s="17">
        <v>8.5474971481759393E-2</v>
      </c>
      <c r="AN1204" s="17">
        <v>0.19508523873470099</v>
      </c>
      <c r="AO1204" s="17">
        <v>0.21370387704060001</v>
      </c>
      <c r="AP1204" s="17">
        <v>0.25342848686210701</v>
      </c>
      <c r="AQ1204" s="17">
        <v>0.552002303008305</v>
      </c>
      <c r="AR1204" s="17"/>
      <c r="AS1204" s="17">
        <v>0.228120504977122</v>
      </c>
      <c r="AT1204" s="17">
        <v>0.23390085017008899</v>
      </c>
      <c r="AU1204" s="17">
        <v>0.19312757836429001</v>
      </c>
      <c r="AV1204" s="17">
        <v>0.19463041375424101</v>
      </c>
      <c r="AW1204" s="17"/>
      <c r="AX1204" s="17">
        <v>0.24276845950482501</v>
      </c>
      <c r="AY1204" s="17"/>
      <c r="AZ1204" s="17">
        <v>0.223487154984815</v>
      </c>
      <c r="BA1204" s="17">
        <v>0.23078301437488999</v>
      </c>
      <c r="BB1204" s="17">
        <v>0.213777699852785</v>
      </c>
      <c r="BC1204" s="17"/>
      <c r="BD1204" s="17">
        <v>0.251940495069432</v>
      </c>
      <c r="BE1204" s="17">
        <v>0.211873485551549</v>
      </c>
    </row>
    <row r="1205" spans="2:57" x14ac:dyDescent="0.35">
      <c r="B1205" t="s">
        <v>461</v>
      </c>
      <c r="C1205" s="17">
        <v>0.25166669713553003</v>
      </c>
      <c r="D1205" s="17">
        <v>0.30245579651835103</v>
      </c>
      <c r="E1205" s="17">
        <v>0.22212889585305701</v>
      </c>
      <c r="F1205" s="17"/>
      <c r="G1205" s="17">
        <v>0.22839580405384299</v>
      </c>
      <c r="H1205" s="17">
        <v>0.241132548394629</v>
      </c>
      <c r="I1205" s="17">
        <v>0.24853207985655901</v>
      </c>
      <c r="J1205" s="17">
        <v>0.23527608884286599</v>
      </c>
      <c r="K1205" s="17">
        <v>0.319914048153363</v>
      </c>
      <c r="L1205" s="17">
        <v>0.230639613751388</v>
      </c>
      <c r="M1205" s="17"/>
      <c r="N1205" s="17">
        <v>0.24133720698392899</v>
      </c>
      <c r="O1205" s="17">
        <v>0.27564172751667299</v>
      </c>
      <c r="P1205" s="17">
        <v>0.282030777404297</v>
      </c>
      <c r="Q1205" s="17">
        <v>0.17635166543478301</v>
      </c>
      <c r="R1205" s="17"/>
      <c r="S1205" s="17">
        <v>0.43396226415094302</v>
      </c>
      <c r="T1205" s="17">
        <v>0.22727272727272699</v>
      </c>
      <c r="U1205" s="17">
        <v>0.11764705882352899</v>
      </c>
      <c r="V1205" s="17">
        <v>0.22857142857142901</v>
      </c>
      <c r="W1205" s="17">
        <v>0.230769230769231</v>
      </c>
      <c r="X1205" s="17">
        <v>0.173913043478261</v>
      </c>
      <c r="Y1205" s="17">
        <v>0.30555555555555602</v>
      </c>
      <c r="Z1205" s="17">
        <v>0.30434782608695699</v>
      </c>
      <c r="AA1205" s="17">
        <v>0.232558139534884</v>
      </c>
      <c r="AB1205" s="17"/>
      <c r="AC1205" s="17">
        <v>0.29191996734702602</v>
      </c>
      <c r="AD1205" s="17">
        <v>0.238377518839679</v>
      </c>
      <c r="AE1205" s="17">
        <v>0.183979390192575</v>
      </c>
      <c r="AF1205" s="17"/>
      <c r="AG1205" s="17">
        <v>0.27826123776862699</v>
      </c>
      <c r="AH1205" s="17">
        <v>0.25615057562965998</v>
      </c>
      <c r="AI1205" s="17">
        <v>0.30134348886495099</v>
      </c>
      <c r="AJ1205" s="17">
        <v>0</v>
      </c>
      <c r="AK1205" s="17">
        <v>0.15399384127561899</v>
      </c>
      <c r="AL1205" s="17"/>
      <c r="AM1205" s="17">
        <v>0.30050970986321801</v>
      </c>
      <c r="AN1205" s="17">
        <v>0.23110108377111299</v>
      </c>
      <c r="AO1205" s="17">
        <v>0.28126287529493399</v>
      </c>
      <c r="AP1205" s="17">
        <v>0.24787340548273901</v>
      </c>
      <c r="AQ1205" s="17">
        <v>0</v>
      </c>
      <c r="AR1205" s="17"/>
      <c r="AS1205" s="17">
        <v>0.269101338452717</v>
      </c>
      <c r="AT1205" s="17">
        <v>0.25229865749952401</v>
      </c>
      <c r="AU1205" s="17">
        <v>0.161281781985952</v>
      </c>
      <c r="AV1205" s="17">
        <v>0.33259239988293299</v>
      </c>
      <c r="AW1205" s="17"/>
      <c r="AX1205" s="17">
        <v>0.224560223904192</v>
      </c>
      <c r="AY1205" s="17"/>
      <c r="AZ1205" s="17">
        <v>0.21559670528526001</v>
      </c>
      <c r="BA1205" s="17">
        <v>0.28580311637623002</v>
      </c>
      <c r="BB1205" s="17">
        <v>0.25953688789531898</v>
      </c>
      <c r="BC1205" s="17"/>
      <c r="BD1205" s="17">
        <v>0.22878902066576701</v>
      </c>
      <c r="BE1205" s="17">
        <v>0.26236711621113501</v>
      </c>
    </row>
    <row r="1206" spans="2:57" x14ac:dyDescent="0.35">
      <c r="B1206" t="s">
        <v>462</v>
      </c>
      <c r="C1206" s="17">
        <v>0.143279506189184</v>
      </c>
      <c r="D1206" s="17">
        <v>0.13188076769773699</v>
      </c>
      <c r="E1206" s="17">
        <v>0.14990875688515401</v>
      </c>
      <c r="F1206" s="17"/>
      <c r="G1206" s="17">
        <v>0.18355748638178801</v>
      </c>
      <c r="H1206" s="17">
        <v>0.11739956557209</v>
      </c>
      <c r="I1206" s="17">
        <v>0.147074700181829</v>
      </c>
      <c r="J1206" s="17">
        <v>0.14539976545038399</v>
      </c>
      <c r="K1206" s="17">
        <v>0.19000323435754299</v>
      </c>
      <c r="L1206" s="17">
        <v>4.67936176682969E-2</v>
      </c>
      <c r="M1206" s="17"/>
      <c r="N1206" s="17">
        <v>0.16661597720197699</v>
      </c>
      <c r="O1206" s="17">
        <v>5.7374969280246498E-2</v>
      </c>
      <c r="P1206" s="17">
        <v>0.19709220782606399</v>
      </c>
      <c r="Q1206" s="17">
        <v>0.164263247229295</v>
      </c>
      <c r="R1206" s="17"/>
      <c r="S1206" s="17">
        <v>5.6603773584905703E-2</v>
      </c>
      <c r="T1206" s="17">
        <v>0.204545454545455</v>
      </c>
      <c r="U1206" s="17">
        <v>0.23529411764705899</v>
      </c>
      <c r="V1206" s="17">
        <v>0.22857142857142901</v>
      </c>
      <c r="W1206" s="17">
        <v>0.15384615384615399</v>
      </c>
      <c r="X1206" s="17">
        <v>0.108695652173913</v>
      </c>
      <c r="Y1206" s="17">
        <v>2.7777777777777801E-2</v>
      </c>
      <c r="Z1206" s="17">
        <v>0.13043478260869601</v>
      </c>
      <c r="AA1206" s="17">
        <v>0.13953488372093001</v>
      </c>
      <c r="AB1206" s="17"/>
      <c r="AC1206" s="17">
        <v>0.119235023899129</v>
      </c>
      <c r="AD1206" s="17">
        <v>0.13674050295288501</v>
      </c>
      <c r="AE1206" s="17">
        <v>0.21838026889453499</v>
      </c>
      <c r="AF1206" s="17"/>
      <c r="AG1206" s="17">
        <v>0.17521216013299601</v>
      </c>
      <c r="AH1206" s="17">
        <v>0.13803267224593899</v>
      </c>
      <c r="AI1206" s="17">
        <v>7.0304266708737004E-2</v>
      </c>
      <c r="AJ1206" s="17">
        <v>0</v>
      </c>
      <c r="AK1206" s="17">
        <v>0.21631296767043801</v>
      </c>
      <c r="AL1206" s="17"/>
      <c r="AM1206" s="17">
        <v>0.16008662112136701</v>
      </c>
      <c r="AN1206" s="17">
        <v>0.144020377801309</v>
      </c>
      <c r="AO1206" s="17">
        <v>0.16044884371224999</v>
      </c>
      <c r="AP1206" s="17">
        <v>0.142321331546749</v>
      </c>
      <c r="AQ1206" s="17">
        <v>0</v>
      </c>
      <c r="AR1206" s="17"/>
      <c r="AS1206" s="17">
        <v>0.12956049013214399</v>
      </c>
      <c r="AT1206" s="17">
        <v>0.154754423518531</v>
      </c>
      <c r="AU1206" s="17">
        <v>0.134837897268408</v>
      </c>
      <c r="AV1206" s="17">
        <v>0.147296730354887</v>
      </c>
      <c r="AW1206" s="17"/>
      <c r="AX1206" s="17">
        <v>0.14905476708360199</v>
      </c>
      <c r="AY1206" s="17"/>
      <c r="AZ1206" s="17">
        <v>0.14301863427438499</v>
      </c>
      <c r="BA1206" s="17">
        <v>0.14788131880810601</v>
      </c>
      <c r="BB1206" s="17">
        <v>0.147156250965677</v>
      </c>
      <c r="BC1206" s="17"/>
      <c r="BD1206" s="17">
        <v>0.13209484918195599</v>
      </c>
      <c r="BE1206" s="17">
        <v>0.15823722500823501</v>
      </c>
    </row>
    <row r="1207" spans="2:57" x14ac:dyDescent="0.35">
      <c r="B1207" t="s">
        <v>463</v>
      </c>
      <c r="C1207" s="17">
        <v>0.137367232909826</v>
      </c>
      <c r="D1207" s="17">
        <v>0.133134807778063</v>
      </c>
      <c r="E1207" s="17">
        <v>0.13982871645657499</v>
      </c>
      <c r="F1207" s="17"/>
      <c r="G1207" s="17">
        <v>0.11776680606345601</v>
      </c>
      <c r="H1207" s="17">
        <v>0.130713551485232</v>
      </c>
      <c r="I1207" s="17">
        <v>0.15034535811823899</v>
      </c>
      <c r="J1207" s="17">
        <v>6.6505029041303093E-2</v>
      </c>
      <c r="K1207" s="17">
        <v>0.10439146846667501</v>
      </c>
      <c r="L1207" s="17">
        <v>0.48763195477452798</v>
      </c>
      <c r="M1207" s="17"/>
      <c r="N1207" s="17">
        <v>0.14480502837640899</v>
      </c>
      <c r="O1207" s="17">
        <v>9.5197529377196E-2</v>
      </c>
      <c r="P1207" s="17">
        <v>0.168617285420508</v>
      </c>
      <c r="Q1207" s="17">
        <v>0.18155966184898201</v>
      </c>
      <c r="R1207" s="17"/>
      <c r="S1207" s="17">
        <v>5.6603773584905703E-2</v>
      </c>
      <c r="T1207" s="17">
        <v>6.8181818181818205E-2</v>
      </c>
      <c r="U1207" s="17">
        <v>0.11764705882352899</v>
      </c>
      <c r="V1207" s="17">
        <v>0.14285714285714299</v>
      </c>
      <c r="W1207" s="17">
        <v>0.115384615384615</v>
      </c>
      <c r="X1207" s="17">
        <v>0.26086956521739102</v>
      </c>
      <c r="Y1207" s="17">
        <v>0.22222222222222199</v>
      </c>
      <c r="Z1207" s="17">
        <v>0.13043478260869601</v>
      </c>
      <c r="AA1207" s="17">
        <v>0.13953488372093001</v>
      </c>
      <c r="AB1207" s="17"/>
      <c r="AC1207" s="17">
        <v>0.168277841289731</v>
      </c>
      <c r="AD1207" s="17">
        <v>0.11850769535148201</v>
      </c>
      <c r="AE1207" s="17">
        <v>0.14882886211000601</v>
      </c>
      <c r="AF1207" s="17"/>
      <c r="AG1207" s="17">
        <v>0.146217675458474</v>
      </c>
      <c r="AH1207" s="17">
        <v>0.136914161661849</v>
      </c>
      <c r="AI1207" s="17">
        <v>0.128652400285973</v>
      </c>
      <c r="AJ1207" s="17">
        <v>1</v>
      </c>
      <c r="AK1207" s="17">
        <v>9.1548083744554601E-2</v>
      </c>
      <c r="AL1207" s="17"/>
      <c r="AM1207" s="17">
        <v>0.217118966417301</v>
      </c>
      <c r="AN1207" s="17">
        <v>0.18903566943085701</v>
      </c>
      <c r="AO1207" s="17">
        <v>0.122323344262742</v>
      </c>
      <c r="AP1207" s="17">
        <v>9.5785433073764095E-2</v>
      </c>
      <c r="AQ1207" s="17">
        <v>0.108000450588581</v>
      </c>
      <c r="AR1207" s="17"/>
      <c r="AS1207" s="17">
        <v>0.14309525296891201</v>
      </c>
      <c r="AT1207" s="17">
        <v>0.13076877389216099</v>
      </c>
      <c r="AU1207" s="17">
        <v>0.160372024806893</v>
      </c>
      <c r="AV1207" s="17">
        <v>0.115987272816999</v>
      </c>
      <c r="AW1207" s="17"/>
      <c r="AX1207" s="17">
        <v>0.152701814582345</v>
      </c>
      <c r="AY1207" s="17"/>
      <c r="AZ1207" s="17">
        <v>0.14415706690055699</v>
      </c>
      <c r="BA1207" s="17">
        <v>0.134378411677814</v>
      </c>
      <c r="BB1207" s="17">
        <v>0.14399081219799301</v>
      </c>
      <c r="BC1207" s="17"/>
      <c r="BD1207" s="17">
        <v>0.159694806918388</v>
      </c>
      <c r="BE1207" s="17">
        <v>0.114442588856389</v>
      </c>
    </row>
    <row r="1208" spans="2:57" x14ac:dyDescent="0.35">
      <c r="B1208" t="s">
        <v>464</v>
      </c>
      <c r="C1208" s="17">
        <v>1.1902629269136499E-2</v>
      </c>
      <c r="D1208" s="17">
        <v>1.7786781179745002E-2</v>
      </c>
      <c r="E1208" s="17">
        <v>8.4805384669077999E-3</v>
      </c>
      <c r="F1208" s="17"/>
      <c r="G1208" s="17">
        <v>2.9958565192649701E-2</v>
      </c>
      <c r="H1208" s="17">
        <v>9.4801399179577604E-3</v>
      </c>
      <c r="I1208" s="17">
        <v>2.44975899899748E-2</v>
      </c>
      <c r="J1208" s="17">
        <v>0</v>
      </c>
      <c r="K1208" s="17">
        <v>0</v>
      </c>
      <c r="L1208" s="17">
        <v>0</v>
      </c>
      <c r="M1208" s="17"/>
      <c r="N1208" s="17">
        <v>5.4857401639787301E-3</v>
      </c>
      <c r="O1208" s="17">
        <v>2.47847975108157E-2</v>
      </c>
      <c r="P1208" s="17">
        <v>1.8530759992173601E-2</v>
      </c>
      <c r="Q1208" s="17">
        <v>0</v>
      </c>
      <c r="R1208" s="17"/>
      <c r="S1208" s="17">
        <v>3.77358490566038E-2</v>
      </c>
      <c r="T1208" s="17">
        <v>0</v>
      </c>
      <c r="U1208" s="17">
        <v>0</v>
      </c>
      <c r="V1208" s="17">
        <v>2.8571428571428598E-2</v>
      </c>
      <c r="W1208" s="17">
        <v>0</v>
      </c>
      <c r="X1208" s="17">
        <v>0</v>
      </c>
      <c r="Y1208" s="17">
        <v>0</v>
      </c>
      <c r="Z1208" s="17">
        <v>0</v>
      </c>
      <c r="AA1208" s="17">
        <v>2.32558139534884E-2</v>
      </c>
      <c r="AB1208" s="17"/>
      <c r="AC1208" s="17">
        <v>0</v>
      </c>
      <c r="AD1208" s="17">
        <v>2.2218579068473601E-2</v>
      </c>
      <c r="AE1208" s="17">
        <v>0</v>
      </c>
      <c r="AF1208" s="17"/>
      <c r="AG1208" s="17">
        <v>8.5089529535875407E-3</v>
      </c>
      <c r="AH1208" s="17">
        <v>6.4201587603453097E-3</v>
      </c>
      <c r="AI1208" s="17">
        <v>3.3168627397068703E-2</v>
      </c>
      <c r="AJ1208" s="17">
        <v>0</v>
      </c>
      <c r="AK1208" s="17">
        <v>0</v>
      </c>
      <c r="AL1208" s="17"/>
      <c r="AM1208" s="17">
        <v>0</v>
      </c>
      <c r="AN1208" s="17">
        <v>0</v>
      </c>
      <c r="AO1208" s="17">
        <v>2.5064993638969701E-2</v>
      </c>
      <c r="AP1208" s="17">
        <v>0</v>
      </c>
      <c r="AQ1208" s="17">
        <v>0</v>
      </c>
      <c r="AR1208" s="17"/>
      <c r="AS1208" s="17">
        <v>0</v>
      </c>
      <c r="AT1208" s="17">
        <v>1.39594291004289E-2</v>
      </c>
      <c r="AU1208" s="17">
        <v>1.9459713552224998E-2</v>
      </c>
      <c r="AV1208" s="17">
        <v>1.84797828064725E-2</v>
      </c>
      <c r="AW1208" s="17"/>
      <c r="AX1208" s="17">
        <v>1.4721922071516701E-2</v>
      </c>
      <c r="AY1208" s="17"/>
      <c r="AZ1208" s="17">
        <v>1.89032889612002E-2</v>
      </c>
      <c r="BA1208" s="17">
        <v>1.5823478757704099E-2</v>
      </c>
      <c r="BB1208" s="17">
        <v>0</v>
      </c>
      <c r="BC1208" s="17"/>
      <c r="BD1208" s="17">
        <v>0</v>
      </c>
      <c r="BE1208" s="17">
        <v>2.3900128099748098E-2</v>
      </c>
    </row>
    <row r="1209" spans="2:57" x14ac:dyDescent="0.35">
      <c r="B1209" t="s">
        <v>465</v>
      </c>
      <c r="C1209" s="17">
        <v>8.1631987740358892E-3</v>
      </c>
      <c r="D1209" s="17">
        <v>0</v>
      </c>
      <c r="E1209" s="17">
        <v>1.29107321256186E-2</v>
      </c>
      <c r="F1209" s="17"/>
      <c r="G1209" s="17">
        <v>2.7780241494508799E-2</v>
      </c>
      <c r="H1209" s="17">
        <v>1.9172590661731499E-2</v>
      </c>
      <c r="I1209" s="17">
        <v>0</v>
      </c>
      <c r="J1209" s="17">
        <v>0</v>
      </c>
      <c r="K1209" s="17">
        <v>0</v>
      </c>
      <c r="L1209" s="17">
        <v>0</v>
      </c>
      <c r="M1209" s="17"/>
      <c r="N1209" s="17">
        <v>0</v>
      </c>
      <c r="O1209" s="17">
        <v>3.09336545053167E-2</v>
      </c>
      <c r="P1209" s="17">
        <v>0</v>
      </c>
      <c r="Q1209" s="17">
        <v>0</v>
      </c>
      <c r="R1209" s="17"/>
      <c r="S1209" s="17">
        <v>1.88679245283019E-2</v>
      </c>
      <c r="T1209" s="17">
        <v>0</v>
      </c>
      <c r="U1209" s="17">
        <v>0</v>
      </c>
      <c r="V1209" s="17">
        <v>0</v>
      </c>
      <c r="W1209" s="17">
        <v>0</v>
      </c>
      <c r="X1209" s="17">
        <v>4.3478260869565202E-2</v>
      </c>
      <c r="Y1209" s="17">
        <v>0</v>
      </c>
      <c r="Z1209" s="17">
        <v>0</v>
      </c>
      <c r="AA1209" s="17">
        <v>0</v>
      </c>
      <c r="AB1209" s="17"/>
      <c r="AC1209" s="17">
        <v>9.0297487630919201E-3</v>
      </c>
      <c r="AD1209" s="17">
        <v>0</v>
      </c>
      <c r="AE1209" s="17">
        <v>4.78164710635995E-2</v>
      </c>
      <c r="AF1209" s="17"/>
      <c r="AG1209" s="17">
        <v>8.6995137305422698E-3</v>
      </c>
      <c r="AH1209" s="17">
        <v>0</v>
      </c>
      <c r="AI1209" s="17">
        <v>3.07568961733195E-2</v>
      </c>
      <c r="AJ1209" s="17">
        <v>0</v>
      </c>
      <c r="AK1209" s="17">
        <v>4.47713723836465E-2</v>
      </c>
      <c r="AL1209" s="17"/>
      <c r="AM1209" s="17">
        <v>0</v>
      </c>
      <c r="AN1209" s="17">
        <v>1.36513966951842E-2</v>
      </c>
      <c r="AO1209" s="17">
        <v>0</v>
      </c>
      <c r="AP1209" s="17">
        <v>1.86336675469909E-2</v>
      </c>
      <c r="AQ1209" s="17">
        <v>0</v>
      </c>
      <c r="AR1209" s="17"/>
      <c r="AS1209" s="17">
        <v>0</v>
      </c>
      <c r="AT1209" s="17">
        <v>2.0215097930089999E-2</v>
      </c>
      <c r="AU1209" s="17">
        <v>0</v>
      </c>
      <c r="AV1209" s="17">
        <v>0</v>
      </c>
      <c r="AW1209" s="17"/>
      <c r="AX1209" s="17">
        <v>1.0096758748697501E-2</v>
      </c>
      <c r="AY1209" s="17"/>
      <c r="AZ1209" s="17">
        <v>1.8182524470089299E-2</v>
      </c>
      <c r="BA1209" s="17">
        <v>6.9224972542235603E-3</v>
      </c>
      <c r="BB1209" s="17">
        <v>0</v>
      </c>
      <c r="BC1209" s="17"/>
      <c r="BD1209" s="17">
        <v>6.7910080514274702E-3</v>
      </c>
      <c r="BE1209" s="17">
        <v>1.10080173914744E-2</v>
      </c>
    </row>
    <row r="1210" spans="2:57" x14ac:dyDescent="0.35">
      <c r="B1210" t="s">
        <v>466</v>
      </c>
      <c r="C1210" s="17">
        <v>2.6810377809193698E-3</v>
      </c>
      <c r="D1210" s="17">
        <v>7.2909778709765501E-3</v>
      </c>
      <c r="E1210" s="17">
        <v>0</v>
      </c>
      <c r="F1210" s="17"/>
      <c r="G1210" s="17">
        <v>0</v>
      </c>
      <c r="H1210" s="17">
        <v>9.4801399179577604E-3</v>
      </c>
      <c r="I1210" s="17">
        <v>0</v>
      </c>
      <c r="J1210" s="17">
        <v>0</v>
      </c>
      <c r="K1210" s="17">
        <v>0</v>
      </c>
      <c r="L1210" s="17">
        <v>0</v>
      </c>
      <c r="M1210" s="17"/>
      <c r="N1210" s="17">
        <v>5.4857401639787301E-3</v>
      </c>
      <c r="O1210" s="17">
        <v>0</v>
      </c>
      <c r="P1210" s="17">
        <v>0</v>
      </c>
      <c r="Q1210" s="17">
        <v>0</v>
      </c>
      <c r="R1210" s="17"/>
      <c r="S1210" s="17">
        <v>1.88679245283019E-2</v>
      </c>
      <c r="T1210" s="17">
        <v>0</v>
      </c>
      <c r="U1210" s="17">
        <v>0</v>
      </c>
      <c r="V1210" s="17">
        <v>0</v>
      </c>
      <c r="W1210" s="17">
        <v>0</v>
      </c>
      <c r="X1210" s="17">
        <v>0</v>
      </c>
      <c r="Y1210" s="17">
        <v>0</v>
      </c>
      <c r="Z1210" s="17">
        <v>0</v>
      </c>
      <c r="AA1210" s="17">
        <v>0</v>
      </c>
      <c r="AB1210" s="17"/>
      <c r="AC1210" s="17">
        <v>0</v>
      </c>
      <c r="AD1210" s="17">
        <v>5.0046799386908401E-3</v>
      </c>
      <c r="AE1210" s="17">
        <v>0</v>
      </c>
      <c r="AF1210" s="17"/>
      <c r="AG1210" s="17">
        <v>0</v>
      </c>
      <c r="AH1210" s="17">
        <v>6.4201587603453097E-3</v>
      </c>
      <c r="AI1210" s="17">
        <v>0</v>
      </c>
      <c r="AJ1210" s="17">
        <v>0</v>
      </c>
      <c r="AK1210" s="17">
        <v>0</v>
      </c>
      <c r="AL1210" s="17"/>
      <c r="AM1210" s="17">
        <v>0</v>
      </c>
      <c r="AN1210" s="17">
        <v>0</v>
      </c>
      <c r="AO1210" s="17">
        <v>0</v>
      </c>
      <c r="AP1210" s="17">
        <v>9.2136622873180592E-3</v>
      </c>
      <c r="AQ1210" s="17">
        <v>0</v>
      </c>
      <c r="AR1210" s="17"/>
      <c r="AS1210" s="17">
        <v>0</v>
      </c>
      <c r="AT1210" s="17">
        <v>6.6392406697161604E-3</v>
      </c>
      <c r="AU1210" s="17">
        <v>0</v>
      </c>
      <c r="AV1210" s="17">
        <v>0</v>
      </c>
      <c r="AW1210" s="17"/>
      <c r="AX1210" s="17">
        <v>3.3160765062079799E-3</v>
      </c>
      <c r="AY1210" s="17"/>
      <c r="AZ1210" s="17">
        <v>0</v>
      </c>
      <c r="BA1210" s="17">
        <v>6.7708616000834304E-3</v>
      </c>
      <c r="BB1210" s="17">
        <v>0</v>
      </c>
      <c r="BC1210" s="17"/>
      <c r="BD1210" s="17">
        <v>6.7910080514274702E-3</v>
      </c>
      <c r="BE1210" s="17">
        <v>0</v>
      </c>
    </row>
    <row r="1211" spans="2:57" x14ac:dyDescent="0.35">
      <c r="B1211" t="s">
        <v>467</v>
      </c>
      <c r="C1211" s="17">
        <v>0</v>
      </c>
      <c r="D1211" s="17">
        <v>0</v>
      </c>
      <c r="E1211" s="17">
        <v>0</v>
      </c>
      <c r="F1211" s="17"/>
      <c r="G1211" s="17">
        <v>0</v>
      </c>
      <c r="H1211" s="17">
        <v>0</v>
      </c>
      <c r="I1211" s="17">
        <v>0</v>
      </c>
      <c r="J1211" s="17">
        <v>0</v>
      </c>
      <c r="K1211" s="17">
        <v>0</v>
      </c>
      <c r="L1211" s="17">
        <v>0</v>
      </c>
      <c r="M1211" s="17"/>
      <c r="N1211" s="17">
        <v>0</v>
      </c>
      <c r="O1211" s="17">
        <v>0</v>
      </c>
      <c r="P1211" s="17">
        <v>0</v>
      </c>
      <c r="Q1211" s="17">
        <v>0</v>
      </c>
      <c r="R1211" s="17"/>
      <c r="S1211" s="17">
        <v>0</v>
      </c>
      <c r="T1211" s="17">
        <v>0</v>
      </c>
      <c r="U1211" s="17">
        <v>0</v>
      </c>
      <c r="V1211" s="17">
        <v>0</v>
      </c>
      <c r="W1211" s="17">
        <v>0</v>
      </c>
      <c r="X1211" s="17">
        <v>0</v>
      </c>
      <c r="Y1211" s="17">
        <v>0</v>
      </c>
      <c r="Z1211" s="17">
        <v>0</v>
      </c>
      <c r="AA1211" s="17">
        <v>0</v>
      </c>
      <c r="AB1211" s="17"/>
      <c r="AC1211" s="17">
        <v>0</v>
      </c>
      <c r="AD1211" s="17">
        <v>0</v>
      </c>
      <c r="AE1211" s="17">
        <v>0</v>
      </c>
      <c r="AF1211" s="17"/>
      <c r="AG1211" s="17">
        <v>0</v>
      </c>
      <c r="AH1211" s="17">
        <v>0</v>
      </c>
      <c r="AI1211" s="17">
        <v>0</v>
      </c>
      <c r="AJ1211" s="17">
        <v>0</v>
      </c>
      <c r="AK1211" s="17">
        <v>0</v>
      </c>
      <c r="AL1211" s="17"/>
      <c r="AM1211" s="17">
        <v>0</v>
      </c>
      <c r="AN1211" s="17">
        <v>0</v>
      </c>
      <c r="AO1211" s="17">
        <v>0</v>
      </c>
      <c r="AP1211" s="17">
        <v>0</v>
      </c>
      <c r="AQ1211" s="17">
        <v>0</v>
      </c>
      <c r="AR1211" s="17"/>
      <c r="AS1211" s="17">
        <v>0</v>
      </c>
      <c r="AT1211" s="17">
        <v>0</v>
      </c>
      <c r="AU1211" s="17">
        <v>0</v>
      </c>
      <c r="AV1211" s="17">
        <v>0</v>
      </c>
      <c r="AW1211" s="17"/>
      <c r="AX1211" s="17">
        <v>0</v>
      </c>
      <c r="AY1211" s="17"/>
      <c r="AZ1211" s="17">
        <v>0</v>
      </c>
      <c r="BA1211" s="17">
        <v>0</v>
      </c>
      <c r="BB1211" s="17">
        <v>0</v>
      </c>
      <c r="BC1211" s="17"/>
      <c r="BD1211" s="17">
        <v>0</v>
      </c>
      <c r="BE1211" s="17">
        <v>0</v>
      </c>
    </row>
    <row r="1212" spans="2:57" x14ac:dyDescent="0.35">
      <c r="B1212" t="s">
        <v>81</v>
      </c>
      <c r="C1212" s="17">
        <v>8.7218332194971701E-2</v>
      </c>
      <c r="D1212" s="17">
        <v>5.5508536907134198E-2</v>
      </c>
      <c r="E1212" s="17">
        <v>0.105660038059062</v>
      </c>
      <c r="F1212" s="17"/>
      <c r="G1212" s="17">
        <v>0.15577597185247399</v>
      </c>
      <c r="H1212" s="17">
        <v>6.20734742856918E-2</v>
      </c>
      <c r="I1212" s="17">
        <v>6.9930553450014102E-2</v>
      </c>
      <c r="J1212" s="17">
        <v>0.11393188120261299</v>
      </c>
      <c r="K1212" s="17">
        <v>9.8000529478608295E-2</v>
      </c>
      <c r="L1212" s="17">
        <v>6.0747434801374803E-2</v>
      </c>
      <c r="M1212" s="17"/>
      <c r="N1212" s="17">
        <v>8.5230917748000998E-2</v>
      </c>
      <c r="O1212" s="17">
        <v>8.3287061631370493E-2</v>
      </c>
      <c r="P1212" s="17">
        <v>2.1992550320381801E-2</v>
      </c>
      <c r="Q1212" s="17">
        <v>0.19241703270385699</v>
      </c>
      <c r="R1212" s="17"/>
      <c r="S1212" s="17">
        <v>0.13207547169811301</v>
      </c>
      <c r="T1212" s="17">
        <v>0.11363636363636399</v>
      </c>
      <c r="U1212" s="17">
        <v>0</v>
      </c>
      <c r="V1212" s="17">
        <v>8.5714285714285701E-2</v>
      </c>
      <c r="W1212" s="17">
        <v>3.8461538461538498E-2</v>
      </c>
      <c r="X1212" s="17">
        <v>8.6956521739130405E-2</v>
      </c>
      <c r="Y1212" s="17">
        <v>0.13888888888888901</v>
      </c>
      <c r="Z1212" s="17">
        <v>8.6956521739130405E-2</v>
      </c>
      <c r="AA1212" s="17">
        <v>6.9767441860465101E-2</v>
      </c>
      <c r="AB1212" s="17"/>
      <c r="AC1212" s="17">
        <v>7.7016385725693998E-2</v>
      </c>
      <c r="AD1212" s="17">
        <v>9.0075091429567294E-2</v>
      </c>
      <c r="AE1212" s="17">
        <v>8.2189253091893399E-2</v>
      </c>
      <c r="AF1212" s="17"/>
      <c r="AG1212" s="17">
        <v>8.3924268138906799E-2</v>
      </c>
      <c r="AH1212" s="17">
        <v>5.4113531673935303E-2</v>
      </c>
      <c r="AI1212" s="17">
        <v>0.12235527164623899</v>
      </c>
      <c r="AJ1212" s="17">
        <v>0</v>
      </c>
      <c r="AK1212" s="17">
        <v>0.16235772402860801</v>
      </c>
      <c r="AL1212" s="17"/>
      <c r="AM1212" s="17">
        <v>0.19468974516945001</v>
      </c>
      <c r="AN1212" s="17">
        <v>7.6714967872803394E-2</v>
      </c>
      <c r="AO1212" s="17">
        <v>8.0072424176528004E-2</v>
      </c>
      <c r="AP1212" s="17">
        <v>6.8465068159537096E-2</v>
      </c>
      <c r="AQ1212" s="17">
        <v>0.119631268344275</v>
      </c>
      <c r="AR1212" s="17"/>
      <c r="AS1212" s="17">
        <v>0.121900597067852</v>
      </c>
      <c r="AT1212" s="17">
        <v>3.5059420492989303E-2</v>
      </c>
      <c r="AU1212" s="17">
        <v>0.16704579840521899</v>
      </c>
      <c r="AV1212" s="17">
        <v>6.7239470488367203E-2</v>
      </c>
      <c r="AW1212" s="17"/>
      <c r="AX1212" s="17">
        <v>7.2057982652839303E-2</v>
      </c>
      <c r="AY1212" s="17"/>
      <c r="AZ1212" s="17">
        <v>0.11968174307264801</v>
      </c>
      <c r="BA1212" s="17">
        <v>2.2544736976102001E-2</v>
      </c>
      <c r="BB1212" s="17">
        <v>0.100943392492016</v>
      </c>
      <c r="BC1212" s="17"/>
      <c r="BD1212" s="17">
        <v>7.3535583743005506E-2</v>
      </c>
      <c r="BE1212" s="17">
        <v>8.8431824496894407E-2</v>
      </c>
    </row>
    <row r="1213" spans="2:57" x14ac:dyDescent="0.35">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row>
    <row r="1214" spans="2:57" x14ac:dyDescent="0.35">
      <c r="B1214" s="6" t="s">
        <v>477</v>
      </c>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row>
    <row r="1215" spans="2:57" x14ac:dyDescent="0.35">
      <c r="B1215" s="24" t="s">
        <v>359</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row>
    <row r="1216" spans="2:57" x14ac:dyDescent="0.35">
      <c r="B1216" t="s">
        <v>469</v>
      </c>
      <c r="C1216" s="17">
        <v>0.11220160965674</v>
      </c>
      <c r="D1216" s="17">
        <v>0.112164504284523</v>
      </c>
      <c r="E1216" s="17">
        <v>0.112775994241136</v>
      </c>
      <c r="F1216" s="17"/>
      <c r="G1216" s="17">
        <v>0.14921877150702301</v>
      </c>
      <c r="H1216" s="17">
        <v>0.10633084202371799</v>
      </c>
      <c r="I1216" s="17">
        <v>9.1024988676453894E-2</v>
      </c>
      <c r="J1216" s="17">
        <v>0.180050176931288</v>
      </c>
      <c r="K1216" s="17">
        <v>0.12282503135592999</v>
      </c>
      <c r="L1216" s="17">
        <v>0</v>
      </c>
      <c r="M1216" s="17"/>
      <c r="N1216" s="17">
        <v>0.11371489593018901</v>
      </c>
      <c r="O1216" s="17">
        <v>9.9719202934802298E-2</v>
      </c>
      <c r="P1216" s="17">
        <v>0.11971893887412199</v>
      </c>
      <c r="Q1216" s="17">
        <v>0.130766939445146</v>
      </c>
      <c r="R1216" s="17"/>
      <c r="S1216" s="17">
        <v>4.5454545454545497E-2</v>
      </c>
      <c r="T1216" s="17">
        <v>0.16666666666666699</v>
      </c>
      <c r="U1216" s="17">
        <v>7.1428571428571397E-2</v>
      </c>
      <c r="V1216" s="17">
        <v>0.13793103448275901</v>
      </c>
      <c r="W1216" s="17">
        <v>0.18918918918918901</v>
      </c>
      <c r="X1216" s="17">
        <v>8.5714285714285701E-2</v>
      </c>
      <c r="Y1216" s="17">
        <v>0.108108108108108</v>
      </c>
      <c r="Z1216" s="17">
        <v>4.7619047619047603E-2</v>
      </c>
      <c r="AA1216" s="17">
        <v>0.11111111111111099</v>
      </c>
      <c r="AB1216" s="17"/>
      <c r="AC1216" s="17">
        <v>0.15031772355212999</v>
      </c>
      <c r="AD1216" s="17">
        <v>7.7854245054710794E-2</v>
      </c>
      <c r="AE1216" s="17">
        <v>5.4132418671975102E-2</v>
      </c>
      <c r="AF1216" s="17"/>
      <c r="AG1216" s="17">
        <v>0.105400868383645</v>
      </c>
      <c r="AH1216" s="17">
        <v>0.117037994975641</v>
      </c>
      <c r="AI1216" s="17">
        <v>0</v>
      </c>
      <c r="AJ1216" s="17">
        <v>0.27022518765637998</v>
      </c>
      <c r="AK1216" s="17">
        <v>0.14404898132801</v>
      </c>
      <c r="AL1216" s="17"/>
      <c r="AM1216" s="17">
        <v>6.4260202865177599E-2</v>
      </c>
      <c r="AN1216" s="17">
        <v>0.111949616786367</v>
      </c>
      <c r="AO1216" s="17">
        <v>8.4823621705928207E-2</v>
      </c>
      <c r="AP1216" s="17">
        <v>0.15827207332975901</v>
      </c>
      <c r="AQ1216" s="17">
        <v>0</v>
      </c>
      <c r="AR1216" s="17"/>
      <c r="AS1216" s="17">
        <v>0.118266204709709</v>
      </c>
      <c r="AT1216" s="17">
        <v>0.11061302702008501</v>
      </c>
      <c r="AU1216" s="17">
        <v>0.118242996962694</v>
      </c>
      <c r="AV1216" s="17">
        <v>9.8792251059497099E-2</v>
      </c>
      <c r="AW1216" s="17"/>
      <c r="AX1216" s="17">
        <v>0.12550958053382</v>
      </c>
      <c r="AY1216" s="17"/>
      <c r="AZ1216" s="17">
        <v>0.10465744151542999</v>
      </c>
      <c r="BA1216" s="17">
        <v>0.113228402718045</v>
      </c>
      <c r="BB1216" s="17">
        <v>0.12898211169228899</v>
      </c>
      <c r="BC1216" s="17"/>
      <c r="BD1216" s="17">
        <v>0.111147755498693</v>
      </c>
      <c r="BE1216" s="17">
        <v>0.12921942280441001</v>
      </c>
    </row>
    <row r="1217" spans="2:57" x14ac:dyDescent="0.35">
      <c r="B1217" t="s">
        <v>470</v>
      </c>
      <c r="C1217" s="17">
        <v>0.146746940005721</v>
      </c>
      <c r="D1217" s="17">
        <v>0.16906436280699</v>
      </c>
      <c r="E1217" s="17">
        <v>0.133616295843101</v>
      </c>
      <c r="F1217" s="17"/>
      <c r="G1217" s="17">
        <v>0.16660651355463599</v>
      </c>
      <c r="H1217" s="17">
        <v>0.19352578699214901</v>
      </c>
      <c r="I1217" s="17">
        <v>0.117441009586692</v>
      </c>
      <c r="J1217" s="17">
        <v>8.3079624498165403E-2</v>
      </c>
      <c r="K1217" s="17">
        <v>0.223475956336393</v>
      </c>
      <c r="L1217" s="17">
        <v>4.3388494072292803E-2</v>
      </c>
      <c r="M1217" s="17"/>
      <c r="N1217" s="17">
        <v>0.12507001695679101</v>
      </c>
      <c r="O1217" s="17">
        <v>0.161780953511448</v>
      </c>
      <c r="P1217" s="17">
        <v>0.21286054048280201</v>
      </c>
      <c r="Q1217" s="17">
        <v>0.14287762297492701</v>
      </c>
      <c r="R1217" s="17"/>
      <c r="S1217" s="17">
        <v>0.22727272727272699</v>
      </c>
      <c r="T1217" s="17">
        <v>0.1</v>
      </c>
      <c r="U1217" s="17">
        <v>7.1428571428571397E-2</v>
      </c>
      <c r="V1217" s="17">
        <v>0.10344827586206901</v>
      </c>
      <c r="W1217" s="17">
        <v>0.135135135135135</v>
      </c>
      <c r="X1217" s="17">
        <v>0.114285714285714</v>
      </c>
      <c r="Y1217" s="17">
        <v>0.18918918918918901</v>
      </c>
      <c r="Z1217" s="17">
        <v>0.238095238095238</v>
      </c>
      <c r="AA1217" s="17">
        <v>0.155555555555556</v>
      </c>
      <c r="AB1217" s="17"/>
      <c r="AC1217" s="17">
        <v>7.2716574168738696E-2</v>
      </c>
      <c r="AD1217" s="17">
        <v>0.17523730818701699</v>
      </c>
      <c r="AE1217" s="17">
        <v>0.21149887803032399</v>
      </c>
      <c r="AF1217" s="17"/>
      <c r="AG1217" s="17">
        <v>0.116340358053131</v>
      </c>
      <c r="AH1217" s="17">
        <v>0.19084860454131</v>
      </c>
      <c r="AI1217" s="17">
        <v>9.4280733948656895E-2</v>
      </c>
      <c r="AJ1217" s="17">
        <v>0</v>
      </c>
      <c r="AK1217" s="17">
        <v>0.18173779824566499</v>
      </c>
      <c r="AL1217" s="17"/>
      <c r="AM1217" s="17">
        <v>0.21722528007674899</v>
      </c>
      <c r="AN1217" s="17">
        <v>0.10887487067846199</v>
      </c>
      <c r="AO1217" s="17">
        <v>0.15581815201190499</v>
      </c>
      <c r="AP1217" s="17">
        <v>0.15270143179943499</v>
      </c>
      <c r="AQ1217" s="17">
        <v>0.24676993103279701</v>
      </c>
      <c r="AR1217" s="17"/>
      <c r="AS1217" s="17">
        <v>0.12581225117165001</v>
      </c>
      <c r="AT1217" s="17">
        <v>0.160928388345384</v>
      </c>
      <c r="AU1217" s="17">
        <v>9.8752737116619499E-2</v>
      </c>
      <c r="AV1217" s="17">
        <v>0.210358948590361</v>
      </c>
      <c r="AW1217" s="17"/>
      <c r="AX1217" s="17">
        <v>0.14482317347177301</v>
      </c>
      <c r="AY1217" s="17"/>
      <c r="AZ1217" s="17">
        <v>0.123789334705035</v>
      </c>
      <c r="BA1217" s="17">
        <v>0.18287839067756001</v>
      </c>
      <c r="BB1217" s="17">
        <v>0.12771558361066501</v>
      </c>
      <c r="BC1217" s="17"/>
      <c r="BD1217" s="17">
        <v>0.13666910891117701</v>
      </c>
      <c r="BE1217" s="17">
        <v>0.18073578793200601</v>
      </c>
    </row>
    <row r="1218" spans="2:57" x14ac:dyDescent="0.35">
      <c r="B1218" t="s">
        <v>471</v>
      </c>
      <c r="C1218" s="17">
        <v>0.22424284584699</v>
      </c>
      <c r="D1218" s="17">
        <v>0.22089777169789099</v>
      </c>
      <c r="E1218" s="17">
        <v>0.22742095346845601</v>
      </c>
      <c r="F1218" s="17"/>
      <c r="G1218" s="17">
        <v>0.26309814598105502</v>
      </c>
      <c r="H1218" s="17">
        <v>0.20914069829067899</v>
      </c>
      <c r="I1218" s="17">
        <v>0.23838802465304701</v>
      </c>
      <c r="J1218" s="17">
        <v>0.22821199406057599</v>
      </c>
      <c r="K1218" s="17">
        <v>0.17279032903265201</v>
      </c>
      <c r="L1218" s="17">
        <v>0.25520198383184001</v>
      </c>
      <c r="M1218" s="17"/>
      <c r="N1218" s="17">
        <v>0.233905208411923</v>
      </c>
      <c r="O1218" s="17">
        <v>0.22553366150027301</v>
      </c>
      <c r="P1218" s="17">
        <v>0.18620398183984299</v>
      </c>
      <c r="Q1218" s="17">
        <v>0.22229946128289399</v>
      </c>
      <c r="R1218" s="17"/>
      <c r="S1218" s="17">
        <v>0.25757575757575801</v>
      </c>
      <c r="T1218" s="17">
        <v>0.33333333333333298</v>
      </c>
      <c r="U1218" s="17">
        <v>0.14285714285714299</v>
      </c>
      <c r="V1218" s="17">
        <v>0.20689655172413801</v>
      </c>
      <c r="W1218" s="17">
        <v>0.18918918918918901</v>
      </c>
      <c r="X1218" s="17">
        <v>0.22857142857142901</v>
      </c>
      <c r="Y1218" s="17">
        <v>0.162162162162162</v>
      </c>
      <c r="Z1218" s="17">
        <v>0.19047619047618999</v>
      </c>
      <c r="AA1218" s="17">
        <v>0.17777777777777801</v>
      </c>
      <c r="AB1218" s="17"/>
      <c r="AC1218" s="17">
        <v>0.199440721949591</v>
      </c>
      <c r="AD1218" s="17">
        <v>0.25546395580797898</v>
      </c>
      <c r="AE1218" s="17">
        <v>0.212786940282572</v>
      </c>
      <c r="AF1218" s="17"/>
      <c r="AG1218" s="17">
        <v>0.132429115164926</v>
      </c>
      <c r="AH1218" s="17">
        <v>0.27287349251603299</v>
      </c>
      <c r="AI1218" s="17">
        <v>0.34297906134182099</v>
      </c>
      <c r="AJ1218" s="17">
        <v>0.22768974145120899</v>
      </c>
      <c r="AK1218" s="17">
        <v>0.107339217190157</v>
      </c>
      <c r="AL1218" s="17"/>
      <c r="AM1218" s="17">
        <v>0.26579915205240401</v>
      </c>
      <c r="AN1218" s="17">
        <v>0.25160751211942101</v>
      </c>
      <c r="AO1218" s="17">
        <v>0.201472295809179</v>
      </c>
      <c r="AP1218" s="17">
        <v>0.24388975349860001</v>
      </c>
      <c r="AQ1218" s="17">
        <v>0.15718456734577901</v>
      </c>
      <c r="AR1218" s="17"/>
      <c r="AS1218" s="17">
        <v>0.19456479509387001</v>
      </c>
      <c r="AT1218" s="17">
        <v>0.2838145592613</v>
      </c>
      <c r="AU1218" s="17">
        <v>0.113225754433016</v>
      </c>
      <c r="AV1218" s="17">
        <v>0.286715456359878</v>
      </c>
      <c r="AW1218" s="17"/>
      <c r="AX1218" s="17">
        <v>0.20800568970948999</v>
      </c>
      <c r="AY1218" s="17"/>
      <c r="AZ1218" s="17">
        <v>0.20781950058548501</v>
      </c>
      <c r="BA1218" s="17">
        <v>0.226677975953118</v>
      </c>
      <c r="BB1218" s="17">
        <v>0.25865293266830802</v>
      </c>
      <c r="BC1218" s="17"/>
      <c r="BD1218" s="17">
        <v>0.20557107503532801</v>
      </c>
      <c r="BE1218" s="17">
        <v>0.26168287445452998</v>
      </c>
    </row>
    <row r="1219" spans="2:57" x14ac:dyDescent="0.35">
      <c r="B1219" t="s">
        <v>472</v>
      </c>
      <c r="C1219" s="17">
        <v>0.13520810929558699</v>
      </c>
      <c r="D1219" s="17">
        <v>0.12340774277885801</v>
      </c>
      <c r="E1219" s="17">
        <v>0.138282687713491</v>
      </c>
      <c r="F1219" s="17"/>
      <c r="G1219" s="17">
        <v>0.122554306387625</v>
      </c>
      <c r="H1219" s="17">
        <v>0.13897862819768</v>
      </c>
      <c r="I1219" s="17">
        <v>0.16718962354891101</v>
      </c>
      <c r="J1219" s="17">
        <v>8.2783574619238603E-2</v>
      </c>
      <c r="K1219" s="17">
        <v>0.12584260802827199</v>
      </c>
      <c r="L1219" s="17">
        <v>0.129100795464232</v>
      </c>
      <c r="M1219" s="17"/>
      <c r="N1219" s="17">
        <v>0.13986733147399499</v>
      </c>
      <c r="O1219" s="17">
        <v>0.123142617581241</v>
      </c>
      <c r="P1219" s="17">
        <v>0.11778744138708699</v>
      </c>
      <c r="Q1219" s="17">
        <v>0.169145335150062</v>
      </c>
      <c r="R1219" s="17"/>
      <c r="S1219" s="17">
        <v>0.10606060606060599</v>
      </c>
      <c r="T1219" s="17">
        <v>0.116666666666667</v>
      </c>
      <c r="U1219" s="17">
        <v>0.214285714285714</v>
      </c>
      <c r="V1219" s="17">
        <v>0.17241379310344801</v>
      </c>
      <c r="W1219" s="17">
        <v>0.21621621621621601</v>
      </c>
      <c r="X1219" s="17">
        <v>0.14285714285714299</v>
      </c>
      <c r="Y1219" s="17">
        <v>0.135135135135135</v>
      </c>
      <c r="Z1219" s="17">
        <v>0.14285714285714299</v>
      </c>
      <c r="AA1219" s="17">
        <v>4.4444444444444398E-2</v>
      </c>
      <c r="AB1219" s="17"/>
      <c r="AC1219" s="17">
        <v>0.167749045556597</v>
      </c>
      <c r="AD1219" s="17">
        <v>0.103517269052989</v>
      </c>
      <c r="AE1219" s="17">
        <v>0.155837556272022</v>
      </c>
      <c r="AF1219" s="17"/>
      <c r="AG1219" s="17">
        <v>0.169823254384774</v>
      </c>
      <c r="AH1219" s="17">
        <v>0.117623729608311</v>
      </c>
      <c r="AI1219" s="17">
        <v>0.25738774318959101</v>
      </c>
      <c r="AJ1219" s="17">
        <v>0</v>
      </c>
      <c r="AK1219" s="17">
        <v>0.107317944648907</v>
      </c>
      <c r="AL1219" s="17"/>
      <c r="AM1219" s="17">
        <v>9.7081483511415906E-2</v>
      </c>
      <c r="AN1219" s="17">
        <v>0.15508465941414701</v>
      </c>
      <c r="AO1219" s="17">
        <v>0.16957732080495599</v>
      </c>
      <c r="AP1219" s="17">
        <v>0.113500565648454</v>
      </c>
      <c r="AQ1219" s="17">
        <v>9.9951859026497197E-2</v>
      </c>
      <c r="AR1219" s="17"/>
      <c r="AS1219" s="17">
        <v>0.19353584467677501</v>
      </c>
      <c r="AT1219" s="17">
        <v>0.129533203896122</v>
      </c>
      <c r="AU1219" s="17">
        <v>0.152048510166406</v>
      </c>
      <c r="AV1219" s="17">
        <v>4.0349943605930097E-2</v>
      </c>
      <c r="AW1219" s="17"/>
      <c r="AX1219" s="17">
        <v>0.13529169263374499</v>
      </c>
      <c r="AY1219" s="17"/>
      <c r="AZ1219" s="17">
        <v>0.16057499168920999</v>
      </c>
      <c r="BA1219" s="17">
        <v>0.13542881863016101</v>
      </c>
      <c r="BB1219" s="17">
        <v>0.113165759736111</v>
      </c>
      <c r="BC1219" s="17"/>
      <c r="BD1219" s="17">
        <v>0.146799110568295</v>
      </c>
      <c r="BE1219" s="17">
        <v>8.5868601045683293E-2</v>
      </c>
    </row>
    <row r="1220" spans="2:57" x14ac:dyDescent="0.35">
      <c r="B1220" t="s">
        <v>473</v>
      </c>
      <c r="C1220" s="17">
        <v>0.148621047022686</v>
      </c>
      <c r="D1220" s="17">
        <v>0.178343671318661</v>
      </c>
      <c r="E1220" s="17">
        <v>0.13090342634413199</v>
      </c>
      <c r="F1220" s="17"/>
      <c r="G1220" s="17">
        <v>0.12518847491643301</v>
      </c>
      <c r="H1220" s="17">
        <v>9.8383463011255806E-2</v>
      </c>
      <c r="I1220" s="17">
        <v>0.15765914449918</v>
      </c>
      <c r="J1220" s="17">
        <v>0.16077627050096599</v>
      </c>
      <c r="K1220" s="17">
        <v>0.17384048680757799</v>
      </c>
      <c r="L1220" s="17">
        <v>0.25832192903879497</v>
      </c>
      <c r="M1220" s="17"/>
      <c r="N1220" s="17">
        <v>0.160296662191108</v>
      </c>
      <c r="O1220" s="17">
        <v>0.14235581448713</v>
      </c>
      <c r="P1220" s="17">
        <v>0.160796690992937</v>
      </c>
      <c r="Q1220" s="17">
        <v>8.5585917247845006E-2</v>
      </c>
      <c r="R1220" s="17"/>
      <c r="S1220" s="17">
        <v>0.19696969696969699</v>
      </c>
      <c r="T1220" s="17">
        <v>0.116666666666667</v>
      </c>
      <c r="U1220" s="17">
        <v>0</v>
      </c>
      <c r="V1220" s="17">
        <v>0.10344827586206901</v>
      </c>
      <c r="W1220" s="17">
        <v>0.162162162162162</v>
      </c>
      <c r="X1220" s="17">
        <v>8.5714285714285701E-2</v>
      </c>
      <c r="Y1220" s="17">
        <v>0.21621621621621601</v>
      </c>
      <c r="Z1220" s="17">
        <v>0.14285714285714299</v>
      </c>
      <c r="AA1220" s="17">
        <v>0.24444444444444399</v>
      </c>
      <c r="AB1220" s="17"/>
      <c r="AC1220" s="17">
        <v>0.15025907701876701</v>
      </c>
      <c r="AD1220" s="17">
        <v>0.18658223323916001</v>
      </c>
      <c r="AE1220" s="17">
        <v>5.1878121157947002E-2</v>
      </c>
      <c r="AF1220" s="17"/>
      <c r="AG1220" s="17">
        <v>0.24095872227173301</v>
      </c>
      <c r="AH1220" s="17">
        <v>0.134210757584311</v>
      </c>
      <c r="AI1220" s="17">
        <v>0.10574580549140999</v>
      </c>
      <c r="AJ1220" s="17">
        <v>0.25104253544620497</v>
      </c>
      <c r="AK1220" s="17">
        <v>3.5978958100486999E-2</v>
      </c>
      <c r="AL1220" s="17"/>
      <c r="AM1220" s="17">
        <v>0.110081608462913</v>
      </c>
      <c r="AN1220" s="17">
        <v>0.13546322401941199</v>
      </c>
      <c r="AO1220" s="17">
        <v>0.16469520059544199</v>
      </c>
      <c r="AP1220" s="17">
        <v>0.16113402648064101</v>
      </c>
      <c r="AQ1220" s="17">
        <v>0.16252446118418101</v>
      </c>
      <c r="AR1220" s="17"/>
      <c r="AS1220" s="17">
        <v>9.8580494038352298E-2</v>
      </c>
      <c r="AT1220" s="17">
        <v>0.12919625434343299</v>
      </c>
      <c r="AU1220" s="17">
        <v>0.18833530160581999</v>
      </c>
      <c r="AV1220" s="17">
        <v>0.21031363195536301</v>
      </c>
      <c r="AW1220" s="17"/>
      <c r="AX1220" s="17">
        <v>0.154739883101352</v>
      </c>
      <c r="AY1220" s="17"/>
      <c r="AZ1220" s="17">
        <v>0.130818785851777</v>
      </c>
      <c r="BA1220" s="17">
        <v>0.17335305746247801</v>
      </c>
      <c r="BB1220" s="17">
        <v>0.129904334995114</v>
      </c>
      <c r="BC1220" s="17"/>
      <c r="BD1220" s="17">
        <v>0.138391285080745</v>
      </c>
      <c r="BE1220" s="17">
        <v>0.157796353147652</v>
      </c>
    </row>
    <row r="1221" spans="2:57" x14ac:dyDescent="0.35">
      <c r="B1221" t="s">
        <v>474</v>
      </c>
      <c r="C1221" s="17">
        <v>2.2430161673061302E-2</v>
      </c>
      <c r="D1221" s="17">
        <v>4.4158222067408798E-2</v>
      </c>
      <c r="E1221" s="17">
        <v>9.0544291581749706E-3</v>
      </c>
      <c r="F1221" s="17"/>
      <c r="G1221" s="17">
        <v>0</v>
      </c>
      <c r="H1221" s="17">
        <v>5.5238959065445799E-2</v>
      </c>
      <c r="I1221" s="17">
        <v>0</v>
      </c>
      <c r="J1221" s="17">
        <v>3.9678178709840799E-2</v>
      </c>
      <c r="K1221" s="17">
        <v>2.1726552040863201E-2</v>
      </c>
      <c r="L1221" s="17">
        <v>0</v>
      </c>
      <c r="M1221" s="17"/>
      <c r="N1221" s="17">
        <v>2.65898989870374E-2</v>
      </c>
      <c r="O1221" s="17">
        <v>9.9875028519544797E-3</v>
      </c>
      <c r="P1221" s="17">
        <v>4.7062446144274399E-2</v>
      </c>
      <c r="Q1221" s="17">
        <v>0</v>
      </c>
      <c r="R1221" s="17"/>
      <c r="S1221" s="17">
        <v>3.03030303030303E-2</v>
      </c>
      <c r="T1221" s="17">
        <v>3.3333333333333298E-2</v>
      </c>
      <c r="U1221" s="17">
        <v>7.1428571428571397E-2</v>
      </c>
      <c r="V1221" s="17">
        <v>0</v>
      </c>
      <c r="W1221" s="17">
        <v>0</v>
      </c>
      <c r="X1221" s="17">
        <v>2.8571428571428598E-2</v>
      </c>
      <c r="Y1221" s="17">
        <v>0</v>
      </c>
      <c r="Z1221" s="17">
        <v>0</v>
      </c>
      <c r="AA1221" s="17">
        <v>2.2222222222222199E-2</v>
      </c>
      <c r="AB1221" s="17"/>
      <c r="AC1221" s="17">
        <v>1.8085093447709599E-2</v>
      </c>
      <c r="AD1221" s="17">
        <v>2.25387021608346E-2</v>
      </c>
      <c r="AE1221" s="17">
        <v>4.9374151968102603E-2</v>
      </c>
      <c r="AF1221" s="17"/>
      <c r="AG1221" s="17">
        <v>3.51261019765048E-2</v>
      </c>
      <c r="AH1221" s="17">
        <v>0</v>
      </c>
      <c r="AI1221" s="17">
        <v>3.6064885241280799E-2</v>
      </c>
      <c r="AJ1221" s="17">
        <v>0</v>
      </c>
      <c r="AK1221" s="17">
        <v>6.5994962591738093E-2</v>
      </c>
      <c r="AL1221" s="17"/>
      <c r="AM1221" s="17">
        <v>0</v>
      </c>
      <c r="AN1221" s="17">
        <v>5.3277426062571798E-2</v>
      </c>
      <c r="AO1221" s="17">
        <v>0</v>
      </c>
      <c r="AP1221" s="17">
        <v>1.1802763664873201E-2</v>
      </c>
      <c r="AQ1221" s="17">
        <v>0.23361732238424801</v>
      </c>
      <c r="AR1221" s="17"/>
      <c r="AS1221" s="17">
        <v>1.2331922365637399E-2</v>
      </c>
      <c r="AT1221" s="17">
        <v>3.74778010729424E-2</v>
      </c>
      <c r="AU1221" s="17">
        <v>0</v>
      </c>
      <c r="AV1221" s="17">
        <v>3.45461845941182E-2</v>
      </c>
      <c r="AW1221" s="17"/>
      <c r="AX1221" s="17">
        <v>2.21072428563544E-2</v>
      </c>
      <c r="AY1221" s="17"/>
      <c r="AZ1221" s="17">
        <v>1.7032339735766299E-2</v>
      </c>
      <c r="BA1221" s="17">
        <v>3.0941140509354099E-2</v>
      </c>
      <c r="BB1221" s="17">
        <v>1.90738692206983E-2</v>
      </c>
      <c r="BC1221" s="17"/>
      <c r="BD1221" s="17">
        <v>1.9586823219414198E-2</v>
      </c>
      <c r="BE1221" s="17">
        <v>3.0576048188011899E-2</v>
      </c>
    </row>
    <row r="1222" spans="2:57" x14ac:dyDescent="0.35">
      <c r="B1222" t="s">
        <v>475</v>
      </c>
      <c r="C1222" s="17">
        <v>4.3742080180958001E-3</v>
      </c>
      <c r="D1222" s="17">
        <v>5.7281993476732901E-3</v>
      </c>
      <c r="E1222" s="17">
        <v>3.5553210203889099E-3</v>
      </c>
      <c r="F1222" s="17"/>
      <c r="G1222" s="17">
        <v>0</v>
      </c>
      <c r="H1222" s="17">
        <v>8.7671223469901905E-3</v>
      </c>
      <c r="I1222" s="17">
        <v>0</v>
      </c>
      <c r="J1222" s="17">
        <v>1.5422133227817001E-2</v>
      </c>
      <c r="K1222" s="17">
        <v>0</v>
      </c>
      <c r="L1222" s="17">
        <v>0</v>
      </c>
      <c r="M1222" s="17"/>
      <c r="N1222" s="17">
        <v>0</v>
      </c>
      <c r="O1222" s="17">
        <v>0</v>
      </c>
      <c r="P1222" s="17">
        <v>1.7511607867636999E-2</v>
      </c>
      <c r="Q1222" s="17">
        <v>0</v>
      </c>
      <c r="R1222" s="17"/>
      <c r="S1222" s="17">
        <v>0</v>
      </c>
      <c r="T1222" s="17">
        <v>0</v>
      </c>
      <c r="U1222" s="17">
        <v>0</v>
      </c>
      <c r="V1222" s="17">
        <v>0</v>
      </c>
      <c r="W1222" s="17">
        <v>0</v>
      </c>
      <c r="X1222" s="17">
        <v>0</v>
      </c>
      <c r="Y1222" s="17">
        <v>0</v>
      </c>
      <c r="Z1222" s="17">
        <v>9.5238095238095205E-2</v>
      </c>
      <c r="AA1222" s="17">
        <v>0</v>
      </c>
      <c r="AB1222" s="17"/>
      <c r="AC1222" s="17">
        <v>7.1013105041842096E-3</v>
      </c>
      <c r="AD1222" s="17">
        <v>4.20995307664621E-3</v>
      </c>
      <c r="AE1222" s="17">
        <v>0</v>
      </c>
      <c r="AF1222" s="17"/>
      <c r="AG1222" s="17">
        <v>6.7108490726705003E-3</v>
      </c>
      <c r="AH1222" s="17">
        <v>5.5316617425048798E-3</v>
      </c>
      <c r="AI1222" s="17">
        <v>0</v>
      </c>
      <c r="AJ1222" s="17">
        <v>0</v>
      </c>
      <c r="AK1222" s="17">
        <v>0</v>
      </c>
      <c r="AL1222" s="17"/>
      <c r="AM1222" s="17">
        <v>2.29107027988678E-2</v>
      </c>
      <c r="AN1222" s="17">
        <v>0</v>
      </c>
      <c r="AO1222" s="17">
        <v>0</v>
      </c>
      <c r="AP1222" s="17">
        <v>8.5394672510710305E-3</v>
      </c>
      <c r="AQ1222" s="17">
        <v>0</v>
      </c>
      <c r="AR1222" s="17"/>
      <c r="AS1222" s="17">
        <v>0</v>
      </c>
      <c r="AT1222" s="17">
        <v>6.0376673521593599E-3</v>
      </c>
      <c r="AU1222" s="17">
        <v>9.7710357745732692E-3</v>
      </c>
      <c r="AV1222" s="17">
        <v>0</v>
      </c>
      <c r="AW1222" s="17"/>
      <c r="AX1222" s="17">
        <v>2.7982446128893002E-3</v>
      </c>
      <c r="AY1222" s="17"/>
      <c r="AZ1222" s="17">
        <v>0</v>
      </c>
      <c r="BA1222" s="17">
        <v>5.7794254856720099E-3</v>
      </c>
      <c r="BB1222" s="17">
        <v>0</v>
      </c>
      <c r="BC1222" s="17"/>
      <c r="BD1222" s="17">
        <v>5.2407747926384099E-3</v>
      </c>
      <c r="BE1222" s="17">
        <v>0</v>
      </c>
    </row>
    <row r="1223" spans="2:57" x14ac:dyDescent="0.35">
      <c r="B1223" t="s">
        <v>476</v>
      </c>
      <c r="C1223" s="17">
        <v>1.34484648396711E-2</v>
      </c>
      <c r="D1223" s="17">
        <v>2.1254772054387801E-2</v>
      </c>
      <c r="E1223" s="17">
        <v>8.6694100186647596E-3</v>
      </c>
      <c r="F1223" s="17"/>
      <c r="G1223" s="17">
        <v>0</v>
      </c>
      <c r="H1223" s="17">
        <v>3.23173687735374E-2</v>
      </c>
      <c r="I1223" s="17">
        <v>1.8055965620798101E-2</v>
      </c>
      <c r="J1223" s="17">
        <v>0</v>
      </c>
      <c r="K1223" s="17">
        <v>0</v>
      </c>
      <c r="L1223" s="17">
        <v>0</v>
      </c>
      <c r="M1223" s="17"/>
      <c r="N1223" s="17">
        <v>5.39059162082143E-3</v>
      </c>
      <c r="O1223" s="17">
        <v>3.1389294677571199E-2</v>
      </c>
      <c r="P1223" s="17">
        <v>0</v>
      </c>
      <c r="Q1223" s="17">
        <v>2.8560126560649102E-2</v>
      </c>
      <c r="R1223" s="17"/>
      <c r="S1223" s="17">
        <v>1.5151515151515201E-2</v>
      </c>
      <c r="T1223" s="17">
        <v>0</v>
      </c>
      <c r="U1223" s="17">
        <v>0</v>
      </c>
      <c r="V1223" s="17">
        <v>0</v>
      </c>
      <c r="W1223" s="17">
        <v>2.7027027027027001E-2</v>
      </c>
      <c r="X1223" s="17">
        <v>2.8571428571428598E-2</v>
      </c>
      <c r="Y1223" s="17">
        <v>5.4054054054054099E-2</v>
      </c>
      <c r="Z1223" s="17">
        <v>0</v>
      </c>
      <c r="AA1223" s="17">
        <v>0</v>
      </c>
      <c r="AB1223" s="17"/>
      <c r="AC1223" s="17">
        <v>1.7488983136470099E-2</v>
      </c>
      <c r="AD1223" s="17">
        <v>1.0265686043954701E-2</v>
      </c>
      <c r="AE1223" s="17">
        <v>2.6157535286767401E-2</v>
      </c>
      <c r="AF1223" s="17"/>
      <c r="AG1223" s="17">
        <v>2.4900943328543399E-2</v>
      </c>
      <c r="AH1223" s="17">
        <v>6.5863535779033602E-3</v>
      </c>
      <c r="AI1223" s="17">
        <v>0</v>
      </c>
      <c r="AJ1223" s="17">
        <v>0</v>
      </c>
      <c r="AK1223" s="17">
        <v>3.49629410112706E-2</v>
      </c>
      <c r="AL1223" s="17"/>
      <c r="AM1223" s="17">
        <v>2.6681422634514802E-2</v>
      </c>
      <c r="AN1223" s="17">
        <v>3.4422996801628199E-2</v>
      </c>
      <c r="AO1223" s="17">
        <v>7.6411825729512696E-3</v>
      </c>
      <c r="AP1223" s="17">
        <v>1.06552727530105E-2</v>
      </c>
      <c r="AQ1223" s="17">
        <v>0</v>
      </c>
      <c r="AR1223" s="17"/>
      <c r="AS1223" s="17">
        <v>0</v>
      </c>
      <c r="AT1223" s="17">
        <v>2.9936675918732201E-2</v>
      </c>
      <c r="AU1223" s="17">
        <v>1.16340259815924E-2</v>
      </c>
      <c r="AV1223" s="17">
        <v>0</v>
      </c>
      <c r="AW1223" s="17"/>
      <c r="AX1223" s="17">
        <v>1.3714798190483501E-2</v>
      </c>
      <c r="AY1223" s="17"/>
      <c r="AZ1223" s="17">
        <v>1.7831359985576702E-2</v>
      </c>
      <c r="BA1223" s="17">
        <v>7.2113813537737796E-3</v>
      </c>
      <c r="BB1223" s="17">
        <v>1.8258183957761499E-2</v>
      </c>
      <c r="BC1223" s="17"/>
      <c r="BD1223" s="17">
        <v>6.5392703327787297E-3</v>
      </c>
      <c r="BE1223" s="17">
        <v>2.2990786135593098E-2</v>
      </c>
    </row>
    <row r="1224" spans="2:57" x14ac:dyDescent="0.35">
      <c r="B1224" t="s">
        <v>81</v>
      </c>
      <c r="C1224" s="17">
        <v>0.192726613641447</v>
      </c>
      <c r="D1224" s="17">
        <v>0.124980753643606</v>
      </c>
      <c r="E1224" s="17">
        <v>0.23572148219245601</v>
      </c>
      <c r="F1224" s="17"/>
      <c r="G1224" s="17">
        <v>0.17333378765322899</v>
      </c>
      <c r="H1224" s="17">
        <v>0.15731713129854499</v>
      </c>
      <c r="I1224" s="17">
        <v>0.21024124341491801</v>
      </c>
      <c r="J1224" s="17">
        <v>0.20999804745210801</v>
      </c>
      <c r="K1224" s="17">
        <v>0.15949903639831101</v>
      </c>
      <c r="L1224" s="17">
        <v>0.31398679759283998</v>
      </c>
      <c r="M1224" s="17"/>
      <c r="N1224" s="17">
        <v>0.19516539442813399</v>
      </c>
      <c r="O1224" s="17">
        <v>0.20609095245558101</v>
      </c>
      <c r="P1224" s="17">
        <v>0.13805835241129599</v>
      </c>
      <c r="Q1224" s="17">
        <v>0.220764597338478</v>
      </c>
      <c r="R1224" s="17"/>
      <c r="S1224" s="17">
        <v>0.12121212121212099</v>
      </c>
      <c r="T1224" s="17">
        <v>0.133333333333333</v>
      </c>
      <c r="U1224" s="17">
        <v>0.42857142857142899</v>
      </c>
      <c r="V1224" s="17">
        <v>0.27586206896551702</v>
      </c>
      <c r="W1224" s="17">
        <v>8.1081081081081099E-2</v>
      </c>
      <c r="X1224" s="17">
        <v>0.28571428571428598</v>
      </c>
      <c r="Y1224" s="17">
        <v>0.135135135135135</v>
      </c>
      <c r="Z1224" s="17">
        <v>0.14285714285714299</v>
      </c>
      <c r="AA1224" s="17">
        <v>0.24444444444444399</v>
      </c>
      <c r="AB1224" s="17"/>
      <c r="AC1224" s="17">
        <v>0.216841470665812</v>
      </c>
      <c r="AD1224" s="17">
        <v>0.16433064737670899</v>
      </c>
      <c r="AE1224" s="17">
        <v>0.23833439833028899</v>
      </c>
      <c r="AF1224" s="17"/>
      <c r="AG1224" s="17">
        <v>0.16830978736407201</v>
      </c>
      <c r="AH1224" s="17">
        <v>0.155287405453986</v>
      </c>
      <c r="AI1224" s="17">
        <v>0.163541770787241</v>
      </c>
      <c r="AJ1224" s="17">
        <v>0.25104253544620497</v>
      </c>
      <c r="AK1224" s="17">
        <v>0.322619196883765</v>
      </c>
      <c r="AL1224" s="17"/>
      <c r="AM1224" s="17">
        <v>0.19596014759795799</v>
      </c>
      <c r="AN1224" s="17">
        <v>0.14931969411799001</v>
      </c>
      <c r="AO1224" s="17">
        <v>0.21597222649963899</v>
      </c>
      <c r="AP1224" s="17">
        <v>0.13950464557415501</v>
      </c>
      <c r="AQ1224" s="17">
        <v>9.9951859026497197E-2</v>
      </c>
      <c r="AR1224" s="17"/>
      <c r="AS1224" s="17">
        <v>0.256908487944007</v>
      </c>
      <c r="AT1224" s="17">
        <v>0.112462422789842</v>
      </c>
      <c r="AU1224" s="17">
        <v>0.30798963795927897</v>
      </c>
      <c r="AV1224" s="17">
        <v>0.11892358383485201</v>
      </c>
      <c r="AW1224" s="17"/>
      <c r="AX1224" s="17">
        <v>0.19300969489009301</v>
      </c>
      <c r="AY1224" s="17"/>
      <c r="AZ1224" s="17">
        <v>0.23747624593172001</v>
      </c>
      <c r="BA1224" s="17">
        <v>0.124501407209837</v>
      </c>
      <c r="BB1224" s="17">
        <v>0.20424722411905399</v>
      </c>
      <c r="BC1224" s="17"/>
      <c r="BD1224" s="17">
        <v>0.23005479656093</v>
      </c>
      <c r="BE1224" s="17">
        <v>0.13113012629211299</v>
      </c>
    </row>
    <row r="1225" spans="2:57" x14ac:dyDescent="0.35">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row>
    <row r="1226" spans="2:57" x14ac:dyDescent="0.35">
      <c r="B1226" s="6" t="s">
        <v>468</v>
      </c>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row>
    <row r="1227" spans="2:57" x14ac:dyDescent="0.35">
      <c r="B1227" s="24" t="s">
        <v>359</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row>
    <row r="1228" spans="2:57" x14ac:dyDescent="0.35">
      <c r="B1228" t="s">
        <v>478</v>
      </c>
      <c r="C1228" s="17">
        <v>7.1433404069103895E-2</v>
      </c>
      <c r="D1228" s="17">
        <v>9.9266359818387107E-2</v>
      </c>
      <c r="E1228" s="17">
        <v>5.5982911612155198E-2</v>
      </c>
      <c r="F1228" s="17"/>
      <c r="G1228" s="17">
        <v>3.3893201040093898E-2</v>
      </c>
      <c r="H1228" s="17">
        <v>9.42346513714378E-2</v>
      </c>
      <c r="I1228" s="17">
        <v>7.4325623727547405E-2</v>
      </c>
      <c r="J1228" s="17">
        <v>8.8111790511977706E-2</v>
      </c>
      <c r="K1228" s="17">
        <v>4.2077962734954302E-2</v>
      </c>
      <c r="L1228" s="17">
        <v>0</v>
      </c>
      <c r="M1228" s="17"/>
      <c r="N1228" s="17">
        <v>7.7958075227226503E-2</v>
      </c>
      <c r="O1228" s="17">
        <v>5.9599058190410899E-2</v>
      </c>
      <c r="P1228" s="17">
        <v>6.0463989042177202E-2</v>
      </c>
      <c r="Q1228" s="17">
        <v>5.5270779335651998E-2</v>
      </c>
      <c r="R1228" s="17"/>
      <c r="S1228" s="17">
        <v>6.7796610169491497E-2</v>
      </c>
      <c r="T1228" s="17">
        <v>5.6603773584905703E-2</v>
      </c>
      <c r="U1228" s="17">
        <v>5.5555555555555601E-2</v>
      </c>
      <c r="V1228" s="17">
        <v>9.0909090909090898E-2</v>
      </c>
      <c r="W1228" s="17">
        <v>0.12</v>
      </c>
      <c r="X1228" s="17">
        <v>0.13888888888888901</v>
      </c>
      <c r="Y1228" s="17">
        <v>7.1428571428571397E-2</v>
      </c>
      <c r="Z1228" s="17">
        <v>0.05</v>
      </c>
      <c r="AA1228" s="17">
        <v>2.1739130434782601E-2</v>
      </c>
      <c r="AB1228" s="17"/>
      <c r="AC1228" s="17">
        <v>3.8043935603442498E-2</v>
      </c>
      <c r="AD1228" s="17">
        <v>0.101482630857704</v>
      </c>
      <c r="AE1228" s="17">
        <v>2.45545557060016E-2</v>
      </c>
      <c r="AF1228" s="17"/>
      <c r="AG1228" s="17">
        <v>2.6317061387913801E-2</v>
      </c>
      <c r="AH1228" s="17">
        <v>9.16836026176511E-2</v>
      </c>
      <c r="AI1228" s="17">
        <v>0.14288005165895201</v>
      </c>
      <c r="AJ1228" s="17">
        <v>0</v>
      </c>
      <c r="AK1228" s="17">
        <v>0.14480405441681901</v>
      </c>
      <c r="AL1228" s="17"/>
      <c r="AM1228" s="17">
        <v>0</v>
      </c>
      <c r="AN1228" s="17">
        <v>6.7247848139230806E-2</v>
      </c>
      <c r="AO1228" s="17">
        <v>6.6225462085232001E-2</v>
      </c>
      <c r="AP1228" s="17">
        <v>0.103086707359936</v>
      </c>
      <c r="AQ1228" s="17">
        <v>0.119803399549457</v>
      </c>
      <c r="AR1228" s="17"/>
      <c r="AS1228" s="17">
        <v>7.1200407049645198E-2</v>
      </c>
      <c r="AT1228" s="17">
        <v>0.10269640446599</v>
      </c>
      <c r="AU1228" s="17">
        <v>2.3768410967096899E-2</v>
      </c>
      <c r="AV1228" s="17">
        <v>8.2695078307074704E-2</v>
      </c>
      <c r="AW1228" s="17"/>
      <c r="AX1228" s="17">
        <v>5.7813569027297701E-2</v>
      </c>
      <c r="AY1228" s="17"/>
      <c r="AZ1228" s="17">
        <v>7.7518377666325897E-2</v>
      </c>
      <c r="BA1228" s="17">
        <v>7.2018013712225201E-2</v>
      </c>
      <c r="BB1228" s="17">
        <v>5.7758496752064403E-2</v>
      </c>
      <c r="BC1228" s="17"/>
      <c r="BD1228" s="17">
        <v>6.6657449414088799E-2</v>
      </c>
      <c r="BE1228" s="17">
        <v>9.0463858355556204E-2</v>
      </c>
    </row>
    <row r="1229" spans="2:57" x14ac:dyDescent="0.35">
      <c r="B1229" t="s">
        <v>479</v>
      </c>
      <c r="C1229" s="17">
        <v>0.14247553783179001</v>
      </c>
      <c r="D1229" s="17">
        <v>0.19894954466811501</v>
      </c>
      <c r="E1229" s="17">
        <v>0.111114753473467</v>
      </c>
      <c r="F1229" s="17"/>
      <c r="G1229" s="17">
        <v>0.17358101737096299</v>
      </c>
      <c r="H1229" s="17">
        <v>0.193507538627192</v>
      </c>
      <c r="I1229" s="17">
        <v>0.13639081433170799</v>
      </c>
      <c r="J1229" s="17">
        <v>0.111406171854635</v>
      </c>
      <c r="K1229" s="17">
        <v>0.104634797327402</v>
      </c>
      <c r="L1229" s="17">
        <v>0</v>
      </c>
      <c r="M1229" s="17"/>
      <c r="N1229" s="17">
        <v>0.16348444879535601</v>
      </c>
      <c r="O1229" s="17">
        <v>0.107641636709185</v>
      </c>
      <c r="P1229" s="17">
        <v>0.202454742660819</v>
      </c>
      <c r="Q1229" s="17">
        <v>5.6832398180373597E-2</v>
      </c>
      <c r="R1229" s="17"/>
      <c r="S1229" s="17">
        <v>0.186440677966102</v>
      </c>
      <c r="T1229" s="17">
        <v>0.18867924528301899</v>
      </c>
      <c r="U1229" s="17">
        <v>0.16666666666666699</v>
      </c>
      <c r="V1229" s="17">
        <v>9.0909090909090898E-2</v>
      </c>
      <c r="W1229" s="17">
        <v>0.12</v>
      </c>
      <c r="X1229" s="17">
        <v>0.13888888888888901</v>
      </c>
      <c r="Y1229" s="17">
        <v>7.1428571428571397E-2</v>
      </c>
      <c r="Z1229" s="17">
        <v>0.1</v>
      </c>
      <c r="AA1229" s="17">
        <v>0.13043478260869601</v>
      </c>
      <c r="AB1229" s="17"/>
      <c r="AC1229" s="17">
        <v>7.9218328348514097E-2</v>
      </c>
      <c r="AD1229" s="17">
        <v>0.193399548256486</v>
      </c>
      <c r="AE1229" s="17">
        <v>0.10335524491078101</v>
      </c>
      <c r="AF1229" s="17"/>
      <c r="AG1229" s="17">
        <v>5.9042031471381297E-2</v>
      </c>
      <c r="AH1229" s="17">
        <v>0.19953615232841701</v>
      </c>
      <c r="AI1229" s="17">
        <v>0.27582182165700198</v>
      </c>
      <c r="AJ1229" s="17">
        <v>0</v>
      </c>
      <c r="AK1229" s="17">
        <v>8.6882432650091199E-2</v>
      </c>
      <c r="AL1229" s="17"/>
      <c r="AM1229" s="17">
        <v>6.63714565726779E-2</v>
      </c>
      <c r="AN1229" s="17">
        <v>4.67653266981925E-2</v>
      </c>
      <c r="AO1229" s="17">
        <v>0.18072657801727399</v>
      </c>
      <c r="AP1229" s="17">
        <v>0.228070741727882</v>
      </c>
      <c r="AQ1229" s="17">
        <v>0</v>
      </c>
      <c r="AR1229" s="17"/>
      <c r="AS1229" s="17">
        <v>0.15014162772730399</v>
      </c>
      <c r="AT1229" s="17">
        <v>0.16718795094099201</v>
      </c>
      <c r="AU1229" s="17">
        <v>4.81577612314769E-2</v>
      </c>
      <c r="AV1229" s="17">
        <v>0.221526549788199</v>
      </c>
      <c r="AW1229" s="17"/>
      <c r="AX1229" s="17">
        <v>0.14317102420143199</v>
      </c>
      <c r="AY1229" s="17"/>
      <c r="AZ1229" s="17">
        <v>0.13822073311951799</v>
      </c>
      <c r="BA1229" s="17">
        <v>0.16227734553346901</v>
      </c>
      <c r="BB1229" s="17">
        <v>0.13040837104626499</v>
      </c>
      <c r="BC1229" s="17"/>
      <c r="BD1229" s="17">
        <v>9.4254450908746706E-2</v>
      </c>
      <c r="BE1229" s="17">
        <v>0.206269431612258</v>
      </c>
    </row>
    <row r="1230" spans="2:57" x14ac:dyDescent="0.35">
      <c r="B1230" t="s">
        <v>480</v>
      </c>
      <c r="C1230" s="17">
        <v>0.16021890148347701</v>
      </c>
      <c r="D1230" s="17">
        <v>0.15954879800422</v>
      </c>
      <c r="E1230" s="17">
        <v>0.156778837425884</v>
      </c>
      <c r="F1230" s="17"/>
      <c r="G1230" s="17">
        <v>0.182542085848654</v>
      </c>
      <c r="H1230" s="17">
        <v>0.20446415930803799</v>
      </c>
      <c r="I1230" s="17">
        <v>0.14383402674593401</v>
      </c>
      <c r="J1230" s="17">
        <v>0.14844877325691899</v>
      </c>
      <c r="K1230" s="17">
        <v>0.138594301276114</v>
      </c>
      <c r="L1230" s="17">
        <v>0</v>
      </c>
      <c r="M1230" s="17"/>
      <c r="N1230" s="17">
        <v>0.14203376943874699</v>
      </c>
      <c r="O1230" s="17">
        <v>0.159322182161758</v>
      </c>
      <c r="P1230" s="17">
        <v>0.10942540808752101</v>
      </c>
      <c r="Q1230" s="17">
        <v>0.29156386539634099</v>
      </c>
      <c r="R1230" s="17"/>
      <c r="S1230" s="17">
        <v>0.22033898305084701</v>
      </c>
      <c r="T1230" s="17">
        <v>0.18867924528301899</v>
      </c>
      <c r="U1230" s="17">
        <v>0.11111111111111099</v>
      </c>
      <c r="V1230" s="17">
        <v>9.0909090909090898E-2</v>
      </c>
      <c r="W1230" s="17">
        <v>0.12</v>
      </c>
      <c r="X1230" s="17">
        <v>0.16666666666666699</v>
      </c>
      <c r="Y1230" s="17">
        <v>0.107142857142857</v>
      </c>
      <c r="Z1230" s="17">
        <v>0.25</v>
      </c>
      <c r="AA1230" s="17">
        <v>0.173913043478261</v>
      </c>
      <c r="AB1230" s="17"/>
      <c r="AC1230" s="17">
        <v>0.14979965550075899</v>
      </c>
      <c r="AD1230" s="17">
        <v>0.16607477645470101</v>
      </c>
      <c r="AE1230" s="17">
        <v>0.19718495790055199</v>
      </c>
      <c r="AF1230" s="17"/>
      <c r="AG1230" s="17">
        <v>0.123690057935986</v>
      </c>
      <c r="AH1230" s="17">
        <v>0.18911878986658501</v>
      </c>
      <c r="AI1230" s="17">
        <v>0.144386790401937</v>
      </c>
      <c r="AJ1230" s="17">
        <v>0</v>
      </c>
      <c r="AK1230" s="17">
        <v>0.10027135024441</v>
      </c>
      <c r="AL1230" s="17"/>
      <c r="AM1230" s="17">
        <v>0.22422354945692299</v>
      </c>
      <c r="AN1230" s="17">
        <v>0.117663698883092</v>
      </c>
      <c r="AO1230" s="17">
        <v>0.16669329277337699</v>
      </c>
      <c r="AP1230" s="17">
        <v>0.17473606618445001</v>
      </c>
      <c r="AQ1230" s="17">
        <v>0</v>
      </c>
      <c r="AR1230" s="17"/>
      <c r="AS1230" s="17">
        <v>9.6202989880274106E-2</v>
      </c>
      <c r="AT1230" s="17">
        <v>0.16312513196804099</v>
      </c>
      <c r="AU1230" s="17">
        <v>0.14232777394047699</v>
      </c>
      <c r="AV1230" s="17">
        <v>0.28939788399210598</v>
      </c>
      <c r="AW1230" s="17"/>
      <c r="AX1230" s="17">
        <v>0.14452823954886301</v>
      </c>
      <c r="AY1230" s="17"/>
      <c r="AZ1230" s="17">
        <v>0.12283980696532799</v>
      </c>
      <c r="BA1230" s="17">
        <v>0.204202981055911</v>
      </c>
      <c r="BB1230" s="17">
        <v>0.15468022492718</v>
      </c>
      <c r="BC1230" s="17"/>
      <c r="BD1230" s="17">
        <v>0.152133740986202</v>
      </c>
      <c r="BE1230" s="17">
        <v>0.17622952265855199</v>
      </c>
    </row>
    <row r="1231" spans="2:57" x14ac:dyDescent="0.35">
      <c r="B1231" t="s">
        <v>481</v>
      </c>
      <c r="C1231" s="17">
        <v>0.14618565566594799</v>
      </c>
      <c r="D1231" s="17">
        <v>0.16124982112457201</v>
      </c>
      <c r="E1231" s="17">
        <v>0.13831239729424399</v>
      </c>
      <c r="F1231" s="17"/>
      <c r="G1231" s="17">
        <v>0.14271342969759401</v>
      </c>
      <c r="H1231" s="17">
        <v>0.19122025185315999</v>
      </c>
      <c r="I1231" s="17">
        <v>0.115418247171965</v>
      </c>
      <c r="J1231" s="17">
        <v>0.11836076317053899</v>
      </c>
      <c r="K1231" s="17">
        <v>0.122603432824422</v>
      </c>
      <c r="L1231" s="17">
        <v>0.231430813363802</v>
      </c>
      <c r="M1231" s="17"/>
      <c r="N1231" s="17">
        <v>0.136660076428269</v>
      </c>
      <c r="O1231" s="17">
        <v>0.23084679533807201</v>
      </c>
      <c r="P1231" s="17">
        <v>8.5054372464204206E-2</v>
      </c>
      <c r="Q1231" s="17">
        <v>5.7437744811192598E-2</v>
      </c>
      <c r="R1231" s="17"/>
      <c r="S1231" s="17">
        <v>0.169491525423729</v>
      </c>
      <c r="T1231" s="17">
        <v>0.113207547169811</v>
      </c>
      <c r="U1231" s="17">
        <v>0.11111111111111099</v>
      </c>
      <c r="V1231" s="17">
        <v>0.12121212121212099</v>
      </c>
      <c r="W1231" s="17">
        <v>0.16</v>
      </c>
      <c r="X1231" s="17">
        <v>0.194444444444444</v>
      </c>
      <c r="Y1231" s="17">
        <v>0.17857142857142899</v>
      </c>
      <c r="Z1231" s="17">
        <v>0.2</v>
      </c>
      <c r="AA1231" s="17">
        <v>0.13043478260869601</v>
      </c>
      <c r="AB1231" s="17"/>
      <c r="AC1231" s="17">
        <v>0.13587289040783301</v>
      </c>
      <c r="AD1231" s="17">
        <v>0.15093187463900601</v>
      </c>
      <c r="AE1231" s="17">
        <v>0.159005748255313</v>
      </c>
      <c r="AF1231" s="17"/>
      <c r="AG1231" s="17">
        <v>0.17647989016471</v>
      </c>
      <c r="AH1231" s="17">
        <v>0.12339688383396701</v>
      </c>
      <c r="AI1231" s="17">
        <v>0.11417781226625</v>
      </c>
      <c r="AJ1231" s="17">
        <v>0</v>
      </c>
      <c r="AK1231" s="17">
        <v>0.167584501456152</v>
      </c>
      <c r="AL1231" s="17"/>
      <c r="AM1231" s="17">
        <v>0.16425996896689901</v>
      </c>
      <c r="AN1231" s="17">
        <v>0.16422999654140699</v>
      </c>
      <c r="AO1231" s="17">
        <v>0.14136963716040901</v>
      </c>
      <c r="AP1231" s="17">
        <v>0.15078512534020599</v>
      </c>
      <c r="AQ1231" s="17">
        <v>0</v>
      </c>
      <c r="AR1231" s="17"/>
      <c r="AS1231" s="17">
        <v>0.17696919184155799</v>
      </c>
      <c r="AT1231" s="17">
        <v>0.17130939819973401</v>
      </c>
      <c r="AU1231" s="17">
        <v>0.106448180864283</v>
      </c>
      <c r="AV1231" s="17">
        <v>0.104931084458246</v>
      </c>
      <c r="AW1231" s="17"/>
      <c r="AX1231" s="17">
        <v>0.149899020609957</v>
      </c>
      <c r="AY1231" s="17"/>
      <c r="AZ1231" s="17">
        <v>0.15462639880004</v>
      </c>
      <c r="BA1231" s="17">
        <v>0.116274042221176</v>
      </c>
      <c r="BB1231" s="17">
        <v>0.16515126203497901</v>
      </c>
      <c r="BC1231" s="17"/>
      <c r="BD1231" s="17">
        <v>0.16042249807200801</v>
      </c>
      <c r="BE1231" s="17">
        <v>0.139462387817336</v>
      </c>
    </row>
    <row r="1232" spans="2:57" x14ac:dyDescent="0.35">
      <c r="B1232" t="s">
        <v>482</v>
      </c>
      <c r="C1232" s="17">
        <v>0.256616551503213</v>
      </c>
      <c r="D1232" s="17">
        <v>0.157190088184329</v>
      </c>
      <c r="E1232" s="17">
        <v>0.31413765414803302</v>
      </c>
      <c r="F1232" s="17"/>
      <c r="G1232" s="17">
        <v>0.31557581308316601</v>
      </c>
      <c r="H1232" s="17">
        <v>0.15508779602384801</v>
      </c>
      <c r="I1232" s="17">
        <v>0.24231503325134299</v>
      </c>
      <c r="J1232" s="17">
        <v>0.24891448490005</v>
      </c>
      <c r="K1232" s="17">
        <v>0.37292646614622099</v>
      </c>
      <c r="L1232" s="17">
        <v>0.58652857562981198</v>
      </c>
      <c r="M1232" s="17"/>
      <c r="N1232" s="17">
        <v>0.26165208089838099</v>
      </c>
      <c r="O1232" s="17">
        <v>0.23353461926396099</v>
      </c>
      <c r="P1232" s="17">
        <v>0.33073761660266099</v>
      </c>
      <c r="Q1232" s="17">
        <v>0.21554726626946599</v>
      </c>
      <c r="R1232" s="17"/>
      <c r="S1232" s="17">
        <v>0.169491525423729</v>
      </c>
      <c r="T1232" s="17">
        <v>0.22641509433962301</v>
      </c>
      <c r="U1232" s="17">
        <v>0.33333333333333298</v>
      </c>
      <c r="V1232" s="17">
        <v>0.42424242424242398</v>
      </c>
      <c r="W1232" s="17">
        <v>0.08</v>
      </c>
      <c r="X1232" s="17">
        <v>0.194444444444444</v>
      </c>
      <c r="Y1232" s="17">
        <v>0.28571428571428598</v>
      </c>
      <c r="Z1232" s="17">
        <v>0.15</v>
      </c>
      <c r="AA1232" s="17">
        <v>0.34782608695652201</v>
      </c>
      <c r="AB1232" s="17"/>
      <c r="AC1232" s="17">
        <v>0.33915598536736902</v>
      </c>
      <c r="AD1232" s="17">
        <v>0.194580116910678</v>
      </c>
      <c r="AE1232" s="17">
        <v>0.29389014933831598</v>
      </c>
      <c r="AF1232" s="17"/>
      <c r="AG1232" s="17">
        <v>0.34226694126131302</v>
      </c>
      <c r="AH1232" s="17">
        <v>0.19626391310451899</v>
      </c>
      <c r="AI1232" s="17">
        <v>0.22039546805663199</v>
      </c>
      <c r="AJ1232" s="17">
        <v>0.46278806195693201</v>
      </c>
      <c r="AK1232" s="17">
        <v>0.27549153267441001</v>
      </c>
      <c r="AL1232" s="17"/>
      <c r="AM1232" s="17">
        <v>0.30727255930077702</v>
      </c>
      <c r="AN1232" s="17">
        <v>0.35492617247292102</v>
      </c>
      <c r="AO1232" s="17">
        <v>0.223436198493458</v>
      </c>
      <c r="AP1232" s="17">
        <v>0.205155904606276</v>
      </c>
      <c r="AQ1232" s="17">
        <v>0.63567479008806105</v>
      </c>
      <c r="AR1232" s="17"/>
      <c r="AS1232" s="17">
        <v>0.224475041285744</v>
      </c>
      <c r="AT1232" s="17">
        <v>0.24034300398813499</v>
      </c>
      <c r="AU1232" s="17">
        <v>0.378053669382727</v>
      </c>
      <c r="AV1232" s="17">
        <v>0.16301972439852599</v>
      </c>
      <c r="AW1232" s="17"/>
      <c r="AX1232" s="17">
        <v>0.26716994727563997</v>
      </c>
      <c r="AY1232" s="17"/>
      <c r="AZ1232" s="17">
        <v>0.28795204477640202</v>
      </c>
      <c r="BA1232" s="17">
        <v>0.23569869561715601</v>
      </c>
      <c r="BB1232" s="17">
        <v>0.24806560804928399</v>
      </c>
      <c r="BC1232" s="17"/>
      <c r="BD1232" s="17">
        <v>0.25012285382678501</v>
      </c>
      <c r="BE1232" s="17">
        <v>0.228038017523713</v>
      </c>
    </row>
    <row r="1233" spans="2:57" x14ac:dyDescent="0.35">
      <c r="B1233" t="s">
        <v>483</v>
      </c>
      <c r="C1233" s="17">
        <v>2.39653033300809E-2</v>
      </c>
      <c r="D1233" s="17">
        <v>7.4902770296097496E-3</v>
      </c>
      <c r="E1233" s="17">
        <v>3.3412179754030602E-2</v>
      </c>
      <c r="F1233" s="17"/>
      <c r="G1233" s="17">
        <v>2.85581601356346E-2</v>
      </c>
      <c r="H1233" s="17">
        <v>2.0114232890028502E-2</v>
      </c>
      <c r="I1233" s="17">
        <v>2.4470948559817601E-2</v>
      </c>
      <c r="J1233" s="17">
        <v>1.6320701487002199E-2</v>
      </c>
      <c r="K1233" s="17">
        <v>4.3280190241667203E-2</v>
      </c>
      <c r="L1233" s="17">
        <v>0</v>
      </c>
      <c r="M1233" s="17"/>
      <c r="N1233" s="17">
        <v>3.6723891772214003E-2</v>
      </c>
      <c r="O1233" s="17">
        <v>9.3452361602137605E-3</v>
      </c>
      <c r="P1233" s="17">
        <v>2.31944227910823E-2</v>
      </c>
      <c r="Q1233" s="17">
        <v>0</v>
      </c>
      <c r="R1233" s="17"/>
      <c r="S1233" s="17">
        <v>1.6949152542372899E-2</v>
      </c>
      <c r="T1233" s="17">
        <v>3.77358490566038E-2</v>
      </c>
      <c r="U1233" s="17">
        <v>0</v>
      </c>
      <c r="V1233" s="17">
        <v>3.03030303030303E-2</v>
      </c>
      <c r="W1233" s="17">
        <v>0.08</v>
      </c>
      <c r="X1233" s="17">
        <v>0</v>
      </c>
      <c r="Y1233" s="17">
        <v>3.5714285714285698E-2</v>
      </c>
      <c r="Z1233" s="17">
        <v>0.05</v>
      </c>
      <c r="AA1233" s="17">
        <v>0</v>
      </c>
      <c r="AB1233" s="17"/>
      <c r="AC1233" s="17">
        <v>2.4737341148168199E-2</v>
      </c>
      <c r="AD1233" s="17">
        <v>2.0100610980624399E-2</v>
      </c>
      <c r="AE1233" s="17">
        <v>2.63084525421446E-2</v>
      </c>
      <c r="AF1233" s="17"/>
      <c r="AG1233" s="17">
        <v>4.8116282367648998E-2</v>
      </c>
      <c r="AH1233" s="17">
        <v>1.2504413956558399E-2</v>
      </c>
      <c r="AI1233" s="17">
        <v>0</v>
      </c>
      <c r="AJ1233" s="17">
        <v>0</v>
      </c>
      <c r="AK1233" s="17">
        <v>4.2568026047155198E-2</v>
      </c>
      <c r="AL1233" s="17"/>
      <c r="AM1233" s="17">
        <v>0</v>
      </c>
      <c r="AN1233" s="17">
        <v>2.9021725612079899E-2</v>
      </c>
      <c r="AO1233" s="17">
        <v>7.0716039590222697E-3</v>
      </c>
      <c r="AP1233" s="17">
        <v>6.4784544080126905E-2</v>
      </c>
      <c r="AQ1233" s="17">
        <v>0</v>
      </c>
      <c r="AR1233" s="17"/>
      <c r="AS1233" s="17">
        <v>3.30705574818645E-2</v>
      </c>
      <c r="AT1233" s="17">
        <v>1.8949419803831E-2</v>
      </c>
      <c r="AU1233" s="17">
        <v>2.5115396405680002E-2</v>
      </c>
      <c r="AV1233" s="17">
        <v>1.6382987211778999E-2</v>
      </c>
      <c r="AW1233" s="17"/>
      <c r="AX1233" s="17">
        <v>2.5910902300708701E-2</v>
      </c>
      <c r="AY1233" s="17"/>
      <c r="AZ1233" s="17">
        <v>2.85198393078493E-2</v>
      </c>
      <c r="BA1233" s="17">
        <v>3.0096546302952599E-2</v>
      </c>
      <c r="BB1233" s="17">
        <v>1.1756184139403899E-2</v>
      </c>
      <c r="BC1233" s="17"/>
      <c r="BD1233" s="17">
        <v>4.2187013254018101E-2</v>
      </c>
      <c r="BE1233" s="17">
        <v>1.2725322420756E-2</v>
      </c>
    </row>
    <row r="1234" spans="2:57" x14ac:dyDescent="0.35">
      <c r="B1234" t="s">
        <v>484</v>
      </c>
      <c r="C1234" s="17">
        <v>2.76782998437336E-2</v>
      </c>
      <c r="D1234" s="17">
        <v>3.5558238206499101E-2</v>
      </c>
      <c r="E1234" s="17">
        <v>2.3337934993661401E-2</v>
      </c>
      <c r="F1234" s="17"/>
      <c r="G1234" s="17">
        <v>0</v>
      </c>
      <c r="H1234" s="17">
        <v>1.2248026584248201E-2</v>
      </c>
      <c r="I1234" s="17">
        <v>1.49657615118402E-2</v>
      </c>
      <c r="J1234" s="17">
        <v>9.6197784734356195E-2</v>
      </c>
      <c r="K1234" s="17">
        <v>1.8233783851813502E-2</v>
      </c>
      <c r="L1234" s="17">
        <v>0</v>
      </c>
      <c r="M1234" s="17"/>
      <c r="N1234" s="17">
        <v>1.2575432762094999E-2</v>
      </c>
      <c r="O1234" s="17">
        <v>3.8031773587727101E-2</v>
      </c>
      <c r="P1234" s="17">
        <v>2.15479051238141E-2</v>
      </c>
      <c r="Q1234" s="17">
        <v>8.9480396902140102E-2</v>
      </c>
      <c r="R1234" s="17"/>
      <c r="S1234" s="17">
        <v>1.6949152542372899E-2</v>
      </c>
      <c r="T1234" s="17">
        <v>1.88679245283019E-2</v>
      </c>
      <c r="U1234" s="17">
        <v>5.5555555555555601E-2</v>
      </c>
      <c r="V1234" s="17">
        <v>6.0606060606060601E-2</v>
      </c>
      <c r="W1234" s="17">
        <v>0.04</v>
      </c>
      <c r="X1234" s="17">
        <v>0</v>
      </c>
      <c r="Y1234" s="17">
        <v>0</v>
      </c>
      <c r="Z1234" s="17">
        <v>0.05</v>
      </c>
      <c r="AA1234" s="17">
        <v>2.1739130434782601E-2</v>
      </c>
      <c r="AB1234" s="17"/>
      <c r="AC1234" s="17">
        <v>2.8386245694722E-2</v>
      </c>
      <c r="AD1234" s="17">
        <v>3.04025591616317E-2</v>
      </c>
      <c r="AE1234" s="17">
        <v>2.7371766790914399E-2</v>
      </c>
      <c r="AF1234" s="17"/>
      <c r="AG1234" s="17">
        <v>3.4262100491817001E-2</v>
      </c>
      <c r="AH1234" s="17">
        <v>3.01578522431253E-2</v>
      </c>
      <c r="AI1234" s="17">
        <v>0</v>
      </c>
      <c r="AJ1234" s="17">
        <v>0</v>
      </c>
      <c r="AK1234" s="17">
        <v>0</v>
      </c>
      <c r="AL1234" s="17"/>
      <c r="AM1234" s="17">
        <v>3.53276895285164E-2</v>
      </c>
      <c r="AN1234" s="17">
        <v>1.32712413602979E-2</v>
      </c>
      <c r="AO1234" s="17">
        <v>3.9246121441652501E-2</v>
      </c>
      <c r="AP1234" s="17">
        <v>0</v>
      </c>
      <c r="AQ1234" s="17">
        <v>0</v>
      </c>
      <c r="AR1234" s="17"/>
      <c r="AS1234" s="17">
        <v>3.6558153255994201E-2</v>
      </c>
      <c r="AT1234" s="17">
        <v>3.5957213314668002E-2</v>
      </c>
      <c r="AU1234" s="17">
        <v>2.5597010465172799E-2</v>
      </c>
      <c r="AV1234" s="17">
        <v>0</v>
      </c>
      <c r="AW1234" s="17"/>
      <c r="AX1234" s="17">
        <v>3.0502349984095099E-2</v>
      </c>
      <c r="AY1234" s="17"/>
      <c r="AZ1234" s="17">
        <v>2.0412910240760501E-2</v>
      </c>
      <c r="BA1234" s="17">
        <v>3.0853585486608999E-2</v>
      </c>
      <c r="BB1234" s="17">
        <v>3.3901425543243303E-2</v>
      </c>
      <c r="BC1234" s="17"/>
      <c r="BD1234" s="17">
        <v>3.06811501843747E-2</v>
      </c>
      <c r="BE1234" s="17">
        <v>2.59196565998982E-2</v>
      </c>
    </row>
    <row r="1235" spans="2:57" x14ac:dyDescent="0.35">
      <c r="B1235" t="s">
        <v>485</v>
      </c>
      <c r="C1235" s="17">
        <v>2.7622864894762899E-3</v>
      </c>
      <c r="D1235" s="17">
        <v>7.65802422696226E-3</v>
      </c>
      <c r="E1235" s="17">
        <v>0</v>
      </c>
      <c r="F1235" s="17"/>
      <c r="G1235" s="17">
        <v>0</v>
      </c>
      <c r="H1235" s="17">
        <v>0</v>
      </c>
      <c r="I1235" s="17">
        <v>1.1444253210892199E-2</v>
      </c>
      <c r="J1235" s="17">
        <v>0</v>
      </c>
      <c r="K1235" s="17">
        <v>0</v>
      </c>
      <c r="L1235" s="17">
        <v>0</v>
      </c>
      <c r="M1235" s="17"/>
      <c r="N1235" s="17">
        <v>5.5015335185944099E-3</v>
      </c>
      <c r="O1235" s="17">
        <v>0</v>
      </c>
      <c r="P1235" s="17">
        <v>0</v>
      </c>
      <c r="Q1235" s="17">
        <v>0</v>
      </c>
      <c r="R1235" s="17"/>
      <c r="S1235" s="17">
        <v>0</v>
      </c>
      <c r="T1235" s="17">
        <v>0</v>
      </c>
      <c r="U1235" s="17">
        <v>0</v>
      </c>
      <c r="V1235" s="17">
        <v>0</v>
      </c>
      <c r="W1235" s="17">
        <v>0</v>
      </c>
      <c r="X1235" s="17">
        <v>2.7777777777777801E-2</v>
      </c>
      <c r="Y1235" s="17">
        <v>0</v>
      </c>
      <c r="Z1235" s="17">
        <v>0</v>
      </c>
      <c r="AA1235" s="17">
        <v>0</v>
      </c>
      <c r="AB1235" s="17"/>
      <c r="AC1235" s="17">
        <v>0</v>
      </c>
      <c r="AD1235" s="17">
        <v>5.6480780805791397E-3</v>
      </c>
      <c r="AE1235" s="17">
        <v>0</v>
      </c>
      <c r="AF1235" s="17"/>
      <c r="AG1235" s="17">
        <v>8.4447829408754796E-3</v>
      </c>
      <c r="AH1235" s="17">
        <v>0</v>
      </c>
      <c r="AI1235" s="17">
        <v>0</v>
      </c>
      <c r="AJ1235" s="17">
        <v>0</v>
      </c>
      <c r="AK1235" s="17">
        <v>0</v>
      </c>
      <c r="AL1235" s="17"/>
      <c r="AM1235" s="17">
        <v>0</v>
      </c>
      <c r="AN1235" s="17">
        <v>0</v>
      </c>
      <c r="AO1235" s="17">
        <v>6.7479765139647797E-3</v>
      </c>
      <c r="AP1235" s="17">
        <v>0</v>
      </c>
      <c r="AQ1235" s="17">
        <v>0</v>
      </c>
      <c r="AR1235" s="17"/>
      <c r="AS1235" s="17">
        <v>0</v>
      </c>
      <c r="AT1235" s="17">
        <v>8.8236282272353608E-3</v>
      </c>
      <c r="AU1235" s="17">
        <v>0</v>
      </c>
      <c r="AV1235" s="17">
        <v>0</v>
      </c>
      <c r="AW1235" s="17"/>
      <c r="AX1235" s="17">
        <v>3.4158108838294901E-3</v>
      </c>
      <c r="AY1235" s="17"/>
      <c r="AZ1235" s="17">
        <v>0</v>
      </c>
      <c r="BA1235" s="17">
        <v>0</v>
      </c>
      <c r="BB1235" s="17">
        <v>1.01275144660828E-2</v>
      </c>
      <c r="BC1235" s="17"/>
      <c r="BD1235" s="17">
        <v>6.3199529316218597E-3</v>
      </c>
      <c r="BE1235" s="17">
        <v>0</v>
      </c>
    </row>
    <row r="1236" spans="2:57" x14ac:dyDescent="0.35">
      <c r="B1236" t="s">
        <v>486</v>
      </c>
      <c r="C1236" s="17">
        <v>9.1130325085034096E-3</v>
      </c>
      <c r="D1236" s="17">
        <v>1.6914856369063799E-2</v>
      </c>
      <c r="E1236" s="17">
        <v>4.73249518392604E-3</v>
      </c>
      <c r="F1236" s="17"/>
      <c r="G1236" s="17">
        <v>0</v>
      </c>
      <c r="H1236" s="17">
        <v>0</v>
      </c>
      <c r="I1236" s="17">
        <v>1.3284675972154001E-2</v>
      </c>
      <c r="J1236" s="17">
        <v>3.2007390760850199E-2</v>
      </c>
      <c r="K1236" s="17">
        <v>0</v>
      </c>
      <c r="L1236" s="17">
        <v>0</v>
      </c>
      <c r="M1236" s="17"/>
      <c r="N1236" s="17">
        <v>1.23846731821802E-2</v>
      </c>
      <c r="O1236" s="17">
        <v>0</v>
      </c>
      <c r="P1236" s="17">
        <v>2.0939409464171499E-2</v>
      </c>
      <c r="Q1236" s="17">
        <v>0</v>
      </c>
      <c r="R1236" s="17"/>
      <c r="S1236" s="17">
        <v>0</v>
      </c>
      <c r="T1236" s="17">
        <v>1.88679245283019E-2</v>
      </c>
      <c r="U1236" s="17">
        <v>0</v>
      </c>
      <c r="V1236" s="17">
        <v>0</v>
      </c>
      <c r="W1236" s="17">
        <v>0.04</v>
      </c>
      <c r="X1236" s="17">
        <v>0</v>
      </c>
      <c r="Y1236" s="17">
        <v>3.5714285714285698E-2</v>
      </c>
      <c r="Z1236" s="17">
        <v>0</v>
      </c>
      <c r="AA1236" s="17">
        <v>0</v>
      </c>
      <c r="AB1236" s="17"/>
      <c r="AC1236" s="17">
        <v>2.6402707571061598E-2</v>
      </c>
      <c r="AD1236" s="17">
        <v>0</v>
      </c>
      <c r="AE1236" s="17">
        <v>0</v>
      </c>
      <c r="AF1236" s="17"/>
      <c r="AG1236" s="17">
        <v>9.2074715696760998E-3</v>
      </c>
      <c r="AH1236" s="17">
        <v>6.7890573321906502E-3</v>
      </c>
      <c r="AI1236" s="17">
        <v>0</v>
      </c>
      <c r="AJ1236" s="17">
        <v>0.53721193804306799</v>
      </c>
      <c r="AK1236" s="17">
        <v>0</v>
      </c>
      <c r="AL1236" s="17"/>
      <c r="AM1236" s="17">
        <v>0</v>
      </c>
      <c r="AN1236" s="17">
        <v>1.5750484251782101E-2</v>
      </c>
      <c r="AO1236" s="17">
        <v>0</v>
      </c>
      <c r="AP1236" s="17">
        <v>1.2868510260183701E-2</v>
      </c>
      <c r="AQ1236" s="17">
        <v>0</v>
      </c>
      <c r="AR1236" s="17"/>
      <c r="AS1236" s="17">
        <v>2.1162668653548398E-2</v>
      </c>
      <c r="AT1236" s="17">
        <v>0</v>
      </c>
      <c r="AU1236" s="17">
        <v>0</v>
      </c>
      <c r="AV1236" s="17">
        <v>1.9443545262331101E-2</v>
      </c>
      <c r="AW1236" s="17"/>
      <c r="AX1236" s="17">
        <v>1.1269068485774501E-2</v>
      </c>
      <c r="AY1236" s="17"/>
      <c r="AZ1236" s="17">
        <v>0</v>
      </c>
      <c r="BA1236" s="17">
        <v>8.3554047544889092E-3</v>
      </c>
      <c r="BB1236" s="17">
        <v>2.1655400398030902E-2</v>
      </c>
      <c r="BC1236" s="17"/>
      <c r="BD1236" s="17">
        <v>1.3513790741976299E-2</v>
      </c>
      <c r="BE1236" s="17">
        <v>7.3833579862557404E-3</v>
      </c>
    </row>
    <row r="1237" spans="2:57" x14ac:dyDescent="0.35">
      <c r="B1237" t="s">
        <v>81</v>
      </c>
      <c r="C1237" s="17">
        <v>0.15955102727467499</v>
      </c>
      <c r="D1237" s="17">
        <v>0.156173992368243</v>
      </c>
      <c r="E1237" s="17">
        <v>0.162190836114598</v>
      </c>
      <c r="F1237" s="17"/>
      <c r="G1237" s="17">
        <v>0.123136292823895</v>
      </c>
      <c r="H1237" s="17">
        <v>0.129123343342048</v>
      </c>
      <c r="I1237" s="17">
        <v>0.223550615516799</v>
      </c>
      <c r="J1237" s="17">
        <v>0.14023213932367201</v>
      </c>
      <c r="K1237" s="17">
        <v>0.15764906559740699</v>
      </c>
      <c r="L1237" s="17">
        <v>0.18204061100638599</v>
      </c>
      <c r="M1237" s="17"/>
      <c r="N1237" s="17">
        <v>0.15102601797693799</v>
      </c>
      <c r="O1237" s="17">
        <v>0.16167869858867201</v>
      </c>
      <c r="P1237" s="17">
        <v>0.14618213376354899</v>
      </c>
      <c r="Q1237" s="17">
        <v>0.23386754910483501</v>
      </c>
      <c r="R1237" s="17"/>
      <c r="S1237" s="17">
        <v>0.152542372881356</v>
      </c>
      <c r="T1237" s="17">
        <v>0.15094339622641501</v>
      </c>
      <c r="U1237" s="17">
        <v>0.16666666666666699</v>
      </c>
      <c r="V1237" s="17">
        <v>9.0909090909090898E-2</v>
      </c>
      <c r="W1237" s="17">
        <v>0.24</v>
      </c>
      <c r="X1237" s="17">
        <v>0.13888888888888901</v>
      </c>
      <c r="Y1237" s="17">
        <v>0.214285714285714</v>
      </c>
      <c r="Z1237" s="17">
        <v>0.15</v>
      </c>
      <c r="AA1237" s="17">
        <v>0.173913043478261</v>
      </c>
      <c r="AB1237" s="17"/>
      <c r="AC1237" s="17">
        <v>0.178382910358131</v>
      </c>
      <c r="AD1237" s="17">
        <v>0.13737980465858901</v>
      </c>
      <c r="AE1237" s="17">
        <v>0.16832912455597801</v>
      </c>
      <c r="AF1237" s="17"/>
      <c r="AG1237" s="17">
        <v>0.17217338040867899</v>
      </c>
      <c r="AH1237" s="17">
        <v>0.150549334716987</v>
      </c>
      <c r="AI1237" s="17">
        <v>0.102338055959226</v>
      </c>
      <c r="AJ1237" s="17">
        <v>0</v>
      </c>
      <c r="AK1237" s="17">
        <v>0.182398102510963</v>
      </c>
      <c r="AL1237" s="17"/>
      <c r="AM1237" s="17">
        <v>0.20254477617420699</v>
      </c>
      <c r="AN1237" s="17">
        <v>0.19112350604099701</v>
      </c>
      <c r="AO1237" s="17">
        <v>0.16848312955561001</v>
      </c>
      <c r="AP1237" s="17">
        <v>6.0512400440940403E-2</v>
      </c>
      <c r="AQ1237" s="17">
        <v>0.24452181036248199</v>
      </c>
      <c r="AR1237" s="17"/>
      <c r="AS1237" s="17">
        <v>0.19021936282406801</v>
      </c>
      <c r="AT1237" s="17">
        <v>9.1607849091373802E-2</v>
      </c>
      <c r="AU1237" s="17">
        <v>0.25053179674308601</v>
      </c>
      <c r="AV1237" s="17">
        <v>0.102603146581739</v>
      </c>
      <c r="AW1237" s="17"/>
      <c r="AX1237" s="17">
        <v>0.16632006768240301</v>
      </c>
      <c r="AY1237" s="17"/>
      <c r="AZ1237" s="17">
        <v>0.169909889123777</v>
      </c>
      <c r="BA1237" s="17">
        <v>0.140223385316013</v>
      </c>
      <c r="BB1237" s="17">
        <v>0.16649551264346801</v>
      </c>
      <c r="BC1237" s="17"/>
      <c r="BD1237" s="17">
        <v>0.18370709968017801</v>
      </c>
      <c r="BE1237" s="17">
        <v>0.113508445025675</v>
      </c>
    </row>
    <row r="1238" spans="2:57"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row>
    <row r="1239" spans="2:57" x14ac:dyDescent="0.35">
      <c r="B1239" s="6" t="s">
        <v>496</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row>
    <row r="1240" spans="2:57" x14ac:dyDescent="0.35">
      <c r="B1240" s="24" t="s">
        <v>359</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row>
    <row r="1241" spans="2:57" x14ac:dyDescent="0.35">
      <c r="B1241" t="s">
        <v>487</v>
      </c>
      <c r="C1241" s="17">
        <v>9.1030536773147597E-2</v>
      </c>
      <c r="D1241" s="17">
        <v>0.10637822909533599</v>
      </c>
      <c r="E1241" s="17">
        <v>8.2915288522217703E-2</v>
      </c>
      <c r="F1241" s="17"/>
      <c r="G1241" s="17">
        <v>0.12745173171669499</v>
      </c>
      <c r="H1241" s="17">
        <v>0.10815694564605099</v>
      </c>
      <c r="I1241" s="17">
        <v>4.7524775188271098E-2</v>
      </c>
      <c r="J1241" s="17">
        <v>0.13126152981044001</v>
      </c>
      <c r="K1241" s="17">
        <v>9.2802645654427404E-2</v>
      </c>
      <c r="L1241" s="17">
        <v>0</v>
      </c>
      <c r="M1241" s="17"/>
      <c r="N1241" s="17">
        <v>0.10118813620363599</v>
      </c>
      <c r="O1241" s="17">
        <v>8.72882288384913E-2</v>
      </c>
      <c r="P1241" s="17">
        <v>6.27084490530702E-2</v>
      </c>
      <c r="Q1241" s="17">
        <v>9.9517612754111195E-2</v>
      </c>
      <c r="R1241" s="17"/>
      <c r="S1241" s="17">
        <v>3.2258064516128997E-2</v>
      </c>
      <c r="T1241" s="17">
        <v>5.6603773584905703E-2</v>
      </c>
      <c r="U1241" s="17">
        <v>0.105263157894737</v>
      </c>
      <c r="V1241" s="17">
        <v>6.8965517241379296E-2</v>
      </c>
      <c r="W1241" s="17">
        <v>0.2</v>
      </c>
      <c r="X1241" s="17">
        <v>0.12195121951219499</v>
      </c>
      <c r="Y1241" s="17">
        <v>0.128205128205128</v>
      </c>
      <c r="Z1241" s="17">
        <v>0.13636363636363599</v>
      </c>
      <c r="AA1241" s="17">
        <v>6.5217391304347797E-2</v>
      </c>
      <c r="AB1241" s="17"/>
      <c r="AC1241" s="17">
        <v>0.14074122316582</v>
      </c>
      <c r="AD1241" s="17">
        <v>7.2632875821751902E-2</v>
      </c>
      <c r="AE1241" s="17">
        <v>8.5501133206258698E-2</v>
      </c>
      <c r="AF1241" s="17"/>
      <c r="AG1241" s="17">
        <v>6.6491476915984601E-2</v>
      </c>
      <c r="AH1241" s="17">
        <v>0.12801235894236601</v>
      </c>
      <c r="AI1241" s="17">
        <v>0.15621257733345401</v>
      </c>
      <c r="AJ1241" s="17">
        <v>0</v>
      </c>
      <c r="AK1241" s="17">
        <v>0</v>
      </c>
      <c r="AL1241" s="17"/>
      <c r="AM1241" s="17">
        <v>6.6749714640483807E-2</v>
      </c>
      <c r="AN1241" s="17">
        <v>5.9449233102427397E-2</v>
      </c>
      <c r="AO1241" s="17">
        <v>9.4747991516265201E-2</v>
      </c>
      <c r="AP1241" s="17">
        <v>0.12954615516940701</v>
      </c>
      <c r="AQ1241" s="17">
        <v>0</v>
      </c>
      <c r="AR1241" s="17"/>
      <c r="AS1241" s="17">
        <v>6.5563230822796595E-2</v>
      </c>
      <c r="AT1241" s="17">
        <v>0.10152018946192599</v>
      </c>
      <c r="AU1241" s="17">
        <v>7.5834471886075505E-2</v>
      </c>
      <c r="AV1241" s="17">
        <v>0.13916920044091799</v>
      </c>
      <c r="AW1241" s="17"/>
      <c r="AX1241" s="17">
        <v>8.9480229118698601E-2</v>
      </c>
      <c r="AY1241" s="17"/>
      <c r="AZ1241" s="17">
        <v>0.109566916126996</v>
      </c>
      <c r="BA1241" s="17">
        <v>8.2971243757162E-2</v>
      </c>
      <c r="BB1241" s="17">
        <v>7.6096722301426403E-2</v>
      </c>
      <c r="BC1241" s="17"/>
      <c r="BD1241" s="17">
        <v>6.3851417036745101E-2</v>
      </c>
      <c r="BE1241" s="17">
        <v>0.107457535257383</v>
      </c>
    </row>
    <row r="1242" spans="2:57" x14ac:dyDescent="0.35">
      <c r="B1242" t="s">
        <v>488</v>
      </c>
      <c r="C1242" s="17">
        <v>0.14319346068691399</v>
      </c>
      <c r="D1242" s="17">
        <v>0.12547933864993899</v>
      </c>
      <c r="E1242" s="17">
        <v>0.15003165206948901</v>
      </c>
      <c r="F1242" s="17"/>
      <c r="G1242" s="17">
        <v>0.17207532078337301</v>
      </c>
      <c r="H1242" s="17">
        <v>0.20107202352315301</v>
      </c>
      <c r="I1242" s="17">
        <v>0.113672453319185</v>
      </c>
      <c r="J1242" s="17">
        <v>0.107067604043539</v>
      </c>
      <c r="K1242" s="17">
        <v>0.148964831146807</v>
      </c>
      <c r="L1242" s="17">
        <v>5.4694196987687502E-2</v>
      </c>
      <c r="M1242" s="17"/>
      <c r="N1242" s="17">
        <v>0.108799008970567</v>
      </c>
      <c r="O1242" s="17">
        <v>0.22518884780284901</v>
      </c>
      <c r="P1242" s="17">
        <v>0.107170260000453</v>
      </c>
      <c r="Q1242" s="17">
        <v>0.20037982659487899</v>
      </c>
      <c r="R1242" s="17"/>
      <c r="S1242" s="17">
        <v>0.16129032258064499</v>
      </c>
      <c r="T1242" s="17">
        <v>0.15094339622641501</v>
      </c>
      <c r="U1242" s="17">
        <v>5.2631578947368397E-2</v>
      </c>
      <c r="V1242" s="17">
        <v>0.17241379310344801</v>
      </c>
      <c r="W1242" s="17">
        <v>0.2</v>
      </c>
      <c r="X1242" s="17">
        <v>0.12195121951219499</v>
      </c>
      <c r="Y1242" s="17">
        <v>0.102564102564103</v>
      </c>
      <c r="Z1242" s="17">
        <v>4.54545454545454E-2</v>
      </c>
      <c r="AA1242" s="17">
        <v>0.217391304347826</v>
      </c>
      <c r="AB1242" s="17"/>
      <c r="AC1242" s="17">
        <v>0.105475564478618</v>
      </c>
      <c r="AD1242" s="17">
        <v>0.14713402642978499</v>
      </c>
      <c r="AE1242" s="17">
        <v>0.117780395001806</v>
      </c>
      <c r="AF1242" s="17"/>
      <c r="AG1242" s="17">
        <v>0.15232675707771301</v>
      </c>
      <c r="AH1242" s="17">
        <v>0.14086546313717599</v>
      </c>
      <c r="AI1242" s="17">
        <v>8.8215999645789606E-2</v>
      </c>
      <c r="AJ1242" s="17">
        <v>0.312</v>
      </c>
      <c r="AK1242" s="17">
        <v>8.1244612554762896E-2</v>
      </c>
      <c r="AL1242" s="17"/>
      <c r="AM1242" s="17">
        <v>6.8118939556186101E-2</v>
      </c>
      <c r="AN1242" s="17">
        <v>0.163926275311055</v>
      </c>
      <c r="AO1242" s="17">
        <v>9.2587707306495903E-2</v>
      </c>
      <c r="AP1242" s="17">
        <v>0.19312796050021699</v>
      </c>
      <c r="AQ1242" s="17">
        <v>0.23459167962873501</v>
      </c>
      <c r="AR1242" s="17"/>
      <c r="AS1242" s="17">
        <v>0.15096738369535301</v>
      </c>
      <c r="AT1242" s="17">
        <v>0.14686510093269101</v>
      </c>
      <c r="AU1242" s="17">
        <v>0.13161671364093999</v>
      </c>
      <c r="AV1242" s="17">
        <v>0.136514402862392</v>
      </c>
      <c r="AW1242" s="17"/>
      <c r="AX1242" s="17">
        <v>0.13061355513261899</v>
      </c>
      <c r="AY1242" s="17"/>
      <c r="AZ1242" s="17">
        <v>0.142490218693724</v>
      </c>
      <c r="BA1242" s="17">
        <v>0.16444371316975701</v>
      </c>
      <c r="BB1242" s="17">
        <v>0.12679969574266001</v>
      </c>
      <c r="BC1242" s="17"/>
      <c r="BD1242" s="17">
        <v>0.147027987278539</v>
      </c>
      <c r="BE1242" s="17">
        <v>0.15315583197763499</v>
      </c>
    </row>
    <row r="1243" spans="2:57" x14ac:dyDescent="0.35">
      <c r="B1243" t="s">
        <v>489</v>
      </c>
      <c r="C1243" s="17">
        <v>0.21396498113478299</v>
      </c>
      <c r="D1243" s="17">
        <v>0.202501512919808</v>
      </c>
      <c r="E1243" s="17">
        <v>0.218271219711026</v>
      </c>
      <c r="F1243" s="17"/>
      <c r="G1243" s="17">
        <v>0.29903194597851002</v>
      </c>
      <c r="H1243" s="17">
        <v>0.251681984825458</v>
      </c>
      <c r="I1243" s="17">
        <v>0.27575705322327798</v>
      </c>
      <c r="J1243" s="17">
        <v>0.162482447566097</v>
      </c>
      <c r="K1243" s="17">
        <v>4.4877209458065198E-2</v>
      </c>
      <c r="L1243" s="17">
        <v>0.17839299044888199</v>
      </c>
      <c r="M1243" s="17"/>
      <c r="N1243" s="17">
        <v>0.22612734015771399</v>
      </c>
      <c r="O1243" s="17">
        <v>0.13363107447257599</v>
      </c>
      <c r="P1243" s="17">
        <v>0.26718021006477999</v>
      </c>
      <c r="Q1243" s="17">
        <v>0.25305005940694197</v>
      </c>
      <c r="R1243" s="17"/>
      <c r="S1243" s="17">
        <v>0.209677419354839</v>
      </c>
      <c r="T1243" s="17">
        <v>0.30188679245283001</v>
      </c>
      <c r="U1243" s="17">
        <v>0.26315789473684198</v>
      </c>
      <c r="V1243" s="17">
        <v>0.17241379310344801</v>
      </c>
      <c r="W1243" s="17">
        <v>0.133333333333333</v>
      </c>
      <c r="X1243" s="17">
        <v>0.34146341463414598</v>
      </c>
      <c r="Y1243" s="17">
        <v>0.15384615384615399</v>
      </c>
      <c r="Z1243" s="17">
        <v>0.18181818181818199</v>
      </c>
      <c r="AA1243" s="17">
        <v>0.108695652173913</v>
      </c>
      <c r="AB1243" s="17"/>
      <c r="AC1243" s="17">
        <v>0.213828345375423</v>
      </c>
      <c r="AD1243" s="17">
        <v>0.18566675958251999</v>
      </c>
      <c r="AE1243" s="17">
        <v>0.314819930037671</v>
      </c>
      <c r="AF1243" s="17"/>
      <c r="AG1243" s="17">
        <v>0.21101629676737099</v>
      </c>
      <c r="AH1243" s="17">
        <v>0.20967273514649801</v>
      </c>
      <c r="AI1243" s="17">
        <v>0.14786159049487299</v>
      </c>
      <c r="AJ1243" s="17">
        <v>0</v>
      </c>
      <c r="AK1243" s="17">
        <v>0.21292467018923</v>
      </c>
      <c r="AL1243" s="17"/>
      <c r="AM1243" s="17">
        <v>0.244432645394286</v>
      </c>
      <c r="AN1243" s="17">
        <v>0.164730854510094</v>
      </c>
      <c r="AO1243" s="17">
        <v>0.25076256364212801</v>
      </c>
      <c r="AP1243" s="17">
        <v>0.193119843750482</v>
      </c>
      <c r="AQ1243" s="17">
        <v>0.16476921834519501</v>
      </c>
      <c r="AR1243" s="17"/>
      <c r="AS1243" s="17">
        <v>0.215792021640862</v>
      </c>
      <c r="AT1243" s="17">
        <v>0.23914599921388299</v>
      </c>
      <c r="AU1243" s="17">
        <v>0.15566342446348999</v>
      </c>
      <c r="AV1243" s="17">
        <v>0.237914409795668</v>
      </c>
      <c r="AW1243" s="17"/>
      <c r="AX1243" s="17">
        <v>0.21245662129069101</v>
      </c>
      <c r="AY1243" s="17"/>
      <c r="AZ1243" s="17">
        <v>0.25274007577040197</v>
      </c>
      <c r="BA1243" s="17">
        <v>0.241263267162939</v>
      </c>
      <c r="BB1243" s="17">
        <v>0.15622392685967801</v>
      </c>
      <c r="BC1243" s="17"/>
      <c r="BD1243" s="17">
        <v>0.208239292953938</v>
      </c>
      <c r="BE1243" s="17">
        <v>0.26282600254739102</v>
      </c>
    </row>
    <row r="1244" spans="2:57" x14ac:dyDescent="0.35">
      <c r="B1244" t="s">
        <v>490</v>
      </c>
      <c r="C1244" s="17">
        <v>0.12699444873467999</v>
      </c>
      <c r="D1244" s="17">
        <v>0.14319359995596501</v>
      </c>
      <c r="E1244" s="17">
        <v>0.118710856708816</v>
      </c>
      <c r="F1244" s="17"/>
      <c r="G1244" s="17">
        <v>0.123647590477894</v>
      </c>
      <c r="H1244" s="17">
        <v>0.13817983650266999</v>
      </c>
      <c r="I1244" s="17">
        <v>0.11200736234301301</v>
      </c>
      <c r="J1244" s="17">
        <v>0.11985000159576201</v>
      </c>
      <c r="K1244" s="17">
        <v>0.14520710989482399</v>
      </c>
      <c r="L1244" s="17">
        <v>0.12550183317373201</v>
      </c>
      <c r="M1244" s="17"/>
      <c r="N1244" s="17">
        <v>0.103786480072544</v>
      </c>
      <c r="O1244" s="17">
        <v>0.13193255742041399</v>
      </c>
      <c r="P1244" s="17">
        <v>0.180156449492718</v>
      </c>
      <c r="Q1244" s="17">
        <v>0.124810431035912</v>
      </c>
      <c r="R1244" s="17"/>
      <c r="S1244" s="17">
        <v>0.19354838709677399</v>
      </c>
      <c r="T1244" s="17">
        <v>0.20754716981132099</v>
      </c>
      <c r="U1244" s="17">
        <v>5.2631578947368397E-2</v>
      </c>
      <c r="V1244" s="17">
        <v>3.4482758620689703E-2</v>
      </c>
      <c r="W1244" s="17">
        <v>6.6666666666666693E-2</v>
      </c>
      <c r="X1244" s="17">
        <v>0.12195121951219499</v>
      </c>
      <c r="Y1244" s="17">
        <v>0.15384615384615399</v>
      </c>
      <c r="Z1244" s="17">
        <v>0.22727272727272699</v>
      </c>
      <c r="AA1244" s="17">
        <v>6.5217391304347797E-2</v>
      </c>
      <c r="AB1244" s="17"/>
      <c r="AC1244" s="17">
        <v>0.109616686159376</v>
      </c>
      <c r="AD1244" s="17">
        <v>0.14345143934271101</v>
      </c>
      <c r="AE1244" s="17">
        <v>0.12909469224966599</v>
      </c>
      <c r="AF1244" s="17"/>
      <c r="AG1244" s="17">
        <v>0.110193876045189</v>
      </c>
      <c r="AH1244" s="17">
        <v>0.12981523903741701</v>
      </c>
      <c r="AI1244" s="17">
        <v>0.243406704618637</v>
      </c>
      <c r="AJ1244" s="17">
        <v>0</v>
      </c>
      <c r="AK1244" s="17">
        <v>0</v>
      </c>
      <c r="AL1244" s="17"/>
      <c r="AM1244" s="17">
        <v>0.23138241604437601</v>
      </c>
      <c r="AN1244" s="17">
        <v>0.13100834275407899</v>
      </c>
      <c r="AO1244" s="17">
        <v>0.125473354729465</v>
      </c>
      <c r="AP1244" s="17">
        <v>0.103572003059253</v>
      </c>
      <c r="AQ1244" s="17">
        <v>5.7477634306463202E-2</v>
      </c>
      <c r="AR1244" s="17"/>
      <c r="AS1244" s="17">
        <v>9.43237245240474E-2</v>
      </c>
      <c r="AT1244" s="17">
        <v>0.118517432863972</v>
      </c>
      <c r="AU1244" s="17">
        <v>0.138594285622299</v>
      </c>
      <c r="AV1244" s="17">
        <v>0.19596047949873799</v>
      </c>
      <c r="AW1244" s="17"/>
      <c r="AX1244" s="17">
        <v>0.13823404640918999</v>
      </c>
      <c r="AY1244" s="17"/>
      <c r="AZ1244" s="17">
        <v>0.15172247518909601</v>
      </c>
      <c r="BA1244" s="17">
        <v>0.11174566064762299</v>
      </c>
      <c r="BB1244" s="17">
        <v>0.11475964680645501</v>
      </c>
      <c r="BC1244" s="17"/>
      <c r="BD1244" s="17">
        <v>9.6250543049342704E-2</v>
      </c>
      <c r="BE1244" s="17">
        <v>0.15300184447979001</v>
      </c>
    </row>
    <row r="1245" spans="2:57" x14ac:dyDescent="0.35">
      <c r="B1245" t="s">
        <v>491</v>
      </c>
      <c r="C1245" s="17">
        <v>0.133873887553771</v>
      </c>
      <c r="D1245" s="17">
        <v>0.12590653586324199</v>
      </c>
      <c r="E1245" s="17">
        <v>0.13973826342759099</v>
      </c>
      <c r="F1245" s="17"/>
      <c r="G1245" s="17">
        <v>0.100444395789392</v>
      </c>
      <c r="H1245" s="17">
        <v>7.1110586840680098E-2</v>
      </c>
      <c r="I1245" s="17">
        <v>0.13498929567922599</v>
      </c>
      <c r="J1245" s="17">
        <v>0.141155912444451</v>
      </c>
      <c r="K1245" s="17">
        <v>0.20683090033027299</v>
      </c>
      <c r="L1245" s="17">
        <v>0.28590829548632302</v>
      </c>
      <c r="M1245" s="17"/>
      <c r="N1245" s="17">
        <v>0.16879508835290599</v>
      </c>
      <c r="O1245" s="17">
        <v>0.102079354936379</v>
      </c>
      <c r="P1245" s="17">
        <v>0.111495016652385</v>
      </c>
      <c r="Q1245" s="17">
        <v>7.2540759919471398E-2</v>
      </c>
      <c r="R1245" s="17"/>
      <c r="S1245" s="17">
        <v>0.112903225806452</v>
      </c>
      <c r="T1245" s="17">
        <v>9.4339622641509399E-2</v>
      </c>
      <c r="U1245" s="17">
        <v>0.21052631578947401</v>
      </c>
      <c r="V1245" s="17">
        <v>0.24137931034482801</v>
      </c>
      <c r="W1245" s="17">
        <v>0.16666666666666699</v>
      </c>
      <c r="X1245" s="17">
        <v>7.3170731707317097E-2</v>
      </c>
      <c r="Y1245" s="17">
        <v>0.102564102564103</v>
      </c>
      <c r="Z1245" s="17">
        <v>9.0909090909090898E-2</v>
      </c>
      <c r="AA1245" s="17">
        <v>0.13043478260869601</v>
      </c>
      <c r="AB1245" s="17"/>
      <c r="AC1245" s="17">
        <v>0.117438454815015</v>
      </c>
      <c r="AD1245" s="17">
        <v>0.16537409507349701</v>
      </c>
      <c r="AE1245" s="17">
        <v>7.2261471791824197E-2</v>
      </c>
      <c r="AF1245" s="17"/>
      <c r="AG1245" s="17">
        <v>0.14149933610571</v>
      </c>
      <c r="AH1245" s="17">
        <v>0.130056433762886</v>
      </c>
      <c r="AI1245" s="17">
        <v>5.30533281509845E-2</v>
      </c>
      <c r="AJ1245" s="17">
        <v>0.34399999999999997</v>
      </c>
      <c r="AK1245" s="17">
        <v>0.123764760682157</v>
      </c>
      <c r="AL1245" s="17"/>
      <c r="AM1245" s="17">
        <v>4.1647257852609601E-2</v>
      </c>
      <c r="AN1245" s="17">
        <v>0.116208615184032</v>
      </c>
      <c r="AO1245" s="17">
        <v>0.11788571143698</v>
      </c>
      <c r="AP1245" s="17">
        <v>0.156785704540301</v>
      </c>
      <c r="AQ1245" s="17">
        <v>0.12281545791979299</v>
      </c>
      <c r="AR1245" s="17"/>
      <c r="AS1245" s="17">
        <v>0.116475446065891</v>
      </c>
      <c r="AT1245" s="17">
        <v>0.14618471285892601</v>
      </c>
      <c r="AU1245" s="17">
        <v>0.16082203928092401</v>
      </c>
      <c r="AV1245" s="17">
        <v>9.4213306845925104E-2</v>
      </c>
      <c r="AW1245" s="17"/>
      <c r="AX1245" s="17">
        <v>0.14139102668371101</v>
      </c>
      <c r="AY1245" s="17"/>
      <c r="AZ1245" s="17">
        <v>0.107445161746495</v>
      </c>
      <c r="BA1245" s="17">
        <v>0.106529039712351</v>
      </c>
      <c r="BB1245" s="17">
        <v>0.18350166764133999</v>
      </c>
      <c r="BC1245" s="17"/>
      <c r="BD1245" s="17">
        <v>0.164739401554446</v>
      </c>
      <c r="BE1245" s="17">
        <v>9.5809296926325796E-2</v>
      </c>
    </row>
    <row r="1246" spans="2:57" x14ac:dyDescent="0.35">
      <c r="B1246" t="s">
        <v>492</v>
      </c>
      <c r="C1246" s="17">
        <v>5.3677561972123103E-2</v>
      </c>
      <c r="D1246" s="17">
        <v>5.2821768018637201E-2</v>
      </c>
      <c r="E1246" s="17">
        <v>5.4665790463541503E-2</v>
      </c>
      <c r="F1246" s="17"/>
      <c r="G1246" s="17">
        <v>0</v>
      </c>
      <c r="H1246" s="17">
        <v>2.1979999006429499E-2</v>
      </c>
      <c r="I1246" s="17">
        <v>0.112576436033631</v>
      </c>
      <c r="J1246" s="17">
        <v>4.7536058256758301E-2</v>
      </c>
      <c r="K1246" s="17">
        <v>2.1735866197824701E-2</v>
      </c>
      <c r="L1246" s="17">
        <v>0.13580974207209701</v>
      </c>
      <c r="M1246" s="17"/>
      <c r="N1246" s="17">
        <v>7.3415108933230694E-2</v>
      </c>
      <c r="O1246" s="17">
        <v>6.1911395637507298E-2</v>
      </c>
      <c r="P1246" s="17">
        <v>1.6796796802986898E-2</v>
      </c>
      <c r="Q1246" s="17">
        <v>0</v>
      </c>
      <c r="R1246" s="17"/>
      <c r="S1246" s="17">
        <v>3.2258064516128997E-2</v>
      </c>
      <c r="T1246" s="17">
        <v>3.77358490566038E-2</v>
      </c>
      <c r="U1246" s="17">
        <v>0</v>
      </c>
      <c r="V1246" s="17">
        <v>6.8965517241379296E-2</v>
      </c>
      <c r="W1246" s="17">
        <v>0.1</v>
      </c>
      <c r="X1246" s="17">
        <v>4.8780487804878099E-2</v>
      </c>
      <c r="Y1246" s="17">
        <v>7.69230769230769E-2</v>
      </c>
      <c r="Z1246" s="17">
        <v>0</v>
      </c>
      <c r="AA1246" s="17">
        <v>0.108695652173913</v>
      </c>
      <c r="AB1246" s="17"/>
      <c r="AC1246" s="17">
        <v>2.8063824491055E-2</v>
      </c>
      <c r="AD1246" s="17">
        <v>7.43885179753178E-2</v>
      </c>
      <c r="AE1246" s="17">
        <v>2.3046733829702098E-2</v>
      </c>
      <c r="AF1246" s="17"/>
      <c r="AG1246" s="17">
        <v>5.8384894091437101E-2</v>
      </c>
      <c r="AH1246" s="17">
        <v>6.1836788001323001E-2</v>
      </c>
      <c r="AI1246" s="17">
        <v>0</v>
      </c>
      <c r="AJ1246" s="17">
        <v>0</v>
      </c>
      <c r="AK1246" s="17">
        <v>4.0040520930527602E-2</v>
      </c>
      <c r="AL1246" s="17"/>
      <c r="AM1246" s="17">
        <v>3.69690727239603E-2</v>
      </c>
      <c r="AN1246" s="17">
        <v>3.9893357488669297E-2</v>
      </c>
      <c r="AO1246" s="17">
        <v>7.3630917073405897E-2</v>
      </c>
      <c r="AP1246" s="17">
        <v>4.0640179135742298E-2</v>
      </c>
      <c r="AQ1246" s="17">
        <v>5.9147924534172398E-2</v>
      </c>
      <c r="AR1246" s="17"/>
      <c r="AS1246" s="17">
        <v>7.0611730764338507E-2</v>
      </c>
      <c r="AT1246" s="17">
        <v>4.1703436889693003E-2</v>
      </c>
      <c r="AU1246" s="17">
        <v>4.9606819419924501E-2</v>
      </c>
      <c r="AV1246" s="17">
        <v>5.7073880102162598E-2</v>
      </c>
      <c r="AW1246" s="17"/>
      <c r="AX1246" s="17">
        <v>6.5352719085972094E-2</v>
      </c>
      <c r="AY1246" s="17"/>
      <c r="AZ1246" s="17">
        <v>1.8110554505505801E-2</v>
      </c>
      <c r="BA1246" s="17">
        <v>7.2535943733545702E-2</v>
      </c>
      <c r="BB1246" s="17">
        <v>6.99256446321352E-2</v>
      </c>
      <c r="BC1246" s="17"/>
      <c r="BD1246" s="17">
        <v>6.1670335151001801E-2</v>
      </c>
      <c r="BE1246" s="17">
        <v>4.09262633255724E-2</v>
      </c>
    </row>
    <row r="1247" spans="2:57" x14ac:dyDescent="0.35">
      <c r="B1247" t="s">
        <v>493</v>
      </c>
      <c r="C1247" s="17">
        <v>3.1309226739821103E-2</v>
      </c>
      <c r="D1247" s="17">
        <v>4.5918343888330701E-2</v>
      </c>
      <c r="E1247" s="17">
        <v>2.3079907105479101E-2</v>
      </c>
      <c r="F1247" s="17"/>
      <c r="G1247" s="17">
        <v>6.1236569306778198E-2</v>
      </c>
      <c r="H1247" s="17">
        <v>2.13694434784731E-2</v>
      </c>
      <c r="I1247" s="17">
        <v>8.9496258763241392E-3</v>
      </c>
      <c r="J1247" s="17">
        <v>3.1555129068489299E-2</v>
      </c>
      <c r="K1247" s="17">
        <v>6.4495780753077603E-2</v>
      </c>
      <c r="L1247" s="17">
        <v>4.3830281147667398E-2</v>
      </c>
      <c r="M1247" s="17"/>
      <c r="N1247" s="17">
        <v>2.8260021320407201E-2</v>
      </c>
      <c r="O1247" s="17">
        <v>3.7613645620283E-2</v>
      </c>
      <c r="P1247" s="17">
        <v>3.5156086331833002E-2</v>
      </c>
      <c r="Q1247" s="17">
        <v>2.7760795566586501E-2</v>
      </c>
      <c r="R1247" s="17"/>
      <c r="S1247" s="17">
        <v>1.6129032258064498E-2</v>
      </c>
      <c r="T1247" s="17">
        <v>0</v>
      </c>
      <c r="U1247" s="17">
        <v>0.105263157894737</v>
      </c>
      <c r="V1247" s="17">
        <v>6.8965517241379296E-2</v>
      </c>
      <c r="W1247" s="17">
        <v>0</v>
      </c>
      <c r="X1247" s="17">
        <v>2.4390243902439001E-2</v>
      </c>
      <c r="Y1247" s="17">
        <v>2.5641025641025599E-2</v>
      </c>
      <c r="Z1247" s="17">
        <v>4.54545454545454E-2</v>
      </c>
      <c r="AA1247" s="17">
        <v>2.1739130434782601E-2</v>
      </c>
      <c r="AB1247" s="17"/>
      <c r="AC1247" s="17">
        <v>5.5375813991371398E-2</v>
      </c>
      <c r="AD1247" s="17">
        <v>1.1022983999992301E-2</v>
      </c>
      <c r="AE1247" s="17">
        <v>4.5708482729911001E-2</v>
      </c>
      <c r="AF1247" s="17"/>
      <c r="AG1247" s="17">
        <v>6.78462075938117E-2</v>
      </c>
      <c r="AH1247" s="17">
        <v>0</v>
      </c>
      <c r="AI1247" s="17">
        <v>4.9287196831624497E-2</v>
      </c>
      <c r="AJ1247" s="17">
        <v>0</v>
      </c>
      <c r="AK1247" s="17">
        <v>8.8173186521687694E-2</v>
      </c>
      <c r="AL1247" s="17"/>
      <c r="AM1247" s="17">
        <v>0</v>
      </c>
      <c r="AN1247" s="17">
        <v>8.5231301256331299E-2</v>
      </c>
      <c r="AO1247" s="17">
        <v>1.41978097920487E-2</v>
      </c>
      <c r="AP1247" s="17">
        <v>4.2452430812726802E-2</v>
      </c>
      <c r="AQ1247" s="17">
        <v>5.4847207030510201E-2</v>
      </c>
      <c r="AR1247" s="17"/>
      <c r="AS1247" s="17">
        <v>2.1849930129148199E-2</v>
      </c>
      <c r="AT1247" s="17">
        <v>3.8967783638001803E-2</v>
      </c>
      <c r="AU1247" s="17">
        <v>5.0530127395591401E-2</v>
      </c>
      <c r="AV1247" s="17">
        <v>0</v>
      </c>
      <c r="AW1247" s="17"/>
      <c r="AX1247" s="17">
        <v>2.9288143209289901E-2</v>
      </c>
      <c r="AY1247" s="17"/>
      <c r="AZ1247" s="17">
        <v>1.9564686619086599E-2</v>
      </c>
      <c r="BA1247" s="17">
        <v>2.3640769284867601E-2</v>
      </c>
      <c r="BB1247" s="17">
        <v>5.1271212844608699E-2</v>
      </c>
      <c r="BC1247" s="17"/>
      <c r="BD1247" s="17">
        <v>3.1558264512303098E-2</v>
      </c>
      <c r="BE1247" s="17">
        <v>3.4287144269707998E-2</v>
      </c>
    </row>
    <row r="1248" spans="2:57" x14ac:dyDescent="0.35">
      <c r="B1248" t="s">
        <v>494</v>
      </c>
      <c r="C1248" s="17">
        <v>2.1440022994934801E-2</v>
      </c>
      <c r="D1248" s="17">
        <v>7.7224164714871802E-3</v>
      </c>
      <c r="E1248" s="17">
        <v>2.9630705087303699E-2</v>
      </c>
      <c r="F1248" s="17"/>
      <c r="G1248" s="17">
        <v>5.4875876640579399E-2</v>
      </c>
      <c r="H1248" s="17">
        <v>2.1640801490898198E-2</v>
      </c>
      <c r="I1248" s="17">
        <v>1.04225851351358E-2</v>
      </c>
      <c r="J1248" s="17">
        <v>2.7703834402480601E-2</v>
      </c>
      <c r="K1248" s="17">
        <v>1.67430907309233E-2</v>
      </c>
      <c r="L1248" s="17">
        <v>0</v>
      </c>
      <c r="M1248" s="17"/>
      <c r="N1248" s="17">
        <v>2.6672417796447901E-2</v>
      </c>
      <c r="O1248" s="17">
        <v>0</v>
      </c>
      <c r="P1248" s="17">
        <v>3.1556772731192902E-2</v>
      </c>
      <c r="Q1248" s="17">
        <v>2.69768528346397E-2</v>
      </c>
      <c r="R1248" s="17"/>
      <c r="S1248" s="17">
        <v>4.8387096774193498E-2</v>
      </c>
      <c r="T1248" s="17">
        <v>0</v>
      </c>
      <c r="U1248" s="17">
        <v>0</v>
      </c>
      <c r="V1248" s="17">
        <v>3.4482758620689703E-2</v>
      </c>
      <c r="W1248" s="17">
        <v>3.3333333333333298E-2</v>
      </c>
      <c r="X1248" s="17">
        <v>0</v>
      </c>
      <c r="Y1248" s="17">
        <v>5.1282051282051301E-2</v>
      </c>
      <c r="Z1248" s="17">
        <v>4.54545454545454E-2</v>
      </c>
      <c r="AA1248" s="17">
        <v>0</v>
      </c>
      <c r="AB1248" s="17"/>
      <c r="AC1248" s="17">
        <v>2.4678636537955399E-2</v>
      </c>
      <c r="AD1248" s="17">
        <v>2.12642465626969E-2</v>
      </c>
      <c r="AE1248" s="17">
        <v>0</v>
      </c>
      <c r="AF1248" s="17"/>
      <c r="AG1248" s="17">
        <v>4.8745726893545199E-2</v>
      </c>
      <c r="AH1248" s="17">
        <v>1.2343626588744201E-2</v>
      </c>
      <c r="AI1248" s="17">
        <v>0</v>
      </c>
      <c r="AJ1248" s="17">
        <v>0</v>
      </c>
      <c r="AK1248" s="17">
        <v>0</v>
      </c>
      <c r="AL1248" s="17"/>
      <c r="AM1248" s="17">
        <v>6.4524724152467697E-2</v>
      </c>
      <c r="AN1248" s="17">
        <v>2.0455649014294901E-2</v>
      </c>
      <c r="AO1248" s="17">
        <v>1.5262346499287399E-2</v>
      </c>
      <c r="AP1248" s="17">
        <v>2.7621583967652699E-2</v>
      </c>
      <c r="AQ1248" s="17">
        <v>0</v>
      </c>
      <c r="AR1248" s="17"/>
      <c r="AS1248" s="17">
        <v>2.7623649996675902E-2</v>
      </c>
      <c r="AT1248" s="17">
        <v>7.0520222340379E-3</v>
      </c>
      <c r="AU1248" s="17">
        <v>2.37332118290755E-2</v>
      </c>
      <c r="AV1248" s="17">
        <v>4.2517055907349902E-2</v>
      </c>
      <c r="AW1248" s="17"/>
      <c r="AX1248" s="17">
        <v>2.1496061651483999E-2</v>
      </c>
      <c r="AY1248" s="17"/>
      <c r="AZ1248" s="17">
        <v>2.6125085430434E-2</v>
      </c>
      <c r="BA1248" s="17">
        <v>2.4914712273234201E-2</v>
      </c>
      <c r="BB1248" s="17">
        <v>1.41420799985574E-2</v>
      </c>
      <c r="BC1248" s="17"/>
      <c r="BD1248" s="17">
        <v>1.67447202798333E-2</v>
      </c>
      <c r="BE1248" s="17">
        <v>2.6962935502211401E-2</v>
      </c>
    </row>
    <row r="1249" spans="2:57" x14ac:dyDescent="0.35">
      <c r="B1249" t="s">
        <v>495</v>
      </c>
      <c r="C1249" s="17">
        <v>3.3381004238559303E-2</v>
      </c>
      <c r="D1249" s="17">
        <v>3.7198864089481497E-2</v>
      </c>
      <c r="E1249" s="17">
        <v>3.1460167747426999E-2</v>
      </c>
      <c r="F1249" s="17"/>
      <c r="G1249" s="17">
        <v>3.3560582277738803E-2</v>
      </c>
      <c r="H1249" s="17">
        <v>3.1562328820189299E-2</v>
      </c>
      <c r="I1249" s="17">
        <v>3.3448248943207498E-2</v>
      </c>
      <c r="J1249" s="17">
        <v>4.0559716926593499E-2</v>
      </c>
      <c r="K1249" s="17">
        <v>2.14985935843592E-2</v>
      </c>
      <c r="L1249" s="17">
        <v>4.3830281147667398E-2</v>
      </c>
      <c r="M1249" s="17"/>
      <c r="N1249" s="17">
        <v>1.4829436239417499E-2</v>
      </c>
      <c r="O1249" s="17">
        <v>4.7110778733709897E-2</v>
      </c>
      <c r="P1249" s="17">
        <v>3.7165005550794897E-2</v>
      </c>
      <c r="Q1249" s="17">
        <v>9.1306271132626807E-2</v>
      </c>
      <c r="R1249" s="17"/>
      <c r="S1249" s="17">
        <v>3.2258064516128997E-2</v>
      </c>
      <c r="T1249" s="17">
        <v>1.88679245283019E-2</v>
      </c>
      <c r="U1249" s="17">
        <v>0</v>
      </c>
      <c r="V1249" s="17">
        <v>6.8965517241379296E-2</v>
      </c>
      <c r="W1249" s="17">
        <v>0</v>
      </c>
      <c r="X1249" s="17">
        <v>2.4390243902439001E-2</v>
      </c>
      <c r="Y1249" s="17">
        <v>7.69230769230769E-2</v>
      </c>
      <c r="Z1249" s="17">
        <v>4.54545454545454E-2</v>
      </c>
      <c r="AA1249" s="17">
        <v>4.3478260869565202E-2</v>
      </c>
      <c r="AB1249" s="17"/>
      <c r="AC1249" s="17">
        <v>3.7580562095536799E-2</v>
      </c>
      <c r="AD1249" s="17">
        <v>2.1022405199985199E-2</v>
      </c>
      <c r="AE1249" s="17">
        <v>9.2456294879370293E-2</v>
      </c>
      <c r="AF1249" s="17"/>
      <c r="AG1249" s="17">
        <v>1.6059806330880999E-2</v>
      </c>
      <c r="AH1249" s="17">
        <v>2.4958324121020201E-2</v>
      </c>
      <c r="AI1249" s="17">
        <v>5.9766866589843599E-2</v>
      </c>
      <c r="AJ1249" s="17">
        <v>0</v>
      </c>
      <c r="AK1249" s="17">
        <v>0.116783336519911</v>
      </c>
      <c r="AL1249" s="17"/>
      <c r="AM1249" s="17">
        <v>6.5494591801090102E-2</v>
      </c>
      <c r="AN1249" s="17">
        <v>6.5973597936190204E-2</v>
      </c>
      <c r="AO1249" s="17">
        <v>2.0671482952538699E-2</v>
      </c>
      <c r="AP1249" s="17">
        <v>3.0125044727298499E-2</v>
      </c>
      <c r="AQ1249" s="17">
        <v>0</v>
      </c>
      <c r="AR1249" s="17"/>
      <c r="AS1249" s="17">
        <v>2.00055634034178E-2</v>
      </c>
      <c r="AT1249" s="17">
        <v>5.3782196646136302E-2</v>
      </c>
      <c r="AU1249" s="17">
        <v>3.81494068127846E-2</v>
      </c>
      <c r="AV1249" s="17">
        <v>0</v>
      </c>
      <c r="AW1249" s="17"/>
      <c r="AX1249" s="17">
        <v>3.6508278063735099E-2</v>
      </c>
      <c r="AY1249" s="17"/>
      <c r="AZ1249" s="17">
        <v>2.6380012888798401E-2</v>
      </c>
      <c r="BA1249" s="17">
        <v>4.2607128188806E-2</v>
      </c>
      <c r="BB1249" s="17">
        <v>3.1692089990379702E-2</v>
      </c>
      <c r="BC1249" s="17"/>
      <c r="BD1249" s="17">
        <v>2.35184133451651E-2</v>
      </c>
      <c r="BE1249" s="17">
        <v>4.0529146151050202E-2</v>
      </c>
    </row>
    <row r="1250" spans="2:57" x14ac:dyDescent="0.35">
      <c r="B1250" t="s">
        <v>81</v>
      </c>
      <c r="C1250" s="17">
        <v>0.15113486917126501</v>
      </c>
      <c r="D1250" s="17">
        <v>0.15287939104777301</v>
      </c>
      <c r="E1250" s="17">
        <v>0.15149614915710999</v>
      </c>
      <c r="F1250" s="17"/>
      <c r="G1250" s="17">
        <v>2.7675987029039398E-2</v>
      </c>
      <c r="H1250" s="17">
        <v>0.133246049865998</v>
      </c>
      <c r="I1250" s="17">
        <v>0.15065216425872999</v>
      </c>
      <c r="J1250" s="17">
        <v>0.19082776588538899</v>
      </c>
      <c r="K1250" s="17">
        <v>0.236843972249418</v>
      </c>
      <c r="L1250" s="17">
        <v>0.13203237953594399</v>
      </c>
      <c r="M1250" s="17"/>
      <c r="N1250" s="17">
        <v>0.14812696195312899</v>
      </c>
      <c r="O1250" s="17">
        <v>0.17324411653779101</v>
      </c>
      <c r="P1250" s="17">
        <v>0.150614953319787</v>
      </c>
      <c r="Q1250" s="17">
        <v>0.10365739075483101</v>
      </c>
      <c r="R1250" s="17"/>
      <c r="S1250" s="17">
        <v>0.16129032258064499</v>
      </c>
      <c r="T1250" s="17">
        <v>0.13207547169811301</v>
      </c>
      <c r="U1250" s="17">
        <v>0.21052631578947401</v>
      </c>
      <c r="V1250" s="17">
        <v>6.8965517241379296E-2</v>
      </c>
      <c r="W1250" s="17">
        <v>0.1</v>
      </c>
      <c r="X1250" s="17">
        <v>0.12195121951219499</v>
      </c>
      <c r="Y1250" s="17">
        <v>0.128205128205128</v>
      </c>
      <c r="Z1250" s="17">
        <v>0.18181818181818199</v>
      </c>
      <c r="AA1250" s="17">
        <v>0.23913043478260901</v>
      </c>
      <c r="AB1250" s="17"/>
      <c r="AC1250" s="17">
        <v>0.16720088888983001</v>
      </c>
      <c r="AD1250" s="17">
        <v>0.158042650011742</v>
      </c>
      <c r="AE1250" s="17">
        <v>0.119330866273791</v>
      </c>
      <c r="AF1250" s="17"/>
      <c r="AG1250" s="17">
        <v>0.12743562217835699</v>
      </c>
      <c r="AH1250" s="17">
        <v>0.16243903126256901</v>
      </c>
      <c r="AI1250" s="17">
        <v>0.20219573633479301</v>
      </c>
      <c r="AJ1250" s="17">
        <v>0.34399999999999997</v>
      </c>
      <c r="AK1250" s="17">
        <v>0.337068912601725</v>
      </c>
      <c r="AL1250" s="17"/>
      <c r="AM1250" s="17">
        <v>0.18068063783454</v>
      </c>
      <c r="AN1250" s="17">
        <v>0.15312277344282699</v>
      </c>
      <c r="AO1250" s="17">
        <v>0.19478011505138501</v>
      </c>
      <c r="AP1250" s="17">
        <v>8.30090943369204E-2</v>
      </c>
      <c r="AQ1250" s="17">
        <v>0.30635087823513202</v>
      </c>
      <c r="AR1250" s="17"/>
      <c r="AS1250" s="17">
        <v>0.216787318957469</v>
      </c>
      <c r="AT1250" s="17">
        <v>0.106261125260733</v>
      </c>
      <c r="AU1250" s="17">
        <v>0.175449499648895</v>
      </c>
      <c r="AV1250" s="17">
        <v>9.6637264546845195E-2</v>
      </c>
      <c r="AW1250" s="17"/>
      <c r="AX1250" s="17">
        <v>0.135179319354609</v>
      </c>
      <c r="AY1250" s="17"/>
      <c r="AZ1250" s="17">
        <v>0.14585481302946199</v>
      </c>
      <c r="BA1250" s="17">
        <v>0.129348522069716</v>
      </c>
      <c r="BB1250" s="17">
        <v>0.17558731318276</v>
      </c>
      <c r="BC1250" s="17"/>
      <c r="BD1250" s="17">
        <v>0.186399624838686</v>
      </c>
      <c r="BE1250" s="17">
        <v>8.5043999562933598E-2</v>
      </c>
    </row>
    <row r="1251" spans="2:57" x14ac:dyDescent="0.35">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row>
    <row r="1252" spans="2:57" x14ac:dyDescent="0.35">
      <c r="B1252" s="6" t="s">
        <v>514</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row>
    <row r="1253" spans="2:57" x14ac:dyDescent="0.35">
      <c r="B1253" s="24" t="s">
        <v>85</v>
      </c>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row>
    <row r="1254" spans="2:57" x14ac:dyDescent="0.35">
      <c r="B1254" t="s">
        <v>497</v>
      </c>
      <c r="C1254" s="17">
        <v>0.38912134720244701</v>
      </c>
      <c r="D1254" s="17">
        <v>0.32957719123734602</v>
      </c>
      <c r="E1254" s="17">
        <v>0.423738415678653</v>
      </c>
      <c r="F1254" s="17"/>
      <c r="G1254" s="17">
        <v>0.258710131955881</v>
      </c>
      <c r="H1254" s="17">
        <v>0.34792027996629199</v>
      </c>
      <c r="I1254" s="17">
        <v>0.33988262941267799</v>
      </c>
      <c r="J1254" s="17">
        <v>0.45402260216839802</v>
      </c>
      <c r="K1254" s="17">
        <v>0.50610003860789698</v>
      </c>
      <c r="L1254" s="17">
        <v>0.57064467738862601</v>
      </c>
      <c r="M1254" s="17"/>
      <c r="N1254" s="17">
        <v>0.41627994330635298</v>
      </c>
      <c r="O1254" s="17">
        <v>0.393346210437587</v>
      </c>
      <c r="P1254" s="17">
        <v>0.302203282004048</v>
      </c>
      <c r="Q1254" s="17">
        <v>0.36670696149765197</v>
      </c>
      <c r="R1254" s="17"/>
      <c r="S1254" s="17">
        <v>0.32500000000000001</v>
      </c>
      <c r="T1254" s="17">
        <v>0.38095238095238099</v>
      </c>
      <c r="U1254" s="17">
        <v>0.61764705882352899</v>
      </c>
      <c r="V1254" s="17">
        <v>0.238095238095238</v>
      </c>
      <c r="W1254" s="17">
        <v>0.42372881355932202</v>
      </c>
      <c r="X1254" s="17">
        <v>0.329113924050633</v>
      </c>
      <c r="Y1254" s="17">
        <v>0.5</v>
      </c>
      <c r="Z1254" s="17">
        <v>0.418604651162791</v>
      </c>
      <c r="AA1254" s="17">
        <v>0.35555555555555601</v>
      </c>
      <c r="AB1254" s="17"/>
      <c r="AC1254" s="17">
        <v>0.37642722124736899</v>
      </c>
      <c r="AD1254" s="17">
        <v>0.40080038006757601</v>
      </c>
      <c r="AE1254" s="17">
        <v>0.42777516406773503</v>
      </c>
      <c r="AF1254" s="17"/>
      <c r="AG1254" s="17">
        <v>0.33699666556806102</v>
      </c>
      <c r="AH1254" s="17">
        <v>0.40478898573185301</v>
      </c>
      <c r="AI1254" s="17">
        <v>0.52374728709991902</v>
      </c>
      <c r="AJ1254" s="17">
        <v>0.38833271959647497</v>
      </c>
      <c r="AK1254" s="17">
        <v>0.37011041636590902</v>
      </c>
      <c r="AL1254" s="17"/>
      <c r="AM1254" s="17">
        <v>0.28287294650691802</v>
      </c>
      <c r="AN1254" s="17">
        <v>0.35627897917373103</v>
      </c>
      <c r="AO1254" s="17">
        <v>0.41914383872795602</v>
      </c>
      <c r="AP1254" s="17">
        <v>0.391201571334306</v>
      </c>
      <c r="AQ1254" s="17">
        <v>0.43844938105556103</v>
      </c>
      <c r="AR1254" s="17"/>
      <c r="AS1254" s="17">
        <v>0.35818608994130402</v>
      </c>
      <c r="AT1254" s="17">
        <v>0.38779811162841898</v>
      </c>
      <c r="AU1254" s="17">
        <v>0.49591937094531902</v>
      </c>
      <c r="AV1254" s="17">
        <v>0.29497029619592502</v>
      </c>
      <c r="AW1254" s="17"/>
      <c r="AX1254" s="17">
        <v>0.37848235420570198</v>
      </c>
      <c r="AY1254" s="17"/>
      <c r="AZ1254" s="17">
        <v>0.38792445430751499</v>
      </c>
      <c r="BA1254" s="17">
        <v>0.34898803055151201</v>
      </c>
      <c r="BB1254" s="17">
        <v>0.41873480570801103</v>
      </c>
      <c r="BC1254" s="17"/>
      <c r="BD1254" s="17">
        <v>0.39046387459593601</v>
      </c>
      <c r="BE1254" s="17">
        <v>0.336846667472323</v>
      </c>
    </row>
    <row r="1255" spans="2:57" x14ac:dyDescent="0.35">
      <c r="B1255" t="s">
        <v>498</v>
      </c>
      <c r="C1255" s="17">
        <v>0.388586524188549</v>
      </c>
      <c r="D1255" s="17">
        <v>0.29968166284109199</v>
      </c>
      <c r="E1255" s="17">
        <v>0.44022804787594599</v>
      </c>
      <c r="F1255" s="17"/>
      <c r="G1255" s="17">
        <v>0.23542085364733301</v>
      </c>
      <c r="H1255" s="17">
        <v>0.28670832917942402</v>
      </c>
      <c r="I1255" s="17">
        <v>0.360069855158764</v>
      </c>
      <c r="J1255" s="17">
        <v>0.46840418485278301</v>
      </c>
      <c r="K1255" s="17">
        <v>0.53270509615342798</v>
      </c>
      <c r="L1255" s="17">
        <v>0.70524008768597501</v>
      </c>
      <c r="M1255" s="17"/>
      <c r="N1255" s="17">
        <v>0.39414782105808399</v>
      </c>
      <c r="O1255" s="17">
        <v>0.43872959148386198</v>
      </c>
      <c r="P1255" s="17">
        <v>0.37930413517518402</v>
      </c>
      <c r="Q1255" s="17">
        <v>0.27155004146873601</v>
      </c>
      <c r="R1255" s="17"/>
      <c r="S1255" s="17">
        <v>0.34166666666666701</v>
      </c>
      <c r="T1255" s="17">
        <v>0.39047619047618998</v>
      </c>
      <c r="U1255" s="17">
        <v>0.5</v>
      </c>
      <c r="V1255" s="17">
        <v>0.317460317460317</v>
      </c>
      <c r="W1255" s="17">
        <v>0.355932203389831</v>
      </c>
      <c r="X1255" s="17">
        <v>0.329113924050633</v>
      </c>
      <c r="Y1255" s="17">
        <v>0.4</v>
      </c>
      <c r="Z1255" s="17">
        <v>0.53488372093023295</v>
      </c>
      <c r="AA1255" s="17">
        <v>0.422222222222222</v>
      </c>
      <c r="AB1255" s="17"/>
      <c r="AC1255" s="17">
        <v>0.36095645706259699</v>
      </c>
      <c r="AD1255" s="17">
        <v>0.413224204129782</v>
      </c>
      <c r="AE1255" s="17">
        <v>0.38007059428511603</v>
      </c>
      <c r="AF1255" s="17"/>
      <c r="AG1255" s="17">
        <v>0.396701361095187</v>
      </c>
      <c r="AH1255" s="17">
        <v>0.410800461537152</v>
      </c>
      <c r="AI1255" s="17">
        <v>0.40262861518425902</v>
      </c>
      <c r="AJ1255" s="17">
        <v>0.20363788954449299</v>
      </c>
      <c r="AK1255" s="17">
        <v>0.385184005429759</v>
      </c>
      <c r="AL1255" s="17"/>
      <c r="AM1255" s="17">
        <v>0.38797216239351201</v>
      </c>
      <c r="AN1255" s="17">
        <v>0.39755429714582002</v>
      </c>
      <c r="AO1255" s="17">
        <v>0.370520545021574</v>
      </c>
      <c r="AP1255" s="17">
        <v>0.41230925006330799</v>
      </c>
      <c r="AQ1255" s="17">
        <v>0.401991684286787</v>
      </c>
      <c r="AR1255" s="17"/>
      <c r="AS1255" s="17">
        <v>0.39745355705951002</v>
      </c>
      <c r="AT1255" s="17">
        <v>0.29893623094899702</v>
      </c>
      <c r="AU1255" s="17">
        <v>0.58357143178488502</v>
      </c>
      <c r="AV1255" s="17">
        <v>0.30669643704864102</v>
      </c>
      <c r="AW1255" s="17"/>
      <c r="AX1255" s="17">
        <v>0.380250883081521</v>
      </c>
      <c r="AY1255" s="17"/>
      <c r="AZ1255" s="17">
        <v>0.35745915634798497</v>
      </c>
      <c r="BA1255" s="17">
        <v>0.32589457864558102</v>
      </c>
      <c r="BB1255" s="17">
        <v>0.48178592489470201</v>
      </c>
      <c r="BC1255" s="17"/>
      <c r="BD1255" s="17">
        <v>0.407490341322153</v>
      </c>
      <c r="BE1255" s="17">
        <v>0.29708634904404102</v>
      </c>
    </row>
    <row r="1256" spans="2:57" x14ac:dyDescent="0.35">
      <c r="B1256" t="s">
        <v>499</v>
      </c>
      <c r="C1256" s="17">
        <v>0.38243254899162898</v>
      </c>
      <c r="D1256" s="17">
        <v>0.35007388547440499</v>
      </c>
      <c r="E1256" s="17">
        <v>0.39855914504147699</v>
      </c>
      <c r="F1256" s="17"/>
      <c r="G1256" s="17">
        <v>0.36433161536639203</v>
      </c>
      <c r="H1256" s="17">
        <v>0.35593449411672601</v>
      </c>
      <c r="I1256" s="17">
        <v>0.37608887421863801</v>
      </c>
      <c r="J1256" s="17">
        <v>0.40042961795441101</v>
      </c>
      <c r="K1256" s="17">
        <v>0.35595411007054401</v>
      </c>
      <c r="L1256" s="17">
        <v>0.595743983925902</v>
      </c>
      <c r="M1256" s="17"/>
      <c r="N1256" s="17">
        <v>0.35667614449441998</v>
      </c>
      <c r="O1256" s="17">
        <v>0.41284912741315699</v>
      </c>
      <c r="P1256" s="17">
        <v>0.40927563990238103</v>
      </c>
      <c r="Q1256" s="17">
        <v>0.398267706870433</v>
      </c>
      <c r="R1256" s="17"/>
      <c r="S1256" s="17">
        <v>0.3</v>
      </c>
      <c r="T1256" s="17">
        <v>0.38095238095238099</v>
      </c>
      <c r="U1256" s="17">
        <v>0.38235294117647101</v>
      </c>
      <c r="V1256" s="17">
        <v>0.317460317460317</v>
      </c>
      <c r="W1256" s="17">
        <v>0.338983050847458</v>
      </c>
      <c r="X1256" s="17">
        <v>0.443037974683544</v>
      </c>
      <c r="Y1256" s="17">
        <v>0.48571428571428599</v>
      </c>
      <c r="Z1256" s="17">
        <v>0.372093023255814</v>
      </c>
      <c r="AA1256" s="17">
        <v>0.44444444444444398</v>
      </c>
      <c r="AB1256" s="17"/>
      <c r="AC1256" s="17">
        <v>0.37432500884610498</v>
      </c>
      <c r="AD1256" s="17">
        <v>0.35811879841161698</v>
      </c>
      <c r="AE1256" s="17">
        <v>0.45489900390201299</v>
      </c>
      <c r="AF1256" s="17"/>
      <c r="AG1256" s="17">
        <v>0.29592238779672497</v>
      </c>
      <c r="AH1256" s="17">
        <v>0.416724770690998</v>
      </c>
      <c r="AI1256" s="17">
        <v>0.41473766778638999</v>
      </c>
      <c r="AJ1256" s="17">
        <v>0.403893089893895</v>
      </c>
      <c r="AK1256" s="17">
        <v>0.51206813612008895</v>
      </c>
      <c r="AL1256" s="17"/>
      <c r="AM1256" s="17">
        <v>0.321443222211931</v>
      </c>
      <c r="AN1256" s="17">
        <v>0.37222277570574402</v>
      </c>
      <c r="AO1256" s="17">
        <v>0.39959728549268703</v>
      </c>
      <c r="AP1256" s="17">
        <v>0.369585540000885</v>
      </c>
      <c r="AQ1256" s="17">
        <v>0.39342468791748803</v>
      </c>
      <c r="AR1256" s="17"/>
      <c r="AS1256" s="17">
        <v>0.41641058515016</v>
      </c>
      <c r="AT1256" s="17">
        <v>0.40246684825211598</v>
      </c>
      <c r="AU1256" s="17">
        <v>0.394350795561145</v>
      </c>
      <c r="AV1256" s="17">
        <v>0.26011233459366301</v>
      </c>
      <c r="AW1256" s="17"/>
      <c r="AX1256" s="17">
        <v>0.39176212413234701</v>
      </c>
      <c r="AY1256" s="17"/>
      <c r="AZ1256" s="17">
        <v>0.40337248318320701</v>
      </c>
      <c r="BA1256" s="17">
        <v>0.32826248289576399</v>
      </c>
      <c r="BB1256" s="17">
        <v>0.410196661029752</v>
      </c>
      <c r="BC1256" s="17"/>
      <c r="BD1256" s="17">
        <v>0.38074975007001599</v>
      </c>
      <c r="BE1256" s="17">
        <v>0.34989940230715899</v>
      </c>
    </row>
    <row r="1257" spans="2:57" x14ac:dyDescent="0.35">
      <c r="B1257" t="s">
        <v>500</v>
      </c>
      <c r="C1257" s="17">
        <v>0.36508588069862402</v>
      </c>
      <c r="D1257" s="17">
        <v>0.34531722971294598</v>
      </c>
      <c r="E1257" s="17">
        <v>0.37372665038477898</v>
      </c>
      <c r="F1257" s="17"/>
      <c r="G1257" s="17">
        <v>0.43204449735766098</v>
      </c>
      <c r="H1257" s="17">
        <v>0.36004593285502501</v>
      </c>
      <c r="I1257" s="17">
        <v>0.38114551569767602</v>
      </c>
      <c r="J1257" s="17">
        <v>0.382488173292788</v>
      </c>
      <c r="K1257" s="17">
        <v>0.295090543780195</v>
      </c>
      <c r="L1257" s="17">
        <v>0.31525753675174001</v>
      </c>
      <c r="M1257" s="17"/>
      <c r="N1257" s="17">
        <v>0.37306090917915602</v>
      </c>
      <c r="O1257" s="17">
        <v>0.36719686657633499</v>
      </c>
      <c r="P1257" s="17">
        <v>0.30320481638011398</v>
      </c>
      <c r="Q1257" s="17">
        <v>0.43523381216976498</v>
      </c>
      <c r="R1257" s="17"/>
      <c r="S1257" s="17">
        <v>0.29166666666666702</v>
      </c>
      <c r="T1257" s="17">
        <v>0.4</v>
      </c>
      <c r="U1257" s="17">
        <v>0.41176470588235298</v>
      </c>
      <c r="V1257" s="17">
        <v>0.33333333333333298</v>
      </c>
      <c r="W1257" s="17">
        <v>0.338983050847458</v>
      </c>
      <c r="X1257" s="17">
        <v>0.367088607594937</v>
      </c>
      <c r="Y1257" s="17">
        <v>0.38571428571428601</v>
      </c>
      <c r="Z1257" s="17">
        <v>0.39534883720930197</v>
      </c>
      <c r="AA1257" s="17">
        <v>0.38888888888888901</v>
      </c>
      <c r="AB1257" s="17"/>
      <c r="AC1257" s="17">
        <v>0.30524838933555798</v>
      </c>
      <c r="AD1257" s="17">
        <v>0.36920322582514398</v>
      </c>
      <c r="AE1257" s="17">
        <v>0.44364420185736497</v>
      </c>
      <c r="AF1257" s="17"/>
      <c r="AG1257" s="17">
        <v>0.31282048750155</v>
      </c>
      <c r="AH1257" s="17">
        <v>0.370989543222628</v>
      </c>
      <c r="AI1257" s="17">
        <v>0.43153813682771602</v>
      </c>
      <c r="AJ1257" s="17">
        <v>0.21919825984191299</v>
      </c>
      <c r="AK1257" s="17">
        <v>0.44766129496698598</v>
      </c>
      <c r="AL1257" s="17"/>
      <c r="AM1257" s="17">
        <v>0.30200596375431199</v>
      </c>
      <c r="AN1257" s="17">
        <v>0.39669478366031402</v>
      </c>
      <c r="AO1257" s="17">
        <v>0.36962185213736798</v>
      </c>
      <c r="AP1257" s="17">
        <v>0.36122412721206698</v>
      </c>
      <c r="AQ1257" s="17">
        <v>0.26607160743606001</v>
      </c>
      <c r="AR1257" s="17"/>
      <c r="AS1257" s="17">
        <v>0.38401680408584798</v>
      </c>
      <c r="AT1257" s="17">
        <v>0.34141839974247901</v>
      </c>
      <c r="AU1257" s="17">
        <v>0.39712476438286298</v>
      </c>
      <c r="AV1257" s="17">
        <v>0.34218514149854601</v>
      </c>
      <c r="AW1257" s="17"/>
      <c r="AX1257" s="17">
        <v>0.36330868859826498</v>
      </c>
      <c r="AY1257" s="17"/>
      <c r="AZ1257" s="17">
        <v>0.46093732602735099</v>
      </c>
      <c r="BA1257" s="17">
        <v>0.32326237820225501</v>
      </c>
      <c r="BB1257" s="17">
        <v>0.309471776293818</v>
      </c>
      <c r="BC1257" s="17"/>
      <c r="BD1257" s="17">
        <v>0.37634257066014698</v>
      </c>
      <c r="BE1257" s="17">
        <v>0.32703621680924599</v>
      </c>
    </row>
    <row r="1258" spans="2:57" x14ac:dyDescent="0.35">
      <c r="B1258" t="s">
        <v>501</v>
      </c>
      <c r="C1258" s="17">
        <v>0.36277136849649499</v>
      </c>
      <c r="D1258" s="17">
        <v>0.32450644432902398</v>
      </c>
      <c r="E1258" s="17">
        <v>0.38227902826147597</v>
      </c>
      <c r="F1258" s="17"/>
      <c r="G1258" s="17">
        <v>0.346438840435076</v>
      </c>
      <c r="H1258" s="17">
        <v>0.378101463601553</v>
      </c>
      <c r="I1258" s="17">
        <v>0.34573307760528399</v>
      </c>
      <c r="J1258" s="17">
        <v>0.34168080232422199</v>
      </c>
      <c r="K1258" s="17">
        <v>0.36345492698450099</v>
      </c>
      <c r="L1258" s="17">
        <v>0.46329441935084498</v>
      </c>
      <c r="M1258" s="17"/>
      <c r="N1258" s="17">
        <v>0.35299747143204901</v>
      </c>
      <c r="O1258" s="17">
        <v>0.37662249610883902</v>
      </c>
      <c r="P1258" s="17">
        <v>0.39752765137852197</v>
      </c>
      <c r="Q1258" s="17">
        <v>0.31985303195440301</v>
      </c>
      <c r="R1258" s="17"/>
      <c r="S1258" s="17">
        <v>0.29166666666666702</v>
      </c>
      <c r="T1258" s="17">
        <v>0.40952380952381001</v>
      </c>
      <c r="U1258" s="17">
        <v>0.52941176470588203</v>
      </c>
      <c r="V1258" s="17">
        <v>0.30158730158730201</v>
      </c>
      <c r="W1258" s="17">
        <v>0.338983050847458</v>
      </c>
      <c r="X1258" s="17">
        <v>0.316455696202532</v>
      </c>
      <c r="Y1258" s="17">
        <v>0.45714285714285702</v>
      </c>
      <c r="Z1258" s="17">
        <v>0.372093023255814</v>
      </c>
      <c r="AA1258" s="17">
        <v>0.28888888888888897</v>
      </c>
      <c r="AB1258" s="17"/>
      <c r="AC1258" s="17">
        <v>0.34193918003075902</v>
      </c>
      <c r="AD1258" s="17">
        <v>0.37177314409548001</v>
      </c>
      <c r="AE1258" s="17">
        <v>0.34863633703569502</v>
      </c>
      <c r="AF1258" s="17"/>
      <c r="AG1258" s="17">
        <v>0.35239975443896399</v>
      </c>
      <c r="AH1258" s="17">
        <v>0.35092425673362498</v>
      </c>
      <c r="AI1258" s="17">
        <v>0.46854617204751198</v>
      </c>
      <c r="AJ1258" s="17">
        <v>0.21919825984191299</v>
      </c>
      <c r="AK1258" s="17">
        <v>0.42999375999706602</v>
      </c>
      <c r="AL1258" s="17"/>
      <c r="AM1258" s="17">
        <v>0.26881818982604699</v>
      </c>
      <c r="AN1258" s="17">
        <v>0.34823160573675099</v>
      </c>
      <c r="AO1258" s="17">
        <v>0.39033055498013203</v>
      </c>
      <c r="AP1258" s="17">
        <v>0.35738328917472101</v>
      </c>
      <c r="AQ1258" s="17">
        <v>0.34418245668555097</v>
      </c>
      <c r="AR1258" s="17"/>
      <c r="AS1258" s="17">
        <v>0.351034426457003</v>
      </c>
      <c r="AT1258" s="17">
        <v>0.38649208118941403</v>
      </c>
      <c r="AU1258" s="17">
        <v>0.406344205974768</v>
      </c>
      <c r="AV1258" s="17">
        <v>0.26632770229263902</v>
      </c>
      <c r="AW1258" s="17"/>
      <c r="AX1258" s="17">
        <v>0.341809252383448</v>
      </c>
      <c r="AY1258" s="17"/>
      <c r="AZ1258" s="17">
        <v>0.40750242270362802</v>
      </c>
      <c r="BA1258" s="17">
        <v>0.36471922114594602</v>
      </c>
      <c r="BB1258" s="17">
        <v>0.31025009506518197</v>
      </c>
      <c r="BC1258" s="17"/>
      <c r="BD1258" s="17">
        <v>0.32962613450259098</v>
      </c>
      <c r="BE1258" s="17">
        <v>0.34839320499785098</v>
      </c>
    </row>
    <row r="1259" spans="2:57" x14ac:dyDescent="0.35">
      <c r="B1259" t="s">
        <v>502</v>
      </c>
      <c r="C1259" s="17">
        <v>0.337917021592607</v>
      </c>
      <c r="D1259" s="17">
        <v>0.24952051446822299</v>
      </c>
      <c r="E1259" s="17">
        <v>0.38902133659903598</v>
      </c>
      <c r="F1259" s="17"/>
      <c r="G1259" s="17">
        <v>0.41648301509553498</v>
      </c>
      <c r="H1259" s="17">
        <v>0.29866435191891999</v>
      </c>
      <c r="I1259" s="17">
        <v>0.31629348415446801</v>
      </c>
      <c r="J1259" s="17">
        <v>0.33292063229885399</v>
      </c>
      <c r="K1259" s="17">
        <v>0.38834920869189099</v>
      </c>
      <c r="L1259" s="17">
        <v>0.38113005215079399</v>
      </c>
      <c r="M1259" s="17"/>
      <c r="N1259" s="17">
        <v>0.352409917163924</v>
      </c>
      <c r="O1259" s="17">
        <v>0.37353368782942198</v>
      </c>
      <c r="P1259" s="17">
        <v>0.28550014842618299</v>
      </c>
      <c r="Q1259" s="17">
        <v>0.26038301499898497</v>
      </c>
      <c r="R1259" s="17"/>
      <c r="S1259" s="17">
        <v>0.27500000000000002</v>
      </c>
      <c r="T1259" s="17">
        <v>0.36190476190476201</v>
      </c>
      <c r="U1259" s="17">
        <v>0.32352941176470601</v>
      </c>
      <c r="V1259" s="17">
        <v>0.28571428571428598</v>
      </c>
      <c r="W1259" s="17">
        <v>0.355932203389831</v>
      </c>
      <c r="X1259" s="17">
        <v>0.40506329113924</v>
      </c>
      <c r="Y1259" s="17">
        <v>0.35714285714285698</v>
      </c>
      <c r="Z1259" s="17">
        <v>0.46511627906976699</v>
      </c>
      <c r="AA1259" s="17">
        <v>0.31111111111111101</v>
      </c>
      <c r="AB1259" s="17"/>
      <c r="AC1259" s="17">
        <v>0.31826040516509801</v>
      </c>
      <c r="AD1259" s="17">
        <v>0.34446742349612802</v>
      </c>
      <c r="AE1259" s="17">
        <v>0.366816989458985</v>
      </c>
      <c r="AF1259" s="17"/>
      <c r="AG1259" s="17">
        <v>0.320088055626988</v>
      </c>
      <c r="AH1259" s="17">
        <v>0.347164792820505</v>
      </c>
      <c r="AI1259" s="17">
        <v>0.35286113447142398</v>
      </c>
      <c r="AJ1259" s="17">
        <v>0</v>
      </c>
      <c r="AK1259" s="17">
        <v>0.35370213171786702</v>
      </c>
      <c r="AL1259" s="17"/>
      <c r="AM1259" s="17">
        <v>0.31590015693610701</v>
      </c>
      <c r="AN1259" s="17">
        <v>0.33867407111220899</v>
      </c>
      <c r="AO1259" s="17">
        <v>0.288973692432479</v>
      </c>
      <c r="AP1259" s="17">
        <v>0.40161611432348199</v>
      </c>
      <c r="AQ1259" s="17">
        <v>0.46894384078634999</v>
      </c>
      <c r="AR1259" s="17"/>
      <c r="AS1259" s="17">
        <v>0.278387896552314</v>
      </c>
      <c r="AT1259" s="17">
        <v>0.34293080398051501</v>
      </c>
      <c r="AU1259" s="17">
        <v>0.42059635627574199</v>
      </c>
      <c r="AV1259" s="17">
        <v>0.312575364013292</v>
      </c>
      <c r="AW1259" s="17"/>
      <c r="AX1259" s="17">
        <v>0.34090683063465599</v>
      </c>
      <c r="AY1259" s="17"/>
      <c r="AZ1259" s="17">
        <v>0.385557565323008</v>
      </c>
      <c r="BA1259" s="17">
        <v>0.28039532127248001</v>
      </c>
      <c r="BB1259" s="17">
        <v>0.35329223413459998</v>
      </c>
      <c r="BC1259" s="17"/>
      <c r="BD1259" s="17">
        <v>0.310935139996945</v>
      </c>
      <c r="BE1259" s="17">
        <v>0.31468663704051503</v>
      </c>
    </row>
    <row r="1260" spans="2:57" x14ac:dyDescent="0.35">
      <c r="B1260" t="s">
        <v>503</v>
      </c>
      <c r="C1260" s="17">
        <v>0.33114017142068403</v>
      </c>
      <c r="D1260" s="17">
        <v>0.26729036444561699</v>
      </c>
      <c r="E1260" s="17">
        <v>0.37024762242145798</v>
      </c>
      <c r="F1260" s="17"/>
      <c r="G1260" s="17">
        <v>0.24480588502749201</v>
      </c>
      <c r="H1260" s="17">
        <v>0.30444231724656801</v>
      </c>
      <c r="I1260" s="17">
        <v>0.279436227466</v>
      </c>
      <c r="J1260" s="17">
        <v>0.38629544487136902</v>
      </c>
      <c r="K1260" s="17">
        <v>0.43654884600567401</v>
      </c>
      <c r="L1260" s="17">
        <v>0.42880577230209199</v>
      </c>
      <c r="M1260" s="17"/>
      <c r="N1260" s="17">
        <v>0.35313455782245801</v>
      </c>
      <c r="O1260" s="17">
        <v>0.33089150941217399</v>
      </c>
      <c r="P1260" s="17">
        <v>0.25696818493658702</v>
      </c>
      <c r="Q1260" s="17">
        <v>0.33592289667779901</v>
      </c>
      <c r="R1260" s="17"/>
      <c r="S1260" s="17">
        <v>0.233333333333333</v>
      </c>
      <c r="T1260" s="17">
        <v>0.38095238095238099</v>
      </c>
      <c r="U1260" s="17">
        <v>0.441176470588235</v>
      </c>
      <c r="V1260" s="17">
        <v>0.28571428571428598</v>
      </c>
      <c r="W1260" s="17">
        <v>0.322033898305085</v>
      </c>
      <c r="X1260" s="17">
        <v>0.30379746835443</v>
      </c>
      <c r="Y1260" s="17">
        <v>0.314285714285714</v>
      </c>
      <c r="Z1260" s="17">
        <v>0.39534883720930197</v>
      </c>
      <c r="AA1260" s="17">
        <v>0.35555555555555601</v>
      </c>
      <c r="AB1260" s="17"/>
      <c r="AC1260" s="17">
        <v>0.337915909969285</v>
      </c>
      <c r="AD1260" s="17">
        <v>0.333559217539868</v>
      </c>
      <c r="AE1260" s="17">
        <v>0.32783983920725401</v>
      </c>
      <c r="AF1260" s="17"/>
      <c r="AG1260" s="17">
        <v>0.26301822039961797</v>
      </c>
      <c r="AH1260" s="17">
        <v>0.36391714123632801</v>
      </c>
      <c r="AI1260" s="17">
        <v>0.40701590685196098</v>
      </c>
      <c r="AJ1260" s="17">
        <v>0.21919825984191299</v>
      </c>
      <c r="AK1260" s="17">
        <v>0.32361015734291299</v>
      </c>
      <c r="AL1260" s="17"/>
      <c r="AM1260" s="17">
        <v>0.33376518154468898</v>
      </c>
      <c r="AN1260" s="17">
        <v>0.23286474581185501</v>
      </c>
      <c r="AO1260" s="17">
        <v>0.355301251831387</v>
      </c>
      <c r="AP1260" s="17">
        <v>0.37467162923564901</v>
      </c>
      <c r="AQ1260" s="17">
        <v>0.22897954773820101</v>
      </c>
      <c r="AR1260" s="17"/>
      <c r="AS1260" s="17">
        <v>0.32756347169991601</v>
      </c>
      <c r="AT1260" s="17">
        <v>0.31088619473113799</v>
      </c>
      <c r="AU1260" s="17">
        <v>0.45390794198025203</v>
      </c>
      <c r="AV1260" s="17">
        <v>0.211153931895464</v>
      </c>
      <c r="AW1260" s="17"/>
      <c r="AX1260" s="17">
        <v>0.32221906619768897</v>
      </c>
      <c r="AY1260" s="17"/>
      <c r="AZ1260" s="17">
        <v>0.32428650011617699</v>
      </c>
      <c r="BA1260" s="17">
        <v>0.29751768625045499</v>
      </c>
      <c r="BB1260" s="17">
        <v>0.375223516434183</v>
      </c>
      <c r="BC1260" s="17"/>
      <c r="BD1260" s="17">
        <v>0.37404269966953202</v>
      </c>
      <c r="BE1260" s="17">
        <v>0.27516279796905302</v>
      </c>
    </row>
    <row r="1261" spans="2:57" x14ac:dyDescent="0.35">
      <c r="B1261" t="s">
        <v>504</v>
      </c>
      <c r="C1261" s="17">
        <v>0.324003128532666</v>
      </c>
      <c r="D1261" s="17">
        <v>0.24194637042536701</v>
      </c>
      <c r="E1261" s="17">
        <v>0.36908275270350499</v>
      </c>
      <c r="F1261" s="17"/>
      <c r="G1261" s="17">
        <v>0.281508023928632</v>
      </c>
      <c r="H1261" s="17">
        <v>0.25638283055039002</v>
      </c>
      <c r="I1261" s="17">
        <v>0.313070295870093</v>
      </c>
      <c r="J1261" s="17">
        <v>0.34828242113538399</v>
      </c>
      <c r="K1261" s="17">
        <v>0.41687246427774</v>
      </c>
      <c r="L1261" s="17">
        <v>0.48334022981543301</v>
      </c>
      <c r="M1261" s="17"/>
      <c r="N1261" s="17">
        <v>0.33273663636455397</v>
      </c>
      <c r="O1261" s="17">
        <v>0.34994989764711298</v>
      </c>
      <c r="P1261" s="17">
        <v>0.32225237523340899</v>
      </c>
      <c r="Q1261" s="17">
        <v>0.225046033219649</v>
      </c>
      <c r="R1261" s="17"/>
      <c r="S1261" s="17">
        <v>0.29166666666666702</v>
      </c>
      <c r="T1261" s="17">
        <v>0.38095238095238099</v>
      </c>
      <c r="U1261" s="17">
        <v>0.441176470588235</v>
      </c>
      <c r="V1261" s="17">
        <v>0.317460317460317</v>
      </c>
      <c r="W1261" s="17">
        <v>0.27118644067796599</v>
      </c>
      <c r="X1261" s="17">
        <v>0.240506329113924</v>
      </c>
      <c r="Y1261" s="17">
        <v>0.34285714285714303</v>
      </c>
      <c r="Z1261" s="17">
        <v>0.39534883720930197</v>
      </c>
      <c r="AA1261" s="17">
        <v>0.266666666666667</v>
      </c>
      <c r="AB1261" s="17"/>
      <c r="AC1261" s="17">
        <v>0.32408093270815602</v>
      </c>
      <c r="AD1261" s="17">
        <v>0.31139536192365602</v>
      </c>
      <c r="AE1261" s="17">
        <v>0.39429888278907399</v>
      </c>
      <c r="AF1261" s="17"/>
      <c r="AG1261" s="17">
        <v>0.30997437692363</v>
      </c>
      <c r="AH1261" s="17">
        <v>0.33073366939250198</v>
      </c>
      <c r="AI1261" s="17">
        <v>0.34658410053335698</v>
      </c>
      <c r="AJ1261" s="17">
        <v>0</v>
      </c>
      <c r="AK1261" s="17">
        <v>0.31791436459498701</v>
      </c>
      <c r="AL1261" s="17"/>
      <c r="AM1261" s="17">
        <v>0.29360068345126</v>
      </c>
      <c r="AN1261" s="17">
        <v>0.34800576422160301</v>
      </c>
      <c r="AO1261" s="17">
        <v>0.31693471662661099</v>
      </c>
      <c r="AP1261" s="17">
        <v>0.33761633027995203</v>
      </c>
      <c r="AQ1261" s="17">
        <v>0.30609891820354101</v>
      </c>
      <c r="AR1261" s="17"/>
      <c r="AS1261" s="17">
        <v>0.30975050084084799</v>
      </c>
      <c r="AT1261" s="17">
        <v>0.32629533270934702</v>
      </c>
      <c r="AU1261" s="17">
        <v>0.44978864892575598</v>
      </c>
      <c r="AV1261" s="17">
        <v>0.16573507439886601</v>
      </c>
      <c r="AW1261" s="17"/>
      <c r="AX1261" s="17">
        <v>0.31496902775267499</v>
      </c>
      <c r="AY1261" s="17"/>
      <c r="AZ1261" s="17">
        <v>0.35492694348911102</v>
      </c>
      <c r="BA1261" s="17">
        <v>0.23426410301710299</v>
      </c>
      <c r="BB1261" s="17">
        <v>0.39832072029288801</v>
      </c>
      <c r="BC1261" s="17"/>
      <c r="BD1261" s="17">
        <v>0.332870916583069</v>
      </c>
      <c r="BE1261" s="17">
        <v>0.26059656250315899</v>
      </c>
    </row>
    <row r="1262" spans="2:57" x14ac:dyDescent="0.35">
      <c r="B1262" t="s">
        <v>505</v>
      </c>
      <c r="C1262" s="17">
        <v>0.313556195581154</v>
      </c>
      <c r="D1262" s="17">
        <v>0.239299522214522</v>
      </c>
      <c r="E1262" s="17">
        <v>0.35399942134379098</v>
      </c>
      <c r="F1262" s="17"/>
      <c r="G1262" s="17">
        <v>0.31076512918479399</v>
      </c>
      <c r="H1262" s="17">
        <v>0.28458384572898898</v>
      </c>
      <c r="I1262" s="17">
        <v>0.28334403317576801</v>
      </c>
      <c r="J1262" s="17">
        <v>0.36394346575096098</v>
      </c>
      <c r="K1262" s="17">
        <v>0.33040711142900198</v>
      </c>
      <c r="L1262" s="17">
        <v>0.40937606834259299</v>
      </c>
      <c r="M1262" s="17"/>
      <c r="N1262" s="17">
        <v>0.32242999833699199</v>
      </c>
      <c r="O1262" s="17">
        <v>0.28264915339736801</v>
      </c>
      <c r="P1262" s="17">
        <v>0.30168288456347903</v>
      </c>
      <c r="Q1262" s="17">
        <v>0.36748415852778799</v>
      </c>
      <c r="R1262" s="17"/>
      <c r="S1262" s="17">
        <v>0.29166666666666702</v>
      </c>
      <c r="T1262" s="17">
        <v>0.30476190476190501</v>
      </c>
      <c r="U1262" s="17">
        <v>0.38235294117647101</v>
      </c>
      <c r="V1262" s="17">
        <v>0.238095238095238</v>
      </c>
      <c r="W1262" s="17">
        <v>0.322033898305085</v>
      </c>
      <c r="X1262" s="17">
        <v>0.240506329113924</v>
      </c>
      <c r="Y1262" s="17">
        <v>0.38571428571428601</v>
      </c>
      <c r="Z1262" s="17">
        <v>0.32558139534883701</v>
      </c>
      <c r="AA1262" s="17">
        <v>0.35555555555555601</v>
      </c>
      <c r="AB1262" s="17"/>
      <c r="AC1262" s="17">
        <v>0.290868680892096</v>
      </c>
      <c r="AD1262" s="17">
        <v>0.30159048789444598</v>
      </c>
      <c r="AE1262" s="17">
        <v>0.35485030079329999</v>
      </c>
      <c r="AF1262" s="17"/>
      <c r="AG1262" s="17">
        <v>0.243720416070144</v>
      </c>
      <c r="AH1262" s="17">
        <v>0.35950539498534401</v>
      </c>
      <c r="AI1262" s="17">
        <v>0.33157140197589102</v>
      </c>
      <c r="AJ1262" s="17">
        <v>0.18469483005198201</v>
      </c>
      <c r="AK1262" s="17">
        <v>0.33488236620643103</v>
      </c>
      <c r="AL1262" s="17"/>
      <c r="AM1262" s="17">
        <v>0.31401913605200099</v>
      </c>
      <c r="AN1262" s="17">
        <v>0.312004182464658</v>
      </c>
      <c r="AO1262" s="17">
        <v>0.29267931843913803</v>
      </c>
      <c r="AP1262" s="17">
        <v>0.32915140434781698</v>
      </c>
      <c r="AQ1262" s="17">
        <v>0.43724192757302499</v>
      </c>
      <c r="AR1262" s="17"/>
      <c r="AS1262" s="17">
        <v>0.30566866317171199</v>
      </c>
      <c r="AT1262" s="17">
        <v>0.30192931293581299</v>
      </c>
      <c r="AU1262" s="17">
        <v>0.38802346959226902</v>
      </c>
      <c r="AV1262" s="17">
        <v>0.24914343123562799</v>
      </c>
      <c r="AW1262" s="17"/>
      <c r="AX1262" s="17">
        <v>0.301055172078733</v>
      </c>
      <c r="AY1262" s="17"/>
      <c r="AZ1262" s="17">
        <v>0.34445980648101798</v>
      </c>
      <c r="BA1262" s="17">
        <v>0.26896251569429602</v>
      </c>
      <c r="BB1262" s="17">
        <v>0.325090337279763</v>
      </c>
      <c r="BC1262" s="17"/>
      <c r="BD1262" s="17">
        <v>0.32126414067183701</v>
      </c>
      <c r="BE1262" s="17">
        <v>0.27367795066480799</v>
      </c>
    </row>
    <row r="1263" spans="2:57" x14ac:dyDescent="0.35">
      <c r="B1263" t="s">
        <v>506</v>
      </c>
      <c r="C1263" s="17">
        <v>0.287865712295925</v>
      </c>
      <c r="D1263" s="17">
        <v>0.22338632846592099</v>
      </c>
      <c r="E1263" s="17">
        <v>0.32713994960053999</v>
      </c>
      <c r="F1263" s="17"/>
      <c r="G1263" s="17">
        <v>0.27803909045105701</v>
      </c>
      <c r="H1263" s="17">
        <v>0.24617777632277499</v>
      </c>
      <c r="I1263" s="17">
        <v>0.29388298770671101</v>
      </c>
      <c r="J1263" s="17">
        <v>0.32127546980944699</v>
      </c>
      <c r="K1263" s="17">
        <v>0.31675212349495901</v>
      </c>
      <c r="L1263" s="17">
        <v>0.30868627204895899</v>
      </c>
      <c r="M1263" s="17"/>
      <c r="N1263" s="17">
        <v>0.33175685316883402</v>
      </c>
      <c r="O1263" s="17">
        <v>0.271909339186025</v>
      </c>
      <c r="P1263" s="17">
        <v>0.19398424443653001</v>
      </c>
      <c r="Q1263" s="17">
        <v>0.232813919623924</v>
      </c>
      <c r="R1263" s="17"/>
      <c r="S1263" s="17">
        <v>0.18333333333333299</v>
      </c>
      <c r="T1263" s="17">
        <v>0.28571428571428598</v>
      </c>
      <c r="U1263" s="17">
        <v>0.41176470588235298</v>
      </c>
      <c r="V1263" s="17">
        <v>0.22222222222222199</v>
      </c>
      <c r="W1263" s="17">
        <v>0.338983050847458</v>
      </c>
      <c r="X1263" s="17">
        <v>0.177215189873418</v>
      </c>
      <c r="Y1263" s="17">
        <v>0.34285714285714303</v>
      </c>
      <c r="Z1263" s="17">
        <v>0.34883720930232598</v>
      </c>
      <c r="AA1263" s="17">
        <v>0.36666666666666697</v>
      </c>
      <c r="AB1263" s="17"/>
      <c r="AC1263" s="17">
        <v>0.27582334104686301</v>
      </c>
      <c r="AD1263" s="17">
        <v>0.30594706871636301</v>
      </c>
      <c r="AE1263" s="17">
        <v>0.22694441590087999</v>
      </c>
      <c r="AF1263" s="17"/>
      <c r="AG1263" s="17">
        <v>0.25557273070797798</v>
      </c>
      <c r="AH1263" s="17">
        <v>0.32352071627289802</v>
      </c>
      <c r="AI1263" s="17">
        <v>0.242732146558366</v>
      </c>
      <c r="AJ1263" s="17">
        <v>0</v>
      </c>
      <c r="AK1263" s="17">
        <v>0.19748085940615301</v>
      </c>
      <c r="AL1263" s="17"/>
      <c r="AM1263" s="17">
        <v>0.212644981298483</v>
      </c>
      <c r="AN1263" s="17">
        <v>0.28950679968979598</v>
      </c>
      <c r="AO1263" s="17">
        <v>0.32178643004725699</v>
      </c>
      <c r="AP1263" s="17">
        <v>0.26245228874689702</v>
      </c>
      <c r="AQ1263" s="17">
        <v>0.34855753907774301</v>
      </c>
      <c r="AR1263" s="17"/>
      <c r="AS1263" s="17">
        <v>0.281144759965474</v>
      </c>
      <c r="AT1263" s="17">
        <v>0.24044584236611799</v>
      </c>
      <c r="AU1263" s="17">
        <v>0.36083442160044799</v>
      </c>
      <c r="AV1263" s="17">
        <v>0.30690544893849198</v>
      </c>
      <c r="AW1263" s="17"/>
      <c r="AX1263" s="17">
        <v>0.28633758327314501</v>
      </c>
      <c r="AY1263" s="17"/>
      <c r="AZ1263" s="17">
        <v>0.29102303046827899</v>
      </c>
      <c r="BA1263" s="17">
        <v>0.26070733652448902</v>
      </c>
      <c r="BB1263" s="17">
        <v>0.313094925467374</v>
      </c>
      <c r="BC1263" s="17"/>
      <c r="BD1263" s="17">
        <v>0.26429497790995499</v>
      </c>
      <c r="BE1263" s="17">
        <v>0.27094595738898503</v>
      </c>
    </row>
    <row r="1264" spans="2:57" x14ac:dyDescent="0.35">
      <c r="B1264" t="s">
        <v>507</v>
      </c>
      <c r="C1264" s="17">
        <v>0.25436202198922597</v>
      </c>
      <c r="D1264" s="17">
        <v>0.21981171245132999</v>
      </c>
      <c r="E1264" s="17">
        <v>0.27587725492707998</v>
      </c>
      <c r="F1264" s="17"/>
      <c r="G1264" s="17">
        <v>0.22330493642157401</v>
      </c>
      <c r="H1264" s="17">
        <v>0.23464825251115601</v>
      </c>
      <c r="I1264" s="17">
        <v>0.26051169018487802</v>
      </c>
      <c r="J1264" s="17">
        <v>0.24930800854146801</v>
      </c>
      <c r="K1264" s="17">
        <v>0.332380758678195</v>
      </c>
      <c r="L1264" s="17">
        <v>0.195353617832837</v>
      </c>
      <c r="M1264" s="17"/>
      <c r="N1264" s="17">
        <v>0.30182209556907602</v>
      </c>
      <c r="O1264" s="17">
        <v>0.19145296687547</v>
      </c>
      <c r="P1264" s="17">
        <v>0.182568614455657</v>
      </c>
      <c r="Q1264" s="17">
        <v>0.27738706204874802</v>
      </c>
      <c r="R1264" s="17"/>
      <c r="S1264" s="17">
        <v>0.21666666666666701</v>
      </c>
      <c r="T1264" s="17">
        <v>0.238095238095238</v>
      </c>
      <c r="U1264" s="17">
        <v>0.17647058823529399</v>
      </c>
      <c r="V1264" s="17">
        <v>0.25396825396825401</v>
      </c>
      <c r="W1264" s="17">
        <v>0.38983050847457601</v>
      </c>
      <c r="X1264" s="17">
        <v>0.227848101265823</v>
      </c>
      <c r="Y1264" s="17">
        <v>0.3</v>
      </c>
      <c r="Z1264" s="17">
        <v>0.34883720930232598</v>
      </c>
      <c r="AA1264" s="17">
        <v>0.24444444444444399</v>
      </c>
      <c r="AB1264" s="17"/>
      <c r="AC1264" s="17">
        <v>0.21549724114448501</v>
      </c>
      <c r="AD1264" s="17">
        <v>0.29391916435857302</v>
      </c>
      <c r="AE1264" s="17">
        <v>0.19764777243947401</v>
      </c>
      <c r="AF1264" s="17"/>
      <c r="AG1264" s="17">
        <v>0.19399559654228701</v>
      </c>
      <c r="AH1264" s="17">
        <v>0.29996839858282698</v>
      </c>
      <c r="AI1264" s="17">
        <v>0.29993675685632998</v>
      </c>
      <c r="AJ1264" s="17">
        <v>0.42283614938640601</v>
      </c>
      <c r="AK1264" s="17">
        <v>0.13124953350183499</v>
      </c>
      <c r="AL1264" s="17"/>
      <c r="AM1264" s="17">
        <v>0.20144827672475099</v>
      </c>
      <c r="AN1264" s="17">
        <v>0.20848034451006001</v>
      </c>
      <c r="AO1264" s="17">
        <v>0.244714077934546</v>
      </c>
      <c r="AP1264" s="17">
        <v>0.34712874941072402</v>
      </c>
      <c r="AQ1264" s="17">
        <v>0.26187969345895401</v>
      </c>
      <c r="AR1264" s="17"/>
      <c r="AS1264" s="17">
        <v>0.230891429922328</v>
      </c>
      <c r="AT1264" s="17">
        <v>0.264714092568753</v>
      </c>
      <c r="AU1264" s="17">
        <v>0.25044429089993803</v>
      </c>
      <c r="AV1264" s="17">
        <v>0.27642600090421099</v>
      </c>
      <c r="AW1264" s="17"/>
      <c r="AX1264" s="17">
        <v>0.24920546239980601</v>
      </c>
      <c r="AY1264" s="17"/>
      <c r="AZ1264" s="17">
        <v>0.24787433536103901</v>
      </c>
      <c r="BA1264" s="17">
        <v>0.22577362997460099</v>
      </c>
      <c r="BB1264" s="17">
        <v>0.29967942466160002</v>
      </c>
      <c r="BC1264" s="17"/>
      <c r="BD1264" s="17">
        <v>0.24637921987497399</v>
      </c>
      <c r="BE1264" s="17">
        <v>0.264948949233903</v>
      </c>
    </row>
    <row r="1265" spans="2:57" x14ac:dyDescent="0.35">
      <c r="B1265" t="s">
        <v>508</v>
      </c>
      <c r="C1265" s="17">
        <v>0.24272610334741901</v>
      </c>
      <c r="D1265" s="17">
        <v>0.21834317194766201</v>
      </c>
      <c r="E1265" s="17">
        <v>0.25350523769427202</v>
      </c>
      <c r="F1265" s="17"/>
      <c r="G1265" s="17">
        <v>0.21258428786411801</v>
      </c>
      <c r="H1265" s="17">
        <v>0.210836228347587</v>
      </c>
      <c r="I1265" s="17">
        <v>0.2265288917687</v>
      </c>
      <c r="J1265" s="17">
        <v>0.30190193669181098</v>
      </c>
      <c r="K1265" s="17">
        <v>0.212490136614506</v>
      </c>
      <c r="L1265" s="17">
        <v>0.43234881926808899</v>
      </c>
      <c r="M1265" s="17"/>
      <c r="N1265" s="17">
        <v>0.25158830213384697</v>
      </c>
      <c r="O1265" s="17">
        <v>0.25952353745131501</v>
      </c>
      <c r="P1265" s="17">
        <v>0.214967175414714</v>
      </c>
      <c r="Q1265" s="17">
        <v>0.21130116252213699</v>
      </c>
      <c r="R1265" s="17"/>
      <c r="S1265" s="17">
        <v>0.21666666666666701</v>
      </c>
      <c r="T1265" s="17">
        <v>0.238095238095238</v>
      </c>
      <c r="U1265" s="17">
        <v>0.29411764705882398</v>
      </c>
      <c r="V1265" s="17">
        <v>0.22222222222222199</v>
      </c>
      <c r="W1265" s="17">
        <v>0.338983050847458</v>
      </c>
      <c r="X1265" s="17">
        <v>0.278481012658228</v>
      </c>
      <c r="Y1265" s="17">
        <v>0.2</v>
      </c>
      <c r="Z1265" s="17">
        <v>0.232558139534884</v>
      </c>
      <c r="AA1265" s="17">
        <v>0.2</v>
      </c>
      <c r="AB1265" s="17"/>
      <c r="AC1265" s="17">
        <v>0.22736520364392401</v>
      </c>
      <c r="AD1265" s="17">
        <v>0.26899617225408301</v>
      </c>
      <c r="AE1265" s="17">
        <v>0.16996695154250699</v>
      </c>
      <c r="AF1265" s="17"/>
      <c r="AG1265" s="17">
        <v>0.21583361239385401</v>
      </c>
      <c r="AH1265" s="17">
        <v>0.27799046850880499</v>
      </c>
      <c r="AI1265" s="17">
        <v>0.31437482312722798</v>
      </c>
      <c r="AJ1265" s="17">
        <v>0</v>
      </c>
      <c r="AK1265" s="17">
        <v>0.14508425556188501</v>
      </c>
      <c r="AL1265" s="17"/>
      <c r="AM1265" s="17">
        <v>0.24818915746574399</v>
      </c>
      <c r="AN1265" s="17">
        <v>0.21648924464491101</v>
      </c>
      <c r="AO1265" s="17">
        <v>0.23086089494746401</v>
      </c>
      <c r="AP1265" s="17">
        <v>0.25873420456681401</v>
      </c>
      <c r="AQ1265" s="17">
        <v>0.357428904853206</v>
      </c>
      <c r="AR1265" s="17"/>
      <c r="AS1265" s="17">
        <v>0.22919925326585899</v>
      </c>
      <c r="AT1265" s="17">
        <v>0.25637896861916398</v>
      </c>
      <c r="AU1265" s="17">
        <v>0.25562944490080702</v>
      </c>
      <c r="AV1265" s="17">
        <v>0.21613356993045099</v>
      </c>
      <c r="AW1265" s="17"/>
      <c r="AX1265" s="17">
        <v>0.23144798922440499</v>
      </c>
      <c r="AY1265" s="17"/>
      <c r="AZ1265" s="17">
        <v>0.218955854139986</v>
      </c>
      <c r="BA1265" s="17">
        <v>0.232843915965191</v>
      </c>
      <c r="BB1265" s="17">
        <v>0.27164061267514</v>
      </c>
      <c r="BC1265" s="17"/>
      <c r="BD1265" s="17">
        <v>0.230730337230937</v>
      </c>
      <c r="BE1265" s="17">
        <v>0.23256005891985199</v>
      </c>
    </row>
    <row r="1266" spans="2:57" x14ac:dyDescent="0.35">
      <c r="B1266" t="s">
        <v>509</v>
      </c>
      <c r="C1266" s="17">
        <v>0.20156747385884199</v>
      </c>
      <c r="D1266" s="17">
        <v>0.19548717779385999</v>
      </c>
      <c r="E1266" s="17">
        <v>0.20362001545466299</v>
      </c>
      <c r="F1266" s="17"/>
      <c r="G1266" s="17">
        <v>0.21388366057148001</v>
      </c>
      <c r="H1266" s="17">
        <v>0.21104470681420001</v>
      </c>
      <c r="I1266" s="17">
        <v>0.21999027572552901</v>
      </c>
      <c r="J1266" s="17">
        <v>0.253771465783036</v>
      </c>
      <c r="K1266" s="17">
        <v>0.13484971966492201</v>
      </c>
      <c r="L1266" s="17">
        <v>4.8025652221455398E-2</v>
      </c>
      <c r="M1266" s="17"/>
      <c r="N1266" s="17">
        <v>0.20859553411024401</v>
      </c>
      <c r="O1266" s="17">
        <v>0.24467473119476801</v>
      </c>
      <c r="P1266" s="17">
        <v>0.13925370158616099</v>
      </c>
      <c r="Q1266" s="17">
        <v>0.16093041312994899</v>
      </c>
      <c r="R1266" s="17"/>
      <c r="S1266" s="17">
        <v>0.25833333333333303</v>
      </c>
      <c r="T1266" s="17">
        <v>0.17142857142857101</v>
      </c>
      <c r="U1266" s="17">
        <v>0.26470588235294101</v>
      </c>
      <c r="V1266" s="17">
        <v>9.5238095238095205E-2</v>
      </c>
      <c r="W1266" s="17">
        <v>0.23728813559322001</v>
      </c>
      <c r="X1266" s="17">
        <v>0.240506329113924</v>
      </c>
      <c r="Y1266" s="17">
        <v>0.157142857142857</v>
      </c>
      <c r="Z1266" s="17">
        <v>0.232558139534884</v>
      </c>
      <c r="AA1266" s="17">
        <v>0.17777777777777801</v>
      </c>
      <c r="AB1266" s="17"/>
      <c r="AC1266" s="17">
        <v>0.15900899514889699</v>
      </c>
      <c r="AD1266" s="17">
        <v>0.232011556284281</v>
      </c>
      <c r="AE1266" s="17">
        <v>0.17182872452504999</v>
      </c>
      <c r="AF1266" s="17"/>
      <c r="AG1266" s="17">
        <v>0.12082987252402</v>
      </c>
      <c r="AH1266" s="17">
        <v>0.263078519227393</v>
      </c>
      <c r="AI1266" s="17">
        <v>0.26348625738132597</v>
      </c>
      <c r="AJ1266" s="17">
        <v>0</v>
      </c>
      <c r="AK1266" s="17">
        <v>0.145922241410261</v>
      </c>
      <c r="AL1266" s="17"/>
      <c r="AM1266" s="17">
        <v>0.150907704701637</v>
      </c>
      <c r="AN1266" s="17">
        <v>0.18779112782230001</v>
      </c>
      <c r="AO1266" s="17">
        <v>0.20678577823531699</v>
      </c>
      <c r="AP1266" s="17">
        <v>0.22064196320535301</v>
      </c>
      <c r="AQ1266" s="17">
        <v>0.12612000288213401</v>
      </c>
      <c r="AR1266" s="17"/>
      <c r="AS1266" s="17">
        <v>0.18403985704631001</v>
      </c>
      <c r="AT1266" s="17">
        <v>0.25334288922057202</v>
      </c>
      <c r="AU1266" s="17">
        <v>0.13963741731311699</v>
      </c>
      <c r="AV1266" s="17">
        <v>0.198785437102103</v>
      </c>
      <c r="AW1266" s="17"/>
      <c r="AX1266" s="17">
        <v>0.20647364890178099</v>
      </c>
      <c r="AY1266" s="17"/>
      <c r="AZ1266" s="17">
        <v>0.21716270093304799</v>
      </c>
      <c r="BA1266" s="17">
        <v>0.20910896271180501</v>
      </c>
      <c r="BB1266" s="17">
        <v>0.174984709468616</v>
      </c>
      <c r="BC1266" s="17"/>
      <c r="BD1266" s="17">
        <v>0.18426979513959499</v>
      </c>
      <c r="BE1266" s="17">
        <v>0.21976937891269399</v>
      </c>
    </row>
    <row r="1267" spans="2:57" x14ac:dyDescent="0.35">
      <c r="B1267" t="s">
        <v>510</v>
      </c>
      <c r="C1267" s="17">
        <v>0.20007672896533499</v>
      </c>
      <c r="D1267" s="17">
        <v>0.19660053873824099</v>
      </c>
      <c r="E1267" s="17">
        <v>0.198359946858532</v>
      </c>
      <c r="F1267" s="17"/>
      <c r="G1267" s="17">
        <v>0.25964914732490801</v>
      </c>
      <c r="H1267" s="17">
        <v>0.25529479229178598</v>
      </c>
      <c r="I1267" s="17">
        <v>0.227250793114919</v>
      </c>
      <c r="J1267" s="17">
        <v>0.14540716800527501</v>
      </c>
      <c r="K1267" s="17">
        <v>0.122687597632736</v>
      </c>
      <c r="L1267" s="17">
        <v>5.0088692226972403E-2</v>
      </c>
      <c r="M1267" s="17"/>
      <c r="N1267" s="17">
        <v>0.19527522270082801</v>
      </c>
      <c r="O1267" s="17">
        <v>0.22942403571481201</v>
      </c>
      <c r="P1267" s="17">
        <v>0.15759650284828799</v>
      </c>
      <c r="Q1267" s="17">
        <v>0.215474665741617</v>
      </c>
      <c r="R1267" s="17"/>
      <c r="S1267" s="17">
        <v>0.2</v>
      </c>
      <c r="T1267" s="17">
        <v>0.27619047619047599</v>
      </c>
      <c r="U1267" s="17">
        <v>0.14705882352941199</v>
      </c>
      <c r="V1267" s="17">
        <v>0.158730158730159</v>
      </c>
      <c r="W1267" s="17">
        <v>0.13559322033898299</v>
      </c>
      <c r="X1267" s="17">
        <v>0.278481012658228</v>
      </c>
      <c r="Y1267" s="17">
        <v>0.185714285714286</v>
      </c>
      <c r="Z1267" s="17">
        <v>0.30232558139534899</v>
      </c>
      <c r="AA1267" s="17">
        <v>0.133333333333333</v>
      </c>
      <c r="AB1267" s="17"/>
      <c r="AC1267" s="17">
        <v>0.137903276396076</v>
      </c>
      <c r="AD1267" s="17">
        <v>0.215456555360932</v>
      </c>
      <c r="AE1267" s="17">
        <v>0.25237114785763298</v>
      </c>
      <c r="AF1267" s="17"/>
      <c r="AG1267" s="17">
        <v>0.101230563482092</v>
      </c>
      <c r="AH1267" s="17">
        <v>0.24248675634937999</v>
      </c>
      <c r="AI1267" s="17">
        <v>0.28886563650217001</v>
      </c>
      <c r="AJ1267" s="17">
        <v>0.21919825984191299</v>
      </c>
      <c r="AK1267" s="17">
        <v>0.25642366960294699</v>
      </c>
      <c r="AL1267" s="17"/>
      <c r="AM1267" s="17">
        <v>0.168551982593314</v>
      </c>
      <c r="AN1267" s="17">
        <v>0.210414327047558</v>
      </c>
      <c r="AO1267" s="17">
        <v>0.20891886613107</v>
      </c>
      <c r="AP1267" s="17">
        <v>0.211665090106751</v>
      </c>
      <c r="AQ1267" s="17">
        <v>0.137118309358154</v>
      </c>
      <c r="AR1267" s="17"/>
      <c r="AS1267" s="17">
        <v>0.163197622883829</v>
      </c>
      <c r="AT1267" s="17">
        <v>0.211459147856945</v>
      </c>
      <c r="AU1267" s="17">
        <v>0.20870903615465899</v>
      </c>
      <c r="AV1267" s="17">
        <v>0.22523809091121499</v>
      </c>
      <c r="AW1267" s="17"/>
      <c r="AX1267" s="17">
        <v>0.18993712221036699</v>
      </c>
      <c r="AY1267" s="17"/>
      <c r="AZ1267" s="17">
        <v>0.28943083726631602</v>
      </c>
      <c r="BA1267" s="17">
        <v>0.18405529435825599</v>
      </c>
      <c r="BB1267" s="17">
        <v>0.13126293128521899</v>
      </c>
      <c r="BC1267" s="17"/>
      <c r="BD1267" s="17">
        <v>0.17489825681499599</v>
      </c>
      <c r="BE1267" s="17">
        <v>0.21289403773490101</v>
      </c>
    </row>
    <row r="1268" spans="2:57" x14ac:dyDescent="0.35">
      <c r="B1268" t="s">
        <v>511</v>
      </c>
      <c r="C1268" s="17">
        <v>0.16889822199956001</v>
      </c>
      <c r="D1268" s="17">
        <v>0.16511269818944099</v>
      </c>
      <c r="E1268" s="17">
        <v>0.171918652795893</v>
      </c>
      <c r="F1268" s="17"/>
      <c r="G1268" s="17">
        <v>0.110563939446837</v>
      </c>
      <c r="H1268" s="17">
        <v>0.128790122065361</v>
      </c>
      <c r="I1268" s="17">
        <v>0.156209952227572</v>
      </c>
      <c r="J1268" s="17">
        <v>0.23268036732730699</v>
      </c>
      <c r="K1268" s="17">
        <v>0.20872198331789499</v>
      </c>
      <c r="L1268" s="17">
        <v>0.23776629140800901</v>
      </c>
      <c r="M1268" s="17"/>
      <c r="N1268" s="17">
        <v>0.175907576049466</v>
      </c>
      <c r="O1268" s="17">
        <v>0.15278778705389401</v>
      </c>
      <c r="P1268" s="17">
        <v>0.13398662566108199</v>
      </c>
      <c r="Q1268" s="17">
        <v>0.20735038220406701</v>
      </c>
      <c r="R1268" s="17"/>
      <c r="S1268" s="17">
        <v>0.1</v>
      </c>
      <c r="T1268" s="17">
        <v>0.180952380952381</v>
      </c>
      <c r="U1268" s="17">
        <v>0.20588235294117599</v>
      </c>
      <c r="V1268" s="17">
        <v>0.19047619047618999</v>
      </c>
      <c r="W1268" s="17">
        <v>0.152542372881356</v>
      </c>
      <c r="X1268" s="17">
        <v>0.126582278481013</v>
      </c>
      <c r="Y1268" s="17">
        <v>0.2</v>
      </c>
      <c r="Z1268" s="17">
        <v>0.13953488372093001</v>
      </c>
      <c r="AA1268" s="17">
        <v>0.22222222222222199</v>
      </c>
      <c r="AB1268" s="17"/>
      <c r="AC1268" s="17">
        <v>0.226084326100671</v>
      </c>
      <c r="AD1268" s="17">
        <v>0.166496835708387</v>
      </c>
      <c r="AE1268" s="17">
        <v>0.10283200057514599</v>
      </c>
      <c r="AF1268" s="17"/>
      <c r="AG1268" s="17">
        <v>0.205988777678208</v>
      </c>
      <c r="AH1268" s="17">
        <v>0.17910119761838</v>
      </c>
      <c r="AI1268" s="17">
        <v>0.164834510150035</v>
      </c>
      <c r="AJ1268" s="17">
        <v>0</v>
      </c>
      <c r="AK1268" s="17">
        <v>0.131830679054875</v>
      </c>
      <c r="AL1268" s="17"/>
      <c r="AM1268" s="17">
        <v>0.124749218748531</v>
      </c>
      <c r="AN1268" s="17">
        <v>0.16738748625175001</v>
      </c>
      <c r="AO1268" s="17">
        <v>0.15494401215686199</v>
      </c>
      <c r="AP1268" s="17">
        <v>0.18468331216546199</v>
      </c>
      <c r="AQ1268" s="17">
        <v>0.210215373095403</v>
      </c>
      <c r="AR1268" s="17"/>
      <c r="AS1268" s="17">
        <v>0.18920229765485</v>
      </c>
      <c r="AT1268" s="17">
        <v>0.15886017426863</v>
      </c>
      <c r="AU1268" s="17">
        <v>0.166183168106492</v>
      </c>
      <c r="AV1268" s="17">
        <v>0.16095140760592999</v>
      </c>
      <c r="AW1268" s="17"/>
      <c r="AX1268" s="17">
        <v>0.16975372185582499</v>
      </c>
      <c r="AY1268" s="17"/>
      <c r="AZ1268" s="17">
        <v>0.145540916927104</v>
      </c>
      <c r="BA1268" s="17">
        <v>0.14328675306206201</v>
      </c>
      <c r="BB1268" s="17">
        <v>0.2317131423746</v>
      </c>
      <c r="BC1268" s="17"/>
      <c r="BD1268" s="17">
        <v>0.19279972648244201</v>
      </c>
      <c r="BE1268" s="17">
        <v>0.14897379636633501</v>
      </c>
    </row>
    <row r="1269" spans="2:57" x14ac:dyDescent="0.35">
      <c r="B1269" t="s">
        <v>512</v>
      </c>
      <c r="C1269" s="17">
        <v>0.15836781121882501</v>
      </c>
      <c r="D1269" s="17">
        <v>0.16804721530401501</v>
      </c>
      <c r="E1269" s="17">
        <v>0.15341992180633299</v>
      </c>
      <c r="F1269" s="17"/>
      <c r="G1269" s="17">
        <v>0.22078910270111601</v>
      </c>
      <c r="H1269" s="17">
        <v>0.14089379665694299</v>
      </c>
      <c r="I1269" s="17">
        <v>0.196605730161416</v>
      </c>
      <c r="J1269" s="17">
        <v>0.16705947456442299</v>
      </c>
      <c r="K1269" s="17">
        <v>9.5152624173604594E-2</v>
      </c>
      <c r="L1269" s="17">
        <v>8.3159700651668E-2</v>
      </c>
      <c r="M1269" s="17"/>
      <c r="N1269" s="17">
        <v>0.156268833466053</v>
      </c>
      <c r="O1269" s="17">
        <v>0.16137186098700601</v>
      </c>
      <c r="P1269" s="17">
        <v>0.18784262648672301</v>
      </c>
      <c r="Q1269" s="17">
        <v>0.114867465766194</v>
      </c>
      <c r="R1269" s="17"/>
      <c r="S1269" s="17">
        <v>0.141666666666667</v>
      </c>
      <c r="T1269" s="17">
        <v>0.19047619047618999</v>
      </c>
      <c r="U1269" s="17">
        <v>0.14705882352941199</v>
      </c>
      <c r="V1269" s="17">
        <v>9.5238095238095205E-2</v>
      </c>
      <c r="W1269" s="17">
        <v>0.22033898305084701</v>
      </c>
      <c r="X1269" s="17">
        <v>0.189873417721519</v>
      </c>
      <c r="Y1269" s="17">
        <v>0.157142857142857</v>
      </c>
      <c r="Z1269" s="17">
        <v>0.162790697674419</v>
      </c>
      <c r="AA1269" s="17">
        <v>0.133333333333333</v>
      </c>
      <c r="AB1269" s="17"/>
      <c r="AC1269" s="17">
        <v>9.5010082221919298E-2</v>
      </c>
      <c r="AD1269" s="17">
        <v>0.17649377136515901</v>
      </c>
      <c r="AE1269" s="17">
        <v>0.15306246134871199</v>
      </c>
      <c r="AF1269" s="17"/>
      <c r="AG1269" s="17">
        <v>0.13602060343803199</v>
      </c>
      <c r="AH1269" s="17">
        <v>0.15974540659612699</v>
      </c>
      <c r="AI1269" s="17">
        <v>0.135419568966863</v>
      </c>
      <c r="AJ1269" s="17">
        <v>0.18469483005198201</v>
      </c>
      <c r="AK1269" s="17">
        <v>0.194734917078142</v>
      </c>
      <c r="AL1269" s="17"/>
      <c r="AM1269" s="17">
        <v>0.11944981679828499</v>
      </c>
      <c r="AN1269" s="17">
        <v>0.108974370009257</v>
      </c>
      <c r="AO1269" s="17">
        <v>0.172755599352548</v>
      </c>
      <c r="AP1269" s="17">
        <v>0.17435570782420301</v>
      </c>
      <c r="AQ1269" s="17">
        <v>0.384713708415931</v>
      </c>
      <c r="AR1269" s="17"/>
      <c r="AS1269" s="17">
        <v>0.15128297242496899</v>
      </c>
      <c r="AT1269" s="17">
        <v>0.152067910429076</v>
      </c>
      <c r="AU1269" s="17">
        <v>0.159242147469563</v>
      </c>
      <c r="AV1269" s="17">
        <v>0.184072551459909</v>
      </c>
      <c r="AW1269" s="17"/>
      <c r="AX1269" s="17">
        <v>0.15141965464360599</v>
      </c>
      <c r="AY1269" s="17"/>
      <c r="AZ1269" s="17">
        <v>0.172469350462117</v>
      </c>
      <c r="BA1269" s="17">
        <v>0.16970883234977599</v>
      </c>
      <c r="BB1269" s="17">
        <v>0.12570341105983199</v>
      </c>
      <c r="BC1269" s="17"/>
      <c r="BD1269" s="17">
        <v>0.135152805092736</v>
      </c>
      <c r="BE1269" s="17">
        <v>0.171064630840076</v>
      </c>
    </row>
    <row r="1270" spans="2:57" x14ac:dyDescent="0.35">
      <c r="B1270" t="s">
        <v>513</v>
      </c>
      <c r="C1270" s="17">
        <v>9.8467086936239401E-2</v>
      </c>
      <c r="D1270" s="17">
        <v>0.12066272277204999</v>
      </c>
      <c r="E1270" s="17">
        <v>8.5876677611258598E-2</v>
      </c>
      <c r="F1270" s="17"/>
      <c r="G1270" s="17">
        <v>0.127126317032282</v>
      </c>
      <c r="H1270" s="17">
        <v>0.11280456914334901</v>
      </c>
      <c r="I1270" s="17">
        <v>9.22187348619153E-2</v>
      </c>
      <c r="J1270" s="17">
        <v>8.8290836652189605E-2</v>
      </c>
      <c r="K1270" s="17">
        <v>7.1704392892590604E-2</v>
      </c>
      <c r="L1270" s="17">
        <v>0.104186438018313</v>
      </c>
      <c r="M1270" s="17"/>
      <c r="N1270" s="17">
        <v>8.6854044007372594E-2</v>
      </c>
      <c r="O1270" s="17">
        <v>9.7195186941524098E-2</v>
      </c>
      <c r="P1270" s="17">
        <v>0.13183096972786501</v>
      </c>
      <c r="Q1270" s="17">
        <v>0.11974457476238801</v>
      </c>
      <c r="R1270" s="17"/>
      <c r="S1270" s="17">
        <v>0.15833333333333299</v>
      </c>
      <c r="T1270" s="17">
        <v>9.5238095238095205E-2</v>
      </c>
      <c r="U1270" s="17">
        <v>5.8823529411764698E-2</v>
      </c>
      <c r="V1270" s="17">
        <v>9.5238095238095205E-2</v>
      </c>
      <c r="W1270" s="17">
        <v>8.4745762711864403E-2</v>
      </c>
      <c r="X1270" s="17">
        <v>0.10126582278481</v>
      </c>
      <c r="Y1270" s="17">
        <v>8.5714285714285701E-2</v>
      </c>
      <c r="Z1270" s="17">
        <v>4.6511627906976702E-2</v>
      </c>
      <c r="AA1270" s="17">
        <v>0.1</v>
      </c>
      <c r="AB1270" s="17"/>
      <c r="AC1270" s="17">
        <v>0.13884975801888499</v>
      </c>
      <c r="AD1270" s="17">
        <v>8.7673107452294702E-2</v>
      </c>
      <c r="AE1270" s="17">
        <v>4.73121949659751E-2</v>
      </c>
      <c r="AF1270" s="17"/>
      <c r="AG1270" s="17">
        <v>0.140624325093234</v>
      </c>
      <c r="AH1270" s="17">
        <v>9.5729777352868001E-2</v>
      </c>
      <c r="AI1270" s="17">
        <v>5.9683898777508501E-2</v>
      </c>
      <c r="AJ1270" s="17">
        <v>0</v>
      </c>
      <c r="AK1270" s="17">
        <v>4.0510604900007803E-2</v>
      </c>
      <c r="AL1270" s="17"/>
      <c r="AM1270" s="17">
        <v>0.12264097974539701</v>
      </c>
      <c r="AN1270" s="17">
        <v>0.137674787136496</v>
      </c>
      <c r="AO1270" s="17">
        <v>8.7264172126163206E-2</v>
      </c>
      <c r="AP1270" s="17">
        <v>9.6177840121090194E-2</v>
      </c>
      <c r="AQ1270" s="17">
        <v>8.1422461291404499E-2</v>
      </c>
      <c r="AR1270" s="17"/>
      <c r="AS1270" s="17">
        <v>0.106033818061522</v>
      </c>
      <c r="AT1270" s="17">
        <v>0.102483169377764</v>
      </c>
      <c r="AU1270" s="17">
        <v>6.7564894456930105E-2</v>
      </c>
      <c r="AV1270" s="17">
        <v>0.119645900436855</v>
      </c>
      <c r="AW1270" s="17"/>
      <c r="AX1270" s="17">
        <v>9.1955407223393501E-2</v>
      </c>
      <c r="AY1270" s="17"/>
      <c r="AZ1270" s="17">
        <v>0.10002668442897</v>
      </c>
      <c r="BA1270" s="17">
        <v>0.122906446594491</v>
      </c>
      <c r="BB1270" s="17">
        <v>7.26045295920245E-2</v>
      </c>
      <c r="BC1270" s="17"/>
      <c r="BD1270" s="17">
        <v>0.107468743565902</v>
      </c>
      <c r="BE1270" s="17">
        <v>0.106121983866575</v>
      </c>
    </row>
    <row r="1271" spans="2:57" x14ac:dyDescent="0.35">
      <c r="B1271" t="s">
        <v>81</v>
      </c>
      <c r="C1271" s="17">
        <v>1.9659048336307699E-2</v>
      </c>
      <c r="D1271" s="17">
        <v>2.70617392451479E-2</v>
      </c>
      <c r="E1271" s="17">
        <v>1.5397914705296001E-2</v>
      </c>
      <c r="F1271" s="17"/>
      <c r="G1271" s="17">
        <v>1.54645831057181E-2</v>
      </c>
      <c r="H1271" s="17">
        <v>2.09431869974398E-2</v>
      </c>
      <c r="I1271" s="17">
        <v>1.57723693076703E-2</v>
      </c>
      <c r="J1271" s="17">
        <v>1.52836382156036E-2</v>
      </c>
      <c r="K1271" s="17">
        <v>1.95008086945315E-2</v>
      </c>
      <c r="L1271" s="17">
        <v>5.4295807484920001E-2</v>
      </c>
      <c r="M1271" s="17"/>
      <c r="N1271" s="17">
        <v>1.97509524648792E-2</v>
      </c>
      <c r="O1271" s="17">
        <v>1.6841185988578301E-2</v>
      </c>
      <c r="P1271" s="17">
        <v>9.0988338879260892E-3</v>
      </c>
      <c r="Q1271" s="17">
        <v>4.3485964467916999E-2</v>
      </c>
      <c r="R1271" s="17"/>
      <c r="S1271" s="17">
        <v>3.3333333333333298E-2</v>
      </c>
      <c r="T1271" s="17">
        <v>1.9047619047619001E-2</v>
      </c>
      <c r="U1271" s="17">
        <v>0</v>
      </c>
      <c r="V1271" s="17">
        <v>0</v>
      </c>
      <c r="W1271" s="17">
        <v>5.0847457627118599E-2</v>
      </c>
      <c r="X1271" s="17">
        <v>2.53164556962025E-2</v>
      </c>
      <c r="Y1271" s="17">
        <v>1.4285714285714299E-2</v>
      </c>
      <c r="Z1271" s="17">
        <v>0</v>
      </c>
      <c r="AA1271" s="17">
        <v>2.2222222222222199E-2</v>
      </c>
      <c r="AB1271" s="17"/>
      <c r="AC1271" s="17">
        <v>3.5584789984454003E-2</v>
      </c>
      <c r="AD1271" s="17">
        <v>1.63388351671039E-2</v>
      </c>
      <c r="AE1271" s="17">
        <v>0</v>
      </c>
      <c r="AF1271" s="17"/>
      <c r="AG1271" s="17">
        <v>1.28996048893664E-2</v>
      </c>
      <c r="AH1271" s="17">
        <v>2.3260713838207801E-2</v>
      </c>
      <c r="AI1271" s="17">
        <v>2.0419477759361399E-2</v>
      </c>
      <c r="AJ1271" s="17">
        <v>0.39246902056161198</v>
      </c>
      <c r="AK1271" s="17">
        <v>0</v>
      </c>
      <c r="AL1271" s="17"/>
      <c r="AM1271" s="17">
        <v>3.4259602845604697E-2</v>
      </c>
      <c r="AN1271" s="17">
        <v>3.1377766226217498E-2</v>
      </c>
      <c r="AO1271" s="17">
        <v>2.6449853375089202E-2</v>
      </c>
      <c r="AP1271" s="17">
        <v>0</v>
      </c>
      <c r="AQ1271" s="17">
        <v>3.9307395106195298E-2</v>
      </c>
      <c r="AR1271" s="17"/>
      <c r="AS1271" s="17">
        <v>1.6633050332290199E-2</v>
      </c>
      <c r="AT1271" s="17">
        <v>1.5708771724216999E-2</v>
      </c>
      <c r="AU1271" s="17">
        <v>3.0522044793940599E-2</v>
      </c>
      <c r="AV1271" s="17">
        <v>1.8759788268090299E-2</v>
      </c>
      <c r="AW1271" s="17"/>
      <c r="AX1271" s="17">
        <v>1.55588527286106E-2</v>
      </c>
      <c r="AY1271" s="17"/>
      <c r="AZ1271" s="17">
        <v>2.2518340031517502E-2</v>
      </c>
      <c r="BA1271" s="17">
        <v>1.8736067347133199E-2</v>
      </c>
      <c r="BB1271" s="17">
        <v>1.9146678268074601E-2</v>
      </c>
      <c r="BC1271" s="17"/>
      <c r="BD1271" s="17">
        <v>2.2973005114836801E-2</v>
      </c>
      <c r="BE1271" s="17">
        <v>1.30404556362933E-2</v>
      </c>
    </row>
    <row r="1272" spans="2:57" x14ac:dyDescent="0.35">
      <c r="B1272" t="s">
        <v>83</v>
      </c>
      <c r="C1272" s="17">
        <v>6.51200651200651E-3</v>
      </c>
      <c r="D1272" s="17">
        <v>4.7334357232939901E-3</v>
      </c>
      <c r="E1272" s="17">
        <v>7.5886137306377197E-3</v>
      </c>
      <c r="F1272" s="17"/>
      <c r="G1272" s="17">
        <v>0</v>
      </c>
      <c r="H1272" s="17">
        <v>0</v>
      </c>
      <c r="I1272" s="17">
        <v>6.7219442900164801E-3</v>
      </c>
      <c r="J1272" s="17">
        <v>0</v>
      </c>
      <c r="K1272" s="17">
        <v>3.3944772572300302E-2</v>
      </c>
      <c r="L1272" s="17">
        <v>0</v>
      </c>
      <c r="M1272" s="17"/>
      <c r="N1272" s="17">
        <v>1.28722618804768E-2</v>
      </c>
      <c r="O1272" s="17">
        <v>0</v>
      </c>
      <c r="P1272" s="17">
        <v>0</v>
      </c>
      <c r="Q1272" s="17">
        <v>0</v>
      </c>
      <c r="R1272" s="17"/>
      <c r="S1272" s="17">
        <v>0</v>
      </c>
      <c r="T1272" s="17">
        <v>0</v>
      </c>
      <c r="U1272" s="17">
        <v>2.9411764705882401E-2</v>
      </c>
      <c r="V1272" s="17">
        <v>3.17460317460318E-2</v>
      </c>
      <c r="W1272" s="17">
        <v>0</v>
      </c>
      <c r="X1272" s="17">
        <v>0</v>
      </c>
      <c r="Y1272" s="17">
        <v>0</v>
      </c>
      <c r="Z1272" s="17">
        <v>0</v>
      </c>
      <c r="AA1272" s="17">
        <v>0</v>
      </c>
      <c r="AB1272" s="17"/>
      <c r="AC1272" s="17">
        <v>5.5635771351353397E-3</v>
      </c>
      <c r="AD1272" s="17">
        <v>9.1788924948906503E-3</v>
      </c>
      <c r="AE1272" s="17">
        <v>0</v>
      </c>
      <c r="AF1272" s="17"/>
      <c r="AG1272" s="17">
        <v>5.3752283393453497E-3</v>
      </c>
      <c r="AH1272" s="17">
        <v>4.2003007974794502E-3</v>
      </c>
      <c r="AI1272" s="17">
        <v>0</v>
      </c>
      <c r="AJ1272" s="17">
        <v>0</v>
      </c>
      <c r="AK1272" s="17">
        <v>4.3994257039721298E-2</v>
      </c>
      <c r="AL1272" s="17"/>
      <c r="AM1272" s="17">
        <v>0</v>
      </c>
      <c r="AN1272" s="17">
        <v>0</v>
      </c>
      <c r="AO1272" s="17">
        <v>9.2528185056681804E-3</v>
      </c>
      <c r="AP1272" s="17">
        <v>1.1486959224600799E-2</v>
      </c>
      <c r="AQ1272" s="17">
        <v>0</v>
      </c>
      <c r="AR1272" s="17"/>
      <c r="AS1272" s="17">
        <v>6.5327875051225601E-3</v>
      </c>
      <c r="AT1272" s="17">
        <v>1.32410638292942E-2</v>
      </c>
      <c r="AU1272" s="17">
        <v>0</v>
      </c>
      <c r="AV1272" s="17">
        <v>0</v>
      </c>
      <c r="AW1272" s="17"/>
      <c r="AX1272" s="17">
        <v>6.00187137401574E-3</v>
      </c>
      <c r="AY1272" s="17"/>
      <c r="AZ1272" s="17">
        <v>0</v>
      </c>
      <c r="BA1272" s="17">
        <v>0</v>
      </c>
      <c r="BB1272" s="17">
        <v>2.1904780134531801E-2</v>
      </c>
      <c r="BC1272" s="17"/>
      <c r="BD1272" s="17">
        <v>1.11337480348991E-2</v>
      </c>
      <c r="BE1272" s="17">
        <v>3.8582978928017602E-3</v>
      </c>
    </row>
    <row r="1273" spans="2:57" x14ac:dyDescent="0.35">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row>
    <row r="1274" spans="2:57" x14ac:dyDescent="0.35">
      <c r="B1274" s="6" t="s">
        <v>515</v>
      </c>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row>
    <row r="1275" spans="2:57" x14ac:dyDescent="0.35">
      <c r="B1275" s="24" t="s">
        <v>85</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row>
    <row r="1276" spans="2:57" x14ac:dyDescent="0.35">
      <c r="B1276" t="s">
        <v>500</v>
      </c>
      <c r="C1276" s="17">
        <v>7.7152766415299695E-2</v>
      </c>
      <c r="D1276" s="17">
        <v>9.2738981356723704E-2</v>
      </c>
      <c r="E1276" s="17">
        <v>6.8349180811923205E-2</v>
      </c>
      <c r="F1276" s="17"/>
      <c r="G1276" s="17">
        <v>0.121548046186221</v>
      </c>
      <c r="H1276" s="17">
        <v>9.7802661805384106E-2</v>
      </c>
      <c r="I1276" s="17">
        <v>8.3358638922355593E-2</v>
      </c>
      <c r="J1276" s="17">
        <v>5.0819496667451003E-2</v>
      </c>
      <c r="K1276" s="17">
        <v>5.4919641027694401E-2</v>
      </c>
      <c r="L1276" s="17">
        <v>0</v>
      </c>
      <c r="M1276" s="17"/>
      <c r="N1276" s="17">
        <v>6.6916831981596495E-2</v>
      </c>
      <c r="O1276" s="17">
        <v>8.1138441422085206E-2</v>
      </c>
      <c r="P1276" s="17">
        <v>8.27372616072969E-2</v>
      </c>
      <c r="Q1276" s="17">
        <v>0.117627866050675</v>
      </c>
      <c r="R1276" s="17"/>
      <c r="S1276" s="17">
        <v>8.3333333333333301E-2</v>
      </c>
      <c r="T1276" s="17">
        <v>0.104761904761905</v>
      </c>
      <c r="U1276" s="17">
        <v>5.8823529411764698E-2</v>
      </c>
      <c r="V1276" s="17">
        <v>4.7619047619047603E-2</v>
      </c>
      <c r="W1276" s="17">
        <v>3.3898305084745797E-2</v>
      </c>
      <c r="X1276" s="17">
        <v>6.3291139240506306E-2</v>
      </c>
      <c r="Y1276" s="17">
        <v>0.1</v>
      </c>
      <c r="Z1276" s="17">
        <v>6.9767441860465101E-2</v>
      </c>
      <c r="AA1276" s="17">
        <v>0.1</v>
      </c>
      <c r="AB1276" s="17"/>
      <c r="AC1276" s="17">
        <v>4.0780806362092102E-2</v>
      </c>
      <c r="AD1276" s="17">
        <v>9.2189922502557406E-2</v>
      </c>
      <c r="AE1276" s="17">
        <v>0.12786100573</v>
      </c>
      <c r="AF1276" s="17"/>
      <c r="AG1276" s="17">
        <v>6.2966217150121295E-2</v>
      </c>
      <c r="AH1276" s="17">
        <v>7.6363621483777899E-2</v>
      </c>
      <c r="AI1276" s="17">
        <v>0.10440488645059399</v>
      </c>
      <c r="AJ1276" s="17">
        <v>0.21919825984191299</v>
      </c>
      <c r="AK1276" s="17">
        <v>0.11881372607172599</v>
      </c>
      <c r="AL1276" s="17"/>
      <c r="AM1276" s="17">
        <v>9.6303818699909893E-2</v>
      </c>
      <c r="AN1276" s="17">
        <v>9.3791917662919E-2</v>
      </c>
      <c r="AO1276" s="17">
        <v>5.7078835572810502E-2</v>
      </c>
      <c r="AP1276" s="17">
        <v>6.9653163299840198E-2</v>
      </c>
      <c r="AQ1276" s="17">
        <v>8.8765601036517899E-2</v>
      </c>
      <c r="AR1276" s="17"/>
      <c r="AS1276" s="17">
        <v>8.7148527322081601E-2</v>
      </c>
      <c r="AT1276" s="17">
        <v>8.2336081509634201E-2</v>
      </c>
      <c r="AU1276" s="17">
        <v>3.8382428925577E-2</v>
      </c>
      <c r="AV1276" s="17">
        <v>0.102517088683671</v>
      </c>
      <c r="AW1276" s="17"/>
      <c r="AX1276" s="17">
        <v>7.96164040075336E-2</v>
      </c>
      <c r="AY1276" s="17"/>
      <c r="AZ1276" s="17">
        <v>0.13187018870290601</v>
      </c>
      <c r="BA1276" s="17">
        <v>8.1673717519418501E-2</v>
      </c>
      <c r="BB1276" s="17">
        <v>1.9679222805933001E-2</v>
      </c>
      <c r="BC1276" s="17"/>
      <c r="BD1276" s="17">
        <v>7.3306952722830193E-2</v>
      </c>
      <c r="BE1276" s="17">
        <v>9.1707818993888607E-2</v>
      </c>
    </row>
    <row r="1277" spans="2:57" x14ac:dyDescent="0.35">
      <c r="B1277" t="s">
        <v>512</v>
      </c>
      <c r="C1277" s="17">
        <v>2.35975315592807E-2</v>
      </c>
      <c r="D1277" s="17">
        <v>1.8695306430957001E-2</v>
      </c>
      <c r="E1277" s="17">
        <v>2.6591513471450199E-2</v>
      </c>
      <c r="F1277" s="17"/>
      <c r="G1277" s="17">
        <v>4.4515283007702702E-2</v>
      </c>
      <c r="H1277" s="17">
        <v>2.00132576273176E-2</v>
      </c>
      <c r="I1277" s="17">
        <v>4.2256766656339997E-2</v>
      </c>
      <c r="J1277" s="17">
        <v>1.54547792472291E-2</v>
      </c>
      <c r="K1277" s="17">
        <v>0</v>
      </c>
      <c r="L1277" s="17">
        <v>0</v>
      </c>
      <c r="M1277" s="17"/>
      <c r="N1277" s="17">
        <v>2.6699101953328301E-2</v>
      </c>
      <c r="O1277" s="17">
        <v>1.7569453457106299E-2</v>
      </c>
      <c r="P1277" s="17">
        <v>2.9849971877840099E-2</v>
      </c>
      <c r="Q1277" s="17">
        <v>1.51050414673482E-2</v>
      </c>
      <c r="R1277" s="17"/>
      <c r="S1277" s="17">
        <v>0.05</v>
      </c>
      <c r="T1277" s="17">
        <v>1.9047619047619001E-2</v>
      </c>
      <c r="U1277" s="17">
        <v>0</v>
      </c>
      <c r="V1277" s="17">
        <v>1.58730158730159E-2</v>
      </c>
      <c r="W1277" s="17">
        <v>5.0847457627118599E-2</v>
      </c>
      <c r="X1277" s="17">
        <v>3.7974683544303799E-2</v>
      </c>
      <c r="Y1277" s="17">
        <v>1.4285714285714299E-2</v>
      </c>
      <c r="Z1277" s="17">
        <v>2.32558139534884E-2</v>
      </c>
      <c r="AA1277" s="17">
        <v>0</v>
      </c>
      <c r="AB1277" s="17"/>
      <c r="AC1277" s="17">
        <v>2.3553868578976601E-2</v>
      </c>
      <c r="AD1277" s="17">
        <v>1.9847925407250298E-2</v>
      </c>
      <c r="AE1277" s="17">
        <v>2.59189402748074E-2</v>
      </c>
      <c r="AF1277" s="17"/>
      <c r="AG1277" s="17">
        <v>4.6113428889804499E-2</v>
      </c>
      <c r="AH1277" s="17">
        <v>1.34480273894122E-2</v>
      </c>
      <c r="AI1277" s="17">
        <v>0</v>
      </c>
      <c r="AJ1277" s="17">
        <v>0</v>
      </c>
      <c r="AK1277" s="17">
        <v>0</v>
      </c>
      <c r="AL1277" s="17"/>
      <c r="AM1277" s="17">
        <v>3.3902194984218897E-2</v>
      </c>
      <c r="AN1277" s="17">
        <v>8.3555841188810692E-3</v>
      </c>
      <c r="AO1277" s="17">
        <v>2.4457005875151601E-2</v>
      </c>
      <c r="AP1277" s="17">
        <v>3.2337611392578798E-2</v>
      </c>
      <c r="AQ1277" s="17">
        <v>0</v>
      </c>
      <c r="AR1277" s="17"/>
      <c r="AS1277" s="17">
        <v>1.63403110732959E-2</v>
      </c>
      <c r="AT1277" s="17">
        <v>2.77560357459752E-2</v>
      </c>
      <c r="AU1277" s="17">
        <v>6.1261630889406903E-3</v>
      </c>
      <c r="AV1277" s="17">
        <v>5.1148813099663903E-2</v>
      </c>
      <c r="AW1277" s="17"/>
      <c r="AX1277" s="17">
        <v>2.4713224923778601E-2</v>
      </c>
      <c r="AY1277" s="17"/>
      <c r="AZ1277" s="17">
        <v>1.9469408516056299E-2</v>
      </c>
      <c r="BA1277" s="17">
        <v>2.8116783405790002E-2</v>
      </c>
      <c r="BB1277" s="17">
        <v>2.37625273104984E-2</v>
      </c>
      <c r="BC1277" s="17"/>
      <c r="BD1277" s="17">
        <v>1.03037191059367E-2</v>
      </c>
      <c r="BE1277" s="17">
        <v>4.2360986641652901E-2</v>
      </c>
    </row>
    <row r="1278" spans="2:57" x14ac:dyDescent="0.35">
      <c r="B1278" t="s">
        <v>503</v>
      </c>
      <c r="C1278" s="17">
        <v>7.7336316199796404E-2</v>
      </c>
      <c r="D1278" s="17">
        <v>6.9638349633039595E-2</v>
      </c>
      <c r="E1278" s="17">
        <v>8.22271647880672E-2</v>
      </c>
      <c r="F1278" s="17"/>
      <c r="G1278" s="17">
        <v>1.45253499509923E-2</v>
      </c>
      <c r="H1278" s="17">
        <v>0.109982699296562</v>
      </c>
      <c r="I1278" s="17">
        <v>6.0246200336134502E-2</v>
      </c>
      <c r="J1278" s="17">
        <v>7.4122322052879094E-2</v>
      </c>
      <c r="K1278" s="17">
        <v>0.113303099739281</v>
      </c>
      <c r="L1278" s="17">
        <v>2.6236487026684401E-2</v>
      </c>
      <c r="M1278" s="17"/>
      <c r="N1278" s="17">
        <v>8.0370388791204894E-2</v>
      </c>
      <c r="O1278" s="17">
        <v>6.6613741817993594E-2</v>
      </c>
      <c r="P1278" s="17">
        <v>7.3234681995313494E-2</v>
      </c>
      <c r="Q1278" s="17">
        <v>0.100365314172301</v>
      </c>
      <c r="R1278" s="17"/>
      <c r="S1278" s="17">
        <v>5.83333333333333E-2</v>
      </c>
      <c r="T1278" s="17">
        <v>7.6190476190476197E-2</v>
      </c>
      <c r="U1278" s="17">
        <v>0.14705882352941199</v>
      </c>
      <c r="V1278" s="17">
        <v>4.7619047619047603E-2</v>
      </c>
      <c r="W1278" s="17">
        <v>0.11864406779661001</v>
      </c>
      <c r="X1278" s="17">
        <v>5.0632911392405097E-2</v>
      </c>
      <c r="Y1278" s="17">
        <v>4.2857142857142899E-2</v>
      </c>
      <c r="Z1278" s="17">
        <v>0.116279069767442</v>
      </c>
      <c r="AA1278" s="17">
        <v>7.7777777777777807E-2</v>
      </c>
      <c r="AB1278" s="17"/>
      <c r="AC1278" s="17">
        <v>0.104917557814871</v>
      </c>
      <c r="AD1278" s="17">
        <v>6.7839264922282705E-2</v>
      </c>
      <c r="AE1278" s="17">
        <v>5.5266104568668699E-2</v>
      </c>
      <c r="AF1278" s="17"/>
      <c r="AG1278" s="17">
        <v>5.7342246234497303E-2</v>
      </c>
      <c r="AH1278" s="17">
        <v>9.6484398364092797E-2</v>
      </c>
      <c r="AI1278" s="17">
        <v>0.13599076236025801</v>
      </c>
      <c r="AJ1278" s="17">
        <v>0</v>
      </c>
      <c r="AK1278" s="17">
        <v>6.1180922493273698E-2</v>
      </c>
      <c r="AL1278" s="17"/>
      <c r="AM1278" s="17">
        <v>8.0812762759088302E-2</v>
      </c>
      <c r="AN1278" s="17">
        <v>4.15809426521156E-2</v>
      </c>
      <c r="AO1278" s="17">
        <v>9.28943014202568E-2</v>
      </c>
      <c r="AP1278" s="17">
        <v>9.1753853895548701E-2</v>
      </c>
      <c r="AQ1278" s="17">
        <v>3.9307395106195298E-2</v>
      </c>
      <c r="AR1278" s="17"/>
      <c r="AS1278" s="17">
        <v>5.9062683647899301E-2</v>
      </c>
      <c r="AT1278" s="17">
        <v>7.5153409769632099E-2</v>
      </c>
      <c r="AU1278" s="17">
        <v>0.114342667289086</v>
      </c>
      <c r="AV1278" s="17">
        <v>6.1808810386795698E-2</v>
      </c>
      <c r="AW1278" s="17"/>
      <c r="AX1278" s="17">
        <v>6.4322643253541895E-2</v>
      </c>
      <c r="AY1278" s="17"/>
      <c r="AZ1278" s="17">
        <v>8.5517324505554299E-2</v>
      </c>
      <c r="BA1278" s="17">
        <v>7.2337569579777494E-2</v>
      </c>
      <c r="BB1278" s="17">
        <v>7.0931499091469799E-2</v>
      </c>
      <c r="BC1278" s="17"/>
      <c r="BD1278" s="17">
        <v>9.6586569524510807E-2</v>
      </c>
      <c r="BE1278" s="17">
        <v>7.3384183952604598E-2</v>
      </c>
    </row>
    <row r="1279" spans="2:57" x14ac:dyDescent="0.35">
      <c r="B1279" t="s">
        <v>507</v>
      </c>
      <c r="C1279" s="17">
        <v>6.2714450476422101E-2</v>
      </c>
      <c r="D1279" s="17">
        <v>6.7905875637020593E-2</v>
      </c>
      <c r="E1279" s="17">
        <v>5.9956217665690897E-2</v>
      </c>
      <c r="F1279" s="17"/>
      <c r="G1279" s="17">
        <v>7.4888675595283102E-2</v>
      </c>
      <c r="H1279" s="17">
        <v>5.5365359805322902E-2</v>
      </c>
      <c r="I1279" s="17">
        <v>5.9295402787820098E-2</v>
      </c>
      <c r="J1279" s="17">
        <v>4.8030220449400397E-2</v>
      </c>
      <c r="K1279" s="17">
        <v>8.2271302974963295E-2</v>
      </c>
      <c r="L1279" s="17">
        <v>8.9966483718852797E-2</v>
      </c>
      <c r="M1279" s="17"/>
      <c r="N1279" s="17">
        <v>7.9309143399255905E-2</v>
      </c>
      <c r="O1279" s="17">
        <v>3.9632048661757902E-2</v>
      </c>
      <c r="P1279" s="17">
        <v>2.9083403455047799E-2</v>
      </c>
      <c r="Q1279" s="17">
        <v>7.5427619767249696E-2</v>
      </c>
      <c r="R1279" s="17"/>
      <c r="S1279" s="17">
        <v>6.6666666666666693E-2</v>
      </c>
      <c r="T1279" s="17">
        <v>1.9047619047619001E-2</v>
      </c>
      <c r="U1279" s="17">
        <v>2.9411764705882401E-2</v>
      </c>
      <c r="V1279" s="17">
        <v>9.5238095238095205E-2</v>
      </c>
      <c r="W1279" s="17">
        <v>0.101694915254237</v>
      </c>
      <c r="X1279" s="17">
        <v>0.10126582278481</v>
      </c>
      <c r="Y1279" s="17">
        <v>4.2857142857142899E-2</v>
      </c>
      <c r="Z1279" s="17">
        <v>6.9767441860465101E-2</v>
      </c>
      <c r="AA1279" s="17">
        <v>6.6666666666666693E-2</v>
      </c>
      <c r="AB1279" s="17"/>
      <c r="AC1279" s="17">
        <v>4.1109019743864599E-2</v>
      </c>
      <c r="AD1279" s="17">
        <v>7.7780314411492496E-2</v>
      </c>
      <c r="AE1279" s="17">
        <v>4.7963014277361098E-2</v>
      </c>
      <c r="AF1279" s="17"/>
      <c r="AG1279" s="17">
        <v>4.4805565979698203E-2</v>
      </c>
      <c r="AH1279" s="17">
        <v>7.2463293917003999E-2</v>
      </c>
      <c r="AI1279" s="17">
        <v>5.6261887717752597E-2</v>
      </c>
      <c r="AJ1279" s="17">
        <v>0.20363788954449299</v>
      </c>
      <c r="AK1279" s="17">
        <v>0</v>
      </c>
      <c r="AL1279" s="17"/>
      <c r="AM1279" s="17">
        <v>5.2402178700847103E-2</v>
      </c>
      <c r="AN1279" s="17">
        <v>3.4936496534076898E-2</v>
      </c>
      <c r="AO1279" s="17">
        <v>5.8991313385278001E-2</v>
      </c>
      <c r="AP1279" s="17">
        <v>9.1721308562282805E-2</v>
      </c>
      <c r="AQ1279" s="17">
        <v>8.2646317915590101E-2</v>
      </c>
      <c r="AR1279" s="17"/>
      <c r="AS1279" s="17">
        <v>8.2898552056082306E-2</v>
      </c>
      <c r="AT1279" s="17">
        <v>6.2248657675407999E-2</v>
      </c>
      <c r="AU1279" s="17">
        <v>3.8848731597758701E-2</v>
      </c>
      <c r="AV1279" s="17">
        <v>6.2547743162945896E-2</v>
      </c>
      <c r="AW1279" s="17"/>
      <c r="AX1279" s="17">
        <v>6.37765900951517E-2</v>
      </c>
      <c r="AY1279" s="17"/>
      <c r="AZ1279" s="17">
        <v>5.62487506223679E-2</v>
      </c>
      <c r="BA1279" s="17">
        <v>5.1622573675068097E-2</v>
      </c>
      <c r="BB1279" s="17">
        <v>8.7534388804979504E-2</v>
      </c>
      <c r="BC1279" s="17"/>
      <c r="BD1279" s="17">
        <v>7.3884860855334605E-2</v>
      </c>
      <c r="BE1279" s="17">
        <v>6.2485678536610197E-2</v>
      </c>
    </row>
    <row r="1280" spans="2:57" x14ac:dyDescent="0.35">
      <c r="B1280" t="s">
        <v>505</v>
      </c>
      <c r="C1280" s="17">
        <v>4.4259400812086E-2</v>
      </c>
      <c r="D1280" s="17">
        <v>4.7241271092758101E-2</v>
      </c>
      <c r="E1280" s="17">
        <v>4.27138472826026E-2</v>
      </c>
      <c r="F1280" s="17"/>
      <c r="G1280" s="17">
        <v>5.6512550608550101E-2</v>
      </c>
      <c r="H1280" s="17">
        <v>5.6360996099522498E-2</v>
      </c>
      <c r="I1280" s="17">
        <v>3.2915833260776302E-2</v>
      </c>
      <c r="J1280" s="17">
        <v>4.5347058441900602E-2</v>
      </c>
      <c r="K1280" s="17">
        <v>2.9270969715611699E-2</v>
      </c>
      <c r="L1280" s="17">
        <v>5.0088692226972403E-2</v>
      </c>
      <c r="M1280" s="17"/>
      <c r="N1280" s="17">
        <v>4.6215722539757101E-2</v>
      </c>
      <c r="O1280" s="17">
        <v>1.11135845962878E-2</v>
      </c>
      <c r="P1280" s="17">
        <v>6.4441741107344699E-2</v>
      </c>
      <c r="Q1280" s="17">
        <v>9.1973760428892895E-2</v>
      </c>
      <c r="R1280" s="17"/>
      <c r="S1280" s="17">
        <v>0.05</v>
      </c>
      <c r="T1280" s="17">
        <v>2.8571428571428598E-2</v>
      </c>
      <c r="U1280" s="17">
        <v>5.8823529411764698E-2</v>
      </c>
      <c r="V1280" s="17">
        <v>9.5238095238095205E-2</v>
      </c>
      <c r="W1280" s="17">
        <v>1.6949152542372899E-2</v>
      </c>
      <c r="X1280" s="17">
        <v>1.26582278481013E-2</v>
      </c>
      <c r="Y1280" s="17">
        <v>7.1428571428571397E-2</v>
      </c>
      <c r="Z1280" s="17">
        <v>2.32558139534884E-2</v>
      </c>
      <c r="AA1280" s="17">
        <v>3.3333333333333298E-2</v>
      </c>
      <c r="AB1280" s="17"/>
      <c r="AC1280" s="17">
        <v>5.4006541411034899E-2</v>
      </c>
      <c r="AD1280" s="17">
        <v>3.6265764012855098E-2</v>
      </c>
      <c r="AE1280" s="17">
        <v>6.4290896138979994E-2</v>
      </c>
      <c r="AF1280" s="17"/>
      <c r="AG1280" s="17">
        <v>4.5939793985172103E-2</v>
      </c>
      <c r="AH1280" s="17">
        <v>4.4174973603879703E-2</v>
      </c>
      <c r="AI1280" s="17">
        <v>4.8981726933761897E-2</v>
      </c>
      <c r="AJ1280" s="17">
        <v>0</v>
      </c>
      <c r="AK1280" s="17">
        <v>0</v>
      </c>
      <c r="AL1280" s="17"/>
      <c r="AM1280" s="17">
        <v>8.42191867669001E-2</v>
      </c>
      <c r="AN1280" s="17">
        <v>7.3169041642824006E-2</v>
      </c>
      <c r="AO1280" s="17">
        <v>3.18081479999648E-2</v>
      </c>
      <c r="AP1280" s="17">
        <v>3.3846818271615599E-2</v>
      </c>
      <c r="AQ1280" s="17">
        <v>5.2553843273850799E-2</v>
      </c>
      <c r="AR1280" s="17"/>
      <c r="AS1280" s="17">
        <v>5.2278741271082597E-2</v>
      </c>
      <c r="AT1280" s="17">
        <v>4.1818286531327797E-2</v>
      </c>
      <c r="AU1280" s="17">
        <v>3.9342886150438502E-2</v>
      </c>
      <c r="AV1280" s="17">
        <v>4.3000592683444597E-2</v>
      </c>
      <c r="AW1280" s="17"/>
      <c r="AX1280" s="17">
        <v>4.4530595499601998E-2</v>
      </c>
      <c r="AY1280" s="17"/>
      <c r="AZ1280" s="17">
        <v>2.8329273486349501E-2</v>
      </c>
      <c r="BA1280" s="17">
        <v>5.2905226041699997E-2</v>
      </c>
      <c r="BB1280" s="17">
        <v>4.8470036794562701E-2</v>
      </c>
      <c r="BC1280" s="17"/>
      <c r="BD1280" s="17">
        <v>3.96566484442736E-2</v>
      </c>
      <c r="BE1280" s="17">
        <v>5.0409687683661497E-2</v>
      </c>
    </row>
    <row r="1281" spans="2:57" x14ac:dyDescent="0.35">
      <c r="B1281" t="s">
        <v>499</v>
      </c>
      <c r="C1281" s="17">
        <v>8.7541944265385904E-2</v>
      </c>
      <c r="D1281" s="17">
        <v>0.110600530172434</v>
      </c>
      <c r="E1281" s="17">
        <v>7.2161836214622896E-2</v>
      </c>
      <c r="F1281" s="17"/>
      <c r="G1281" s="17">
        <v>0.15823708138982201</v>
      </c>
      <c r="H1281" s="17">
        <v>7.7298573604695206E-2</v>
      </c>
      <c r="I1281" s="17">
        <v>9.50682471223286E-2</v>
      </c>
      <c r="J1281" s="17">
        <v>7.4871370403227999E-2</v>
      </c>
      <c r="K1281" s="17">
        <v>7.2819213121181003E-2</v>
      </c>
      <c r="L1281" s="17">
        <v>5.0088692226972403E-2</v>
      </c>
      <c r="M1281" s="17"/>
      <c r="N1281" s="17">
        <v>7.1184596756565605E-2</v>
      </c>
      <c r="O1281" s="17">
        <v>8.0498247497632403E-2</v>
      </c>
      <c r="P1281" s="17">
        <v>0.142120000906167</v>
      </c>
      <c r="Q1281" s="17">
        <v>0.116147647701368</v>
      </c>
      <c r="R1281" s="17"/>
      <c r="S1281" s="17">
        <v>5.83333333333333E-2</v>
      </c>
      <c r="T1281" s="17">
        <v>8.5714285714285701E-2</v>
      </c>
      <c r="U1281" s="17">
        <v>5.8823529411764698E-2</v>
      </c>
      <c r="V1281" s="17">
        <v>7.9365079365079402E-2</v>
      </c>
      <c r="W1281" s="17">
        <v>3.3898305084745797E-2</v>
      </c>
      <c r="X1281" s="17">
        <v>8.8607594936708806E-2</v>
      </c>
      <c r="Y1281" s="17">
        <v>0.2</v>
      </c>
      <c r="Z1281" s="17">
        <v>6.9767441860465101E-2</v>
      </c>
      <c r="AA1281" s="17">
        <v>0.11111111111111099</v>
      </c>
      <c r="AB1281" s="17"/>
      <c r="AC1281" s="17">
        <v>8.2233762512618394E-2</v>
      </c>
      <c r="AD1281" s="17">
        <v>7.1940258034776994E-2</v>
      </c>
      <c r="AE1281" s="17">
        <v>0.13747085838131601</v>
      </c>
      <c r="AF1281" s="17"/>
      <c r="AG1281" s="17">
        <v>7.29458696664812E-2</v>
      </c>
      <c r="AH1281" s="17">
        <v>0.106805713321371</v>
      </c>
      <c r="AI1281" s="17">
        <v>6.4313678446590195E-2</v>
      </c>
      <c r="AJ1281" s="17">
        <v>0</v>
      </c>
      <c r="AK1281" s="17">
        <v>0.13261921606729701</v>
      </c>
      <c r="AL1281" s="17"/>
      <c r="AM1281" s="17">
        <v>0.105059977785601</v>
      </c>
      <c r="AN1281" s="17">
        <v>9.07721913408851E-2</v>
      </c>
      <c r="AO1281" s="17">
        <v>0.10563016315054501</v>
      </c>
      <c r="AP1281" s="17">
        <v>7.23049361867453E-2</v>
      </c>
      <c r="AQ1281" s="17">
        <v>0</v>
      </c>
      <c r="AR1281" s="17"/>
      <c r="AS1281" s="17">
        <v>0.115808755292825</v>
      </c>
      <c r="AT1281" s="17">
        <v>0.10750185327501301</v>
      </c>
      <c r="AU1281" s="17">
        <v>4.66956710097952E-2</v>
      </c>
      <c r="AV1281" s="17">
        <v>4.97877132583451E-2</v>
      </c>
      <c r="AW1281" s="17"/>
      <c r="AX1281" s="17">
        <v>8.9016757017950102E-2</v>
      </c>
      <c r="AY1281" s="17"/>
      <c r="AZ1281" s="17">
        <v>0.1215060106303</v>
      </c>
      <c r="BA1281" s="17">
        <v>6.5516257990330895E-2</v>
      </c>
      <c r="BB1281" s="17">
        <v>8.5727939304661493E-2</v>
      </c>
      <c r="BC1281" s="17"/>
      <c r="BD1281" s="17">
        <v>8.9700078986015494E-2</v>
      </c>
      <c r="BE1281" s="17">
        <v>8.62766897689205E-2</v>
      </c>
    </row>
    <row r="1282" spans="2:57" x14ac:dyDescent="0.35">
      <c r="B1282" t="s">
        <v>502</v>
      </c>
      <c r="C1282" s="17">
        <v>9.9438325053766E-2</v>
      </c>
      <c r="D1282" s="17">
        <v>7.3792045103430307E-2</v>
      </c>
      <c r="E1282" s="17">
        <v>0.114988608965974</v>
      </c>
      <c r="F1282" s="17"/>
      <c r="G1282" s="17">
        <v>0.107978128406926</v>
      </c>
      <c r="H1282" s="17">
        <v>0.102524330398006</v>
      </c>
      <c r="I1282" s="17">
        <v>0.108729145344883</v>
      </c>
      <c r="J1282" s="17">
        <v>7.9817427795337903E-2</v>
      </c>
      <c r="K1282" s="17">
        <v>0.109092038915341</v>
      </c>
      <c r="L1282" s="17">
        <v>5.9738462768450601E-2</v>
      </c>
      <c r="M1282" s="17"/>
      <c r="N1282" s="17">
        <v>0.112699178765577</v>
      </c>
      <c r="O1282" s="17">
        <v>0.101127134786359</v>
      </c>
      <c r="P1282" s="17">
        <v>7.0379195251365198E-2</v>
      </c>
      <c r="Q1282" s="17">
        <v>6.40788584531575E-2</v>
      </c>
      <c r="R1282" s="17"/>
      <c r="S1282" s="17">
        <v>9.1666666666666702E-2</v>
      </c>
      <c r="T1282" s="17">
        <v>0.104761904761905</v>
      </c>
      <c r="U1282" s="17">
        <v>0.11764705882352899</v>
      </c>
      <c r="V1282" s="17">
        <v>7.9365079365079402E-2</v>
      </c>
      <c r="W1282" s="17">
        <v>0.101694915254237</v>
      </c>
      <c r="X1282" s="17">
        <v>0.139240506329114</v>
      </c>
      <c r="Y1282" s="17">
        <v>0.1</v>
      </c>
      <c r="Z1282" s="17">
        <v>0.13953488372093001</v>
      </c>
      <c r="AA1282" s="17">
        <v>5.5555555555555601E-2</v>
      </c>
      <c r="AB1282" s="17"/>
      <c r="AC1282" s="17">
        <v>0.10194938410728099</v>
      </c>
      <c r="AD1282" s="17">
        <v>9.9080729292356298E-2</v>
      </c>
      <c r="AE1282" s="17">
        <v>7.5942070693104699E-2</v>
      </c>
      <c r="AF1282" s="17"/>
      <c r="AG1282" s="17">
        <v>0.110789069271683</v>
      </c>
      <c r="AH1282" s="17">
        <v>9.2928192077968499E-2</v>
      </c>
      <c r="AI1282" s="17">
        <v>8.4208311372426306E-2</v>
      </c>
      <c r="AJ1282" s="17">
        <v>0</v>
      </c>
      <c r="AK1282" s="17">
        <v>0.10391024519858</v>
      </c>
      <c r="AL1282" s="17"/>
      <c r="AM1282" s="17">
        <v>8.2595634044310001E-2</v>
      </c>
      <c r="AN1282" s="17">
        <v>0.110676703726503</v>
      </c>
      <c r="AO1282" s="17">
        <v>8.9219348814372004E-2</v>
      </c>
      <c r="AP1282" s="17">
        <v>0.10091859166867199</v>
      </c>
      <c r="AQ1282" s="17">
        <v>0.130880667221727</v>
      </c>
      <c r="AR1282" s="17"/>
      <c r="AS1282" s="17">
        <v>8.2270663559651694E-2</v>
      </c>
      <c r="AT1282" s="17">
        <v>8.6390827276117604E-2</v>
      </c>
      <c r="AU1282" s="17">
        <v>0.14129990157231101</v>
      </c>
      <c r="AV1282" s="17">
        <v>0.100442209581512</v>
      </c>
      <c r="AW1282" s="17"/>
      <c r="AX1282" s="17">
        <v>0.10969261645304799</v>
      </c>
      <c r="AY1282" s="17"/>
      <c r="AZ1282" s="17">
        <v>0.124926021285528</v>
      </c>
      <c r="BA1282" s="17">
        <v>9.0895846619323303E-2</v>
      </c>
      <c r="BB1282" s="17">
        <v>8.5763504128724896E-2</v>
      </c>
      <c r="BC1282" s="17"/>
      <c r="BD1282" s="17">
        <v>8.1274365304136703E-2</v>
      </c>
      <c r="BE1282" s="17">
        <v>9.0495126686465699E-2</v>
      </c>
    </row>
    <row r="1283" spans="2:57" x14ac:dyDescent="0.35">
      <c r="B1283" t="s">
        <v>501</v>
      </c>
      <c r="C1283" s="17">
        <v>5.01382122598251E-2</v>
      </c>
      <c r="D1283" s="17">
        <v>5.7737902313552997E-2</v>
      </c>
      <c r="E1283" s="17">
        <v>4.59045318836298E-2</v>
      </c>
      <c r="F1283" s="17"/>
      <c r="G1283" s="17">
        <v>2.7397131798401801E-2</v>
      </c>
      <c r="H1283" s="17">
        <v>9.7575666530209507E-2</v>
      </c>
      <c r="I1283" s="17">
        <v>4.7118067030156599E-2</v>
      </c>
      <c r="J1283" s="17">
        <v>3.1362770336116702E-2</v>
      </c>
      <c r="K1283" s="17">
        <v>2.1032112855098602E-2</v>
      </c>
      <c r="L1283" s="17">
        <v>0</v>
      </c>
      <c r="M1283" s="17"/>
      <c r="N1283" s="17">
        <v>3.6018978900090301E-2</v>
      </c>
      <c r="O1283" s="17">
        <v>6.5963886729617602E-2</v>
      </c>
      <c r="P1283" s="17">
        <v>6.7359118171255894E-2</v>
      </c>
      <c r="Q1283" s="17">
        <v>4.3312241768779902E-2</v>
      </c>
      <c r="R1283" s="17"/>
      <c r="S1283" s="17">
        <v>0.05</v>
      </c>
      <c r="T1283" s="17">
        <v>2.8571428571428598E-2</v>
      </c>
      <c r="U1283" s="17">
        <v>5.8823529411764698E-2</v>
      </c>
      <c r="V1283" s="17">
        <v>6.3492063492063502E-2</v>
      </c>
      <c r="W1283" s="17">
        <v>1.6949152542372899E-2</v>
      </c>
      <c r="X1283" s="17">
        <v>5.0632911392405097E-2</v>
      </c>
      <c r="Y1283" s="17">
        <v>0.1</v>
      </c>
      <c r="Z1283" s="17">
        <v>4.6511627906976702E-2</v>
      </c>
      <c r="AA1283" s="17">
        <v>4.4444444444444398E-2</v>
      </c>
      <c r="AB1283" s="17"/>
      <c r="AC1283" s="17">
        <v>4.4690288523055101E-2</v>
      </c>
      <c r="AD1283" s="17">
        <v>5.2882004590117097E-2</v>
      </c>
      <c r="AE1283" s="17">
        <v>6.4709502008840403E-2</v>
      </c>
      <c r="AF1283" s="17"/>
      <c r="AG1283" s="17">
        <v>5.63712302625822E-2</v>
      </c>
      <c r="AH1283" s="17">
        <v>3.6602777306698198E-2</v>
      </c>
      <c r="AI1283" s="17">
        <v>7.6193416766806202E-2</v>
      </c>
      <c r="AJ1283" s="17">
        <v>0</v>
      </c>
      <c r="AK1283" s="17">
        <v>4.6508214584848197E-2</v>
      </c>
      <c r="AL1283" s="17"/>
      <c r="AM1283" s="17">
        <v>3.04142020603668E-2</v>
      </c>
      <c r="AN1283" s="17">
        <v>5.0509155356810199E-2</v>
      </c>
      <c r="AO1283" s="17">
        <v>4.2469345920281003E-2</v>
      </c>
      <c r="AP1283" s="17">
        <v>5.7388638360115797E-2</v>
      </c>
      <c r="AQ1283" s="17">
        <v>4.6650534851308698E-2</v>
      </c>
      <c r="AR1283" s="17"/>
      <c r="AS1283" s="17">
        <v>6.1140314029028302E-2</v>
      </c>
      <c r="AT1283" s="17">
        <v>5.3710144829921203E-2</v>
      </c>
      <c r="AU1283" s="17">
        <v>2.57025380503067E-2</v>
      </c>
      <c r="AV1283" s="17">
        <v>5.7272140741625698E-2</v>
      </c>
      <c r="AW1283" s="17"/>
      <c r="AX1283" s="17">
        <v>5.0012653050885501E-2</v>
      </c>
      <c r="AY1283" s="17"/>
      <c r="AZ1283" s="17">
        <v>4.9859311446075499E-2</v>
      </c>
      <c r="BA1283" s="17">
        <v>8.1960531430714106E-2</v>
      </c>
      <c r="BB1283" s="17">
        <v>9.9296301124550401E-3</v>
      </c>
      <c r="BC1283" s="17"/>
      <c r="BD1283" s="17">
        <v>4.33729024636317E-2</v>
      </c>
      <c r="BE1283" s="17">
        <v>6.02851105267459E-2</v>
      </c>
    </row>
    <row r="1284" spans="2:57" x14ac:dyDescent="0.35">
      <c r="B1284" t="s">
        <v>513</v>
      </c>
      <c r="C1284" s="17">
        <v>2.0881208350446202E-2</v>
      </c>
      <c r="D1284" s="17">
        <v>3.3628323514170798E-2</v>
      </c>
      <c r="E1284" s="17">
        <v>1.34827322208689E-2</v>
      </c>
      <c r="F1284" s="17"/>
      <c r="G1284" s="17">
        <v>5.5486351420979303E-2</v>
      </c>
      <c r="H1284" s="17">
        <v>1.03991129539002E-2</v>
      </c>
      <c r="I1284" s="17">
        <v>2.5250825788312999E-2</v>
      </c>
      <c r="J1284" s="17">
        <v>1.6944181263800401E-2</v>
      </c>
      <c r="K1284" s="17">
        <v>1.02687201449873E-2</v>
      </c>
      <c r="L1284" s="17">
        <v>2.90619548603273E-2</v>
      </c>
      <c r="M1284" s="17"/>
      <c r="N1284" s="17">
        <v>1.8627998412494601E-2</v>
      </c>
      <c r="O1284" s="17">
        <v>1.21653485669694E-2</v>
      </c>
      <c r="P1284" s="17">
        <v>3.96782481449671E-2</v>
      </c>
      <c r="Q1284" s="17">
        <v>2.8490522658491401E-2</v>
      </c>
      <c r="R1284" s="17"/>
      <c r="S1284" s="17">
        <v>5.83333333333333E-2</v>
      </c>
      <c r="T1284" s="17">
        <v>2.8571428571428598E-2</v>
      </c>
      <c r="U1284" s="17">
        <v>0</v>
      </c>
      <c r="V1284" s="17">
        <v>0</v>
      </c>
      <c r="W1284" s="17">
        <v>1.6949152542372899E-2</v>
      </c>
      <c r="X1284" s="17">
        <v>1.26582278481013E-2</v>
      </c>
      <c r="Y1284" s="17">
        <v>1.4285714285714299E-2</v>
      </c>
      <c r="Z1284" s="17">
        <v>0</v>
      </c>
      <c r="AA1284" s="17">
        <v>2.2222222222222199E-2</v>
      </c>
      <c r="AB1284" s="17"/>
      <c r="AC1284" s="17">
        <v>2.6742300769051999E-2</v>
      </c>
      <c r="AD1284" s="17">
        <v>1.87498482370505E-2</v>
      </c>
      <c r="AE1284" s="17">
        <v>1.2935534584113E-2</v>
      </c>
      <c r="AF1284" s="17"/>
      <c r="AG1284" s="17">
        <v>2.98573458010272E-2</v>
      </c>
      <c r="AH1284" s="17">
        <v>1.6519265191182901E-2</v>
      </c>
      <c r="AI1284" s="17">
        <v>2.1739834967861499E-2</v>
      </c>
      <c r="AJ1284" s="17">
        <v>0</v>
      </c>
      <c r="AK1284" s="17">
        <v>2.1019478363422401E-2</v>
      </c>
      <c r="AL1284" s="17"/>
      <c r="AM1284" s="17">
        <v>1.7098163456861701E-2</v>
      </c>
      <c r="AN1284" s="17">
        <v>4.7937096686520297E-2</v>
      </c>
      <c r="AO1284" s="17">
        <v>1.1673761429753999E-2</v>
      </c>
      <c r="AP1284" s="17">
        <v>1.4933046991980999E-2</v>
      </c>
      <c r="AQ1284" s="17">
        <v>3.9307395106195298E-2</v>
      </c>
      <c r="AR1284" s="17"/>
      <c r="AS1284" s="17">
        <v>1.56607919643349E-2</v>
      </c>
      <c r="AT1284" s="17">
        <v>2.3496087101753799E-2</v>
      </c>
      <c r="AU1284" s="17">
        <v>2.57747381219595E-2</v>
      </c>
      <c r="AV1284" s="17">
        <v>1.69213143100258E-2</v>
      </c>
      <c r="AW1284" s="17"/>
      <c r="AX1284" s="17">
        <v>1.7477425059354401E-2</v>
      </c>
      <c r="AY1284" s="17"/>
      <c r="AZ1284" s="17">
        <v>1.7654474781348201E-2</v>
      </c>
      <c r="BA1284" s="17">
        <v>3.0103629976496099E-2</v>
      </c>
      <c r="BB1284" s="17">
        <v>1.4012616703707801E-2</v>
      </c>
      <c r="BC1284" s="17"/>
      <c r="BD1284" s="17">
        <v>2.0096694945405901E-2</v>
      </c>
      <c r="BE1284" s="17">
        <v>2.0471324444753702E-2</v>
      </c>
    </row>
    <row r="1285" spans="2:57" x14ac:dyDescent="0.35">
      <c r="B1285" t="s">
        <v>511</v>
      </c>
      <c r="C1285" s="17">
        <v>3.05210047796243E-2</v>
      </c>
      <c r="D1285" s="17">
        <v>3.4449278682954998E-2</v>
      </c>
      <c r="E1285" s="17">
        <v>2.8354269001654601E-2</v>
      </c>
      <c r="F1285" s="17"/>
      <c r="G1285" s="17">
        <v>4.0952507113290501E-2</v>
      </c>
      <c r="H1285" s="17">
        <v>1.9951989027246701E-2</v>
      </c>
      <c r="I1285" s="17">
        <v>2.92266454472771E-2</v>
      </c>
      <c r="J1285" s="17">
        <v>3.6230677107300102E-2</v>
      </c>
      <c r="K1285" s="17">
        <v>4.2814763395213E-2</v>
      </c>
      <c r="L1285" s="17">
        <v>2.10267373666451E-2</v>
      </c>
      <c r="M1285" s="17"/>
      <c r="N1285" s="17">
        <v>3.2007831699455702E-2</v>
      </c>
      <c r="O1285" s="17">
        <v>2.7211216996493901E-2</v>
      </c>
      <c r="P1285" s="17">
        <v>2.29637236219087E-2</v>
      </c>
      <c r="Q1285" s="17">
        <v>4.4572281092901199E-2</v>
      </c>
      <c r="R1285" s="17"/>
      <c r="S1285" s="17">
        <v>3.3333333333333298E-2</v>
      </c>
      <c r="T1285" s="17">
        <v>3.8095238095238099E-2</v>
      </c>
      <c r="U1285" s="17">
        <v>2.9411764705882401E-2</v>
      </c>
      <c r="V1285" s="17">
        <v>4.7619047619047603E-2</v>
      </c>
      <c r="W1285" s="17">
        <v>1.6949152542372899E-2</v>
      </c>
      <c r="X1285" s="17">
        <v>0</v>
      </c>
      <c r="Y1285" s="17">
        <v>2.8571428571428598E-2</v>
      </c>
      <c r="Z1285" s="17">
        <v>4.6511627906976702E-2</v>
      </c>
      <c r="AA1285" s="17">
        <v>3.3333333333333298E-2</v>
      </c>
      <c r="AB1285" s="17"/>
      <c r="AC1285" s="17">
        <v>5.4952278175322902E-2</v>
      </c>
      <c r="AD1285" s="17">
        <v>2.5544073686786101E-2</v>
      </c>
      <c r="AE1285" s="17">
        <v>0</v>
      </c>
      <c r="AF1285" s="17"/>
      <c r="AG1285" s="17">
        <v>4.3814137748266598E-2</v>
      </c>
      <c r="AH1285" s="17">
        <v>3.5386095759587101E-2</v>
      </c>
      <c r="AI1285" s="17">
        <v>0</v>
      </c>
      <c r="AJ1285" s="17">
        <v>0</v>
      </c>
      <c r="AK1285" s="17">
        <v>0</v>
      </c>
      <c r="AL1285" s="17"/>
      <c r="AM1285" s="17">
        <v>1.7098163456861701E-2</v>
      </c>
      <c r="AN1285" s="17">
        <v>3.2782928367513002E-2</v>
      </c>
      <c r="AO1285" s="17">
        <v>2.9936508270696199E-2</v>
      </c>
      <c r="AP1285" s="17">
        <v>3.9243865780316897E-2</v>
      </c>
      <c r="AQ1285" s="17">
        <v>0</v>
      </c>
      <c r="AR1285" s="17"/>
      <c r="AS1285" s="17">
        <v>3.2596652294075101E-2</v>
      </c>
      <c r="AT1285" s="17">
        <v>1.92161770547747E-2</v>
      </c>
      <c r="AU1285" s="17">
        <v>3.5556750663157798E-2</v>
      </c>
      <c r="AV1285" s="17">
        <v>4.6143699068401697E-2</v>
      </c>
      <c r="AW1285" s="17"/>
      <c r="AX1285" s="17">
        <v>3.0830673718393799E-2</v>
      </c>
      <c r="AY1285" s="17"/>
      <c r="AZ1285" s="17">
        <v>2.8329273486349501E-2</v>
      </c>
      <c r="BA1285" s="17">
        <v>1.7883676839909501E-2</v>
      </c>
      <c r="BB1285" s="17">
        <v>4.5867009240880399E-2</v>
      </c>
      <c r="BC1285" s="17"/>
      <c r="BD1285" s="17">
        <v>3.4455768249680101E-2</v>
      </c>
      <c r="BE1285" s="17">
        <v>2.18064506995812E-2</v>
      </c>
    </row>
    <row r="1286" spans="2:57" x14ac:dyDescent="0.35">
      <c r="B1286" t="s">
        <v>506</v>
      </c>
      <c r="C1286" s="17">
        <v>3.3909067820374797E-2</v>
      </c>
      <c r="D1286" s="17">
        <v>3.4085335287929001E-2</v>
      </c>
      <c r="E1286" s="17">
        <v>3.3964840533055103E-2</v>
      </c>
      <c r="F1286" s="17"/>
      <c r="G1286" s="17">
        <v>1.3030343172410599E-2</v>
      </c>
      <c r="H1286" s="17">
        <v>3.0385349407619701E-2</v>
      </c>
      <c r="I1286" s="17">
        <v>3.9155121511497797E-2</v>
      </c>
      <c r="J1286" s="17">
        <v>4.1983035446689299E-2</v>
      </c>
      <c r="K1286" s="17">
        <v>4.90721531644717E-2</v>
      </c>
      <c r="L1286" s="17">
        <v>0</v>
      </c>
      <c r="M1286" s="17"/>
      <c r="N1286" s="17">
        <v>3.4043555263094397E-2</v>
      </c>
      <c r="O1286" s="17">
        <v>5.1757097989550298E-2</v>
      </c>
      <c r="P1286" s="17">
        <v>1.9241601781246599E-2</v>
      </c>
      <c r="Q1286" s="17">
        <v>0</v>
      </c>
      <c r="R1286" s="17"/>
      <c r="S1286" s="17">
        <v>3.3333333333333298E-2</v>
      </c>
      <c r="T1286" s="17">
        <v>3.8095238095238099E-2</v>
      </c>
      <c r="U1286" s="17">
        <v>2.9411764705882401E-2</v>
      </c>
      <c r="V1286" s="17">
        <v>0</v>
      </c>
      <c r="W1286" s="17">
        <v>6.7796610169491497E-2</v>
      </c>
      <c r="X1286" s="17">
        <v>1.26582278481013E-2</v>
      </c>
      <c r="Y1286" s="17">
        <v>1.4285714285714299E-2</v>
      </c>
      <c r="Z1286" s="17">
        <v>4.6511627906976702E-2</v>
      </c>
      <c r="AA1286" s="17">
        <v>6.6666666666666693E-2</v>
      </c>
      <c r="AB1286" s="17"/>
      <c r="AC1286" s="17">
        <v>3.2517538875827499E-2</v>
      </c>
      <c r="AD1286" s="17">
        <v>4.0323430086717897E-2</v>
      </c>
      <c r="AE1286" s="17">
        <v>0</v>
      </c>
      <c r="AF1286" s="17"/>
      <c r="AG1286" s="17">
        <v>3.5437069562195403E-2</v>
      </c>
      <c r="AH1286" s="17">
        <v>3.0136923034991499E-2</v>
      </c>
      <c r="AI1286" s="17">
        <v>3.4046903471416097E-2</v>
      </c>
      <c r="AJ1286" s="17">
        <v>0</v>
      </c>
      <c r="AK1286" s="17">
        <v>2.1251463146306101E-2</v>
      </c>
      <c r="AL1286" s="17"/>
      <c r="AM1286" s="17">
        <v>0</v>
      </c>
      <c r="AN1286" s="17">
        <v>0</v>
      </c>
      <c r="AO1286" s="17">
        <v>4.1555277805674598E-2</v>
      </c>
      <c r="AP1286" s="17">
        <v>6.3857294301202502E-2</v>
      </c>
      <c r="AQ1286" s="17">
        <v>4.3338922809394803E-2</v>
      </c>
      <c r="AR1286" s="17"/>
      <c r="AS1286" s="17">
        <v>2.9628761578664502E-2</v>
      </c>
      <c r="AT1286" s="17">
        <v>3.4894882096398801E-2</v>
      </c>
      <c r="AU1286" s="17">
        <v>2.71865174561997E-2</v>
      </c>
      <c r="AV1286" s="17">
        <v>4.8517065114185597E-2</v>
      </c>
      <c r="AW1286" s="17"/>
      <c r="AX1286" s="17">
        <v>2.9076817219118499E-2</v>
      </c>
      <c r="AY1286" s="17"/>
      <c r="AZ1286" s="17">
        <v>3.2643597988177703E-2</v>
      </c>
      <c r="BA1286" s="17">
        <v>2.6473155004408701E-2</v>
      </c>
      <c r="BB1286" s="17">
        <v>4.6820156546958598E-2</v>
      </c>
      <c r="BC1286" s="17"/>
      <c r="BD1286" s="17">
        <v>2.59920376097541E-2</v>
      </c>
      <c r="BE1286" s="17">
        <v>4.7087752801256502E-2</v>
      </c>
    </row>
    <row r="1287" spans="2:57" x14ac:dyDescent="0.35">
      <c r="B1287" t="s">
        <v>498</v>
      </c>
      <c r="C1287" s="17">
        <v>0.129734448733031</v>
      </c>
      <c r="D1287" s="17">
        <v>8.7805349475325895E-2</v>
      </c>
      <c r="E1287" s="17">
        <v>0.15253214224705899</v>
      </c>
      <c r="F1287" s="17"/>
      <c r="G1287" s="17">
        <v>5.5431068980200601E-2</v>
      </c>
      <c r="H1287" s="17">
        <v>5.5459402387385399E-2</v>
      </c>
      <c r="I1287" s="17">
        <v>0.140393850592997</v>
      </c>
      <c r="J1287" s="17">
        <v>0.213810629450953</v>
      </c>
      <c r="K1287" s="17">
        <v>0.11317718829033099</v>
      </c>
      <c r="L1287" s="17">
        <v>0.374045514764346</v>
      </c>
      <c r="M1287" s="17"/>
      <c r="N1287" s="17">
        <v>0.13522426050619199</v>
      </c>
      <c r="O1287" s="17">
        <v>0.14287583792889499</v>
      </c>
      <c r="P1287" s="17">
        <v>0.14074971238815401</v>
      </c>
      <c r="Q1287" s="17">
        <v>5.9815898186808401E-2</v>
      </c>
      <c r="R1287" s="17"/>
      <c r="S1287" s="17">
        <v>8.3333333333333301E-2</v>
      </c>
      <c r="T1287" s="17">
        <v>0.161904761904762</v>
      </c>
      <c r="U1287" s="17">
        <v>0.11764705882352899</v>
      </c>
      <c r="V1287" s="17">
        <v>0.126984126984127</v>
      </c>
      <c r="W1287" s="17">
        <v>0.152542372881356</v>
      </c>
      <c r="X1287" s="17">
        <v>0.164556962025316</v>
      </c>
      <c r="Y1287" s="17">
        <v>0.128571428571429</v>
      </c>
      <c r="Z1287" s="17">
        <v>0.13953488372093001</v>
      </c>
      <c r="AA1287" s="17">
        <v>0.11111111111111099</v>
      </c>
      <c r="AB1287" s="17"/>
      <c r="AC1287" s="17">
        <v>0.133448677162222</v>
      </c>
      <c r="AD1287" s="17">
        <v>0.13065927150499401</v>
      </c>
      <c r="AE1287" s="17">
        <v>0.14060454985071899</v>
      </c>
      <c r="AF1287" s="17"/>
      <c r="AG1287" s="17">
        <v>0.14730005301619301</v>
      </c>
      <c r="AH1287" s="17">
        <v>0.12431645518428</v>
      </c>
      <c r="AI1287" s="17">
        <v>0.123892632730047</v>
      </c>
      <c r="AJ1287" s="17">
        <v>0</v>
      </c>
      <c r="AK1287" s="17">
        <v>0.16906591645909999</v>
      </c>
      <c r="AL1287" s="17"/>
      <c r="AM1287" s="17">
        <v>0.125708424352276</v>
      </c>
      <c r="AN1287" s="17">
        <v>0.108435491302804</v>
      </c>
      <c r="AO1287" s="17">
        <v>0.10938953515861199</v>
      </c>
      <c r="AP1287" s="17">
        <v>0.15210872650426499</v>
      </c>
      <c r="AQ1287" s="17">
        <v>0.17399439435762801</v>
      </c>
      <c r="AR1287" s="17"/>
      <c r="AS1287" s="17">
        <v>0.116375165021928</v>
      </c>
      <c r="AT1287" s="17">
        <v>0.10758427989270899</v>
      </c>
      <c r="AU1287" s="17">
        <v>0.221266423151675</v>
      </c>
      <c r="AV1287" s="17">
        <v>7.5208133871443594E-2</v>
      </c>
      <c r="AW1287" s="17"/>
      <c r="AX1287" s="17">
        <v>0.13804382919776301</v>
      </c>
      <c r="AY1287" s="17"/>
      <c r="AZ1287" s="17">
        <v>7.5550797263882502E-2</v>
      </c>
      <c r="BA1287" s="17">
        <v>0.100379787420888</v>
      </c>
      <c r="BB1287" s="17">
        <v>0.207433016309329</v>
      </c>
      <c r="BC1287" s="17"/>
      <c r="BD1287" s="17">
        <v>0.147813062599953</v>
      </c>
      <c r="BE1287" s="17">
        <v>8.5834244138724397E-2</v>
      </c>
    </row>
    <row r="1288" spans="2:57" x14ac:dyDescent="0.35">
      <c r="B1288" t="s">
        <v>508</v>
      </c>
      <c r="C1288" s="17">
        <v>1.39972610876355E-2</v>
      </c>
      <c r="D1288" s="17">
        <v>1.7615150791757801E-2</v>
      </c>
      <c r="E1288" s="17">
        <v>1.19353713548342E-2</v>
      </c>
      <c r="F1288" s="17"/>
      <c r="G1288" s="17">
        <v>0</v>
      </c>
      <c r="H1288" s="17">
        <v>1.61493507828077E-2</v>
      </c>
      <c r="I1288" s="17">
        <v>1.77131893939034E-2</v>
      </c>
      <c r="J1288" s="17">
        <v>2.0434168310239201E-2</v>
      </c>
      <c r="K1288" s="17">
        <v>1.03820524918772E-2</v>
      </c>
      <c r="L1288" s="17">
        <v>0</v>
      </c>
      <c r="M1288" s="17"/>
      <c r="N1288" s="17">
        <v>2.1959927971406501E-2</v>
      </c>
      <c r="O1288" s="17">
        <v>1.1677278076891701E-2</v>
      </c>
      <c r="P1288" s="17">
        <v>0</v>
      </c>
      <c r="Q1288" s="17">
        <v>0</v>
      </c>
      <c r="R1288" s="17"/>
      <c r="S1288" s="17">
        <v>0</v>
      </c>
      <c r="T1288" s="17">
        <v>1.9047619047619001E-2</v>
      </c>
      <c r="U1288" s="17">
        <v>0</v>
      </c>
      <c r="V1288" s="17">
        <v>4.7619047619047603E-2</v>
      </c>
      <c r="W1288" s="17">
        <v>3.3898305084745797E-2</v>
      </c>
      <c r="X1288" s="17">
        <v>1.26582278481013E-2</v>
      </c>
      <c r="Y1288" s="17">
        <v>1.4285714285714299E-2</v>
      </c>
      <c r="Z1288" s="17">
        <v>0</v>
      </c>
      <c r="AA1288" s="17">
        <v>0</v>
      </c>
      <c r="AB1288" s="17"/>
      <c r="AC1288" s="17">
        <v>2.00795143764564E-2</v>
      </c>
      <c r="AD1288" s="17">
        <v>9.5416389489941505E-3</v>
      </c>
      <c r="AE1288" s="17">
        <v>2.45652215392607E-2</v>
      </c>
      <c r="AF1288" s="17"/>
      <c r="AG1288" s="17">
        <v>1.87387227977238E-2</v>
      </c>
      <c r="AH1288" s="17">
        <v>3.7284861873516199E-3</v>
      </c>
      <c r="AI1288" s="17">
        <v>6.9401204693123303E-2</v>
      </c>
      <c r="AJ1288" s="17">
        <v>0</v>
      </c>
      <c r="AK1288" s="17">
        <v>2.0425905054156299E-2</v>
      </c>
      <c r="AL1288" s="17"/>
      <c r="AM1288" s="17">
        <v>0</v>
      </c>
      <c r="AN1288" s="17">
        <v>1.65593304603028E-2</v>
      </c>
      <c r="AO1288" s="17">
        <v>1.6048494878562299E-2</v>
      </c>
      <c r="AP1288" s="17">
        <v>1.9217865115443201E-2</v>
      </c>
      <c r="AQ1288" s="17">
        <v>0</v>
      </c>
      <c r="AR1288" s="17"/>
      <c r="AS1288" s="17">
        <v>6.5327875051225601E-3</v>
      </c>
      <c r="AT1288" s="17">
        <v>2.0982867551154801E-2</v>
      </c>
      <c r="AU1288" s="17">
        <v>6.4199688697368197E-3</v>
      </c>
      <c r="AV1288" s="17">
        <v>2.1353087105508699E-2</v>
      </c>
      <c r="AW1288" s="17"/>
      <c r="AX1288" s="17">
        <v>1.5431492872979799E-2</v>
      </c>
      <c r="AY1288" s="17"/>
      <c r="AZ1288" s="17">
        <v>4.5317541672175096E-3</v>
      </c>
      <c r="BA1288" s="17">
        <v>2.0437944395979801E-2</v>
      </c>
      <c r="BB1288" s="17">
        <v>1.6659262309444201E-2</v>
      </c>
      <c r="BC1288" s="17"/>
      <c r="BD1288" s="17">
        <v>1.09826871319131E-2</v>
      </c>
      <c r="BE1288" s="17">
        <v>2.0525700735000499E-2</v>
      </c>
    </row>
    <row r="1289" spans="2:57" x14ac:dyDescent="0.35">
      <c r="B1289" t="s">
        <v>510</v>
      </c>
      <c r="C1289" s="17">
        <v>9.1128778828998697E-3</v>
      </c>
      <c r="D1289" s="17">
        <v>2.1061390574432001E-2</v>
      </c>
      <c r="E1289" s="17">
        <v>2.1287314135304599E-3</v>
      </c>
      <c r="F1289" s="17"/>
      <c r="G1289" s="17">
        <v>4.8730196446339198E-2</v>
      </c>
      <c r="H1289" s="17">
        <v>4.8618713956597396E-3</v>
      </c>
      <c r="I1289" s="17">
        <v>5.1402417754417701E-3</v>
      </c>
      <c r="J1289" s="17">
        <v>9.0694116883801301E-3</v>
      </c>
      <c r="K1289" s="17">
        <v>0</v>
      </c>
      <c r="L1289" s="17">
        <v>0</v>
      </c>
      <c r="M1289" s="17"/>
      <c r="N1289" s="17">
        <v>5.2257022192922402E-3</v>
      </c>
      <c r="O1289" s="17">
        <v>6.2731731867548103E-3</v>
      </c>
      <c r="P1289" s="17">
        <v>1.5625904351357901E-2</v>
      </c>
      <c r="Q1289" s="17">
        <v>2.77076710016202E-2</v>
      </c>
      <c r="R1289" s="17"/>
      <c r="S1289" s="17">
        <v>8.3333333333333297E-3</v>
      </c>
      <c r="T1289" s="17">
        <v>9.5238095238095195E-3</v>
      </c>
      <c r="U1289" s="17">
        <v>0</v>
      </c>
      <c r="V1289" s="17">
        <v>0</v>
      </c>
      <c r="W1289" s="17">
        <v>0</v>
      </c>
      <c r="X1289" s="17">
        <v>3.7974683544303799E-2</v>
      </c>
      <c r="Y1289" s="17">
        <v>0</v>
      </c>
      <c r="Z1289" s="17">
        <v>4.6511627906976702E-2</v>
      </c>
      <c r="AA1289" s="17">
        <v>0</v>
      </c>
      <c r="AB1289" s="17"/>
      <c r="AC1289" s="17">
        <v>4.2544434135506903E-3</v>
      </c>
      <c r="AD1289" s="17">
        <v>9.8887680530884304E-3</v>
      </c>
      <c r="AE1289" s="17">
        <v>1.19949761377556E-2</v>
      </c>
      <c r="AF1289" s="17"/>
      <c r="AG1289" s="17">
        <v>7.5626153464481496E-3</v>
      </c>
      <c r="AH1289" s="17">
        <v>9.1215165140144695E-3</v>
      </c>
      <c r="AI1289" s="17">
        <v>0</v>
      </c>
      <c r="AJ1289" s="17">
        <v>0</v>
      </c>
      <c r="AK1289" s="17">
        <v>1.9064178050545898E-2</v>
      </c>
      <c r="AL1289" s="17"/>
      <c r="AM1289" s="17">
        <v>3.3912304264938402E-2</v>
      </c>
      <c r="AN1289" s="17">
        <v>2.2990381353083799E-2</v>
      </c>
      <c r="AO1289" s="17">
        <v>5.9425556251758698E-3</v>
      </c>
      <c r="AP1289" s="17">
        <v>0</v>
      </c>
      <c r="AQ1289" s="17">
        <v>0</v>
      </c>
      <c r="AR1289" s="17"/>
      <c r="AS1289" s="17">
        <v>9.8817614916223602E-3</v>
      </c>
      <c r="AT1289" s="17">
        <v>1.11455494187444E-2</v>
      </c>
      <c r="AU1289" s="17">
        <v>0</v>
      </c>
      <c r="AV1289" s="17">
        <v>1.59151013307425E-2</v>
      </c>
      <c r="AW1289" s="17"/>
      <c r="AX1289" s="17">
        <v>1.14800356265513E-2</v>
      </c>
      <c r="AY1289" s="17"/>
      <c r="AZ1289" s="17">
        <v>1.5817776249906702E-2</v>
      </c>
      <c r="BA1289" s="17">
        <v>7.1465627311722299E-3</v>
      </c>
      <c r="BB1289" s="17">
        <v>5.2184917379325801E-3</v>
      </c>
      <c r="BC1289" s="17"/>
      <c r="BD1289" s="17">
        <v>8.8010602973043802E-3</v>
      </c>
      <c r="BE1289" s="17">
        <v>1.18037113853678E-2</v>
      </c>
    </row>
    <row r="1290" spans="2:57" x14ac:dyDescent="0.35">
      <c r="B1290" t="s">
        <v>509</v>
      </c>
      <c r="C1290" s="17">
        <v>1.6866269041389201E-2</v>
      </c>
      <c r="D1290" s="17">
        <v>2.31151946242171E-2</v>
      </c>
      <c r="E1290" s="17">
        <v>1.3270540594281E-2</v>
      </c>
      <c r="F1290" s="17"/>
      <c r="G1290" s="17">
        <v>1.3030343172410599E-2</v>
      </c>
      <c r="H1290" s="17">
        <v>1.5154486214226499E-2</v>
      </c>
      <c r="I1290" s="17">
        <v>2.7706122458165301E-2</v>
      </c>
      <c r="J1290" s="17">
        <v>2.44930099609031E-2</v>
      </c>
      <c r="K1290" s="17">
        <v>0</v>
      </c>
      <c r="L1290" s="17">
        <v>0</v>
      </c>
      <c r="M1290" s="17"/>
      <c r="N1290" s="17">
        <v>1.63090982943205E-2</v>
      </c>
      <c r="O1290" s="17">
        <v>2.9009980272144398E-2</v>
      </c>
      <c r="P1290" s="17">
        <v>1.0032047620021099E-2</v>
      </c>
      <c r="Q1290" s="17">
        <v>0</v>
      </c>
      <c r="R1290" s="17"/>
      <c r="S1290" s="17">
        <v>4.1666666666666699E-2</v>
      </c>
      <c r="T1290" s="17">
        <v>2.8571428571428598E-2</v>
      </c>
      <c r="U1290" s="17">
        <v>0</v>
      </c>
      <c r="V1290" s="17">
        <v>0</v>
      </c>
      <c r="W1290" s="17">
        <v>1.6949152542372899E-2</v>
      </c>
      <c r="X1290" s="17">
        <v>1.26582278481013E-2</v>
      </c>
      <c r="Y1290" s="17">
        <v>0</v>
      </c>
      <c r="Z1290" s="17">
        <v>0</v>
      </c>
      <c r="AA1290" s="17">
        <v>2.2222222222222199E-2</v>
      </c>
      <c r="AB1290" s="17"/>
      <c r="AC1290" s="17">
        <v>8.7999333353601106E-3</v>
      </c>
      <c r="AD1290" s="17">
        <v>2.4650297932624299E-2</v>
      </c>
      <c r="AE1290" s="17">
        <v>1.17322290414048E-2</v>
      </c>
      <c r="AF1290" s="17"/>
      <c r="AG1290" s="17">
        <v>1.28858213614443E-2</v>
      </c>
      <c r="AH1290" s="17">
        <v>2.09706868280751E-2</v>
      </c>
      <c r="AI1290" s="17">
        <v>1.8728057549669701E-2</v>
      </c>
      <c r="AJ1290" s="17">
        <v>0</v>
      </c>
      <c r="AK1290" s="17">
        <v>0</v>
      </c>
      <c r="AL1290" s="17"/>
      <c r="AM1290" s="17">
        <v>0</v>
      </c>
      <c r="AN1290" s="17">
        <v>1.6391464183756501E-2</v>
      </c>
      <c r="AO1290" s="17">
        <v>2.5947361095433798E-2</v>
      </c>
      <c r="AP1290" s="17">
        <v>4.97768233066034E-3</v>
      </c>
      <c r="AQ1290" s="17">
        <v>0</v>
      </c>
      <c r="AR1290" s="17"/>
      <c r="AS1290" s="17">
        <v>5.7989675387937201E-3</v>
      </c>
      <c r="AT1290" s="17">
        <v>2.6563489325524901E-2</v>
      </c>
      <c r="AU1290" s="17">
        <v>6.6794460991525199E-3</v>
      </c>
      <c r="AV1290" s="17">
        <v>2.7830293498906901E-2</v>
      </c>
      <c r="AW1290" s="17"/>
      <c r="AX1290" s="17">
        <v>1.7917076167700899E-2</v>
      </c>
      <c r="AY1290" s="17"/>
      <c r="AZ1290" s="17">
        <v>8.4592744454726893E-3</v>
      </c>
      <c r="BA1290" s="17">
        <v>3.4610015836551301E-2</v>
      </c>
      <c r="BB1290" s="17">
        <v>4.3970624828876302E-3</v>
      </c>
      <c r="BC1290" s="17"/>
      <c r="BD1290" s="17">
        <v>1.3103134621976801E-2</v>
      </c>
      <c r="BE1290" s="17">
        <v>2.48562750729114E-2</v>
      </c>
    </row>
    <row r="1291" spans="2:57" x14ac:dyDescent="0.35">
      <c r="B1291" t="s">
        <v>497</v>
      </c>
      <c r="C1291" s="17">
        <v>5.80372484423652E-2</v>
      </c>
      <c r="D1291" s="17">
        <v>5.70227278686204E-2</v>
      </c>
      <c r="E1291" s="17">
        <v>5.8906779014016197E-2</v>
      </c>
      <c r="F1291" s="17"/>
      <c r="G1291" s="17">
        <v>4.19224817493941E-2</v>
      </c>
      <c r="H1291" s="17">
        <v>5.4538182492098998E-2</v>
      </c>
      <c r="I1291" s="17">
        <v>3.7771802024174801E-2</v>
      </c>
      <c r="J1291" s="17">
        <v>7.8515799265987105E-2</v>
      </c>
      <c r="K1291" s="17">
        <v>9.0413885163245902E-2</v>
      </c>
      <c r="L1291" s="17">
        <v>5.4295807484920001E-2</v>
      </c>
      <c r="M1291" s="17"/>
      <c r="N1291" s="17">
        <v>5.8824330850934803E-2</v>
      </c>
      <c r="O1291" s="17">
        <v>5.7812633915964001E-2</v>
      </c>
      <c r="P1291" s="17">
        <v>5.0197364143696799E-2</v>
      </c>
      <c r="Q1291" s="17">
        <v>7.0171097031051705E-2</v>
      </c>
      <c r="R1291" s="17"/>
      <c r="S1291" s="17">
        <v>8.3333333333333301E-2</v>
      </c>
      <c r="T1291" s="17">
        <v>3.8095238095238099E-2</v>
      </c>
      <c r="U1291" s="17">
        <v>5.8823529411764698E-2</v>
      </c>
      <c r="V1291" s="17">
        <v>3.17460317460318E-2</v>
      </c>
      <c r="W1291" s="17">
        <v>8.4745762711864403E-2</v>
      </c>
      <c r="X1291" s="17">
        <v>3.7974683544303799E-2</v>
      </c>
      <c r="Y1291" s="17">
        <v>5.7142857142857099E-2</v>
      </c>
      <c r="Z1291" s="17">
        <v>4.6511627906976702E-2</v>
      </c>
      <c r="AA1291" s="17">
        <v>7.7777777777777807E-2</v>
      </c>
      <c r="AB1291" s="17"/>
      <c r="AC1291" s="17">
        <v>4.5663107176519398E-2</v>
      </c>
      <c r="AD1291" s="17">
        <v>6.8206205815222104E-2</v>
      </c>
      <c r="AE1291" s="17">
        <v>4.9598274347386298E-2</v>
      </c>
      <c r="AF1291" s="17"/>
      <c r="AG1291" s="17">
        <v>3.9029174209358398E-2</v>
      </c>
      <c r="AH1291" s="17">
        <v>6.7570994572314094E-2</v>
      </c>
      <c r="AI1291" s="17">
        <v>6.4313678446590195E-2</v>
      </c>
      <c r="AJ1291" s="17">
        <v>0.18469483005198201</v>
      </c>
      <c r="AK1291" s="17">
        <v>4.6508214584848197E-2</v>
      </c>
      <c r="AL1291" s="17"/>
      <c r="AM1291" s="17">
        <v>4.9767239469270003E-2</v>
      </c>
      <c r="AN1291" s="17">
        <v>3.2849334517452998E-2</v>
      </c>
      <c r="AO1291" s="17">
        <v>7.9149193840794996E-2</v>
      </c>
      <c r="AP1291" s="17">
        <v>4.6625138149364601E-2</v>
      </c>
      <c r="AQ1291" s="17">
        <v>0.135678478035583</v>
      </c>
      <c r="AR1291" s="17"/>
      <c r="AS1291" s="17">
        <v>7.0387234332308798E-2</v>
      </c>
      <c r="AT1291" s="17">
        <v>4.9267092081964302E-2</v>
      </c>
      <c r="AU1291" s="17">
        <v>7.2220500573999494E-2</v>
      </c>
      <c r="AV1291" s="17">
        <v>3.7050240398600401E-2</v>
      </c>
      <c r="AW1291" s="17"/>
      <c r="AX1291" s="17">
        <v>5.5432032692294603E-2</v>
      </c>
      <c r="AY1291" s="17"/>
      <c r="AZ1291" s="17">
        <v>5.0879592085956597E-2</v>
      </c>
      <c r="BA1291" s="17">
        <v>7.0836610125959099E-2</v>
      </c>
      <c r="BB1291" s="17">
        <v>4.7331141322596297E-2</v>
      </c>
      <c r="BC1291" s="17"/>
      <c r="BD1291" s="17">
        <v>5.9140223441810198E-2</v>
      </c>
      <c r="BE1291" s="17">
        <v>6.2087411323246501E-2</v>
      </c>
    </row>
    <row r="1292" spans="2:57" x14ac:dyDescent="0.35">
      <c r="B1292" t="s">
        <v>504</v>
      </c>
      <c r="C1292" s="17">
        <v>7.76508991390987E-2</v>
      </c>
      <c r="D1292" s="17">
        <v>4.95283239026547E-2</v>
      </c>
      <c r="E1292" s="17">
        <v>9.4555065549308204E-2</v>
      </c>
      <c r="F1292" s="17"/>
      <c r="G1292" s="17">
        <v>5.4166001033077199E-2</v>
      </c>
      <c r="H1292" s="17">
        <v>7.7118792302087499E-2</v>
      </c>
      <c r="I1292" s="17">
        <v>8.24740581496375E-2</v>
      </c>
      <c r="J1292" s="17">
        <v>6.0111051781079901E-2</v>
      </c>
      <c r="K1292" s="17">
        <v>7.4273002026017207E-2</v>
      </c>
      <c r="L1292" s="17">
        <v>0.16611956913989601</v>
      </c>
      <c r="M1292" s="17"/>
      <c r="N1292" s="17">
        <v>7.3902707040362503E-2</v>
      </c>
      <c r="O1292" s="17">
        <v>0.109903859378253</v>
      </c>
      <c r="P1292" s="17">
        <v>7.1831722272915094E-2</v>
      </c>
      <c r="Q1292" s="17">
        <v>2.8655412000045299E-2</v>
      </c>
      <c r="R1292" s="17"/>
      <c r="S1292" s="17">
        <v>0.05</v>
      </c>
      <c r="T1292" s="17">
        <v>8.5714285714285701E-2</v>
      </c>
      <c r="U1292" s="17">
        <v>0.17647058823529399</v>
      </c>
      <c r="V1292" s="17">
        <v>0.11111111111111099</v>
      </c>
      <c r="W1292" s="17">
        <v>3.3898305084745797E-2</v>
      </c>
      <c r="X1292" s="17">
        <v>7.5949367088607597E-2</v>
      </c>
      <c r="Y1292" s="17">
        <v>0</v>
      </c>
      <c r="Z1292" s="17">
        <v>9.3023255813953501E-2</v>
      </c>
      <c r="AA1292" s="17">
        <v>7.7777777777777807E-2</v>
      </c>
      <c r="AB1292" s="17"/>
      <c r="AC1292" s="17">
        <v>5.5206759537719301E-2</v>
      </c>
      <c r="AD1292" s="17">
        <v>7.6809307585971001E-2</v>
      </c>
      <c r="AE1292" s="17">
        <v>0.121298894152179</v>
      </c>
      <c r="AF1292" s="17"/>
      <c r="AG1292" s="17">
        <v>7.8068588146226303E-2</v>
      </c>
      <c r="AH1292" s="17">
        <v>7.6253214726916305E-2</v>
      </c>
      <c r="AI1292" s="17">
        <v>4.0057658875966899E-2</v>
      </c>
      <c r="AJ1292" s="17">
        <v>0</v>
      </c>
      <c r="AK1292" s="17">
        <v>0.111250576933718</v>
      </c>
      <c r="AL1292" s="17"/>
      <c r="AM1292" s="17">
        <v>5.10104677218002E-2</v>
      </c>
      <c r="AN1292" s="17">
        <v>0.109550126538112</v>
      </c>
      <c r="AO1292" s="17">
        <v>7.0978462135564094E-2</v>
      </c>
      <c r="AP1292" s="17">
        <v>7.5742500424377704E-2</v>
      </c>
      <c r="AQ1292" s="17">
        <v>4.3338922809394803E-2</v>
      </c>
      <c r="AR1292" s="17"/>
      <c r="AS1292" s="17">
        <v>8.2722174622048297E-2</v>
      </c>
      <c r="AT1292" s="17">
        <v>8.3801866646785197E-2</v>
      </c>
      <c r="AU1292" s="17">
        <v>8.4794554500497304E-2</v>
      </c>
      <c r="AV1292" s="17">
        <v>4.4458197447104698E-2</v>
      </c>
      <c r="AW1292" s="17"/>
      <c r="AX1292" s="17">
        <v>7.55426501155083E-2</v>
      </c>
      <c r="AY1292" s="17"/>
      <c r="AZ1292" s="17">
        <v>6.5512913153529306E-2</v>
      </c>
      <c r="BA1292" s="17">
        <v>7.8173929143568202E-2</v>
      </c>
      <c r="BB1292" s="17">
        <v>9.0344781424375895E-2</v>
      </c>
      <c r="BC1292" s="17"/>
      <c r="BD1292" s="17">
        <v>8.3221023837323299E-2</v>
      </c>
      <c r="BE1292" s="17">
        <v>6.3955705118199493E-2</v>
      </c>
    </row>
    <row r="1293" spans="2:57" x14ac:dyDescent="0.35">
      <c r="B1293" t="s">
        <v>443</v>
      </c>
      <c r="C1293" s="17">
        <v>8.7110767681272794E-2</v>
      </c>
      <c r="D1293" s="17">
        <v>0.103338663538021</v>
      </c>
      <c r="E1293" s="17">
        <v>7.7976626987430894E-2</v>
      </c>
      <c r="F1293" s="17"/>
      <c r="G1293" s="17">
        <v>7.1648459967998901E-2</v>
      </c>
      <c r="H1293" s="17">
        <v>9.9057917869947498E-2</v>
      </c>
      <c r="I1293" s="17">
        <v>6.6179841397798395E-2</v>
      </c>
      <c r="J1293" s="17">
        <v>7.8582590331124594E-2</v>
      </c>
      <c r="K1293" s="17">
        <v>0.12688985697468599</v>
      </c>
      <c r="L1293" s="17">
        <v>7.9331598415933305E-2</v>
      </c>
      <c r="M1293" s="17"/>
      <c r="N1293" s="17">
        <v>8.4460644655071998E-2</v>
      </c>
      <c r="O1293" s="17">
        <v>8.7657034719243895E-2</v>
      </c>
      <c r="P1293" s="17">
        <v>7.0474301304101497E-2</v>
      </c>
      <c r="Q1293" s="17">
        <v>0.11654876821931</v>
      </c>
      <c r="R1293" s="17"/>
      <c r="S1293" s="17">
        <v>0.1</v>
      </c>
      <c r="T1293" s="17">
        <v>8.5714285714285701E-2</v>
      </c>
      <c r="U1293" s="17">
        <v>5.8823529411764698E-2</v>
      </c>
      <c r="V1293" s="17">
        <v>0.11111111111111099</v>
      </c>
      <c r="W1293" s="17">
        <v>0.101694915254237</v>
      </c>
      <c r="X1293" s="17">
        <v>8.8607594936708806E-2</v>
      </c>
      <c r="Y1293" s="17">
        <v>7.1428571428571397E-2</v>
      </c>
      <c r="Z1293" s="17">
        <v>2.32558139534884E-2</v>
      </c>
      <c r="AA1293" s="17">
        <v>0.1</v>
      </c>
      <c r="AB1293" s="17"/>
      <c r="AC1293" s="17">
        <v>0.12509421812417601</v>
      </c>
      <c r="AD1293" s="17">
        <v>7.7800974974863102E-2</v>
      </c>
      <c r="AE1293" s="17">
        <v>2.7847928274103598E-2</v>
      </c>
      <c r="AF1293" s="17"/>
      <c r="AG1293" s="17">
        <v>9.0033050571076398E-2</v>
      </c>
      <c r="AH1293" s="17">
        <v>7.6725364537083104E-2</v>
      </c>
      <c r="AI1293" s="17">
        <v>5.7465359217136601E-2</v>
      </c>
      <c r="AJ1293" s="17">
        <v>0.39246902056161198</v>
      </c>
      <c r="AK1293" s="17">
        <v>0.12838194299217801</v>
      </c>
      <c r="AL1293" s="17"/>
      <c r="AM1293" s="17">
        <v>0.13969528147675001</v>
      </c>
      <c r="AN1293" s="17">
        <v>0.10871181355544</v>
      </c>
      <c r="AO1293" s="17">
        <v>0.106830387621073</v>
      </c>
      <c r="AP1293" s="17">
        <v>3.3368958764990103E-2</v>
      </c>
      <c r="AQ1293" s="17">
        <v>0.12353752747661401</v>
      </c>
      <c r="AR1293" s="17"/>
      <c r="AS1293" s="17">
        <v>7.3467155399155201E-2</v>
      </c>
      <c r="AT1293" s="17">
        <v>8.6132412217161003E-2</v>
      </c>
      <c r="AU1293" s="17">
        <v>6.9360112879408298E-2</v>
      </c>
      <c r="AV1293" s="17">
        <v>0.138077756257076</v>
      </c>
      <c r="AW1293" s="17"/>
      <c r="AX1293" s="17">
        <v>8.3086483028843097E-2</v>
      </c>
      <c r="AY1293" s="17"/>
      <c r="AZ1293" s="17">
        <v>8.2894257183021403E-2</v>
      </c>
      <c r="BA1293" s="17">
        <v>8.8926182262944894E-2</v>
      </c>
      <c r="BB1293" s="17">
        <v>9.0117713568603E-2</v>
      </c>
      <c r="BC1293" s="17"/>
      <c r="BD1293" s="17">
        <v>8.8308209858209294E-2</v>
      </c>
      <c r="BE1293" s="17">
        <v>8.4166141490408602E-2</v>
      </c>
    </row>
    <row r="1294" spans="2:57" x14ac:dyDescent="0.35">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row>
    <row r="1295" spans="2:57" x14ac:dyDescent="0.35">
      <c r="B1295" s="6" t="s">
        <v>527</v>
      </c>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c r="AD1295" s="17"/>
      <c r="AE1295" s="17"/>
      <c r="AF1295" s="17"/>
      <c r="AG1295" s="17"/>
      <c r="AH1295" s="17"/>
      <c r="AI1295" s="17"/>
      <c r="AJ1295" s="17"/>
      <c r="AK1295" s="17"/>
      <c r="AL1295" s="17"/>
      <c r="AM1295" s="17"/>
      <c r="AN1295" s="17"/>
      <c r="AO1295" s="17"/>
      <c r="AP1295" s="17"/>
      <c r="AQ1295" s="17"/>
      <c r="AR1295" s="17"/>
      <c r="AS1295" s="17"/>
      <c r="AT1295" s="17"/>
      <c r="AU1295" s="17"/>
      <c r="AV1295" s="17"/>
      <c r="AW1295" s="17"/>
      <c r="AX1295" s="17"/>
      <c r="AY1295" s="17"/>
      <c r="AZ1295" s="17"/>
      <c r="BA1295" s="17"/>
      <c r="BB1295" s="17"/>
      <c r="BC1295" s="17"/>
      <c r="BD1295" s="17"/>
      <c r="BE1295" s="17"/>
    </row>
    <row r="1296" spans="2:57" x14ac:dyDescent="0.35">
      <c r="B1296" s="24" t="s">
        <v>85</v>
      </c>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c r="AD1296" s="17"/>
      <c r="AE1296" s="17"/>
      <c r="AF1296" s="17"/>
      <c r="AG1296" s="17"/>
      <c r="AH1296" s="17"/>
      <c r="AI1296" s="17"/>
      <c r="AJ1296" s="17"/>
      <c r="AK1296" s="17"/>
      <c r="AL1296" s="17"/>
      <c r="AM1296" s="17"/>
      <c r="AN1296" s="17"/>
      <c r="AO1296" s="17"/>
      <c r="AP1296" s="17"/>
      <c r="AQ1296" s="17"/>
      <c r="AR1296" s="17"/>
      <c r="AS1296" s="17"/>
      <c r="AT1296" s="17"/>
      <c r="AU1296" s="17"/>
      <c r="AV1296" s="17"/>
      <c r="AW1296" s="17"/>
      <c r="AX1296" s="17"/>
      <c r="AY1296" s="17"/>
      <c r="AZ1296" s="17"/>
      <c r="BA1296" s="17"/>
      <c r="BB1296" s="17"/>
      <c r="BC1296" s="17"/>
      <c r="BD1296" s="17"/>
      <c r="BE1296" s="17"/>
    </row>
    <row r="1297" spans="2:57" x14ac:dyDescent="0.35">
      <c r="B1297" t="s">
        <v>397</v>
      </c>
      <c r="C1297" s="17">
        <v>6.0559025898392002E-2</v>
      </c>
      <c r="D1297" s="17">
        <v>9.44990707835381E-2</v>
      </c>
      <c r="E1297" s="17">
        <v>4.0883417444669598E-2</v>
      </c>
      <c r="F1297" s="17"/>
      <c r="G1297" s="17">
        <v>9.8240226563007904E-2</v>
      </c>
      <c r="H1297" s="17">
        <v>6.8885787529168199E-2</v>
      </c>
      <c r="I1297" s="17">
        <v>7.8892090575916396E-2</v>
      </c>
      <c r="J1297" s="17">
        <v>4.85448836966801E-2</v>
      </c>
      <c r="K1297" s="17">
        <v>2.1032112855098602E-2</v>
      </c>
      <c r="L1297" s="17">
        <v>0</v>
      </c>
      <c r="M1297" s="17"/>
      <c r="N1297" s="17">
        <v>4.4628975500581702E-2</v>
      </c>
      <c r="O1297" s="17">
        <v>7.6496285968359307E-2</v>
      </c>
      <c r="P1297" s="17">
        <v>7.0424307711310696E-2</v>
      </c>
      <c r="Q1297" s="17">
        <v>9.2734270453202705E-2</v>
      </c>
      <c r="R1297" s="17"/>
      <c r="S1297" s="17">
        <v>6.6666666666666693E-2</v>
      </c>
      <c r="T1297" s="17">
        <v>5.7142857142857099E-2</v>
      </c>
      <c r="U1297" s="17">
        <v>5.8823529411764698E-2</v>
      </c>
      <c r="V1297" s="17">
        <v>7.9365079365079402E-2</v>
      </c>
      <c r="W1297" s="17">
        <v>5.0847457627118599E-2</v>
      </c>
      <c r="X1297" s="17">
        <v>2.53164556962025E-2</v>
      </c>
      <c r="Y1297" s="17">
        <v>8.5714285714285701E-2</v>
      </c>
      <c r="Z1297" s="17">
        <v>6.9767441860465101E-2</v>
      </c>
      <c r="AA1297" s="17">
        <v>5.5555555555555601E-2</v>
      </c>
      <c r="AB1297" s="17"/>
      <c r="AC1297" s="17">
        <v>6.5603505991045294E-2</v>
      </c>
      <c r="AD1297" s="17">
        <v>6.1082112261969801E-2</v>
      </c>
      <c r="AE1297" s="17">
        <v>2.30097205230652E-2</v>
      </c>
      <c r="AF1297" s="17"/>
      <c r="AG1297" s="17">
        <v>5.41914621379661E-2</v>
      </c>
      <c r="AH1297" s="17">
        <v>4.7241031594701999E-2</v>
      </c>
      <c r="AI1297" s="17">
        <v>0.124965040451207</v>
      </c>
      <c r="AJ1297" s="17">
        <v>0.20363788954449299</v>
      </c>
      <c r="AK1297" s="17">
        <v>6.0364213147524597E-2</v>
      </c>
      <c r="AL1297" s="17"/>
      <c r="AM1297" s="17">
        <v>8.0806291356964002E-2</v>
      </c>
      <c r="AN1297" s="17">
        <v>4.29417922669936E-2</v>
      </c>
      <c r="AO1297" s="17">
        <v>4.7633002663426002E-2</v>
      </c>
      <c r="AP1297" s="17">
        <v>8.5506648976966096E-2</v>
      </c>
      <c r="AQ1297" s="17">
        <v>0.132582840692055</v>
      </c>
      <c r="AR1297" s="17"/>
      <c r="AS1297" s="17">
        <v>7.4779166088180193E-2</v>
      </c>
      <c r="AT1297" s="17">
        <v>6.8163485551645905E-2</v>
      </c>
      <c r="AU1297" s="17">
        <v>1.9835852190781701E-2</v>
      </c>
      <c r="AV1297" s="17">
        <v>7.5727530250087896E-2</v>
      </c>
      <c r="AW1297" s="17"/>
      <c r="AX1297" s="17">
        <v>5.8642146964282202E-2</v>
      </c>
      <c r="AY1297" s="17"/>
      <c r="AZ1297" s="17">
        <v>4.5022414216419601E-2</v>
      </c>
      <c r="BA1297" s="17">
        <v>7.7559005540828202E-2</v>
      </c>
      <c r="BB1297" s="17">
        <v>5.9324232713361E-2</v>
      </c>
      <c r="BC1297" s="17"/>
      <c r="BD1297" s="17">
        <v>6.8884120422503303E-2</v>
      </c>
      <c r="BE1297" s="17">
        <v>6.1959175482615397E-2</v>
      </c>
    </row>
    <row r="1298" spans="2:57" x14ac:dyDescent="0.35">
      <c r="B1298" t="s">
        <v>523</v>
      </c>
      <c r="C1298" s="17">
        <v>0.168504750449878</v>
      </c>
      <c r="D1298" s="17">
        <v>0.17901802061476199</v>
      </c>
      <c r="E1298" s="17">
        <v>0.163114122009658</v>
      </c>
      <c r="F1298" s="17"/>
      <c r="G1298" s="17">
        <v>0.20753093532612901</v>
      </c>
      <c r="H1298" s="17">
        <v>0.21970214759712201</v>
      </c>
      <c r="I1298" s="17">
        <v>0.16941712620890001</v>
      </c>
      <c r="J1298" s="17">
        <v>0.11177613420327299</v>
      </c>
      <c r="K1298" s="17">
        <v>0.14244367943334399</v>
      </c>
      <c r="L1298" s="17">
        <v>7.7385584857082093E-2</v>
      </c>
      <c r="M1298" s="17"/>
      <c r="N1298" s="17">
        <v>0.156373290766289</v>
      </c>
      <c r="O1298" s="17">
        <v>0.19356894937944499</v>
      </c>
      <c r="P1298" s="17">
        <v>0.186368127507758</v>
      </c>
      <c r="Q1298" s="17">
        <v>0.15290955814637999</v>
      </c>
      <c r="R1298" s="17"/>
      <c r="S1298" s="17">
        <v>0.241666666666667</v>
      </c>
      <c r="T1298" s="17">
        <v>0.15238095238095201</v>
      </c>
      <c r="U1298" s="17">
        <v>0.11764705882352899</v>
      </c>
      <c r="V1298" s="17">
        <v>0.17460317460317501</v>
      </c>
      <c r="W1298" s="17">
        <v>0.152542372881356</v>
      </c>
      <c r="X1298" s="17">
        <v>0.189873417721519</v>
      </c>
      <c r="Y1298" s="17">
        <v>0.17142857142857101</v>
      </c>
      <c r="Z1298" s="17">
        <v>0.209302325581395</v>
      </c>
      <c r="AA1298" s="17">
        <v>0.11111111111111099</v>
      </c>
      <c r="AB1298" s="17"/>
      <c r="AC1298" s="17">
        <v>0.165488198138808</v>
      </c>
      <c r="AD1298" s="17">
        <v>0.15894531195248701</v>
      </c>
      <c r="AE1298" s="17">
        <v>0.19189269638883399</v>
      </c>
      <c r="AF1298" s="17"/>
      <c r="AG1298" s="17">
        <v>0.16731009954395901</v>
      </c>
      <c r="AH1298" s="17">
        <v>0.17370134127996101</v>
      </c>
      <c r="AI1298" s="17">
        <v>0.16631831588877699</v>
      </c>
      <c r="AJ1298" s="17">
        <v>0</v>
      </c>
      <c r="AK1298" s="17">
        <v>8.5761840712292606E-2</v>
      </c>
      <c r="AL1298" s="17"/>
      <c r="AM1298" s="17">
        <v>0.173250177880303</v>
      </c>
      <c r="AN1298" s="17">
        <v>0.12083470238320999</v>
      </c>
      <c r="AO1298" s="17">
        <v>0.189501434102017</v>
      </c>
      <c r="AP1298" s="17">
        <v>0.18257007203044101</v>
      </c>
      <c r="AQ1298" s="17">
        <v>9.1861238380046104E-2</v>
      </c>
      <c r="AR1298" s="17"/>
      <c r="AS1298" s="17">
        <v>0.14935081888291701</v>
      </c>
      <c r="AT1298" s="17">
        <v>0.17993452227846399</v>
      </c>
      <c r="AU1298" s="17">
        <v>9.1755478787054701E-2</v>
      </c>
      <c r="AV1298" s="17">
        <v>0.28342246226707402</v>
      </c>
      <c r="AW1298" s="17"/>
      <c r="AX1298" s="17">
        <v>0.17037631132564601</v>
      </c>
      <c r="AY1298" s="17"/>
      <c r="AZ1298" s="17">
        <v>0.17857288922767001</v>
      </c>
      <c r="BA1298" s="17">
        <v>0.208346861501399</v>
      </c>
      <c r="BB1298" s="17">
        <v>0.119046184423423</v>
      </c>
      <c r="BC1298" s="17"/>
      <c r="BD1298" s="17">
        <v>0.138357405056376</v>
      </c>
      <c r="BE1298" s="17">
        <v>0.20896902164325301</v>
      </c>
    </row>
    <row r="1299" spans="2:57" x14ac:dyDescent="0.35">
      <c r="B1299" t="s">
        <v>524</v>
      </c>
      <c r="C1299" s="17">
        <v>0.26750038586152303</v>
      </c>
      <c r="D1299" s="17">
        <v>0.35089464384373897</v>
      </c>
      <c r="E1299" s="17">
        <v>0.219713464276898</v>
      </c>
      <c r="F1299" s="17"/>
      <c r="G1299" s="17">
        <v>0.14096807351579499</v>
      </c>
      <c r="H1299" s="17">
        <v>0.30819632369695499</v>
      </c>
      <c r="I1299" s="17">
        <v>0.22700073306535201</v>
      </c>
      <c r="J1299" s="17">
        <v>0.28494825529775403</v>
      </c>
      <c r="K1299" s="17">
        <v>0.25811390939150503</v>
      </c>
      <c r="L1299" s="17">
        <v>0.46175204405394299</v>
      </c>
      <c r="M1299" s="17"/>
      <c r="N1299" s="17">
        <v>0.29022297482911202</v>
      </c>
      <c r="O1299" s="17">
        <v>0.20053981378597699</v>
      </c>
      <c r="P1299" s="17">
        <v>0.249128839805035</v>
      </c>
      <c r="Q1299" s="17">
        <v>0.32871704805058599</v>
      </c>
      <c r="R1299" s="17"/>
      <c r="S1299" s="17">
        <v>0.25</v>
      </c>
      <c r="T1299" s="17">
        <v>0.20952380952381</v>
      </c>
      <c r="U1299" s="17">
        <v>0.26470588235294101</v>
      </c>
      <c r="V1299" s="17">
        <v>0.33333333333333298</v>
      </c>
      <c r="W1299" s="17">
        <v>0.28813559322033899</v>
      </c>
      <c r="X1299" s="17">
        <v>0.291139240506329</v>
      </c>
      <c r="Y1299" s="17">
        <v>0.22857142857142901</v>
      </c>
      <c r="Z1299" s="17">
        <v>0.27906976744186002</v>
      </c>
      <c r="AA1299" s="17">
        <v>0.3</v>
      </c>
      <c r="AB1299" s="17"/>
      <c r="AC1299" s="17">
        <v>0.30853811038226198</v>
      </c>
      <c r="AD1299" s="17">
        <v>0.26529158945567699</v>
      </c>
      <c r="AE1299" s="17">
        <v>0.20796187880737399</v>
      </c>
      <c r="AF1299" s="17"/>
      <c r="AG1299" s="17">
        <v>0.33874174187363898</v>
      </c>
      <c r="AH1299" s="17">
        <v>0.26363525146781402</v>
      </c>
      <c r="AI1299" s="17">
        <v>0.22618392411432101</v>
      </c>
      <c r="AJ1299" s="17">
        <v>0.39246902056161198</v>
      </c>
      <c r="AK1299" s="17">
        <v>0.206659315466895</v>
      </c>
      <c r="AL1299" s="17"/>
      <c r="AM1299" s="17">
        <v>0.38352132598731897</v>
      </c>
      <c r="AN1299" s="17">
        <v>0.31022011892328499</v>
      </c>
      <c r="AO1299" s="17">
        <v>0.26985110259755701</v>
      </c>
      <c r="AP1299" s="17">
        <v>0.19726956464589901</v>
      </c>
      <c r="AQ1299" s="17">
        <v>0.214750841761503</v>
      </c>
      <c r="AR1299" s="17"/>
      <c r="AS1299" s="17">
        <v>0.26295316162291898</v>
      </c>
      <c r="AT1299" s="17">
        <v>0.27666020021193699</v>
      </c>
      <c r="AU1299" s="17">
        <v>0.28371093688724502</v>
      </c>
      <c r="AV1299" s="17">
        <v>0.23115302294138401</v>
      </c>
      <c r="AW1299" s="17"/>
      <c r="AX1299" s="17">
        <v>0.27592293643942001</v>
      </c>
      <c r="AY1299" s="17"/>
      <c r="AZ1299" s="17">
        <v>0.24062428579308501</v>
      </c>
      <c r="BA1299" s="17">
        <v>0.27909055312783299</v>
      </c>
      <c r="BB1299" s="17">
        <v>0.270678139563653</v>
      </c>
      <c r="BC1299" s="17"/>
      <c r="BD1299" s="17">
        <v>0.25661926114216199</v>
      </c>
      <c r="BE1299" s="17">
        <v>0.282357741473794</v>
      </c>
    </row>
    <row r="1300" spans="2:57" x14ac:dyDescent="0.35">
      <c r="B1300" t="s">
        <v>525</v>
      </c>
      <c r="C1300" s="17">
        <v>0.345063621513782</v>
      </c>
      <c r="D1300" s="17">
        <v>0.25395127493335701</v>
      </c>
      <c r="E1300" s="17">
        <v>0.39556791739313701</v>
      </c>
      <c r="F1300" s="17"/>
      <c r="G1300" s="17">
        <v>0.34453657439967</v>
      </c>
      <c r="H1300" s="17">
        <v>0.27172645363792602</v>
      </c>
      <c r="I1300" s="17">
        <v>0.34009944742467801</v>
      </c>
      <c r="J1300" s="17">
        <v>0.38373573818853102</v>
      </c>
      <c r="K1300" s="17">
        <v>0.44494225030254603</v>
      </c>
      <c r="L1300" s="17">
        <v>0.361350416121137</v>
      </c>
      <c r="M1300" s="17"/>
      <c r="N1300" s="17">
        <v>0.33896946645925302</v>
      </c>
      <c r="O1300" s="17">
        <v>0.36762741610312999</v>
      </c>
      <c r="P1300" s="17">
        <v>0.36638641087361001</v>
      </c>
      <c r="Q1300" s="17">
        <v>0.31126553225671399</v>
      </c>
      <c r="R1300" s="17"/>
      <c r="S1300" s="17">
        <v>0.29166666666666702</v>
      </c>
      <c r="T1300" s="17">
        <v>0.42857142857142899</v>
      </c>
      <c r="U1300" s="17">
        <v>0.38235294117647101</v>
      </c>
      <c r="V1300" s="17">
        <v>0.30158730158730201</v>
      </c>
      <c r="W1300" s="17">
        <v>0.338983050847458</v>
      </c>
      <c r="X1300" s="17">
        <v>0.316455696202532</v>
      </c>
      <c r="Y1300" s="17">
        <v>0.38571428571428601</v>
      </c>
      <c r="Z1300" s="17">
        <v>0.27906976744186002</v>
      </c>
      <c r="AA1300" s="17">
        <v>0.33333333333333298</v>
      </c>
      <c r="AB1300" s="17"/>
      <c r="AC1300" s="17">
        <v>0.33990064786146501</v>
      </c>
      <c r="AD1300" s="17">
        <v>0.35230580429734298</v>
      </c>
      <c r="AE1300" s="17">
        <v>0.36829069022649302</v>
      </c>
      <c r="AF1300" s="17"/>
      <c r="AG1300" s="17">
        <v>0.332269961411367</v>
      </c>
      <c r="AH1300" s="17">
        <v>0.34791018296926601</v>
      </c>
      <c r="AI1300" s="17">
        <v>0.34183961777432198</v>
      </c>
      <c r="AJ1300" s="17">
        <v>0.18469483005198201</v>
      </c>
      <c r="AK1300" s="17">
        <v>0.36345167276708601</v>
      </c>
      <c r="AL1300" s="17"/>
      <c r="AM1300" s="17">
        <v>0.27894147689535498</v>
      </c>
      <c r="AN1300" s="17">
        <v>0.31802479470761702</v>
      </c>
      <c r="AO1300" s="17">
        <v>0.37756519892756701</v>
      </c>
      <c r="AP1300" s="17">
        <v>0.32862009592694202</v>
      </c>
      <c r="AQ1300" s="17">
        <v>0.38658548913527402</v>
      </c>
      <c r="AR1300" s="17"/>
      <c r="AS1300" s="17">
        <v>0.36255851957340501</v>
      </c>
      <c r="AT1300" s="17">
        <v>0.30464819722570502</v>
      </c>
      <c r="AU1300" s="17">
        <v>0.42323542676908099</v>
      </c>
      <c r="AV1300" s="17">
        <v>0.29851325570630399</v>
      </c>
      <c r="AW1300" s="17"/>
      <c r="AX1300" s="17">
        <v>0.33161144340894</v>
      </c>
      <c r="AY1300" s="17"/>
      <c r="AZ1300" s="17">
        <v>0.36039785485048997</v>
      </c>
      <c r="BA1300" s="17">
        <v>0.283101744138265</v>
      </c>
      <c r="BB1300" s="17">
        <v>0.41520237851464098</v>
      </c>
      <c r="BC1300" s="17"/>
      <c r="BD1300" s="17">
        <v>0.37639170057582499</v>
      </c>
      <c r="BE1300" s="17">
        <v>0.29768139036527203</v>
      </c>
    </row>
    <row r="1301" spans="2:57" x14ac:dyDescent="0.35">
      <c r="B1301" t="s">
        <v>393</v>
      </c>
      <c r="C1301" s="17">
        <v>0.125636567366955</v>
      </c>
      <c r="D1301" s="17">
        <v>9.8376835792005096E-2</v>
      </c>
      <c r="E1301" s="17">
        <v>0.14225891340769301</v>
      </c>
      <c r="F1301" s="17"/>
      <c r="G1301" s="17">
        <v>0.16719892074485801</v>
      </c>
      <c r="H1301" s="17">
        <v>0.117788717006355</v>
      </c>
      <c r="I1301" s="17">
        <v>0.16139529085316601</v>
      </c>
      <c r="J1301" s="17">
        <v>0.137577508650543</v>
      </c>
      <c r="K1301" s="17">
        <v>6.00237723096523E-2</v>
      </c>
      <c r="L1301" s="17">
        <v>4.8025652221455398E-2</v>
      </c>
      <c r="M1301" s="17"/>
      <c r="N1301" s="17">
        <v>0.141983993874605</v>
      </c>
      <c r="O1301" s="17">
        <v>0.110437022786775</v>
      </c>
      <c r="P1301" s="17">
        <v>0.11838970886146601</v>
      </c>
      <c r="Q1301" s="17">
        <v>8.4493286841528695E-2</v>
      </c>
      <c r="R1301" s="17"/>
      <c r="S1301" s="17">
        <v>0.108333333333333</v>
      </c>
      <c r="T1301" s="17">
        <v>0.12380952380952399</v>
      </c>
      <c r="U1301" s="17">
        <v>0.14705882352941199</v>
      </c>
      <c r="V1301" s="17">
        <v>9.5238095238095205E-2</v>
      </c>
      <c r="W1301" s="17">
        <v>0.13559322033898299</v>
      </c>
      <c r="X1301" s="17">
        <v>0.164556962025316</v>
      </c>
      <c r="Y1301" s="17">
        <v>8.5714285714285701E-2</v>
      </c>
      <c r="Z1301" s="17">
        <v>0.13953488372093001</v>
      </c>
      <c r="AA1301" s="17">
        <v>0.14444444444444399</v>
      </c>
      <c r="AB1301" s="17"/>
      <c r="AC1301" s="17">
        <v>7.0916570603313106E-2</v>
      </c>
      <c r="AD1301" s="17">
        <v>0.13758072738388499</v>
      </c>
      <c r="AE1301" s="17">
        <v>0.181985515333069</v>
      </c>
      <c r="AF1301" s="17"/>
      <c r="AG1301" s="17">
        <v>8.16172474293336E-2</v>
      </c>
      <c r="AH1301" s="17">
        <v>0.13427190369140399</v>
      </c>
      <c r="AI1301" s="17">
        <v>0.121066861869831</v>
      </c>
      <c r="AJ1301" s="17">
        <v>0.21919825984191299</v>
      </c>
      <c r="AK1301" s="17">
        <v>0.21462912541521201</v>
      </c>
      <c r="AL1301" s="17"/>
      <c r="AM1301" s="17">
        <v>6.6382564423197093E-2</v>
      </c>
      <c r="AN1301" s="17">
        <v>0.15094771635576101</v>
      </c>
      <c r="AO1301" s="17">
        <v>9.0035286249106103E-2</v>
      </c>
      <c r="AP1301" s="17">
        <v>0.17877488184708801</v>
      </c>
      <c r="AQ1301" s="17">
        <v>0.174219590031122</v>
      </c>
      <c r="AR1301" s="17"/>
      <c r="AS1301" s="17">
        <v>8.9373920657292702E-2</v>
      </c>
      <c r="AT1301" s="17">
        <v>0.15218209470968999</v>
      </c>
      <c r="AU1301" s="17">
        <v>0.13655935230378999</v>
      </c>
      <c r="AV1301" s="17">
        <v>0.11118372883515</v>
      </c>
      <c r="AW1301" s="17"/>
      <c r="AX1301" s="17">
        <v>0.13512823362130999</v>
      </c>
      <c r="AY1301" s="17"/>
      <c r="AZ1301" s="17">
        <v>0.14838393057159099</v>
      </c>
      <c r="BA1301" s="17">
        <v>0.12883553302961201</v>
      </c>
      <c r="BB1301" s="17">
        <v>9.1966530603012797E-2</v>
      </c>
      <c r="BC1301" s="17"/>
      <c r="BD1301" s="17">
        <v>0.112387838903988</v>
      </c>
      <c r="BE1301" s="17">
        <v>0.13735821630877301</v>
      </c>
    </row>
    <row r="1302" spans="2:57" x14ac:dyDescent="0.35">
      <c r="B1302" t="s">
        <v>81</v>
      </c>
      <c r="C1302" s="17">
        <v>3.2735648909470699E-2</v>
      </c>
      <c r="D1302" s="17">
        <v>2.3260154032599401E-2</v>
      </c>
      <c r="E1302" s="17">
        <v>3.8462165467943399E-2</v>
      </c>
      <c r="F1302" s="17"/>
      <c r="G1302" s="17">
        <v>4.1525269450539401E-2</v>
      </c>
      <c r="H1302" s="17">
        <v>1.37005705324736E-2</v>
      </c>
      <c r="I1302" s="17">
        <v>2.3195311871988401E-2</v>
      </c>
      <c r="J1302" s="17">
        <v>3.3417479963219199E-2</v>
      </c>
      <c r="K1302" s="17">
        <v>7.3444275707854306E-2</v>
      </c>
      <c r="L1302" s="17">
        <v>5.1486302746382398E-2</v>
      </c>
      <c r="M1302" s="17"/>
      <c r="N1302" s="17">
        <v>2.7821298570158502E-2</v>
      </c>
      <c r="O1302" s="17">
        <v>5.1330511976314101E-2</v>
      </c>
      <c r="P1302" s="17">
        <v>9.3026052408202407E-3</v>
      </c>
      <c r="Q1302" s="17">
        <v>2.98803042515885E-2</v>
      </c>
      <c r="R1302" s="17"/>
      <c r="S1302" s="17">
        <v>4.1666666666666699E-2</v>
      </c>
      <c r="T1302" s="17">
        <v>2.8571428571428598E-2</v>
      </c>
      <c r="U1302" s="17">
        <v>2.9411764705882401E-2</v>
      </c>
      <c r="V1302" s="17">
        <v>1.58730158730159E-2</v>
      </c>
      <c r="W1302" s="17">
        <v>3.3898305084745797E-2</v>
      </c>
      <c r="X1302" s="17">
        <v>1.26582278481013E-2</v>
      </c>
      <c r="Y1302" s="17">
        <v>4.2857142857142899E-2</v>
      </c>
      <c r="Z1302" s="17">
        <v>2.32558139534884E-2</v>
      </c>
      <c r="AA1302" s="17">
        <v>5.5555555555555601E-2</v>
      </c>
      <c r="AB1302" s="17"/>
      <c r="AC1302" s="17">
        <v>4.9552967023106902E-2</v>
      </c>
      <c r="AD1302" s="17">
        <v>2.4794454648637498E-2</v>
      </c>
      <c r="AE1302" s="17">
        <v>2.68594987211648E-2</v>
      </c>
      <c r="AF1302" s="17"/>
      <c r="AG1302" s="17">
        <v>2.5869487603734899E-2</v>
      </c>
      <c r="AH1302" s="17">
        <v>3.3240288996853398E-2</v>
      </c>
      <c r="AI1302" s="17">
        <v>1.9626239901541599E-2</v>
      </c>
      <c r="AJ1302" s="17">
        <v>0</v>
      </c>
      <c r="AK1302" s="17">
        <v>6.9133832490990602E-2</v>
      </c>
      <c r="AL1302" s="17"/>
      <c r="AM1302" s="17">
        <v>1.7098163456861701E-2</v>
      </c>
      <c r="AN1302" s="17">
        <v>5.7030875363132998E-2</v>
      </c>
      <c r="AO1302" s="17">
        <v>2.54139754603269E-2</v>
      </c>
      <c r="AP1302" s="17">
        <v>2.72587365726638E-2</v>
      </c>
      <c r="AQ1302" s="17">
        <v>0</v>
      </c>
      <c r="AR1302" s="17"/>
      <c r="AS1302" s="17">
        <v>6.0984413175286703E-2</v>
      </c>
      <c r="AT1302" s="17">
        <v>1.8411500022558099E-2</v>
      </c>
      <c r="AU1302" s="17">
        <v>4.4902953062047099E-2</v>
      </c>
      <c r="AV1302" s="17">
        <v>0</v>
      </c>
      <c r="AW1302" s="17"/>
      <c r="AX1302" s="17">
        <v>2.8318928240401602E-2</v>
      </c>
      <c r="AY1302" s="17"/>
      <c r="AZ1302" s="17">
        <v>2.6998625340744299E-2</v>
      </c>
      <c r="BA1302" s="17">
        <v>2.30663026620633E-2</v>
      </c>
      <c r="BB1302" s="17">
        <v>4.3782534181908597E-2</v>
      </c>
      <c r="BC1302" s="17"/>
      <c r="BD1302" s="17">
        <v>4.7359673899146103E-2</v>
      </c>
      <c r="BE1302" s="17">
        <v>1.1674454726292201E-2</v>
      </c>
    </row>
    <row r="1303" spans="2:57" x14ac:dyDescent="0.35">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row>
    <row r="1304" spans="2:57" x14ac:dyDescent="0.35">
      <c r="B1304" s="6" t="s">
        <v>528</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row>
    <row r="1305" spans="2:57" x14ac:dyDescent="0.35">
      <c r="B1305" s="24" t="s">
        <v>85</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row>
    <row r="1306" spans="2:57" x14ac:dyDescent="0.35">
      <c r="B1306" t="s">
        <v>397</v>
      </c>
      <c r="C1306" s="17">
        <v>6.6287859927958201E-2</v>
      </c>
      <c r="D1306" s="17">
        <v>9.5210501315461799E-2</v>
      </c>
      <c r="E1306" s="17">
        <v>4.9589953850891003E-2</v>
      </c>
      <c r="F1306" s="17"/>
      <c r="G1306" s="17">
        <v>0.10629669635569899</v>
      </c>
      <c r="H1306" s="17">
        <v>9.1045767636865602E-2</v>
      </c>
      <c r="I1306" s="17">
        <v>7.9015672965580805E-2</v>
      </c>
      <c r="J1306" s="17">
        <v>3.3324489552520202E-2</v>
      </c>
      <c r="K1306" s="17">
        <v>3.1010852530875401E-2</v>
      </c>
      <c r="L1306" s="17">
        <v>0</v>
      </c>
      <c r="M1306" s="17"/>
      <c r="N1306" s="17">
        <v>5.0509561203711202E-2</v>
      </c>
      <c r="O1306" s="17">
        <v>8.00803961685118E-2</v>
      </c>
      <c r="P1306" s="17">
        <v>0.11725923358882399</v>
      </c>
      <c r="Q1306" s="17">
        <v>4.2344358159301501E-2</v>
      </c>
      <c r="R1306" s="17"/>
      <c r="S1306" s="17">
        <v>7.4999999999999997E-2</v>
      </c>
      <c r="T1306" s="17">
        <v>5.7142857142857099E-2</v>
      </c>
      <c r="U1306" s="17">
        <v>5.8823529411764698E-2</v>
      </c>
      <c r="V1306" s="17">
        <v>4.7619047619047603E-2</v>
      </c>
      <c r="W1306" s="17">
        <v>3.3898305084745797E-2</v>
      </c>
      <c r="X1306" s="17">
        <v>6.3291139240506306E-2</v>
      </c>
      <c r="Y1306" s="17">
        <v>0.114285714285714</v>
      </c>
      <c r="Z1306" s="17">
        <v>9.3023255813953501E-2</v>
      </c>
      <c r="AA1306" s="17">
        <v>6.6666666666666693E-2</v>
      </c>
      <c r="AB1306" s="17"/>
      <c r="AC1306" s="17">
        <v>6.9944956279755804E-2</v>
      </c>
      <c r="AD1306" s="17">
        <v>6.1989156754718201E-2</v>
      </c>
      <c r="AE1306" s="17">
        <v>4.8665913701521797E-2</v>
      </c>
      <c r="AF1306" s="17"/>
      <c r="AG1306" s="17">
        <v>8.6953246821359603E-2</v>
      </c>
      <c r="AH1306" s="17">
        <v>3.9925363089257801E-2</v>
      </c>
      <c r="AI1306" s="17">
        <v>6.0416518108359199E-2</v>
      </c>
      <c r="AJ1306" s="17">
        <v>0.20363788954449299</v>
      </c>
      <c r="AK1306" s="17">
        <v>6.0364213147524597E-2</v>
      </c>
      <c r="AL1306" s="17"/>
      <c r="AM1306" s="17">
        <v>6.4190966403036898E-2</v>
      </c>
      <c r="AN1306" s="17">
        <v>4.6678989102816898E-2</v>
      </c>
      <c r="AO1306" s="17">
        <v>6.0787906640163501E-2</v>
      </c>
      <c r="AP1306" s="17">
        <v>8.0069340408290696E-2</v>
      </c>
      <c r="AQ1306" s="17">
        <v>0.130880667221727</v>
      </c>
      <c r="AR1306" s="17"/>
      <c r="AS1306" s="17">
        <v>7.4961914013860695E-2</v>
      </c>
      <c r="AT1306" s="17">
        <v>6.2348294479004703E-2</v>
      </c>
      <c r="AU1306" s="17">
        <v>1.225651301929E-2</v>
      </c>
      <c r="AV1306" s="17">
        <v>0.136735144989416</v>
      </c>
      <c r="AW1306" s="17"/>
      <c r="AX1306" s="17">
        <v>6.6523388588724294E-2</v>
      </c>
      <c r="AY1306" s="17"/>
      <c r="AZ1306" s="17">
        <v>7.1040951096073404E-2</v>
      </c>
      <c r="BA1306" s="17">
        <v>9.08072905675891E-2</v>
      </c>
      <c r="BB1306" s="17">
        <v>3.4878530427447499E-2</v>
      </c>
      <c r="BC1306" s="17"/>
      <c r="BD1306" s="17">
        <v>7.2300049844421996E-2</v>
      </c>
      <c r="BE1306" s="17">
        <v>7.1379382153915899E-2</v>
      </c>
    </row>
    <row r="1307" spans="2:57" x14ac:dyDescent="0.35">
      <c r="B1307" t="s">
        <v>523</v>
      </c>
      <c r="C1307" s="17">
        <v>0.109618307630101</v>
      </c>
      <c r="D1307" s="17">
        <v>0.18848327971641801</v>
      </c>
      <c r="E1307" s="17">
        <v>6.3752742959652706E-2</v>
      </c>
      <c r="F1307" s="17"/>
      <c r="G1307" s="17">
        <v>0.169369092005654</v>
      </c>
      <c r="H1307" s="17">
        <v>0.13822843662440501</v>
      </c>
      <c r="I1307" s="17">
        <v>0.13163971309972999</v>
      </c>
      <c r="J1307" s="17">
        <v>8.5592310763257601E-2</v>
      </c>
      <c r="K1307" s="17">
        <v>4.1057822905289899E-2</v>
      </c>
      <c r="L1307" s="17">
        <v>0</v>
      </c>
      <c r="M1307" s="17"/>
      <c r="N1307" s="17">
        <v>9.03477129987732E-2</v>
      </c>
      <c r="O1307" s="17">
        <v>0.13808261719173301</v>
      </c>
      <c r="P1307" s="17">
        <v>0.103351792150017</v>
      </c>
      <c r="Q1307" s="17">
        <v>0.142976257285755</v>
      </c>
      <c r="R1307" s="17"/>
      <c r="S1307" s="17">
        <v>0.22500000000000001</v>
      </c>
      <c r="T1307" s="17">
        <v>6.6666666666666693E-2</v>
      </c>
      <c r="U1307" s="17">
        <v>8.8235294117647106E-2</v>
      </c>
      <c r="V1307" s="17">
        <v>6.3492063492063502E-2</v>
      </c>
      <c r="W1307" s="17">
        <v>5.0847457627118599E-2</v>
      </c>
      <c r="X1307" s="17">
        <v>0.177215189873418</v>
      </c>
      <c r="Y1307" s="17">
        <v>0.114285714285714</v>
      </c>
      <c r="Z1307" s="17">
        <v>9.3023255813953501E-2</v>
      </c>
      <c r="AA1307" s="17">
        <v>6.6666666666666693E-2</v>
      </c>
      <c r="AB1307" s="17"/>
      <c r="AC1307" s="17">
        <v>8.0319830366452794E-2</v>
      </c>
      <c r="AD1307" s="17">
        <v>0.122046423199363</v>
      </c>
      <c r="AE1307" s="17">
        <v>0.109047660843463</v>
      </c>
      <c r="AF1307" s="17"/>
      <c r="AG1307" s="17">
        <v>0.11712918405992501</v>
      </c>
      <c r="AH1307" s="17">
        <v>0.126814062914339</v>
      </c>
      <c r="AI1307" s="17">
        <v>0.11896520801857501</v>
      </c>
      <c r="AJ1307" s="17">
        <v>0</v>
      </c>
      <c r="AK1307" s="17">
        <v>4.0510604900007803E-2</v>
      </c>
      <c r="AL1307" s="17"/>
      <c r="AM1307" s="17">
        <v>0.135094114566432</v>
      </c>
      <c r="AN1307" s="17">
        <v>9.9850197762332296E-2</v>
      </c>
      <c r="AO1307" s="17">
        <v>0.12635924743770899</v>
      </c>
      <c r="AP1307" s="17">
        <v>9.89696074263096E-2</v>
      </c>
      <c r="AQ1307" s="17">
        <v>4.3817239655537098E-2</v>
      </c>
      <c r="AR1307" s="17"/>
      <c r="AS1307" s="17">
        <v>8.0628456287026695E-2</v>
      </c>
      <c r="AT1307" s="17">
        <v>0.145991985959634</v>
      </c>
      <c r="AU1307" s="17">
        <v>2.6808823338151599E-2</v>
      </c>
      <c r="AV1307" s="17">
        <v>0.19203381525662699</v>
      </c>
      <c r="AW1307" s="17"/>
      <c r="AX1307" s="17">
        <v>0.10963611228409301</v>
      </c>
      <c r="AY1307" s="17"/>
      <c r="AZ1307" s="17">
        <v>0.112145411629996</v>
      </c>
      <c r="BA1307" s="17">
        <v>0.143621291751687</v>
      </c>
      <c r="BB1307" s="17">
        <v>7.1454752902070207E-2</v>
      </c>
      <c r="BC1307" s="17"/>
      <c r="BD1307" s="17">
        <v>0.101255637566611</v>
      </c>
      <c r="BE1307" s="17">
        <v>0.143457106100258</v>
      </c>
    </row>
    <row r="1308" spans="2:57" x14ac:dyDescent="0.35">
      <c r="B1308" t="s">
        <v>524</v>
      </c>
      <c r="C1308" s="17">
        <v>0.26950861427780998</v>
      </c>
      <c r="D1308" s="17">
        <v>0.268183915479767</v>
      </c>
      <c r="E1308" s="17">
        <v>0.26685298782863298</v>
      </c>
      <c r="F1308" s="17"/>
      <c r="G1308" s="17">
        <v>0.201557670761389</v>
      </c>
      <c r="H1308" s="17">
        <v>0.32882510070826698</v>
      </c>
      <c r="I1308" s="17">
        <v>0.24236574329941701</v>
      </c>
      <c r="J1308" s="17">
        <v>0.259010467787259</v>
      </c>
      <c r="K1308" s="17">
        <v>0.24835802921432601</v>
      </c>
      <c r="L1308" s="17">
        <v>0.31321160711116902</v>
      </c>
      <c r="M1308" s="17"/>
      <c r="N1308" s="17">
        <v>0.28502426053117302</v>
      </c>
      <c r="O1308" s="17">
        <v>0.21120454647171399</v>
      </c>
      <c r="P1308" s="17">
        <v>0.236202011095245</v>
      </c>
      <c r="Q1308" s="17">
        <v>0.37608083643777601</v>
      </c>
      <c r="R1308" s="17"/>
      <c r="S1308" s="17">
        <v>0.29166666666666702</v>
      </c>
      <c r="T1308" s="17">
        <v>0.29523809523809502</v>
      </c>
      <c r="U1308" s="17">
        <v>0.20588235294117599</v>
      </c>
      <c r="V1308" s="17">
        <v>0.30158730158730201</v>
      </c>
      <c r="W1308" s="17">
        <v>0.27118644067796599</v>
      </c>
      <c r="X1308" s="17">
        <v>0.177215189873418</v>
      </c>
      <c r="Y1308" s="17">
        <v>0.32857142857142901</v>
      </c>
      <c r="Z1308" s="17">
        <v>0.34883720930232598</v>
      </c>
      <c r="AA1308" s="17">
        <v>0.233333333333333</v>
      </c>
      <c r="AB1308" s="17"/>
      <c r="AC1308" s="17">
        <v>0.28035431542986999</v>
      </c>
      <c r="AD1308" s="17">
        <v>0.27027709121238302</v>
      </c>
      <c r="AE1308" s="17">
        <v>0.31016448881113901</v>
      </c>
      <c r="AF1308" s="17"/>
      <c r="AG1308" s="17">
        <v>0.25884268299684898</v>
      </c>
      <c r="AH1308" s="17">
        <v>0.28778259343811402</v>
      </c>
      <c r="AI1308" s="17">
        <v>0.32728359331628198</v>
      </c>
      <c r="AJ1308" s="17">
        <v>0.39246902056161198</v>
      </c>
      <c r="AK1308" s="17">
        <v>0.30261763949465398</v>
      </c>
      <c r="AL1308" s="17"/>
      <c r="AM1308" s="17">
        <v>0.38110066207052201</v>
      </c>
      <c r="AN1308" s="17">
        <v>0.25735006529908799</v>
      </c>
      <c r="AO1308" s="17">
        <v>0.27719587957044101</v>
      </c>
      <c r="AP1308" s="17">
        <v>0.238632284107785</v>
      </c>
      <c r="AQ1308" s="17">
        <v>0.21259109477764601</v>
      </c>
      <c r="AR1308" s="17"/>
      <c r="AS1308" s="17">
        <v>0.26404290353031101</v>
      </c>
      <c r="AT1308" s="17">
        <v>0.26150337057461198</v>
      </c>
      <c r="AU1308" s="17">
        <v>0.28888195449425402</v>
      </c>
      <c r="AV1308" s="17">
        <v>0.27026066197908399</v>
      </c>
      <c r="AW1308" s="17"/>
      <c r="AX1308" s="17">
        <v>0.25884291900592798</v>
      </c>
      <c r="AY1308" s="17"/>
      <c r="AZ1308" s="17">
        <v>0.261402131855138</v>
      </c>
      <c r="BA1308" s="17">
        <v>0.29344404524020301</v>
      </c>
      <c r="BB1308" s="17">
        <v>0.25745700819277201</v>
      </c>
      <c r="BC1308" s="17"/>
      <c r="BD1308" s="17">
        <v>0.229568158449652</v>
      </c>
      <c r="BE1308" s="17">
        <v>0.31286614795444101</v>
      </c>
    </row>
    <row r="1309" spans="2:57" x14ac:dyDescent="0.35">
      <c r="B1309" t="s">
        <v>525</v>
      </c>
      <c r="C1309" s="17">
        <v>0.38145420990949802</v>
      </c>
      <c r="D1309" s="17">
        <v>0.30149959163617401</v>
      </c>
      <c r="E1309" s="17">
        <v>0.43026957111029301</v>
      </c>
      <c r="F1309" s="17"/>
      <c r="G1309" s="17">
        <v>0.28542355645239798</v>
      </c>
      <c r="H1309" s="17">
        <v>0.299189996534584</v>
      </c>
      <c r="I1309" s="17">
        <v>0.360103174703089</v>
      </c>
      <c r="J1309" s="17">
        <v>0.45990424124567397</v>
      </c>
      <c r="K1309" s="17">
        <v>0.48858574001592198</v>
      </c>
      <c r="L1309" s="17">
        <v>0.556465383925554</v>
      </c>
      <c r="M1309" s="17"/>
      <c r="N1309" s="17">
        <v>0.40596554738479201</v>
      </c>
      <c r="O1309" s="17">
        <v>0.38546142333104799</v>
      </c>
      <c r="P1309" s="17">
        <v>0.39274062823782502</v>
      </c>
      <c r="Q1309" s="17">
        <v>0.22448181400433601</v>
      </c>
      <c r="R1309" s="17"/>
      <c r="S1309" s="17">
        <v>0.233333333333333</v>
      </c>
      <c r="T1309" s="17">
        <v>0.44761904761904803</v>
      </c>
      <c r="U1309" s="17">
        <v>0.441176470588235</v>
      </c>
      <c r="V1309" s="17">
        <v>0.39682539682539703</v>
      </c>
      <c r="W1309" s="17">
        <v>0.40677966101694901</v>
      </c>
      <c r="X1309" s="17">
        <v>0.468354430379747</v>
      </c>
      <c r="Y1309" s="17">
        <v>0.25714285714285701</v>
      </c>
      <c r="Z1309" s="17">
        <v>0.32558139534883701</v>
      </c>
      <c r="AA1309" s="17">
        <v>0.44444444444444398</v>
      </c>
      <c r="AB1309" s="17"/>
      <c r="AC1309" s="17">
        <v>0.39674257400032997</v>
      </c>
      <c r="AD1309" s="17">
        <v>0.390910481895406</v>
      </c>
      <c r="AE1309" s="17">
        <v>0.33019942744144398</v>
      </c>
      <c r="AF1309" s="17"/>
      <c r="AG1309" s="17">
        <v>0.41377694730380898</v>
      </c>
      <c r="AH1309" s="17">
        <v>0.37167949379406101</v>
      </c>
      <c r="AI1309" s="17">
        <v>0.28192431399372903</v>
      </c>
      <c r="AJ1309" s="17">
        <v>0.18469483005198201</v>
      </c>
      <c r="AK1309" s="17">
        <v>0.41583584885512698</v>
      </c>
      <c r="AL1309" s="17"/>
      <c r="AM1309" s="17">
        <v>0.24662980874433199</v>
      </c>
      <c r="AN1309" s="17">
        <v>0.38499223137474198</v>
      </c>
      <c r="AO1309" s="17">
        <v>0.39141337121048703</v>
      </c>
      <c r="AP1309" s="17">
        <v>0.39261280083386102</v>
      </c>
      <c r="AQ1309" s="17">
        <v>0.39013869999233097</v>
      </c>
      <c r="AR1309" s="17"/>
      <c r="AS1309" s="17">
        <v>0.41794138325166003</v>
      </c>
      <c r="AT1309" s="17">
        <v>0.34799048034826602</v>
      </c>
      <c r="AU1309" s="17">
        <v>0.46027980449996098</v>
      </c>
      <c r="AV1309" s="17">
        <v>0.28490510418693299</v>
      </c>
      <c r="AW1309" s="17"/>
      <c r="AX1309" s="17">
        <v>0.38468422719902701</v>
      </c>
      <c r="AY1309" s="17"/>
      <c r="AZ1309" s="17">
        <v>0.35165123328007403</v>
      </c>
      <c r="BA1309" s="17">
        <v>0.32823111591533</v>
      </c>
      <c r="BB1309" s="17">
        <v>0.46084784669732398</v>
      </c>
      <c r="BC1309" s="17"/>
      <c r="BD1309" s="17">
        <v>0.43241724762481398</v>
      </c>
      <c r="BE1309" s="17">
        <v>0.30894265196193099</v>
      </c>
    </row>
    <row r="1310" spans="2:57" x14ac:dyDescent="0.35">
      <c r="B1310" t="s">
        <v>393</v>
      </c>
      <c r="C1310" s="17">
        <v>0.14864695589092899</v>
      </c>
      <c r="D1310" s="17">
        <v>0.13110464309850201</v>
      </c>
      <c r="E1310" s="17">
        <v>0.159662620153528</v>
      </c>
      <c r="F1310" s="17"/>
      <c r="G1310" s="17">
        <v>0.194491269520739</v>
      </c>
      <c r="H1310" s="17">
        <v>0.13149091047011299</v>
      </c>
      <c r="I1310" s="17">
        <v>0.17080538857831701</v>
      </c>
      <c r="J1310" s="17">
        <v>0.14600808570623799</v>
      </c>
      <c r="K1310" s="17">
        <v>0.128886633274265</v>
      </c>
      <c r="L1310" s="17">
        <v>0.103324094108467</v>
      </c>
      <c r="M1310" s="17"/>
      <c r="N1310" s="17">
        <v>0.15424317134215701</v>
      </c>
      <c r="O1310" s="17">
        <v>0.14464085741016</v>
      </c>
      <c r="P1310" s="17">
        <v>0.13111168206724699</v>
      </c>
      <c r="Q1310" s="17">
        <v>0.16595474475253</v>
      </c>
      <c r="R1310" s="17"/>
      <c r="S1310" s="17">
        <v>0.15833333333333299</v>
      </c>
      <c r="T1310" s="17">
        <v>0.12380952380952399</v>
      </c>
      <c r="U1310" s="17">
        <v>0.17647058823529399</v>
      </c>
      <c r="V1310" s="17">
        <v>0.17460317460317501</v>
      </c>
      <c r="W1310" s="17">
        <v>0.20338983050847501</v>
      </c>
      <c r="X1310" s="17">
        <v>8.8607594936708806E-2</v>
      </c>
      <c r="Y1310" s="17">
        <v>0.14285714285714299</v>
      </c>
      <c r="Z1310" s="17">
        <v>0.13953488372093001</v>
      </c>
      <c r="AA1310" s="17">
        <v>0.14444444444444399</v>
      </c>
      <c r="AB1310" s="17"/>
      <c r="AC1310" s="17">
        <v>0.13161189822066199</v>
      </c>
      <c r="AD1310" s="17">
        <v>0.13773065618552499</v>
      </c>
      <c r="AE1310" s="17">
        <v>0.20192250920243299</v>
      </c>
      <c r="AF1310" s="17"/>
      <c r="AG1310" s="17">
        <v>9.2708558932787302E-2</v>
      </c>
      <c r="AH1310" s="17">
        <v>0.156731296084933</v>
      </c>
      <c r="AI1310" s="17">
        <v>0.21141036656305401</v>
      </c>
      <c r="AJ1310" s="17">
        <v>0.21919825984191299</v>
      </c>
      <c r="AK1310" s="17">
        <v>0.16118056706610001</v>
      </c>
      <c r="AL1310" s="17"/>
      <c r="AM1310" s="17">
        <v>0.138788121301953</v>
      </c>
      <c r="AN1310" s="17">
        <v>0.15189624367798399</v>
      </c>
      <c r="AO1310" s="17">
        <v>0.132783866308751</v>
      </c>
      <c r="AP1310" s="17">
        <v>0.17925007104134</v>
      </c>
      <c r="AQ1310" s="17">
        <v>0.22257229835275899</v>
      </c>
      <c r="AR1310" s="17"/>
      <c r="AS1310" s="17">
        <v>0.12899869933513899</v>
      </c>
      <c r="AT1310" s="17">
        <v>0.17013428052058599</v>
      </c>
      <c r="AU1310" s="17">
        <v>0.16037706868506801</v>
      </c>
      <c r="AV1310" s="17">
        <v>0.11606527358794</v>
      </c>
      <c r="AW1310" s="17"/>
      <c r="AX1310" s="17">
        <v>0.15492297599045399</v>
      </c>
      <c r="AY1310" s="17"/>
      <c r="AZ1310" s="17">
        <v>0.17067282837843001</v>
      </c>
      <c r="BA1310" s="17">
        <v>0.136255602052097</v>
      </c>
      <c r="BB1310" s="17">
        <v>0.146258527312702</v>
      </c>
      <c r="BC1310" s="17"/>
      <c r="BD1310" s="17">
        <v>0.131420769382185</v>
      </c>
      <c r="BE1310" s="17">
        <v>0.15318571847911</v>
      </c>
    </row>
    <row r="1311" spans="2:57" x14ac:dyDescent="0.35">
      <c r="B1311" t="s">
        <v>81</v>
      </c>
      <c r="C1311" s="17">
        <v>2.44840523637045E-2</v>
      </c>
      <c r="D1311" s="17">
        <v>1.5518068753677399E-2</v>
      </c>
      <c r="E1311" s="17">
        <v>2.9872124097002E-2</v>
      </c>
      <c r="F1311" s="17"/>
      <c r="G1311" s="17">
        <v>4.2861714904119899E-2</v>
      </c>
      <c r="H1311" s="17">
        <v>1.12197880257663E-2</v>
      </c>
      <c r="I1311" s="17">
        <v>1.60703073538658E-2</v>
      </c>
      <c r="J1311" s="17">
        <v>1.6160404945051499E-2</v>
      </c>
      <c r="K1311" s="17">
        <v>6.2100922059321703E-2</v>
      </c>
      <c r="L1311" s="17">
        <v>2.6998914854810301E-2</v>
      </c>
      <c r="M1311" s="17"/>
      <c r="N1311" s="17">
        <v>1.39097465393934E-2</v>
      </c>
      <c r="O1311" s="17">
        <v>4.0530159426833003E-2</v>
      </c>
      <c r="P1311" s="17">
        <v>1.9334652860841298E-2</v>
      </c>
      <c r="Q1311" s="17">
        <v>4.8161989360301603E-2</v>
      </c>
      <c r="R1311" s="17"/>
      <c r="S1311" s="17">
        <v>1.6666666666666701E-2</v>
      </c>
      <c r="T1311" s="17">
        <v>9.5238095238095195E-3</v>
      </c>
      <c r="U1311" s="17">
        <v>2.9411764705882401E-2</v>
      </c>
      <c r="V1311" s="17">
        <v>1.58730158730159E-2</v>
      </c>
      <c r="W1311" s="17">
        <v>3.3898305084745797E-2</v>
      </c>
      <c r="X1311" s="17">
        <v>2.53164556962025E-2</v>
      </c>
      <c r="Y1311" s="17">
        <v>4.2857142857142899E-2</v>
      </c>
      <c r="Z1311" s="17">
        <v>0</v>
      </c>
      <c r="AA1311" s="17">
        <v>4.4444444444444398E-2</v>
      </c>
      <c r="AB1311" s="17"/>
      <c r="AC1311" s="17">
        <v>4.1026425702928901E-2</v>
      </c>
      <c r="AD1311" s="17">
        <v>1.7046190752605699E-2</v>
      </c>
      <c r="AE1311" s="17">
        <v>0</v>
      </c>
      <c r="AF1311" s="17"/>
      <c r="AG1311" s="17">
        <v>3.0589379885269701E-2</v>
      </c>
      <c r="AH1311" s="17">
        <v>1.7067190679295199E-2</v>
      </c>
      <c r="AI1311" s="17">
        <v>0</v>
      </c>
      <c r="AJ1311" s="17">
        <v>0</v>
      </c>
      <c r="AK1311" s="17">
        <v>1.9491126536585399E-2</v>
      </c>
      <c r="AL1311" s="17"/>
      <c r="AM1311" s="17">
        <v>3.4196326913723499E-2</v>
      </c>
      <c r="AN1311" s="17">
        <v>5.9232272783036499E-2</v>
      </c>
      <c r="AO1311" s="17">
        <v>1.1459728832449299E-2</v>
      </c>
      <c r="AP1311" s="17">
        <v>1.04658961824141E-2</v>
      </c>
      <c r="AQ1311" s="17">
        <v>0</v>
      </c>
      <c r="AR1311" s="17"/>
      <c r="AS1311" s="17">
        <v>3.3426643582002397E-2</v>
      </c>
      <c r="AT1311" s="17">
        <v>1.2031588117897601E-2</v>
      </c>
      <c r="AU1311" s="17">
        <v>5.1395835963275703E-2</v>
      </c>
      <c r="AV1311" s="17">
        <v>0</v>
      </c>
      <c r="AW1311" s="17"/>
      <c r="AX1311" s="17">
        <v>2.53903769317738E-2</v>
      </c>
      <c r="AY1311" s="17"/>
      <c r="AZ1311" s="17">
        <v>3.3087443760287903E-2</v>
      </c>
      <c r="BA1311" s="17">
        <v>7.6406544730930398E-3</v>
      </c>
      <c r="BB1311" s="17">
        <v>2.9103334467684601E-2</v>
      </c>
      <c r="BC1311" s="17"/>
      <c r="BD1311" s="17">
        <v>3.3038137132315903E-2</v>
      </c>
      <c r="BE1311" s="17">
        <v>1.0168993350343301E-2</v>
      </c>
    </row>
    <row r="1312" spans="2:57" x14ac:dyDescent="0.35">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row>
    <row r="1313" spans="2:57" x14ac:dyDescent="0.35">
      <c r="B1313" s="6" t="s">
        <v>529</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row>
    <row r="1314" spans="2:57" x14ac:dyDescent="0.35">
      <c r="B1314" s="24" t="s">
        <v>85</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row>
    <row r="1315" spans="2:57" x14ac:dyDescent="0.35">
      <c r="B1315" t="s">
        <v>397</v>
      </c>
      <c r="C1315" s="17">
        <v>4.8934186878082597E-2</v>
      </c>
      <c r="D1315" s="17">
        <v>6.5419322244918504E-2</v>
      </c>
      <c r="E1315" s="17">
        <v>3.9469259960884698E-2</v>
      </c>
      <c r="F1315" s="17"/>
      <c r="G1315" s="17">
        <v>5.00666418999198E-2</v>
      </c>
      <c r="H1315" s="17">
        <v>6.2378350461943503E-2</v>
      </c>
      <c r="I1315" s="17">
        <v>6.94136780173015E-2</v>
      </c>
      <c r="J1315" s="17">
        <v>3.3702381706202697E-2</v>
      </c>
      <c r="K1315" s="17">
        <v>2.1032112855098602E-2</v>
      </c>
      <c r="L1315" s="17">
        <v>0</v>
      </c>
      <c r="M1315" s="17"/>
      <c r="N1315" s="17">
        <v>3.3306800405376702E-2</v>
      </c>
      <c r="O1315" s="17">
        <v>7.4233179185795903E-2</v>
      </c>
      <c r="P1315" s="17">
        <v>7.7344969180217105E-2</v>
      </c>
      <c r="Q1315" s="17">
        <v>2.7100741065394299E-2</v>
      </c>
      <c r="R1315" s="17"/>
      <c r="S1315" s="17">
        <v>5.83333333333333E-2</v>
      </c>
      <c r="T1315" s="17">
        <v>3.8095238095238099E-2</v>
      </c>
      <c r="U1315" s="17">
        <v>8.8235294117647106E-2</v>
      </c>
      <c r="V1315" s="17">
        <v>1.58730158730159E-2</v>
      </c>
      <c r="W1315" s="17">
        <v>3.3898305084745797E-2</v>
      </c>
      <c r="X1315" s="17">
        <v>3.7974683544303799E-2</v>
      </c>
      <c r="Y1315" s="17">
        <v>5.7142857142857099E-2</v>
      </c>
      <c r="Z1315" s="17">
        <v>9.3023255813953501E-2</v>
      </c>
      <c r="AA1315" s="17">
        <v>4.4444444444444398E-2</v>
      </c>
      <c r="AB1315" s="17"/>
      <c r="AC1315" s="17">
        <v>4.5937739874719802E-2</v>
      </c>
      <c r="AD1315" s="17">
        <v>5.33950019249654E-2</v>
      </c>
      <c r="AE1315" s="17">
        <v>2.30097205230652E-2</v>
      </c>
      <c r="AF1315" s="17"/>
      <c r="AG1315" s="17">
        <v>4.6690577561715199E-2</v>
      </c>
      <c r="AH1315" s="17">
        <v>4.02510841098025E-2</v>
      </c>
      <c r="AI1315" s="17">
        <v>7.8001722685614006E-2</v>
      </c>
      <c r="AJ1315" s="17">
        <v>0.20363788954449299</v>
      </c>
      <c r="AK1315" s="17">
        <v>6.0364213147524597E-2</v>
      </c>
      <c r="AL1315" s="17"/>
      <c r="AM1315" s="17">
        <v>3.1720706244778199E-2</v>
      </c>
      <c r="AN1315" s="17">
        <v>2.34234276896816E-2</v>
      </c>
      <c r="AO1315" s="17">
        <v>5.9303888966802998E-2</v>
      </c>
      <c r="AP1315" s="17">
        <v>5.8717589760864199E-2</v>
      </c>
      <c r="AQ1315" s="17">
        <v>8.8765601036517899E-2</v>
      </c>
      <c r="AR1315" s="17"/>
      <c r="AS1315" s="17">
        <v>5.1417031923480599E-2</v>
      </c>
      <c r="AT1315" s="17">
        <v>6.7243975899662106E-2</v>
      </c>
      <c r="AU1315" s="17">
        <v>5.1451628866584897E-3</v>
      </c>
      <c r="AV1315" s="17">
        <v>6.3824303123108106E-2</v>
      </c>
      <c r="AW1315" s="17"/>
      <c r="AX1315" s="17">
        <v>5.1065620595343697E-2</v>
      </c>
      <c r="AY1315" s="17"/>
      <c r="AZ1315" s="17">
        <v>4.8574079922546601E-2</v>
      </c>
      <c r="BA1315" s="17">
        <v>5.8755442879011702E-2</v>
      </c>
      <c r="BB1315" s="17">
        <v>4.0185607673277099E-2</v>
      </c>
      <c r="BC1315" s="17"/>
      <c r="BD1315" s="17">
        <v>5.6982630087535499E-2</v>
      </c>
      <c r="BE1315" s="17">
        <v>4.75388878880489E-2</v>
      </c>
    </row>
    <row r="1316" spans="2:57" x14ac:dyDescent="0.35">
      <c r="B1316" t="s">
        <v>523</v>
      </c>
      <c r="C1316" s="17">
        <v>0.109485695791659</v>
      </c>
      <c r="D1316" s="17">
        <v>0.16547789394460799</v>
      </c>
      <c r="E1316" s="17">
        <v>7.70711274163835E-2</v>
      </c>
      <c r="F1316" s="17"/>
      <c r="G1316" s="17">
        <v>0.13292165068107301</v>
      </c>
      <c r="H1316" s="17">
        <v>0.172794375496616</v>
      </c>
      <c r="I1316" s="17">
        <v>0.117517335917093</v>
      </c>
      <c r="J1316" s="17">
        <v>7.15647660662352E-2</v>
      </c>
      <c r="K1316" s="17">
        <v>4.17230722170083E-2</v>
      </c>
      <c r="L1316" s="17">
        <v>0</v>
      </c>
      <c r="M1316" s="17"/>
      <c r="N1316" s="17">
        <v>0.10923475359163901</v>
      </c>
      <c r="O1316" s="17">
        <v>0.12588378812433601</v>
      </c>
      <c r="P1316" s="17">
        <v>8.6113225280154401E-2</v>
      </c>
      <c r="Q1316" s="17">
        <v>9.9500740739385807E-2</v>
      </c>
      <c r="R1316" s="17"/>
      <c r="S1316" s="17">
        <v>0.17499999999999999</v>
      </c>
      <c r="T1316" s="17">
        <v>9.5238095238095205E-2</v>
      </c>
      <c r="U1316" s="17">
        <v>8.8235294117647106E-2</v>
      </c>
      <c r="V1316" s="17">
        <v>7.9365079365079402E-2</v>
      </c>
      <c r="W1316" s="17">
        <v>5.0847457627118599E-2</v>
      </c>
      <c r="X1316" s="17">
        <v>0.164556962025316</v>
      </c>
      <c r="Y1316" s="17">
        <v>8.5714285714285701E-2</v>
      </c>
      <c r="Z1316" s="17">
        <v>0.116279069767442</v>
      </c>
      <c r="AA1316" s="17">
        <v>0.1</v>
      </c>
      <c r="AB1316" s="17"/>
      <c r="AC1316" s="17">
        <v>0.10174314849528</v>
      </c>
      <c r="AD1316" s="17">
        <v>0.114714336045928</v>
      </c>
      <c r="AE1316" s="17">
        <v>7.5659979686582807E-2</v>
      </c>
      <c r="AF1316" s="17"/>
      <c r="AG1316" s="17">
        <v>0.112374805312541</v>
      </c>
      <c r="AH1316" s="17">
        <v>0.110296845698934</v>
      </c>
      <c r="AI1316" s="17">
        <v>0.14330447227228499</v>
      </c>
      <c r="AJ1316" s="17">
        <v>0</v>
      </c>
      <c r="AK1316" s="17">
        <v>4.0510604900007803E-2</v>
      </c>
      <c r="AL1316" s="17"/>
      <c r="AM1316" s="17">
        <v>8.4566485347566403E-2</v>
      </c>
      <c r="AN1316" s="17">
        <v>0.126431461357048</v>
      </c>
      <c r="AO1316" s="17">
        <v>9.4739369543014706E-2</v>
      </c>
      <c r="AP1316" s="17">
        <v>0.137754440073169</v>
      </c>
      <c r="AQ1316" s="17">
        <v>8.1422461291404499E-2</v>
      </c>
      <c r="AR1316" s="17"/>
      <c r="AS1316" s="17">
        <v>9.5331931609597603E-2</v>
      </c>
      <c r="AT1316" s="17">
        <v>0.132117294987106</v>
      </c>
      <c r="AU1316" s="17">
        <v>5.0577102367348303E-2</v>
      </c>
      <c r="AV1316" s="17">
        <v>0.164466948811998</v>
      </c>
      <c r="AW1316" s="17"/>
      <c r="AX1316" s="17">
        <v>0.116146708363913</v>
      </c>
      <c r="AY1316" s="17"/>
      <c r="AZ1316" s="17">
        <v>0.126347375203647</v>
      </c>
      <c r="BA1316" s="17">
        <v>0.15752718057922899</v>
      </c>
      <c r="BB1316" s="17">
        <v>3.8749584601073299E-2</v>
      </c>
      <c r="BC1316" s="17"/>
      <c r="BD1316" s="17">
        <v>0.101446358153457</v>
      </c>
      <c r="BE1316" s="17">
        <v>0.14298417789777701</v>
      </c>
    </row>
    <row r="1317" spans="2:57" x14ac:dyDescent="0.35">
      <c r="B1317" t="s">
        <v>524</v>
      </c>
      <c r="C1317" s="17">
        <v>0.22116494475349599</v>
      </c>
      <c r="D1317" s="17">
        <v>0.210897233672099</v>
      </c>
      <c r="E1317" s="17">
        <v>0.22824334234860499</v>
      </c>
      <c r="F1317" s="17"/>
      <c r="G1317" s="17">
        <v>0.25361677079185502</v>
      </c>
      <c r="H1317" s="17">
        <v>0.25932325103633502</v>
      </c>
      <c r="I1317" s="17">
        <v>0.20947402144010299</v>
      </c>
      <c r="J1317" s="17">
        <v>0.19940232332934699</v>
      </c>
      <c r="K1317" s="17">
        <v>0.17809635756403699</v>
      </c>
      <c r="L1317" s="17">
        <v>0.20360139464413199</v>
      </c>
      <c r="M1317" s="17"/>
      <c r="N1317" s="17">
        <v>0.23045974778082201</v>
      </c>
      <c r="O1317" s="17">
        <v>0.16853749346514199</v>
      </c>
      <c r="P1317" s="17">
        <v>0.23099616763265399</v>
      </c>
      <c r="Q1317" s="17">
        <v>0.30797674508120298</v>
      </c>
      <c r="R1317" s="17"/>
      <c r="S1317" s="17">
        <v>0.266666666666667</v>
      </c>
      <c r="T1317" s="17">
        <v>0.180952380952381</v>
      </c>
      <c r="U1317" s="17">
        <v>0.17647058823529399</v>
      </c>
      <c r="V1317" s="17">
        <v>0.28571428571428598</v>
      </c>
      <c r="W1317" s="17">
        <v>0.25423728813559299</v>
      </c>
      <c r="X1317" s="17">
        <v>0.177215189873418</v>
      </c>
      <c r="Y1317" s="17">
        <v>0.28571428571428598</v>
      </c>
      <c r="Z1317" s="17">
        <v>0.209302325581395</v>
      </c>
      <c r="AA1317" s="17">
        <v>0.16666666666666699</v>
      </c>
      <c r="AB1317" s="17"/>
      <c r="AC1317" s="17">
        <v>0.23330560895614999</v>
      </c>
      <c r="AD1317" s="17">
        <v>0.208755161509427</v>
      </c>
      <c r="AE1317" s="17">
        <v>0.27873927761756601</v>
      </c>
      <c r="AF1317" s="17"/>
      <c r="AG1317" s="17">
        <v>0.24941769228226601</v>
      </c>
      <c r="AH1317" s="17">
        <v>0.22159064395094299</v>
      </c>
      <c r="AI1317" s="17">
        <v>0.23022176069380301</v>
      </c>
      <c r="AJ1317" s="17">
        <v>0.18883113101711901</v>
      </c>
      <c r="AK1317" s="17">
        <v>0.153199318188454</v>
      </c>
      <c r="AL1317" s="17"/>
      <c r="AM1317" s="17">
        <v>0.34663860549217201</v>
      </c>
      <c r="AN1317" s="17">
        <v>0.22513711403324099</v>
      </c>
      <c r="AO1317" s="17">
        <v>0.22444582585967299</v>
      </c>
      <c r="AP1317" s="17">
        <v>0.18615110502638299</v>
      </c>
      <c r="AQ1317" s="17">
        <v>0.18185069604074999</v>
      </c>
      <c r="AR1317" s="17"/>
      <c r="AS1317" s="17">
        <v>0.225531485899918</v>
      </c>
      <c r="AT1317" s="17">
        <v>0.20522665278522401</v>
      </c>
      <c r="AU1317" s="17">
        <v>0.21224978300464001</v>
      </c>
      <c r="AV1317" s="17">
        <v>0.26331014994013802</v>
      </c>
      <c r="AW1317" s="17"/>
      <c r="AX1317" s="17">
        <v>0.21322879511440901</v>
      </c>
      <c r="AY1317" s="17"/>
      <c r="AZ1317" s="17">
        <v>0.214406102662551</v>
      </c>
      <c r="BA1317" s="17">
        <v>0.26033073024022302</v>
      </c>
      <c r="BB1317" s="17">
        <v>0.180861407370037</v>
      </c>
      <c r="BC1317" s="17"/>
      <c r="BD1317" s="17">
        <v>0.20686858428837801</v>
      </c>
      <c r="BE1317" s="17">
        <v>0.252996783763761</v>
      </c>
    </row>
    <row r="1318" spans="2:57" x14ac:dyDescent="0.35">
      <c r="B1318" t="s">
        <v>525</v>
      </c>
      <c r="C1318" s="17">
        <v>0.356578458791455</v>
      </c>
      <c r="D1318" s="17">
        <v>0.31064878800534701</v>
      </c>
      <c r="E1318" s="17">
        <v>0.38526657488530103</v>
      </c>
      <c r="F1318" s="17"/>
      <c r="G1318" s="17">
        <v>0.20938697530506201</v>
      </c>
      <c r="H1318" s="17">
        <v>0.30582264748482602</v>
      </c>
      <c r="I1318" s="17">
        <v>0.37961019870371199</v>
      </c>
      <c r="J1318" s="17">
        <v>0.38897300849055799</v>
      </c>
      <c r="K1318" s="17">
        <v>0.41384508103395001</v>
      </c>
      <c r="L1318" s="17">
        <v>0.528002425205369</v>
      </c>
      <c r="M1318" s="17"/>
      <c r="N1318" s="17">
        <v>0.35043779747885601</v>
      </c>
      <c r="O1318" s="17">
        <v>0.36879071044821399</v>
      </c>
      <c r="P1318" s="17">
        <v>0.369685987997803</v>
      </c>
      <c r="Q1318" s="17">
        <v>0.31898534777097698</v>
      </c>
      <c r="R1318" s="17"/>
      <c r="S1318" s="17">
        <v>0.29166666666666702</v>
      </c>
      <c r="T1318" s="17">
        <v>0.48571428571428599</v>
      </c>
      <c r="U1318" s="17">
        <v>0.26470588235294101</v>
      </c>
      <c r="V1318" s="17">
        <v>0.365079365079365</v>
      </c>
      <c r="W1318" s="17">
        <v>0.305084745762712</v>
      </c>
      <c r="X1318" s="17">
        <v>0.40506329113924</v>
      </c>
      <c r="Y1318" s="17">
        <v>0.314285714285714</v>
      </c>
      <c r="Z1318" s="17">
        <v>0.232558139534884</v>
      </c>
      <c r="AA1318" s="17">
        <v>0.41111111111111098</v>
      </c>
      <c r="AB1318" s="17"/>
      <c r="AC1318" s="17">
        <v>0.368980275426185</v>
      </c>
      <c r="AD1318" s="17">
        <v>0.36122005351635</v>
      </c>
      <c r="AE1318" s="17">
        <v>0.358136804092684</v>
      </c>
      <c r="AF1318" s="17"/>
      <c r="AG1318" s="17">
        <v>0.37143303046604997</v>
      </c>
      <c r="AH1318" s="17">
        <v>0.36356350878375998</v>
      </c>
      <c r="AI1318" s="17">
        <v>0.32318630258584802</v>
      </c>
      <c r="AJ1318" s="17">
        <v>0.18469483005198201</v>
      </c>
      <c r="AK1318" s="17">
        <v>0.44308850069609901</v>
      </c>
      <c r="AL1318" s="17"/>
      <c r="AM1318" s="17">
        <v>0.27267468563792402</v>
      </c>
      <c r="AN1318" s="17">
        <v>0.31519636998731798</v>
      </c>
      <c r="AO1318" s="17">
        <v>0.38554670402823998</v>
      </c>
      <c r="AP1318" s="17">
        <v>0.336545398147786</v>
      </c>
      <c r="AQ1318" s="17">
        <v>0.38610717228913199</v>
      </c>
      <c r="AR1318" s="17"/>
      <c r="AS1318" s="17">
        <v>0.39741615318177198</v>
      </c>
      <c r="AT1318" s="17">
        <v>0.33572189390948998</v>
      </c>
      <c r="AU1318" s="17">
        <v>0.35522558672544202</v>
      </c>
      <c r="AV1318" s="17">
        <v>0.33634790789768099</v>
      </c>
      <c r="AW1318" s="17"/>
      <c r="AX1318" s="17">
        <v>0.347996271172203</v>
      </c>
      <c r="AY1318" s="17"/>
      <c r="AZ1318" s="17">
        <v>0.336061567489294</v>
      </c>
      <c r="BA1318" s="17">
        <v>0.31923405039337799</v>
      </c>
      <c r="BB1318" s="17">
        <v>0.43398647757380099</v>
      </c>
      <c r="BC1318" s="17"/>
      <c r="BD1318" s="17">
        <v>0.38313786385721799</v>
      </c>
      <c r="BE1318" s="17">
        <v>0.33178210790087997</v>
      </c>
    </row>
    <row r="1319" spans="2:57" x14ac:dyDescent="0.35">
      <c r="B1319" t="s">
        <v>393</v>
      </c>
      <c r="C1319" s="17">
        <v>0.24243783001026101</v>
      </c>
      <c r="D1319" s="17">
        <v>0.228214517252773</v>
      </c>
      <c r="E1319" s="17">
        <v>0.24724067436550801</v>
      </c>
      <c r="F1319" s="17"/>
      <c r="G1319" s="17">
        <v>0.32551303504396201</v>
      </c>
      <c r="H1319" s="17">
        <v>0.18370621423418701</v>
      </c>
      <c r="I1319" s="17">
        <v>0.21330122214280101</v>
      </c>
      <c r="J1319" s="17">
        <v>0.29019711546260502</v>
      </c>
      <c r="K1319" s="17">
        <v>0.30356324643823801</v>
      </c>
      <c r="L1319" s="17">
        <v>0.21690987740411699</v>
      </c>
      <c r="M1319" s="17"/>
      <c r="N1319" s="17">
        <v>0.260067236929375</v>
      </c>
      <c r="O1319" s="17">
        <v>0.22806550278877599</v>
      </c>
      <c r="P1319" s="17">
        <v>0.226557044668351</v>
      </c>
      <c r="Q1319" s="17">
        <v>0.21337947745008601</v>
      </c>
      <c r="R1319" s="17"/>
      <c r="S1319" s="17">
        <v>0.17499999999999999</v>
      </c>
      <c r="T1319" s="17">
        <v>0.19047619047618999</v>
      </c>
      <c r="U1319" s="17">
        <v>0.35294117647058798</v>
      </c>
      <c r="V1319" s="17">
        <v>0.238095238095238</v>
      </c>
      <c r="W1319" s="17">
        <v>0.338983050847458</v>
      </c>
      <c r="X1319" s="17">
        <v>0.189873417721519</v>
      </c>
      <c r="Y1319" s="17">
        <v>0.24285714285714299</v>
      </c>
      <c r="Z1319" s="17">
        <v>0.34883720930232598</v>
      </c>
      <c r="AA1319" s="17">
        <v>0.24444444444444399</v>
      </c>
      <c r="AB1319" s="17"/>
      <c r="AC1319" s="17">
        <v>0.209099994114747</v>
      </c>
      <c r="AD1319" s="17">
        <v>0.25307326765021199</v>
      </c>
      <c r="AE1319" s="17">
        <v>0.25245924194234698</v>
      </c>
      <c r="AF1319" s="17"/>
      <c r="AG1319" s="17">
        <v>0.19901836040815199</v>
      </c>
      <c r="AH1319" s="17">
        <v>0.24730108381854099</v>
      </c>
      <c r="AI1319" s="17">
        <v>0.225285741762449</v>
      </c>
      <c r="AJ1319" s="17">
        <v>0.21919825984191299</v>
      </c>
      <c r="AK1319" s="17">
        <v>0.28334623653132901</v>
      </c>
      <c r="AL1319" s="17"/>
      <c r="AM1319" s="17">
        <v>0.24730135382069701</v>
      </c>
      <c r="AN1319" s="17">
        <v>0.26664134166642101</v>
      </c>
      <c r="AO1319" s="17">
        <v>0.21376867828447699</v>
      </c>
      <c r="AP1319" s="17">
        <v>0.27585378466113802</v>
      </c>
      <c r="AQ1319" s="17">
        <v>0.26185406934219602</v>
      </c>
      <c r="AR1319" s="17"/>
      <c r="AS1319" s="17">
        <v>0.186603274274625</v>
      </c>
      <c r="AT1319" s="17">
        <v>0.25166418245400501</v>
      </c>
      <c r="AU1319" s="17">
        <v>0.351532444958923</v>
      </c>
      <c r="AV1319" s="17">
        <v>0.16359003307206199</v>
      </c>
      <c r="AW1319" s="17"/>
      <c r="AX1319" s="17">
        <v>0.25174242263818603</v>
      </c>
      <c r="AY1319" s="17"/>
      <c r="AZ1319" s="17">
        <v>0.25081335540282901</v>
      </c>
      <c r="BA1319" s="17">
        <v>0.200256594457981</v>
      </c>
      <c r="BB1319" s="17">
        <v>0.27312253914287199</v>
      </c>
      <c r="BC1319" s="17"/>
      <c r="BD1319" s="17">
        <v>0.22864119552178799</v>
      </c>
      <c r="BE1319" s="17">
        <v>0.20869283004918701</v>
      </c>
    </row>
    <row r="1320" spans="2:57" x14ac:dyDescent="0.35">
      <c r="B1320" t="s">
        <v>81</v>
      </c>
      <c r="C1320" s="17">
        <v>2.1398883775046399E-2</v>
      </c>
      <c r="D1320" s="17">
        <v>1.9342244880254801E-2</v>
      </c>
      <c r="E1320" s="17">
        <v>2.2709021023317202E-2</v>
      </c>
      <c r="F1320" s="17"/>
      <c r="G1320" s="17">
        <v>2.8494926278128701E-2</v>
      </c>
      <c r="H1320" s="17">
        <v>1.5975161286092499E-2</v>
      </c>
      <c r="I1320" s="17">
        <v>1.06835437789896E-2</v>
      </c>
      <c r="J1320" s="17">
        <v>1.6160404945051499E-2</v>
      </c>
      <c r="K1320" s="17">
        <v>4.1740129891667803E-2</v>
      </c>
      <c r="L1320" s="17">
        <v>5.1486302746382398E-2</v>
      </c>
      <c r="M1320" s="17"/>
      <c r="N1320" s="17">
        <v>1.64936638139302E-2</v>
      </c>
      <c r="O1320" s="17">
        <v>3.4489325987735797E-2</v>
      </c>
      <c r="P1320" s="17">
        <v>9.3026052408202407E-3</v>
      </c>
      <c r="Q1320" s="17">
        <v>3.3056947892953402E-2</v>
      </c>
      <c r="R1320" s="17"/>
      <c r="S1320" s="17">
        <v>3.3333333333333298E-2</v>
      </c>
      <c r="T1320" s="17">
        <v>9.5238095238095195E-3</v>
      </c>
      <c r="U1320" s="17">
        <v>2.9411764705882401E-2</v>
      </c>
      <c r="V1320" s="17">
        <v>1.58730158730159E-2</v>
      </c>
      <c r="W1320" s="17">
        <v>1.6949152542372899E-2</v>
      </c>
      <c r="X1320" s="17">
        <v>2.53164556962025E-2</v>
      </c>
      <c r="Y1320" s="17">
        <v>1.4285714285714299E-2</v>
      </c>
      <c r="Z1320" s="17">
        <v>0</v>
      </c>
      <c r="AA1320" s="17">
        <v>3.3333333333333298E-2</v>
      </c>
      <c r="AB1320" s="17"/>
      <c r="AC1320" s="17">
        <v>4.0933233132917801E-2</v>
      </c>
      <c r="AD1320" s="17">
        <v>8.8421793531182694E-3</v>
      </c>
      <c r="AE1320" s="17">
        <v>1.19949761377556E-2</v>
      </c>
      <c r="AF1320" s="17"/>
      <c r="AG1320" s="17">
        <v>2.1065533969276001E-2</v>
      </c>
      <c r="AH1320" s="17">
        <v>1.6996833638019598E-2</v>
      </c>
      <c r="AI1320" s="17">
        <v>0</v>
      </c>
      <c r="AJ1320" s="17">
        <v>0.20363788954449299</v>
      </c>
      <c r="AK1320" s="17">
        <v>1.9491126536585399E-2</v>
      </c>
      <c r="AL1320" s="17"/>
      <c r="AM1320" s="17">
        <v>1.7098163456861701E-2</v>
      </c>
      <c r="AN1320" s="17">
        <v>4.3170285266290201E-2</v>
      </c>
      <c r="AO1320" s="17">
        <v>2.2195533317793E-2</v>
      </c>
      <c r="AP1320" s="17">
        <v>4.97768233066034E-3</v>
      </c>
      <c r="AQ1320" s="17">
        <v>0</v>
      </c>
      <c r="AR1320" s="17"/>
      <c r="AS1320" s="17">
        <v>4.3700123110606101E-2</v>
      </c>
      <c r="AT1320" s="17">
        <v>8.0259999645130795E-3</v>
      </c>
      <c r="AU1320" s="17">
        <v>2.52699200569887E-2</v>
      </c>
      <c r="AV1320" s="17">
        <v>8.4606571550128896E-3</v>
      </c>
      <c r="AW1320" s="17"/>
      <c r="AX1320" s="17">
        <v>1.98201821159441E-2</v>
      </c>
      <c r="AY1320" s="17"/>
      <c r="AZ1320" s="17">
        <v>2.3797519319132002E-2</v>
      </c>
      <c r="BA1320" s="17">
        <v>3.8960014501777901E-3</v>
      </c>
      <c r="BB1320" s="17">
        <v>3.3094383638939601E-2</v>
      </c>
      <c r="BC1320" s="17"/>
      <c r="BD1320" s="17">
        <v>2.2923368091623798E-2</v>
      </c>
      <c r="BE1320" s="17">
        <v>1.60052125003462E-2</v>
      </c>
    </row>
    <row r="1321" spans="2:57" x14ac:dyDescent="0.35">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c r="AX1321" s="17"/>
      <c r="AY1321" s="17"/>
      <c r="AZ1321" s="17"/>
      <c r="BA1321" s="17"/>
      <c r="BB1321" s="17"/>
      <c r="BC1321" s="17"/>
      <c r="BD1321" s="17"/>
      <c r="BE1321" s="17"/>
    </row>
    <row r="1322" spans="2:57" x14ac:dyDescent="0.35">
      <c r="B1322" s="6" t="s">
        <v>530</v>
      </c>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row>
    <row r="1323" spans="2:57" x14ac:dyDescent="0.35">
      <c r="B1323" s="24" t="s">
        <v>85</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c r="BA1323" s="17"/>
      <c r="BB1323" s="17"/>
      <c r="BC1323" s="17"/>
      <c r="BD1323" s="17"/>
      <c r="BE1323" s="17"/>
    </row>
    <row r="1324" spans="2:57" x14ac:dyDescent="0.35">
      <c r="B1324" t="s">
        <v>397</v>
      </c>
      <c r="C1324" s="17">
        <v>5.7338577970294798E-2</v>
      </c>
      <c r="D1324" s="17">
        <v>7.6187232563075899E-2</v>
      </c>
      <c r="E1324" s="17">
        <v>4.6523167298500701E-2</v>
      </c>
      <c r="F1324" s="17"/>
      <c r="G1324" s="17">
        <v>6.5230301372607394E-2</v>
      </c>
      <c r="H1324" s="17">
        <v>7.3371733685405296E-2</v>
      </c>
      <c r="I1324" s="17">
        <v>7.8660152451790893E-2</v>
      </c>
      <c r="J1324" s="17">
        <v>5.1290379231832502E-2</v>
      </c>
      <c r="K1324" s="17">
        <v>9.9787396757767301E-3</v>
      </c>
      <c r="L1324" s="17">
        <v>0</v>
      </c>
      <c r="M1324" s="17"/>
      <c r="N1324" s="17">
        <v>5.1873155917708198E-2</v>
      </c>
      <c r="O1324" s="17">
        <v>5.79984393182221E-2</v>
      </c>
      <c r="P1324" s="17">
        <v>7.1344653894206397E-2</v>
      </c>
      <c r="Q1324" s="17">
        <v>5.5776295676492803E-2</v>
      </c>
      <c r="R1324" s="17"/>
      <c r="S1324" s="17">
        <v>0.05</v>
      </c>
      <c r="T1324" s="17">
        <v>5.7142857142857099E-2</v>
      </c>
      <c r="U1324" s="17">
        <v>8.8235294117647106E-2</v>
      </c>
      <c r="V1324" s="17">
        <v>6.3492063492063502E-2</v>
      </c>
      <c r="W1324" s="17">
        <v>1.6949152542372899E-2</v>
      </c>
      <c r="X1324" s="17">
        <v>8.8607594936708806E-2</v>
      </c>
      <c r="Y1324" s="17">
        <v>4.2857142857142899E-2</v>
      </c>
      <c r="Z1324" s="17">
        <v>6.9767441860465101E-2</v>
      </c>
      <c r="AA1324" s="17">
        <v>4.4444444444444398E-2</v>
      </c>
      <c r="AB1324" s="17"/>
      <c r="AC1324" s="17">
        <v>3.7617950867460399E-2</v>
      </c>
      <c r="AD1324" s="17">
        <v>6.8267832171186996E-2</v>
      </c>
      <c r="AE1324" s="17">
        <v>5.0849450996676003E-2</v>
      </c>
      <c r="AF1324" s="17"/>
      <c r="AG1324" s="17">
        <v>5.4936835833643997E-2</v>
      </c>
      <c r="AH1324" s="17">
        <v>5.7899412296694201E-2</v>
      </c>
      <c r="AI1324" s="17">
        <v>1.57290795633106E-2</v>
      </c>
      <c r="AJ1324" s="17">
        <v>0.20363788954449299</v>
      </c>
      <c r="AK1324" s="17">
        <v>0.102480957590252</v>
      </c>
      <c r="AL1324" s="17"/>
      <c r="AM1324" s="17">
        <v>4.5025909012168297E-2</v>
      </c>
      <c r="AN1324" s="17">
        <v>5.00043401048774E-2</v>
      </c>
      <c r="AO1324" s="17">
        <v>6.1363017291873302E-2</v>
      </c>
      <c r="AP1324" s="17">
        <v>7.7077007148355997E-2</v>
      </c>
      <c r="AQ1324" s="17">
        <v>4.2115066185209202E-2</v>
      </c>
      <c r="AR1324" s="17"/>
      <c r="AS1324" s="17">
        <v>4.23352294020235E-2</v>
      </c>
      <c r="AT1324" s="17">
        <v>6.7103425572284006E-2</v>
      </c>
      <c r="AU1324" s="17">
        <v>2.6393919313201501E-2</v>
      </c>
      <c r="AV1324" s="17">
        <v>0.10427062636645</v>
      </c>
      <c r="AW1324" s="17"/>
      <c r="AX1324" s="17">
        <v>5.8345054852163701E-2</v>
      </c>
      <c r="AY1324" s="17"/>
      <c r="AZ1324" s="17">
        <v>7.0357288113797503E-2</v>
      </c>
      <c r="BA1324" s="17">
        <v>4.35949352608858E-2</v>
      </c>
      <c r="BB1324" s="17">
        <v>6.4883826430083405E-2</v>
      </c>
      <c r="BC1324" s="17"/>
      <c r="BD1324" s="17">
        <v>6.1053909098299698E-2</v>
      </c>
      <c r="BE1324" s="17">
        <v>6.2246648478596303E-2</v>
      </c>
    </row>
    <row r="1325" spans="2:57" x14ac:dyDescent="0.35">
      <c r="B1325" t="s">
        <v>523</v>
      </c>
      <c r="C1325" s="17">
        <v>0.130884997283153</v>
      </c>
      <c r="D1325" s="17">
        <v>0.18392276105564301</v>
      </c>
      <c r="E1325" s="17">
        <v>9.7837501018689405E-2</v>
      </c>
      <c r="F1325" s="17"/>
      <c r="G1325" s="17">
        <v>0.152370152448875</v>
      </c>
      <c r="H1325" s="17">
        <v>0.198000669673151</v>
      </c>
      <c r="I1325" s="17">
        <v>0.15432671460893299</v>
      </c>
      <c r="J1325" s="17">
        <v>8.9002354522947497E-2</v>
      </c>
      <c r="K1325" s="17">
        <v>3.3484215356495199E-2</v>
      </c>
      <c r="L1325" s="17">
        <v>2.10267373666451E-2</v>
      </c>
      <c r="M1325" s="17"/>
      <c r="N1325" s="17">
        <v>9.5797580062540799E-2</v>
      </c>
      <c r="O1325" s="17">
        <v>0.157997530816402</v>
      </c>
      <c r="P1325" s="17">
        <v>0.22145076209770301</v>
      </c>
      <c r="Q1325" s="17">
        <v>0.11955168916153699</v>
      </c>
      <c r="R1325" s="17"/>
      <c r="S1325" s="17">
        <v>0.21666666666666701</v>
      </c>
      <c r="T1325" s="17">
        <v>0.133333333333333</v>
      </c>
      <c r="U1325" s="17">
        <v>2.9411764705882401E-2</v>
      </c>
      <c r="V1325" s="17">
        <v>0.158730158730159</v>
      </c>
      <c r="W1325" s="17">
        <v>0.11864406779661001</v>
      </c>
      <c r="X1325" s="17">
        <v>0.10126582278481</v>
      </c>
      <c r="Y1325" s="17">
        <v>0.114285714285714</v>
      </c>
      <c r="Z1325" s="17">
        <v>0.13953488372093001</v>
      </c>
      <c r="AA1325" s="17">
        <v>0.122222222222222</v>
      </c>
      <c r="AB1325" s="17"/>
      <c r="AC1325" s="17">
        <v>0.138101325294995</v>
      </c>
      <c r="AD1325" s="17">
        <v>0.117110856706826</v>
      </c>
      <c r="AE1325" s="17">
        <v>0.13528732108616201</v>
      </c>
      <c r="AF1325" s="17"/>
      <c r="AG1325" s="17">
        <v>0.14384725309521901</v>
      </c>
      <c r="AH1325" s="17">
        <v>0.124650245982125</v>
      </c>
      <c r="AI1325" s="17">
        <v>0.16737659977571101</v>
      </c>
      <c r="AJ1325" s="17">
        <v>0</v>
      </c>
      <c r="AK1325" s="17">
        <v>6.4071001323721094E-2</v>
      </c>
      <c r="AL1325" s="17"/>
      <c r="AM1325" s="17">
        <v>0.116910193642063</v>
      </c>
      <c r="AN1325" s="17">
        <v>0.133422563581204</v>
      </c>
      <c r="AO1325" s="17">
        <v>0.121416505033731</v>
      </c>
      <c r="AP1325" s="17">
        <v>0.129739750822945</v>
      </c>
      <c r="AQ1325" s="17">
        <v>0.171411918952108</v>
      </c>
      <c r="AR1325" s="17"/>
      <c r="AS1325" s="17">
        <v>0.11734592388597299</v>
      </c>
      <c r="AT1325" s="17">
        <v>0.13809559702268201</v>
      </c>
      <c r="AU1325" s="17">
        <v>8.0131188512236898E-2</v>
      </c>
      <c r="AV1325" s="17">
        <v>0.20920053835456401</v>
      </c>
      <c r="AW1325" s="17"/>
      <c r="AX1325" s="17">
        <v>0.12178728874398501</v>
      </c>
      <c r="AY1325" s="17"/>
      <c r="AZ1325" s="17">
        <v>0.12768729986779701</v>
      </c>
      <c r="BA1325" s="17">
        <v>0.20970322901871999</v>
      </c>
      <c r="BB1325" s="17">
        <v>4.3696028008695202E-2</v>
      </c>
      <c r="BC1325" s="17"/>
      <c r="BD1325" s="17">
        <v>0.12615714882502699</v>
      </c>
      <c r="BE1325" s="17">
        <v>0.15017082682412899</v>
      </c>
    </row>
    <row r="1326" spans="2:57" x14ac:dyDescent="0.35">
      <c r="B1326" t="s">
        <v>524</v>
      </c>
      <c r="C1326" s="17">
        <v>0.40741051544044399</v>
      </c>
      <c r="D1326" s="17">
        <v>0.34814932958519001</v>
      </c>
      <c r="E1326" s="17">
        <v>0.44194716109868498</v>
      </c>
      <c r="F1326" s="17"/>
      <c r="G1326" s="17">
        <v>0.29952005897544298</v>
      </c>
      <c r="H1326" s="17">
        <v>0.41521561817293101</v>
      </c>
      <c r="I1326" s="17">
        <v>0.33980782877509003</v>
      </c>
      <c r="J1326" s="17">
        <v>0.41503477869949501</v>
      </c>
      <c r="K1326" s="17">
        <v>0.54647995879980105</v>
      </c>
      <c r="L1326" s="17">
        <v>0.50915711548506304</v>
      </c>
      <c r="M1326" s="17"/>
      <c r="N1326" s="17">
        <v>0.407210810254727</v>
      </c>
      <c r="O1326" s="17">
        <v>0.38718832967133798</v>
      </c>
      <c r="P1326" s="17">
        <v>0.40110607068932302</v>
      </c>
      <c r="Q1326" s="17">
        <v>0.46808570387647602</v>
      </c>
      <c r="R1326" s="17"/>
      <c r="S1326" s="17">
        <v>0.391666666666667</v>
      </c>
      <c r="T1326" s="17">
        <v>0.4</v>
      </c>
      <c r="U1326" s="17">
        <v>0.41176470588235298</v>
      </c>
      <c r="V1326" s="17">
        <v>0.38095238095238099</v>
      </c>
      <c r="W1326" s="17">
        <v>0.338983050847458</v>
      </c>
      <c r="X1326" s="17">
        <v>0.379746835443038</v>
      </c>
      <c r="Y1326" s="17">
        <v>0.48571428571428599</v>
      </c>
      <c r="Z1326" s="17">
        <v>0.48837209302325602</v>
      </c>
      <c r="AA1326" s="17">
        <v>0.43333333333333302</v>
      </c>
      <c r="AB1326" s="17"/>
      <c r="AC1326" s="17">
        <v>0.46986827158157701</v>
      </c>
      <c r="AD1326" s="17">
        <v>0.38113698637988602</v>
      </c>
      <c r="AE1326" s="17">
        <v>0.41745291875831497</v>
      </c>
      <c r="AF1326" s="17"/>
      <c r="AG1326" s="17">
        <v>0.47126522931400899</v>
      </c>
      <c r="AH1326" s="17">
        <v>0.399899284359716</v>
      </c>
      <c r="AI1326" s="17">
        <v>0.34274974134125802</v>
      </c>
      <c r="AJ1326" s="17">
        <v>0.18883113101711901</v>
      </c>
      <c r="AK1326" s="17">
        <v>0.399624562008699</v>
      </c>
      <c r="AL1326" s="17"/>
      <c r="AM1326" s="17">
        <v>0.50512971491637104</v>
      </c>
      <c r="AN1326" s="17">
        <v>0.45801476040114097</v>
      </c>
      <c r="AO1326" s="17">
        <v>0.44325488972925497</v>
      </c>
      <c r="AP1326" s="17">
        <v>0.30018675792203903</v>
      </c>
      <c r="AQ1326" s="17">
        <v>0.18185069604074999</v>
      </c>
      <c r="AR1326" s="17"/>
      <c r="AS1326" s="17">
        <v>0.440742229477883</v>
      </c>
      <c r="AT1326" s="17">
        <v>0.36636069349346001</v>
      </c>
      <c r="AU1326" s="17">
        <v>0.50615804739971604</v>
      </c>
      <c r="AV1326" s="17">
        <v>0.30586237517100401</v>
      </c>
      <c r="AW1326" s="17"/>
      <c r="AX1326" s="17">
        <v>0.41832082229177198</v>
      </c>
      <c r="AY1326" s="17"/>
      <c r="AZ1326" s="17">
        <v>0.41895923459663198</v>
      </c>
      <c r="BA1326" s="17">
        <v>0.38003389147494099</v>
      </c>
      <c r="BB1326" s="17">
        <v>0.42963349992746602</v>
      </c>
      <c r="BC1326" s="17"/>
      <c r="BD1326" s="17">
        <v>0.42475292000764697</v>
      </c>
      <c r="BE1326" s="17">
        <v>0.39449252305946098</v>
      </c>
    </row>
    <row r="1327" spans="2:57" x14ac:dyDescent="0.35">
      <c r="B1327" t="s">
        <v>525</v>
      </c>
      <c r="C1327" s="17">
        <v>0.29116574924916799</v>
      </c>
      <c r="D1327" s="17">
        <v>0.273851970202939</v>
      </c>
      <c r="E1327" s="17">
        <v>0.302717119064911</v>
      </c>
      <c r="F1327" s="17"/>
      <c r="G1327" s="17">
        <v>0.31940590252788897</v>
      </c>
      <c r="H1327" s="17">
        <v>0.22697935530820701</v>
      </c>
      <c r="I1327" s="17">
        <v>0.28394029147249999</v>
      </c>
      <c r="J1327" s="17">
        <v>0.35478435191678198</v>
      </c>
      <c r="K1327" s="17">
        <v>0.30557998533133102</v>
      </c>
      <c r="L1327" s="17">
        <v>0.36205203215838599</v>
      </c>
      <c r="M1327" s="17"/>
      <c r="N1327" s="17">
        <v>0.31391408775631502</v>
      </c>
      <c r="O1327" s="17">
        <v>0.303350781933656</v>
      </c>
      <c r="P1327" s="17">
        <v>0.24073154489568199</v>
      </c>
      <c r="Q1327" s="17">
        <v>0.20815274161736699</v>
      </c>
      <c r="R1327" s="17"/>
      <c r="S1327" s="17">
        <v>0.22500000000000001</v>
      </c>
      <c r="T1327" s="17">
        <v>0.28571428571428598</v>
      </c>
      <c r="U1327" s="17">
        <v>0.35294117647058798</v>
      </c>
      <c r="V1327" s="17">
        <v>0.365079365079365</v>
      </c>
      <c r="W1327" s="17">
        <v>0.322033898305085</v>
      </c>
      <c r="X1327" s="17">
        <v>0.329113924050633</v>
      </c>
      <c r="Y1327" s="17">
        <v>0.27142857142857102</v>
      </c>
      <c r="Z1327" s="17">
        <v>0.162790697674419</v>
      </c>
      <c r="AA1327" s="17">
        <v>0.27777777777777801</v>
      </c>
      <c r="AB1327" s="17"/>
      <c r="AC1327" s="17">
        <v>0.268740246254633</v>
      </c>
      <c r="AD1327" s="17">
        <v>0.309511431252113</v>
      </c>
      <c r="AE1327" s="17">
        <v>0.28336190725240401</v>
      </c>
      <c r="AF1327" s="17"/>
      <c r="AG1327" s="17">
        <v>0.26043403572200602</v>
      </c>
      <c r="AH1327" s="17">
        <v>0.29680183374838798</v>
      </c>
      <c r="AI1327" s="17">
        <v>0.37440731877618599</v>
      </c>
      <c r="AJ1327" s="17">
        <v>0.18469483005198201</v>
      </c>
      <c r="AK1327" s="17">
        <v>0.31349472211953999</v>
      </c>
      <c r="AL1327" s="17"/>
      <c r="AM1327" s="17">
        <v>0.24945345454933901</v>
      </c>
      <c r="AN1327" s="17">
        <v>0.24171595211519201</v>
      </c>
      <c r="AO1327" s="17">
        <v>0.29674032745746298</v>
      </c>
      <c r="AP1327" s="17">
        <v>0.33615834509133302</v>
      </c>
      <c r="AQ1327" s="17">
        <v>0.38939316021428799</v>
      </c>
      <c r="AR1327" s="17"/>
      <c r="AS1327" s="17">
        <v>0.30454895243982999</v>
      </c>
      <c r="AT1327" s="17">
        <v>0.31412733853531999</v>
      </c>
      <c r="AU1327" s="17">
        <v>0.23774380470077799</v>
      </c>
      <c r="AV1327" s="17">
        <v>0.28994964400964002</v>
      </c>
      <c r="AW1327" s="17"/>
      <c r="AX1327" s="17">
        <v>0.29086013940133898</v>
      </c>
      <c r="AY1327" s="17"/>
      <c r="AZ1327" s="17">
        <v>0.25423788515569801</v>
      </c>
      <c r="BA1327" s="17">
        <v>0.26820265777935198</v>
      </c>
      <c r="BB1327" s="17">
        <v>0.35288990937280001</v>
      </c>
      <c r="BC1327" s="17"/>
      <c r="BD1327" s="17">
        <v>0.30321147767169299</v>
      </c>
      <c r="BE1327" s="17">
        <v>0.26462588102923501</v>
      </c>
    </row>
    <row r="1328" spans="2:57" x14ac:dyDescent="0.35">
      <c r="B1328" t="s">
        <v>393</v>
      </c>
      <c r="C1328" s="17">
        <v>8.0198218327193205E-2</v>
      </c>
      <c r="D1328" s="17">
        <v>8.2451302850489294E-2</v>
      </c>
      <c r="E1328" s="17">
        <v>7.9250248569263299E-2</v>
      </c>
      <c r="F1328" s="17"/>
      <c r="G1328" s="17">
        <v>0.107581526598655</v>
      </c>
      <c r="H1328" s="17">
        <v>7.1129509258052795E-2</v>
      </c>
      <c r="I1328" s="17">
        <v>0.116623757331055</v>
      </c>
      <c r="J1328" s="17">
        <v>7.3727730683891296E-2</v>
      </c>
      <c r="K1328" s="17">
        <v>4.1301545273729097E-2</v>
      </c>
      <c r="L1328" s="17">
        <v>2.10267373666451E-2</v>
      </c>
      <c r="M1328" s="17"/>
      <c r="N1328" s="17">
        <v>9.45434584456738E-2</v>
      </c>
      <c r="O1328" s="17">
        <v>5.8598040182702801E-2</v>
      </c>
      <c r="P1328" s="17">
        <v>5.6064363182265403E-2</v>
      </c>
      <c r="Q1328" s="17">
        <v>0.101826251242477</v>
      </c>
      <c r="R1328" s="17"/>
      <c r="S1328" s="17">
        <v>8.3333333333333301E-2</v>
      </c>
      <c r="T1328" s="17">
        <v>0.104761904761905</v>
      </c>
      <c r="U1328" s="17">
        <v>8.8235294117647106E-2</v>
      </c>
      <c r="V1328" s="17">
        <v>0</v>
      </c>
      <c r="W1328" s="17">
        <v>0.169491525423729</v>
      </c>
      <c r="X1328" s="17">
        <v>7.5949367088607597E-2</v>
      </c>
      <c r="Y1328" s="17">
        <v>5.7142857142857099E-2</v>
      </c>
      <c r="Z1328" s="17">
        <v>0.116279069767442</v>
      </c>
      <c r="AA1328" s="17">
        <v>5.5555555555555601E-2</v>
      </c>
      <c r="AB1328" s="17"/>
      <c r="AC1328" s="17">
        <v>3.5419052004733297E-2</v>
      </c>
      <c r="AD1328" s="17">
        <v>0.101607589234002</v>
      </c>
      <c r="AE1328" s="17">
        <v>9.9124437769392407E-2</v>
      </c>
      <c r="AF1328" s="17"/>
      <c r="AG1328" s="17">
        <v>4.7667534696156803E-2</v>
      </c>
      <c r="AH1328" s="17">
        <v>9.0178714849142499E-2</v>
      </c>
      <c r="AI1328" s="17">
        <v>9.9737260543533907E-2</v>
      </c>
      <c r="AJ1328" s="17">
        <v>0.21919825984191299</v>
      </c>
      <c r="AK1328" s="17">
        <v>5.9147834464514201E-2</v>
      </c>
      <c r="AL1328" s="17"/>
      <c r="AM1328" s="17">
        <v>5.0874927799531802E-2</v>
      </c>
      <c r="AN1328" s="17">
        <v>6.5641104772922496E-2</v>
      </c>
      <c r="AO1328" s="17">
        <v>4.6722234849232998E-2</v>
      </c>
      <c r="AP1328" s="17">
        <v>0.134915878414964</v>
      </c>
      <c r="AQ1328" s="17">
        <v>0.17592176350145</v>
      </c>
      <c r="AR1328" s="17"/>
      <c r="AS1328" s="17">
        <v>4.0141261709159499E-2</v>
      </c>
      <c r="AT1328" s="17">
        <v>9.5484624197805804E-2</v>
      </c>
      <c r="AU1328" s="17">
        <v>9.6658843807050004E-2</v>
      </c>
      <c r="AV1328" s="17">
        <v>9.0716816098342604E-2</v>
      </c>
      <c r="AW1328" s="17"/>
      <c r="AX1328" s="17">
        <v>7.9749864785592706E-2</v>
      </c>
      <c r="AY1328" s="17"/>
      <c r="AZ1328" s="17">
        <v>8.5786201809428697E-2</v>
      </c>
      <c r="BA1328" s="17">
        <v>8.7420280175038098E-2</v>
      </c>
      <c r="BB1328" s="17">
        <v>6.5700252809656703E-2</v>
      </c>
      <c r="BC1328" s="17"/>
      <c r="BD1328" s="17">
        <v>4.8416317226585702E-2</v>
      </c>
      <c r="BE1328" s="17">
        <v>0.112931367989484</v>
      </c>
    </row>
    <row r="1329" spans="2:57" x14ac:dyDescent="0.35">
      <c r="B1329" t="s">
        <v>81</v>
      </c>
      <c r="C1329" s="17">
        <v>3.3001941729747103E-2</v>
      </c>
      <c r="D1329" s="17">
        <v>3.5437403742662597E-2</v>
      </c>
      <c r="E1329" s="17">
        <v>3.17248029499499E-2</v>
      </c>
      <c r="F1329" s="17"/>
      <c r="G1329" s="17">
        <v>5.5892058076530603E-2</v>
      </c>
      <c r="H1329" s="17">
        <v>1.53031139022539E-2</v>
      </c>
      <c r="I1329" s="17">
        <v>2.6641255360631499E-2</v>
      </c>
      <c r="J1329" s="17">
        <v>1.6160404945051499E-2</v>
      </c>
      <c r="K1329" s="17">
        <v>6.31755555628669E-2</v>
      </c>
      <c r="L1329" s="17">
        <v>8.6737377623260906E-2</v>
      </c>
      <c r="M1329" s="17"/>
      <c r="N1329" s="17">
        <v>3.66609075630355E-2</v>
      </c>
      <c r="O1329" s="17">
        <v>3.4866878077679402E-2</v>
      </c>
      <c r="P1329" s="17">
        <v>9.3026052408202407E-3</v>
      </c>
      <c r="Q1329" s="17">
        <v>4.66073184256506E-2</v>
      </c>
      <c r="R1329" s="17"/>
      <c r="S1329" s="17">
        <v>3.3333333333333298E-2</v>
      </c>
      <c r="T1329" s="17">
        <v>1.9047619047619001E-2</v>
      </c>
      <c r="U1329" s="17">
        <v>2.9411764705882401E-2</v>
      </c>
      <c r="V1329" s="17">
        <v>3.17460317460318E-2</v>
      </c>
      <c r="W1329" s="17">
        <v>3.3898305084745797E-2</v>
      </c>
      <c r="X1329" s="17">
        <v>2.53164556962025E-2</v>
      </c>
      <c r="Y1329" s="17">
        <v>2.8571428571428598E-2</v>
      </c>
      <c r="Z1329" s="17">
        <v>2.32558139534884E-2</v>
      </c>
      <c r="AA1329" s="17">
        <v>6.6666666666666693E-2</v>
      </c>
      <c r="AB1329" s="17"/>
      <c r="AC1329" s="17">
        <v>5.02531539966007E-2</v>
      </c>
      <c r="AD1329" s="17">
        <v>2.23653042559857E-2</v>
      </c>
      <c r="AE1329" s="17">
        <v>1.3923964137051799E-2</v>
      </c>
      <c r="AF1329" s="17"/>
      <c r="AG1329" s="17">
        <v>2.1849111338964299E-2</v>
      </c>
      <c r="AH1329" s="17">
        <v>3.0570508763934901E-2</v>
      </c>
      <c r="AI1329" s="17">
        <v>0</v>
      </c>
      <c r="AJ1329" s="17">
        <v>0.20363788954449299</v>
      </c>
      <c r="AK1329" s="17">
        <v>6.1180922493273698E-2</v>
      </c>
      <c r="AL1329" s="17"/>
      <c r="AM1329" s="17">
        <v>3.2605800080527103E-2</v>
      </c>
      <c r="AN1329" s="17">
        <v>5.1201279024663399E-2</v>
      </c>
      <c r="AO1329" s="17">
        <v>3.0503025638444401E-2</v>
      </c>
      <c r="AP1329" s="17">
        <v>2.19222606003634E-2</v>
      </c>
      <c r="AQ1329" s="17">
        <v>3.9307395106195298E-2</v>
      </c>
      <c r="AR1329" s="17"/>
      <c r="AS1329" s="17">
        <v>5.4886403085131097E-2</v>
      </c>
      <c r="AT1329" s="17">
        <v>1.88283211784483E-2</v>
      </c>
      <c r="AU1329" s="17">
        <v>5.2914196267017898E-2</v>
      </c>
      <c r="AV1329" s="17">
        <v>0</v>
      </c>
      <c r="AW1329" s="17"/>
      <c r="AX1329" s="17">
        <v>3.09368299251481E-2</v>
      </c>
      <c r="AY1329" s="17"/>
      <c r="AZ1329" s="17">
        <v>4.29720904566461E-2</v>
      </c>
      <c r="BA1329" s="17">
        <v>1.10450062910636E-2</v>
      </c>
      <c r="BB1329" s="17">
        <v>4.3196483451298798E-2</v>
      </c>
      <c r="BC1329" s="17"/>
      <c r="BD1329" s="17">
        <v>3.6408227170747799E-2</v>
      </c>
      <c r="BE1329" s="17">
        <v>1.55327526190939E-2</v>
      </c>
    </row>
    <row r="1330" spans="2:57" x14ac:dyDescent="0.35">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row>
    <row r="1331" spans="2:57" x14ac:dyDescent="0.35">
      <c r="B1331" s="6" t="s">
        <v>531</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row>
    <row r="1332" spans="2:57" x14ac:dyDescent="0.35">
      <c r="B1332" s="24" t="s">
        <v>85</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row>
    <row r="1333" spans="2:57" x14ac:dyDescent="0.35">
      <c r="B1333" t="s">
        <v>397</v>
      </c>
      <c r="C1333" s="17">
        <v>5.52013864064465E-2</v>
      </c>
      <c r="D1333" s="17">
        <v>7.5057511576507099E-2</v>
      </c>
      <c r="E1333" s="17">
        <v>4.3783427217567401E-2</v>
      </c>
      <c r="F1333" s="17"/>
      <c r="G1333" s="17">
        <v>6.4433430525910995E-2</v>
      </c>
      <c r="H1333" s="17">
        <v>5.3121071460618903E-2</v>
      </c>
      <c r="I1333" s="17">
        <v>8.2102498882565503E-2</v>
      </c>
      <c r="J1333" s="17">
        <v>5.1290379231832502E-2</v>
      </c>
      <c r="K1333" s="17">
        <v>2.8605720403893298E-2</v>
      </c>
      <c r="L1333" s="17">
        <v>0</v>
      </c>
      <c r="M1333" s="17"/>
      <c r="N1333" s="17">
        <v>4.2534955325572402E-2</v>
      </c>
      <c r="O1333" s="17">
        <v>6.2860418130491202E-2</v>
      </c>
      <c r="P1333" s="17">
        <v>9.8018058101217206E-2</v>
      </c>
      <c r="Q1333" s="17">
        <v>4.2040893191188498E-2</v>
      </c>
      <c r="R1333" s="17"/>
      <c r="S1333" s="17">
        <v>7.4999999999999997E-2</v>
      </c>
      <c r="T1333" s="17">
        <v>3.8095238095238099E-2</v>
      </c>
      <c r="U1333" s="17">
        <v>8.8235294117647106E-2</v>
      </c>
      <c r="V1333" s="17">
        <v>4.7619047619047603E-2</v>
      </c>
      <c r="W1333" s="17">
        <v>1.6949152542372899E-2</v>
      </c>
      <c r="X1333" s="17">
        <v>5.0632911392405097E-2</v>
      </c>
      <c r="Y1333" s="17">
        <v>7.1428571428571397E-2</v>
      </c>
      <c r="Z1333" s="17">
        <v>6.9767441860465101E-2</v>
      </c>
      <c r="AA1333" s="17">
        <v>4.4444444444444398E-2</v>
      </c>
      <c r="AB1333" s="17"/>
      <c r="AC1333" s="17">
        <v>7.0094210899375703E-2</v>
      </c>
      <c r="AD1333" s="17">
        <v>5.3426238535135097E-2</v>
      </c>
      <c r="AE1333" s="17">
        <v>2.4930510721868599E-2</v>
      </c>
      <c r="AF1333" s="17"/>
      <c r="AG1333" s="17">
        <v>7.4314713799142507E-2</v>
      </c>
      <c r="AH1333" s="17">
        <v>3.0669260659078001E-2</v>
      </c>
      <c r="AI1333" s="17">
        <v>5.6261887717752597E-2</v>
      </c>
      <c r="AJ1333" s="17">
        <v>0.42283614938640601</v>
      </c>
      <c r="AK1333" s="17">
        <v>7.9855339684110002E-2</v>
      </c>
      <c r="AL1333" s="17"/>
      <c r="AM1333" s="17">
        <v>6.4190966403036898E-2</v>
      </c>
      <c r="AN1333" s="17">
        <v>5.6741755641086203E-2</v>
      </c>
      <c r="AO1333" s="17">
        <v>6.5904975047355596E-2</v>
      </c>
      <c r="AP1333" s="17">
        <v>4.6291024098266499E-2</v>
      </c>
      <c r="AQ1333" s="17">
        <v>4.2115066185209202E-2</v>
      </c>
      <c r="AR1333" s="17"/>
      <c r="AS1333" s="17">
        <v>3.8873413939767697E-2</v>
      </c>
      <c r="AT1333" s="17">
        <v>8.9517048757403406E-2</v>
      </c>
      <c r="AU1333" s="17">
        <v>1.225651301929E-2</v>
      </c>
      <c r="AV1333" s="17">
        <v>6.4196200140910903E-2</v>
      </c>
      <c r="AW1333" s="17"/>
      <c r="AX1333" s="17">
        <v>5.7394786148517597E-2</v>
      </c>
      <c r="AY1333" s="17"/>
      <c r="AZ1333" s="17">
        <v>4.5525942457221497E-2</v>
      </c>
      <c r="BA1333" s="17">
        <v>6.9786844590267003E-2</v>
      </c>
      <c r="BB1333" s="17">
        <v>5.0557133834740801E-2</v>
      </c>
      <c r="BC1333" s="17"/>
      <c r="BD1333" s="17">
        <v>6.6546047340230605E-2</v>
      </c>
      <c r="BE1333" s="17">
        <v>5.2340201298976999E-2</v>
      </c>
    </row>
    <row r="1334" spans="2:57" x14ac:dyDescent="0.35">
      <c r="B1334" t="s">
        <v>523</v>
      </c>
      <c r="C1334" s="17">
        <v>0.13464366997010199</v>
      </c>
      <c r="D1334" s="17">
        <v>0.16894611648151001</v>
      </c>
      <c r="E1334" s="17">
        <v>0.11263220253218199</v>
      </c>
      <c r="F1334" s="17"/>
      <c r="G1334" s="17">
        <v>0.20717990062077299</v>
      </c>
      <c r="H1334" s="17">
        <v>0.197852729624415</v>
      </c>
      <c r="I1334" s="17">
        <v>0.13599454039307399</v>
      </c>
      <c r="J1334" s="17">
        <v>8.0919923281679407E-2</v>
      </c>
      <c r="K1334" s="17">
        <v>7.3185633757203994E-2</v>
      </c>
      <c r="L1334" s="17">
        <v>0</v>
      </c>
      <c r="M1334" s="17"/>
      <c r="N1334" s="17">
        <v>0.13083909853307199</v>
      </c>
      <c r="O1334" s="17">
        <v>0.116629284015485</v>
      </c>
      <c r="P1334" s="17">
        <v>0.15981032470689199</v>
      </c>
      <c r="Q1334" s="17">
        <v>0.17260053260461899</v>
      </c>
      <c r="R1334" s="17"/>
      <c r="S1334" s="17">
        <v>0.2</v>
      </c>
      <c r="T1334" s="17">
        <v>0.12380952380952399</v>
      </c>
      <c r="U1334" s="17">
        <v>0</v>
      </c>
      <c r="V1334" s="17">
        <v>0.158730158730159</v>
      </c>
      <c r="W1334" s="17">
        <v>0.101694915254237</v>
      </c>
      <c r="X1334" s="17">
        <v>0.227848101265823</v>
      </c>
      <c r="Y1334" s="17">
        <v>0.17142857142857101</v>
      </c>
      <c r="Z1334" s="17">
        <v>9.3023255813953501E-2</v>
      </c>
      <c r="AA1334" s="17">
        <v>8.8888888888888906E-2</v>
      </c>
      <c r="AB1334" s="17"/>
      <c r="AC1334" s="17">
        <v>0.110121460041764</v>
      </c>
      <c r="AD1334" s="17">
        <v>0.14346205289901001</v>
      </c>
      <c r="AE1334" s="17">
        <v>0.15376879989512901</v>
      </c>
      <c r="AF1334" s="17"/>
      <c r="AG1334" s="17">
        <v>0.157255014877726</v>
      </c>
      <c r="AH1334" s="17">
        <v>0.130126651720333</v>
      </c>
      <c r="AI1334" s="17">
        <v>0.181745453299757</v>
      </c>
      <c r="AJ1334" s="17">
        <v>0</v>
      </c>
      <c r="AK1334" s="17">
        <v>2.1019478363422401E-2</v>
      </c>
      <c r="AL1334" s="17"/>
      <c r="AM1334" s="17">
        <v>0.117360992001524</v>
      </c>
      <c r="AN1334" s="17">
        <v>0.131044611154084</v>
      </c>
      <c r="AO1334" s="17">
        <v>0.113793955279367</v>
      </c>
      <c r="AP1334" s="17">
        <v>0.16793200223996299</v>
      </c>
      <c r="AQ1334" s="17">
        <v>0.128072996142713</v>
      </c>
      <c r="AR1334" s="17"/>
      <c r="AS1334" s="17">
        <v>0.15891068712138201</v>
      </c>
      <c r="AT1334" s="17">
        <v>0.12772651091077999</v>
      </c>
      <c r="AU1334" s="17">
        <v>5.1879138643986203E-2</v>
      </c>
      <c r="AV1334" s="17">
        <v>0.22559651300272801</v>
      </c>
      <c r="AW1334" s="17"/>
      <c r="AX1334" s="17">
        <v>0.126141889287537</v>
      </c>
      <c r="AY1334" s="17"/>
      <c r="AZ1334" s="17">
        <v>0.16433242782763399</v>
      </c>
      <c r="BA1334" s="17">
        <v>0.17310901449791999</v>
      </c>
      <c r="BB1334" s="17">
        <v>6.4282678674513705E-2</v>
      </c>
      <c r="BC1334" s="17"/>
      <c r="BD1334" s="17">
        <v>0.13070615113261799</v>
      </c>
      <c r="BE1334" s="17">
        <v>0.163599433787573</v>
      </c>
    </row>
    <row r="1335" spans="2:57" x14ac:dyDescent="0.35">
      <c r="B1335" t="s">
        <v>524</v>
      </c>
      <c r="C1335" s="17">
        <v>0.36140338028852598</v>
      </c>
      <c r="D1335" s="17">
        <v>0.36514637419568602</v>
      </c>
      <c r="E1335" s="17">
        <v>0.36090138129332699</v>
      </c>
      <c r="F1335" s="17"/>
      <c r="G1335" s="17">
        <v>0.226355059546058</v>
      </c>
      <c r="H1335" s="17">
        <v>0.37716493482365099</v>
      </c>
      <c r="I1335" s="17">
        <v>0.32102056414079</v>
      </c>
      <c r="J1335" s="17">
        <v>0.40734953693916698</v>
      </c>
      <c r="K1335" s="17">
        <v>0.40149143802172699</v>
      </c>
      <c r="L1335" s="17">
        <v>0.47808718800516697</v>
      </c>
      <c r="M1335" s="17"/>
      <c r="N1335" s="17">
        <v>0.38112357080109699</v>
      </c>
      <c r="O1335" s="17">
        <v>0.32191448240722298</v>
      </c>
      <c r="P1335" s="17">
        <v>0.32913467443211403</v>
      </c>
      <c r="Q1335" s="17">
        <v>0.42061295068598797</v>
      </c>
      <c r="R1335" s="17"/>
      <c r="S1335" s="17">
        <v>0.358333333333333</v>
      </c>
      <c r="T1335" s="17">
        <v>0.36190476190476201</v>
      </c>
      <c r="U1335" s="17">
        <v>0.441176470588235</v>
      </c>
      <c r="V1335" s="17">
        <v>0.365079365079365</v>
      </c>
      <c r="W1335" s="17">
        <v>0.305084745762712</v>
      </c>
      <c r="X1335" s="17">
        <v>0.291139240506329</v>
      </c>
      <c r="Y1335" s="17">
        <v>0.27142857142857102</v>
      </c>
      <c r="Z1335" s="17">
        <v>0.46511627906976699</v>
      </c>
      <c r="AA1335" s="17">
        <v>0.422222222222222</v>
      </c>
      <c r="AB1335" s="17"/>
      <c r="AC1335" s="17">
        <v>0.40272009435626799</v>
      </c>
      <c r="AD1335" s="17">
        <v>0.34344026423257301</v>
      </c>
      <c r="AE1335" s="17">
        <v>0.38027233293078899</v>
      </c>
      <c r="AF1335" s="17"/>
      <c r="AG1335" s="17">
        <v>0.35017767548517797</v>
      </c>
      <c r="AH1335" s="17">
        <v>0.417768063414999</v>
      </c>
      <c r="AI1335" s="17">
        <v>0.210408189831891</v>
      </c>
      <c r="AJ1335" s="17">
        <v>0.18883113101711901</v>
      </c>
      <c r="AK1335" s="17">
        <v>0.40159229007780101</v>
      </c>
      <c r="AL1335" s="17"/>
      <c r="AM1335" s="17">
        <v>0.40853077854103598</v>
      </c>
      <c r="AN1335" s="17">
        <v>0.442037289198489</v>
      </c>
      <c r="AO1335" s="17">
        <v>0.36621648108819199</v>
      </c>
      <c r="AP1335" s="17">
        <v>0.31488480614435999</v>
      </c>
      <c r="AQ1335" s="17">
        <v>0.354460847500286</v>
      </c>
      <c r="AR1335" s="17"/>
      <c r="AS1335" s="17">
        <v>0.35733366472106298</v>
      </c>
      <c r="AT1335" s="17">
        <v>0.302973912471456</v>
      </c>
      <c r="AU1335" s="17">
        <v>0.47893498164998399</v>
      </c>
      <c r="AV1335" s="17">
        <v>0.33856930971729698</v>
      </c>
      <c r="AW1335" s="17"/>
      <c r="AX1335" s="17">
        <v>0.347324654799058</v>
      </c>
      <c r="AY1335" s="17"/>
      <c r="AZ1335" s="17">
        <v>0.322626482416834</v>
      </c>
      <c r="BA1335" s="17">
        <v>0.369225175682873</v>
      </c>
      <c r="BB1335" s="17">
        <v>0.38274240338744098</v>
      </c>
      <c r="BC1335" s="17"/>
      <c r="BD1335" s="17">
        <v>0.35392708567144798</v>
      </c>
      <c r="BE1335" s="17">
        <v>0.34941493363481202</v>
      </c>
    </row>
    <row r="1336" spans="2:57" x14ac:dyDescent="0.35">
      <c r="B1336" t="s">
        <v>525</v>
      </c>
      <c r="C1336" s="17">
        <v>0.31433176142903302</v>
      </c>
      <c r="D1336" s="17">
        <v>0.27436251628014402</v>
      </c>
      <c r="E1336" s="17">
        <v>0.33931587502358501</v>
      </c>
      <c r="F1336" s="17"/>
      <c r="G1336" s="17">
        <v>0.29368926067002599</v>
      </c>
      <c r="H1336" s="17">
        <v>0.26014507702621498</v>
      </c>
      <c r="I1336" s="17">
        <v>0.32262894721979202</v>
      </c>
      <c r="J1336" s="17">
        <v>0.36600188843304599</v>
      </c>
      <c r="K1336" s="17">
        <v>0.34033967436760798</v>
      </c>
      <c r="L1336" s="17">
        <v>0.35778984951449</v>
      </c>
      <c r="M1336" s="17"/>
      <c r="N1336" s="17">
        <v>0.31257780945807301</v>
      </c>
      <c r="O1336" s="17">
        <v>0.34487529638012199</v>
      </c>
      <c r="P1336" s="17">
        <v>0.31192835247299799</v>
      </c>
      <c r="Q1336" s="17">
        <v>0.245037878372697</v>
      </c>
      <c r="R1336" s="17"/>
      <c r="S1336" s="17">
        <v>0.25833333333333303</v>
      </c>
      <c r="T1336" s="17">
        <v>0.38095238095238099</v>
      </c>
      <c r="U1336" s="17">
        <v>0.35294117647058798</v>
      </c>
      <c r="V1336" s="17">
        <v>0.28571428571428598</v>
      </c>
      <c r="W1336" s="17">
        <v>0.338983050847458</v>
      </c>
      <c r="X1336" s="17">
        <v>0.30379746835443</v>
      </c>
      <c r="Y1336" s="17">
        <v>0.314285714285714</v>
      </c>
      <c r="Z1336" s="17">
        <v>0.30232558139534899</v>
      </c>
      <c r="AA1336" s="17">
        <v>0.28888888888888897</v>
      </c>
      <c r="AB1336" s="17"/>
      <c r="AC1336" s="17">
        <v>0.29895882037388199</v>
      </c>
      <c r="AD1336" s="17">
        <v>0.34127521396546801</v>
      </c>
      <c r="AE1336" s="17">
        <v>0.26258829495033797</v>
      </c>
      <c r="AF1336" s="17"/>
      <c r="AG1336" s="17">
        <v>0.30797968211221299</v>
      </c>
      <c r="AH1336" s="17">
        <v>0.300416891785173</v>
      </c>
      <c r="AI1336" s="17">
        <v>0.345038726152884</v>
      </c>
      <c r="AJ1336" s="17">
        <v>0.18469483005198201</v>
      </c>
      <c r="AK1336" s="17">
        <v>0.35035367169184201</v>
      </c>
      <c r="AL1336" s="17"/>
      <c r="AM1336" s="17">
        <v>0.27021015999561798</v>
      </c>
      <c r="AN1336" s="17">
        <v>0.26298351133368097</v>
      </c>
      <c r="AO1336" s="17">
        <v>0.31580976883030099</v>
      </c>
      <c r="AP1336" s="17">
        <v>0.33976200275861401</v>
      </c>
      <c r="AQ1336" s="17">
        <v>0.26012193156414698</v>
      </c>
      <c r="AR1336" s="17"/>
      <c r="AS1336" s="17">
        <v>0.324009248656143</v>
      </c>
      <c r="AT1336" s="17">
        <v>0.33251004348850599</v>
      </c>
      <c r="AU1336" s="17">
        <v>0.28388756827356998</v>
      </c>
      <c r="AV1336" s="17">
        <v>0.29822734552033398</v>
      </c>
      <c r="AW1336" s="17"/>
      <c r="AX1336" s="17">
        <v>0.33345327460649798</v>
      </c>
      <c r="AY1336" s="17"/>
      <c r="AZ1336" s="17">
        <v>0.284618400715547</v>
      </c>
      <c r="BA1336" s="17">
        <v>0.30231237503675501</v>
      </c>
      <c r="BB1336" s="17">
        <v>0.36219706337074697</v>
      </c>
      <c r="BC1336" s="17"/>
      <c r="BD1336" s="17">
        <v>0.304712601144289</v>
      </c>
      <c r="BE1336" s="17">
        <v>0.32573073793318802</v>
      </c>
    </row>
    <row r="1337" spans="2:57" x14ac:dyDescent="0.35">
      <c r="B1337" t="s">
        <v>393</v>
      </c>
      <c r="C1337" s="17">
        <v>9.8096681603065602E-2</v>
      </c>
      <c r="D1337" s="17">
        <v>8.0658329377501295E-2</v>
      </c>
      <c r="E1337" s="17">
        <v>0.10658270055912999</v>
      </c>
      <c r="F1337" s="17"/>
      <c r="G1337" s="17">
        <v>0.165480633733112</v>
      </c>
      <c r="H1337" s="17">
        <v>0.111716187065099</v>
      </c>
      <c r="I1337" s="17">
        <v>0.11109653800281701</v>
      </c>
      <c r="J1337" s="17">
        <v>6.1664608412885701E-2</v>
      </c>
      <c r="K1337" s="17">
        <v>6.1838985563703798E-2</v>
      </c>
      <c r="L1337" s="17">
        <v>5.0088692226972403E-2</v>
      </c>
      <c r="M1337" s="17"/>
      <c r="N1337" s="17">
        <v>9.2476928543829398E-2</v>
      </c>
      <c r="O1337" s="17">
        <v>0.101241434891492</v>
      </c>
      <c r="P1337" s="17">
        <v>9.1076542666757507E-2</v>
      </c>
      <c r="Q1337" s="17">
        <v>0.104767593019714</v>
      </c>
      <c r="R1337" s="17"/>
      <c r="S1337" s="17">
        <v>8.3333333333333301E-2</v>
      </c>
      <c r="T1337" s="17">
        <v>8.5714285714285701E-2</v>
      </c>
      <c r="U1337" s="17">
        <v>8.8235294117647106E-2</v>
      </c>
      <c r="V1337" s="17">
        <v>0.11111111111111099</v>
      </c>
      <c r="W1337" s="17">
        <v>0.169491525423729</v>
      </c>
      <c r="X1337" s="17">
        <v>0.113924050632911</v>
      </c>
      <c r="Y1337" s="17">
        <v>0.128571428571429</v>
      </c>
      <c r="Z1337" s="17">
        <v>6.9767441860465101E-2</v>
      </c>
      <c r="AA1337" s="17">
        <v>5.5555555555555601E-2</v>
      </c>
      <c r="AB1337" s="17"/>
      <c r="AC1337" s="17">
        <v>5.7496597762023698E-2</v>
      </c>
      <c r="AD1337" s="17">
        <v>9.2910790267358601E-2</v>
      </c>
      <c r="AE1337" s="17">
        <v>0.16670783246047099</v>
      </c>
      <c r="AF1337" s="17"/>
      <c r="AG1337" s="17">
        <v>6.0787116424900797E-2</v>
      </c>
      <c r="AH1337" s="17">
        <v>9.60359734304774E-2</v>
      </c>
      <c r="AI1337" s="17">
        <v>0.16860167918806801</v>
      </c>
      <c r="AJ1337" s="17">
        <v>0</v>
      </c>
      <c r="AK1337" s="17">
        <v>0.12768809364623901</v>
      </c>
      <c r="AL1337" s="17"/>
      <c r="AM1337" s="17">
        <v>0.105510776145062</v>
      </c>
      <c r="AN1337" s="17">
        <v>4.7635969529115099E-2</v>
      </c>
      <c r="AO1337" s="17">
        <v>9.5625384708846198E-2</v>
      </c>
      <c r="AP1337" s="17">
        <v>0.120664268576382</v>
      </c>
      <c r="AQ1337" s="17">
        <v>0.21522915860764499</v>
      </c>
      <c r="AR1337" s="17"/>
      <c r="AS1337" s="17">
        <v>6.1103600629463801E-2</v>
      </c>
      <c r="AT1337" s="17">
        <v>0.13089984861161899</v>
      </c>
      <c r="AU1337" s="17">
        <v>0.106841623979338</v>
      </c>
      <c r="AV1337" s="17">
        <v>7.3410631618730196E-2</v>
      </c>
      <c r="AW1337" s="17"/>
      <c r="AX1337" s="17">
        <v>9.8791752267686994E-2</v>
      </c>
      <c r="AY1337" s="17"/>
      <c r="AZ1337" s="17">
        <v>0.15413366415049301</v>
      </c>
      <c r="BA1337" s="17">
        <v>6.9290829859412206E-2</v>
      </c>
      <c r="BB1337" s="17">
        <v>7.7661956770144397E-2</v>
      </c>
      <c r="BC1337" s="17"/>
      <c r="BD1337" s="17">
        <v>9.6912682798439898E-2</v>
      </c>
      <c r="BE1337" s="17">
        <v>9.9422223461241896E-2</v>
      </c>
    </row>
    <row r="1338" spans="2:57" x14ac:dyDescent="0.35">
      <c r="B1338" t="s">
        <v>81</v>
      </c>
      <c r="C1338" s="17">
        <v>3.6323120302826799E-2</v>
      </c>
      <c r="D1338" s="17">
        <v>3.5829152088652103E-2</v>
      </c>
      <c r="E1338" s="17">
        <v>3.6784413374208201E-2</v>
      </c>
      <c r="F1338" s="17"/>
      <c r="G1338" s="17">
        <v>4.2861714904119899E-2</v>
      </c>
      <c r="H1338" s="17">
        <v>0</v>
      </c>
      <c r="I1338" s="17">
        <v>2.7156911360961499E-2</v>
      </c>
      <c r="J1338" s="17">
        <v>3.2773663701389802E-2</v>
      </c>
      <c r="K1338" s="17">
        <v>9.4538547885864493E-2</v>
      </c>
      <c r="L1338" s="17">
        <v>0.114034270253371</v>
      </c>
      <c r="M1338" s="17"/>
      <c r="N1338" s="17">
        <v>4.0447637338356698E-2</v>
      </c>
      <c r="O1338" s="17">
        <v>5.2479084175186402E-2</v>
      </c>
      <c r="P1338" s="17">
        <v>1.0032047620021099E-2</v>
      </c>
      <c r="Q1338" s="17">
        <v>1.49401521257943E-2</v>
      </c>
      <c r="R1338" s="17"/>
      <c r="S1338" s="17">
        <v>2.5000000000000001E-2</v>
      </c>
      <c r="T1338" s="17">
        <v>9.5238095238095195E-3</v>
      </c>
      <c r="U1338" s="17">
        <v>2.9411764705882401E-2</v>
      </c>
      <c r="V1338" s="17">
        <v>3.17460317460318E-2</v>
      </c>
      <c r="W1338" s="17">
        <v>6.7796610169491497E-2</v>
      </c>
      <c r="X1338" s="17">
        <v>1.26582278481013E-2</v>
      </c>
      <c r="Y1338" s="17">
        <v>4.2857142857142899E-2</v>
      </c>
      <c r="Z1338" s="17">
        <v>0</v>
      </c>
      <c r="AA1338" s="17">
        <v>0.1</v>
      </c>
      <c r="AB1338" s="17"/>
      <c r="AC1338" s="17">
        <v>6.0608816566686298E-2</v>
      </c>
      <c r="AD1338" s="17">
        <v>2.5485440100454702E-2</v>
      </c>
      <c r="AE1338" s="17">
        <v>1.17322290414048E-2</v>
      </c>
      <c r="AF1338" s="17"/>
      <c r="AG1338" s="17">
        <v>4.9485797300840101E-2</v>
      </c>
      <c r="AH1338" s="17">
        <v>2.49831589899394E-2</v>
      </c>
      <c r="AI1338" s="17">
        <v>3.7944063809647099E-2</v>
      </c>
      <c r="AJ1338" s="17">
        <v>0.20363788954449299</v>
      </c>
      <c r="AK1338" s="17">
        <v>1.9491126536585399E-2</v>
      </c>
      <c r="AL1338" s="17"/>
      <c r="AM1338" s="17">
        <v>3.4196326913723499E-2</v>
      </c>
      <c r="AN1338" s="17">
        <v>5.95568631435444E-2</v>
      </c>
      <c r="AO1338" s="17">
        <v>4.2649435045937399E-2</v>
      </c>
      <c r="AP1338" s="17">
        <v>1.04658961824141E-2</v>
      </c>
      <c r="AQ1338" s="17">
        <v>0</v>
      </c>
      <c r="AR1338" s="17"/>
      <c r="AS1338" s="17">
        <v>5.97693849321803E-2</v>
      </c>
      <c r="AT1338" s="17">
        <v>1.6372635760235701E-2</v>
      </c>
      <c r="AU1338" s="17">
        <v>6.6200174433831194E-2</v>
      </c>
      <c r="AV1338" s="17">
        <v>0</v>
      </c>
      <c r="AW1338" s="17"/>
      <c r="AX1338" s="17">
        <v>3.6893642890702502E-2</v>
      </c>
      <c r="AY1338" s="17"/>
      <c r="AZ1338" s="17">
        <v>2.87630824322712E-2</v>
      </c>
      <c r="BA1338" s="17">
        <v>1.6275760332772799E-2</v>
      </c>
      <c r="BB1338" s="17">
        <v>6.2558763962413902E-2</v>
      </c>
      <c r="BC1338" s="17"/>
      <c r="BD1338" s="17">
        <v>4.7195431912974199E-2</v>
      </c>
      <c r="BE1338" s="17">
        <v>9.4924698842081597E-3</v>
      </c>
    </row>
    <row r="1339" spans="2:57" x14ac:dyDescent="0.35">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row>
    <row r="1340" spans="2:57" x14ac:dyDescent="0.35">
      <c r="B1340" s="6" t="s">
        <v>532</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row>
    <row r="1341" spans="2:57" x14ac:dyDescent="0.35">
      <c r="B1341" s="24" t="s">
        <v>85</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row>
    <row r="1342" spans="2:57" x14ac:dyDescent="0.35">
      <c r="B1342" t="s">
        <v>397</v>
      </c>
      <c r="C1342" s="17">
        <v>5.0375753791588103E-2</v>
      </c>
      <c r="D1342" s="17">
        <v>5.8849589055274897E-2</v>
      </c>
      <c r="E1342" s="17">
        <v>4.5629100104817903E-2</v>
      </c>
      <c r="F1342" s="17"/>
      <c r="G1342" s="17">
        <v>8.2360003678175406E-2</v>
      </c>
      <c r="H1342" s="17">
        <v>7.0807179209082499E-2</v>
      </c>
      <c r="I1342" s="17">
        <v>5.4105548463200197E-2</v>
      </c>
      <c r="J1342" s="17">
        <v>3.3795372116901701E-2</v>
      </c>
      <c r="K1342" s="17">
        <v>1.9957479351553498E-2</v>
      </c>
      <c r="L1342" s="17">
        <v>0</v>
      </c>
      <c r="M1342" s="17"/>
      <c r="N1342" s="17">
        <v>2.52546266614261E-2</v>
      </c>
      <c r="O1342" s="17">
        <v>8.2797555484867794E-2</v>
      </c>
      <c r="P1342" s="17">
        <v>9.0958806799131306E-2</v>
      </c>
      <c r="Q1342" s="17">
        <v>4.2040893191188498E-2</v>
      </c>
      <c r="R1342" s="17"/>
      <c r="S1342" s="17">
        <v>7.4999999999999997E-2</v>
      </c>
      <c r="T1342" s="17">
        <v>1.9047619047619001E-2</v>
      </c>
      <c r="U1342" s="17">
        <v>0.11764705882352899</v>
      </c>
      <c r="V1342" s="17">
        <v>3.17460317460318E-2</v>
      </c>
      <c r="W1342" s="17">
        <v>1.6949152542372899E-2</v>
      </c>
      <c r="X1342" s="17">
        <v>2.53164556962025E-2</v>
      </c>
      <c r="Y1342" s="17">
        <v>7.1428571428571397E-2</v>
      </c>
      <c r="Z1342" s="17">
        <v>9.3023255813953501E-2</v>
      </c>
      <c r="AA1342" s="17">
        <v>3.3333333333333298E-2</v>
      </c>
      <c r="AB1342" s="17"/>
      <c r="AC1342" s="17">
        <v>5.3588058576433499E-2</v>
      </c>
      <c r="AD1342" s="17">
        <v>5.1066435858831402E-2</v>
      </c>
      <c r="AE1342" s="17">
        <v>2.7418176294565E-2</v>
      </c>
      <c r="AF1342" s="17"/>
      <c r="AG1342" s="17">
        <v>5.80994701821426E-2</v>
      </c>
      <c r="AH1342" s="17">
        <v>3.7274665200867599E-2</v>
      </c>
      <c r="AI1342" s="17">
        <v>1.8317823908105501E-2</v>
      </c>
      <c r="AJ1342" s="17">
        <v>0.20363788954449299</v>
      </c>
      <c r="AK1342" s="17">
        <v>6.0364213147524597E-2</v>
      </c>
      <c r="AL1342" s="17"/>
      <c r="AM1342" s="17">
        <v>6.3843667822370595E-2</v>
      </c>
      <c r="AN1342" s="17">
        <v>2.2654648799991201E-2</v>
      </c>
      <c r="AO1342" s="17">
        <v>6.2707963402757999E-2</v>
      </c>
      <c r="AP1342" s="17">
        <v>5.54173681423678E-2</v>
      </c>
      <c r="AQ1342" s="17">
        <v>4.2115066185209202E-2</v>
      </c>
      <c r="AR1342" s="17"/>
      <c r="AS1342" s="17">
        <v>4.9807082224741402E-2</v>
      </c>
      <c r="AT1342" s="17">
        <v>6.6327036497934796E-2</v>
      </c>
      <c r="AU1342" s="17">
        <v>5.1451628866584897E-3</v>
      </c>
      <c r="AV1342" s="17">
        <v>7.8077832914922804E-2</v>
      </c>
      <c r="AW1342" s="17"/>
      <c r="AX1342" s="17">
        <v>4.9588159173754899E-2</v>
      </c>
      <c r="AY1342" s="17"/>
      <c r="AZ1342" s="17">
        <v>4.0522907474999398E-2</v>
      </c>
      <c r="BA1342" s="17">
        <v>6.9264811605149704E-2</v>
      </c>
      <c r="BB1342" s="17">
        <v>4.0182741270093997E-2</v>
      </c>
      <c r="BC1342" s="17"/>
      <c r="BD1342" s="17">
        <v>5.1968918075099103E-2</v>
      </c>
      <c r="BE1342" s="17">
        <v>5.5457691246575999E-2</v>
      </c>
    </row>
    <row r="1343" spans="2:57" x14ac:dyDescent="0.35">
      <c r="B1343" t="s">
        <v>523</v>
      </c>
      <c r="C1343" s="17">
        <v>0.13729843201877501</v>
      </c>
      <c r="D1343" s="17">
        <v>0.180668225419924</v>
      </c>
      <c r="E1343" s="17">
        <v>0.112437950370487</v>
      </c>
      <c r="F1343" s="17"/>
      <c r="G1343" s="17">
        <v>0.11142913106042</v>
      </c>
      <c r="H1343" s="17">
        <v>0.213338965294394</v>
      </c>
      <c r="I1343" s="17">
        <v>0.16391727053369701</v>
      </c>
      <c r="J1343" s="17">
        <v>0.11019999197931001</v>
      </c>
      <c r="K1343" s="17">
        <v>4.2797705720553497E-2</v>
      </c>
      <c r="L1343" s="17">
        <v>0</v>
      </c>
      <c r="M1343" s="17"/>
      <c r="N1343" s="17">
        <v>0.128946305665332</v>
      </c>
      <c r="O1343" s="17">
        <v>0.12100186403390099</v>
      </c>
      <c r="P1343" s="17">
        <v>0.153177263027511</v>
      </c>
      <c r="Q1343" s="17">
        <v>0.19059791564693199</v>
      </c>
      <c r="R1343" s="17"/>
      <c r="S1343" s="17">
        <v>0.19166666666666701</v>
      </c>
      <c r="T1343" s="17">
        <v>0.104761904761905</v>
      </c>
      <c r="U1343" s="17">
        <v>8.8235294117647106E-2</v>
      </c>
      <c r="V1343" s="17">
        <v>0.17460317460317501</v>
      </c>
      <c r="W1343" s="17">
        <v>8.4745762711864403E-2</v>
      </c>
      <c r="X1343" s="17">
        <v>0.227848101265823</v>
      </c>
      <c r="Y1343" s="17">
        <v>0.128571428571429</v>
      </c>
      <c r="Z1343" s="17">
        <v>0.162790697674419</v>
      </c>
      <c r="AA1343" s="17">
        <v>7.7777777777777807E-2</v>
      </c>
      <c r="AB1343" s="17"/>
      <c r="AC1343" s="17">
        <v>0.13827962962508999</v>
      </c>
      <c r="AD1343" s="17">
        <v>0.152204516791245</v>
      </c>
      <c r="AE1343" s="17">
        <v>6.8440798596325597E-2</v>
      </c>
      <c r="AF1343" s="17"/>
      <c r="AG1343" s="17">
        <v>0.12755798453956799</v>
      </c>
      <c r="AH1343" s="17">
        <v>0.16968984491882599</v>
      </c>
      <c r="AI1343" s="17">
        <v>0.14328286435931301</v>
      </c>
      <c r="AJ1343" s="17">
        <v>0</v>
      </c>
      <c r="AK1343" s="17">
        <v>4.4979862758011198E-2</v>
      </c>
      <c r="AL1343" s="17"/>
      <c r="AM1343" s="17">
        <v>0.157607001334369</v>
      </c>
      <c r="AN1343" s="17">
        <v>0.104113410352923</v>
      </c>
      <c r="AO1343" s="17">
        <v>0.13801688422276401</v>
      </c>
      <c r="AP1343" s="17">
        <v>0.147352197301964</v>
      </c>
      <c r="AQ1343" s="17">
        <v>0.186360540590091</v>
      </c>
      <c r="AR1343" s="17"/>
      <c r="AS1343" s="17">
        <v>9.94481475368416E-2</v>
      </c>
      <c r="AT1343" s="17">
        <v>0.16244196055672899</v>
      </c>
      <c r="AU1343" s="17">
        <v>5.2886274299197497E-2</v>
      </c>
      <c r="AV1343" s="17">
        <v>0.263472564760799</v>
      </c>
      <c r="AW1343" s="17"/>
      <c r="AX1343" s="17">
        <v>0.13800388541921199</v>
      </c>
      <c r="AY1343" s="17"/>
      <c r="AZ1343" s="17">
        <v>0.14412334394611601</v>
      </c>
      <c r="BA1343" s="17">
        <v>0.20505652398796401</v>
      </c>
      <c r="BB1343" s="17">
        <v>5.4028599020808803E-2</v>
      </c>
      <c r="BC1343" s="17"/>
      <c r="BD1343" s="17">
        <v>0.113171400943668</v>
      </c>
      <c r="BE1343" s="17">
        <v>0.18712424858594301</v>
      </c>
    </row>
    <row r="1344" spans="2:57" x14ac:dyDescent="0.35">
      <c r="B1344" t="s">
        <v>524</v>
      </c>
      <c r="C1344" s="17">
        <v>0.25790925843353202</v>
      </c>
      <c r="D1344" s="17">
        <v>0.31766787490457299</v>
      </c>
      <c r="E1344" s="17">
        <v>0.22397750738692301</v>
      </c>
      <c r="F1344" s="17"/>
      <c r="G1344" s="17">
        <v>0.290208127025739</v>
      </c>
      <c r="H1344" s="17">
        <v>0.247545205415415</v>
      </c>
      <c r="I1344" s="17">
        <v>0.22731252777621999</v>
      </c>
      <c r="J1344" s="17">
        <v>0.202329766938495</v>
      </c>
      <c r="K1344" s="17">
        <v>0.31990942074918999</v>
      </c>
      <c r="L1344" s="17">
        <v>0.41468824254834902</v>
      </c>
      <c r="M1344" s="17"/>
      <c r="N1344" s="17">
        <v>0.27004945783336598</v>
      </c>
      <c r="O1344" s="17">
        <v>0.197915592648536</v>
      </c>
      <c r="P1344" s="17">
        <v>0.31169655948472802</v>
      </c>
      <c r="Q1344" s="17">
        <v>0.26249014739860999</v>
      </c>
      <c r="R1344" s="17"/>
      <c r="S1344" s="17">
        <v>0.25</v>
      </c>
      <c r="T1344" s="17">
        <v>0.21904761904761899</v>
      </c>
      <c r="U1344" s="17">
        <v>0.26470588235294101</v>
      </c>
      <c r="V1344" s="17">
        <v>0.238095238095238</v>
      </c>
      <c r="W1344" s="17">
        <v>0.27118644067796599</v>
      </c>
      <c r="X1344" s="17">
        <v>0.189873417721519</v>
      </c>
      <c r="Y1344" s="17">
        <v>0.3</v>
      </c>
      <c r="Z1344" s="17">
        <v>0.372093023255814</v>
      </c>
      <c r="AA1344" s="17">
        <v>0.3</v>
      </c>
      <c r="AB1344" s="17"/>
      <c r="AC1344" s="17">
        <v>0.29905115902603802</v>
      </c>
      <c r="AD1344" s="17">
        <v>0.23475657907974901</v>
      </c>
      <c r="AE1344" s="17">
        <v>0.27562092604003702</v>
      </c>
      <c r="AF1344" s="17"/>
      <c r="AG1344" s="17">
        <v>0.305279175296923</v>
      </c>
      <c r="AH1344" s="17">
        <v>0.23910957771696301</v>
      </c>
      <c r="AI1344" s="17">
        <v>0.24476467956076101</v>
      </c>
      <c r="AJ1344" s="17">
        <v>0.57716385061359399</v>
      </c>
      <c r="AK1344" s="17">
        <v>0.251652499165681</v>
      </c>
      <c r="AL1344" s="17"/>
      <c r="AM1344" s="17">
        <v>0.38167517877021601</v>
      </c>
      <c r="AN1344" s="17">
        <v>0.24000203735082901</v>
      </c>
      <c r="AO1344" s="17">
        <v>0.30701956364490901</v>
      </c>
      <c r="AP1344" s="17">
        <v>0.17255284145559799</v>
      </c>
      <c r="AQ1344" s="17">
        <v>0.28883016330779399</v>
      </c>
      <c r="AR1344" s="17"/>
      <c r="AS1344" s="17">
        <v>0.26312604322097399</v>
      </c>
      <c r="AT1344" s="17">
        <v>0.25894467582060798</v>
      </c>
      <c r="AU1344" s="17">
        <v>0.29130477559253498</v>
      </c>
      <c r="AV1344" s="17">
        <v>0.199310348902621</v>
      </c>
      <c r="AW1344" s="17"/>
      <c r="AX1344" s="17">
        <v>0.25840879456367399</v>
      </c>
      <c r="AY1344" s="17"/>
      <c r="AZ1344" s="17">
        <v>0.252848637277308</v>
      </c>
      <c r="BA1344" s="17">
        <v>0.244343166352294</v>
      </c>
      <c r="BB1344" s="17">
        <v>0.282775569926834</v>
      </c>
      <c r="BC1344" s="17"/>
      <c r="BD1344" s="17">
        <v>0.27363532920490202</v>
      </c>
      <c r="BE1344" s="17">
        <v>0.25084817124611802</v>
      </c>
    </row>
    <row r="1345" spans="2:57" x14ac:dyDescent="0.35">
      <c r="B1345" t="s">
        <v>525</v>
      </c>
      <c r="C1345" s="17">
        <v>0.38112951324855199</v>
      </c>
      <c r="D1345" s="17">
        <v>0.28779878971578898</v>
      </c>
      <c r="E1345" s="17">
        <v>0.43310802818352001</v>
      </c>
      <c r="F1345" s="17"/>
      <c r="G1345" s="17">
        <v>0.28345574323254602</v>
      </c>
      <c r="H1345" s="17">
        <v>0.31950915978299199</v>
      </c>
      <c r="I1345" s="17">
        <v>0.36572898648708602</v>
      </c>
      <c r="J1345" s="17">
        <v>0.48096833490971203</v>
      </c>
      <c r="K1345" s="17">
        <v>0.43965992481963501</v>
      </c>
      <c r="L1345" s="17">
        <v>0.48318835943885502</v>
      </c>
      <c r="M1345" s="17"/>
      <c r="N1345" s="17">
        <v>0.404010101600497</v>
      </c>
      <c r="O1345" s="17">
        <v>0.40559287563638402</v>
      </c>
      <c r="P1345" s="17">
        <v>0.29214863840988398</v>
      </c>
      <c r="Q1345" s="17">
        <v>0.34342177993483503</v>
      </c>
      <c r="R1345" s="17"/>
      <c r="S1345" s="17">
        <v>0.34166666666666701</v>
      </c>
      <c r="T1345" s="17">
        <v>0.46666666666666701</v>
      </c>
      <c r="U1345" s="17">
        <v>0.35294117647058798</v>
      </c>
      <c r="V1345" s="17">
        <v>0.39682539682539703</v>
      </c>
      <c r="W1345" s="17">
        <v>0.37288135593220301</v>
      </c>
      <c r="X1345" s="17">
        <v>0.367088607594937</v>
      </c>
      <c r="Y1345" s="17">
        <v>0.314285714285714</v>
      </c>
      <c r="Z1345" s="17">
        <v>0.25581395348837199</v>
      </c>
      <c r="AA1345" s="17">
        <v>0.44444444444444398</v>
      </c>
      <c r="AB1345" s="17"/>
      <c r="AC1345" s="17">
        <v>0.35771715686876898</v>
      </c>
      <c r="AD1345" s="17">
        <v>0.39608718904865498</v>
      </c>
      <c r="AE1345" s="17">
        <v>0.41038754634817598</v>
      </c>
      <c r="AF1345" s="17"/>
      <c r="AG1345" s="17">
        <v>0.37810230306516301</v>
      </c>
      <c r="AH1345" s="17">
        <v>0.36325011133121199</v>
      </c>
      <c r="AI1345" s="17">
        <v>0.424122829416817</v>
      </c>
      <c r="AJ1345" s="17">
        <v>0</v>
      </c>
      <c r="AK1345" s="17">
        <v>0.43057401236555798</v>
      </c>
      <c r="AL1345" s="17"/>
      <c r="AM1345" s="17">
        <v>0.27604444587774701</v>
      </c>
      <c r="AN1345" s="17">
        <v>0.38957486232209299</v>
      </c>
      <c r="AO1345" s="17">
        <v>0.362862310023923</v>
      </c>
      <c r="AP1345" s="17">
        <v>0.42835783602673</v>
      </c>
      <c r="AQ1345" s="17">
        <v>0.21800686537893799</v>
      </c>
      <c r="AR1345" s="17"/>
      <c r="AS1345" s="17">
        <v>0.42903420112947099</v>
      </c>
      <c r="AT1345" s="17">
        <v>0.346560083360821</v>
      </c>
      <c r="AU1345" s="17">
        <v>0.43484483662930901</v>
      </c>
      <c r="AV1345" s="17">
        <v>0.30284106584953702</v>
      </c>
      <c r="AW1345" s="17"/>
      <c r="AX1345" s="17">
        <v>0.36888874472911098</v>
      </c>
      <c r="AY1345" s="17"/>
      <c r="AZ1345" s="17">
        <v>0.35895097092954298</v>
      </c>
      <c r="BA1345" s="17">
        <v>0.33028026247291897</v>
      </c>
      <c r="BB1345" s="17">
        <v>0.46531585487900201</v>
      </c>
      <c r="BC1345" s="17"/>
      <c r="BD1345" s="17">
        <v>0.40279215074697999</v>
      </c>
      <c r="BE1345" s="17">
        <v>0.33050220386278001</v>
      </c>
    </row>
    <row r="1346" spans="2:57" x14ac:dyDescent="0.35">
      <c r="B1346" t="s">
        <v>393</v>
      </c>
      <c r="C1346" s="17">
        <v>0.14566723838560999</v>
      </c>
      <c r="D1346" s="17">
        <v>0.11957811716177601</v>
      </c>
      <c r="E1346" s="17">
        <v>0.16169532324650299</v>
      </c>
      <c r="F1346" s="17"/>
      <c r="G1346" s="17">
        <v>0.19102172555258101</v>
      </c>
      <c r="H1346" s="17">
        <v>0.13768620040768401</v>
      </c>
      <c r="I1346" s="17">
        <v>0.17800560116137301</v>
      </c>
      <c r="J1346" s="17">
        <v>0.15654612911053101</v>
      </c>
      <c r="K1346" s="17">
        <v>9.2853724653362293E-2</v>
      </c>
      <c r="L1346" s="17">
        <v>4.8025652221455398E-2</v>
      </c>
      <c r="M1346" s="17"/>
      <c r="N1346" s="17">
        <v>0.15464009092519199</v>
      </c>
      <c r="O1346" s="17">
        <v>0.135156192792975</v>
      </c>
      <c r="P1346" s="17">
        <v>0.141220116235933</v>
      </c>
      <c r="Q1346" s="17">
        <v>0.12839231593548101</v>
      </c>
      <c r="R1346" s="17"/>
      <c r="S1346" s="17">
        <v>0.108333333333333</v>
      </c>
      <c r="T1346" s="17">
        <v>0.17142857142857101</v>
      </c>
      <c r="U1346" s="17">
        <v>0.14705882352941199</v>
      </c>
      <c r="V1346" s="17">
        <v>0.126984126984127</v>
      </c>
      <c r="W1346" s="17">
        <v>0.22033898305084701</v>
      </c>
      <c r="X1346" s="17">
        <v>0.177215189873418</v>
      </c>
      <c r="Y1346" s="17">
        <v>0.14285714285714299</v>
      </c>
      <c r="Z1346" s="17">
        <v>0.116279069767442</v>
      </c>
      <c r="AA1346" s="17">
        <v>0.11111111111111099</v>
      </c>
      <c r="AB1346" s="17"/>
      <c r="AC1346" s="17">
        <v>0.109028436479155</v>
      </c>
      <c r="AD1346" s="17">
        <v>0.145850182772086</v>
      </c>
      <c r="AE1346" s="17">
        <v>0.21813255272089599</v>
      </c>
      <c r="AF1346" s="17"/>
      <c r="AG1346" s="17">
        <v>9.0547331770307299E-2</v>
      </c>
      <c r="AH1346" s="17">
        <v>0.17367896719411099</v>
      </c>
      <c r="AI1346" s="17">
        <v>0.16951180275500399</v>
      </c>
      <c r="AJ1346" s="17">
        <v>0.21919825984191299</v>
      </c>
      <c r="AK1346" s="17">
        <v>0.19336523451268001</v>
      </c>
      <c r="AL1346" s="17"/>
      <c r="AM1346" s="17">
        <v>8.8223906114769698E-2</v>
      </c>
      <c r="AN1346" s="17">
        <v>0.16717131426297099</v>
      </c>
      <c r="AO1346" s="17">
        <v>0.10956943193459801</v>
      </c>
      <c r="AP1346" s="17">
        <v>0.18625291559254001</v>
      </c>
      <c r="AQ1346" s="17">
        <v>0.26468736453796798</v>
      </c>
      <c r="AR1346" s="17"/>
      <c r="AS1346" s="17">
        <v>0.108292157350209</v>
      </c>
      <c r="AT1346" s="17">
        <v>0.161414580768238</v>
      </c>
      <c r="AU1346" s="17">
        <v>0.163991210595545</v>
      </c>
      <c r="AV1346" s="17">
        <v>0.14783753041710801</v>
      </c>
      <c r="AW1346" s="17"/>
      <c r="AX1346" s="17">
        <v>0.15628781324095101</v>
      </c>
      <c r="AY1346" s="17"/>
      <c r="AZ1346" s="17">
        <v>0.170995229662949</v>
      </c>
      <c r="BA1346" s="17">
        <v>0.13956110910893099</v>
      </c>
      <c r="BB1346" s="17">
        <v>0.122344595514842</v>
      </c>
      <c r="BC1346" s="17"/>
      <c r="BD1346" s="17">
        <v>0.12811443492633501</v>
      </c>
      <c r="BE1346" s="17">
        <v>0.163012896298008</v>
      </c>
    </row>
    <row r="1347" spans="2:57" x14ac:dyDescent="0.35">
      <c r="B1347" t="s">
        <v>81</v>
      </c>
      <c r="C1347" s="17">
        <v>2.76198041219433E-2</v>
      </c>
      <c r="D1347" s="17">
        <v>3.5437403742662597E-2</v>
      </c>
      <c r="E1347" s="17">
        <v>2.3152090707748998E-2</v>
      </c>
      <c r="F1347" s="17"/>
      <c r="G1347" s="17">
        <v>4.1525269450539401E-2</v>
      </c>
      <c r="H1347" s="17">
        <v>1.1113289890432801E-2</v>
      </c>
      <c r="I1347" s="17">
        <v>1.09300655784241E-2</v>
      </c>
      <c r="J1347" s="17">
        <v>1.6160404945051499E-2</v>
      </c>
      <c r="K1347" s="17">
        <v>8.4821744705705707E-2</v>
      </c>
      <c r="L1347" s="17">
        <v>5.4097745791340697E-2</v>
      </c>
      <c r="M1347" s="17"/>
      <c r="N1347" s="17">
        <v>1.7099417314188001E-2</v>
      </c>
      <c r="O1347" s="17">
        <v>5.7535919403335502E-2</v>
      </c>
      <c r="P1347" s="17">
        <v>1.0798616042813401E-2</v>
      </c>
      <c r="Q1347" s="17">
        <v>3.3056947892953402E-2</v>
      </c>
      <c r="R1347" s="17"/>
      <c r="S1347" s="17">
        <v>3.3333333333333298E-2</v>
      </c>
      <c r="T1347" s="17">
        <v>1.9047619047619001E-2</v>
      </c>
      <c r="U1347" s="17">
        <v>2.9411764705882401E-2</v>
      </c>
      <c r="V1347" s="17">
        <v>3.17460317460318E-2</v>
      </c>
      <c r="W1347" s="17">
        <v>3.3898305084745797E-2</v>
      </c>
      <c r="X1347" s="17">
        <v>1.26582278481013E-2</v>
      </c>
      <c r="Y1347" s="17">
        <v>4.2857142857142899E-2</v>
      </c>
      <c r="Z1347" s="17">
        <v>0</v>
      </c>
      <c r="AA1347" s="17">
        <v>3.3333333333333298E-2</v>
      </c>
      <c r="AB1347" s="17"/>
      <c r="AC1347" s="17">
        <v>4.2335559424513503E-2</v>
      </c>
      <c r="AD1347" s="17">
        <v>2.0035096449434499E-2</v>
      </c>
      <c r="AE1347" s="17">
        <v>0</v>
      </c>
      <c r="AF1347" s="17"/>
      <c r="AG1347" s="17">
        <v>4.04137351458966E-2</v>
      </c>
      <c r="AH1347" s="17">
        <v>1.6996833638019598E-2</v>
      </c>
      <c r="AI1347" s="17">
        <v>0</v>
      </c>
      <c r="AJ1347" s="17">
        <v>0</v>
      </c>
      <c r="AK1347" s="17">
        <v>1.9064178050545898E-2</v>
      </c>
      <c r="AL1347" s="17"/>
      <c r="AM1347" s="17">
        <v>3.2605800080527103E-2</v>
      </c>
      <c r="AN1347" s="17">
        <v>7.6483726911192498E-2</v>
      </c>
      <c r="AO1347" s="17">
        <v>1.9823846771047999E-2</v>
      </c>
      <c r="AP1347" s="17">
        <v>1.00668414807999E-2</v>
      </c>
      <c r="AQ1347" s="17">
        <v>0</v>
      </c>
      <c r="AR1347" s="17"/>
      <c r="AS1347" s="17">
        <v>5.0292368537762797E-2</v>
      </c>
      <c r="AT1347" s="17">
        <v>4.3116629956696699E-3</v>
      </c>
      <c r="AU1347" s="17">
        <v>5.1827739996754697E-2</v>
      </c>
      <c r="AV1347" s="17">
        <v>8.4606571550128896E-3</v>
      </c>
      <c r="AW1347" s="17"/>
      <c r="AX1347" s="17">
        <v>2.88226028732964E-2</v>
      </c>
      <c r="AY1347" s="17"/>
      <c r="AZ1347" s="17">
        <v>3.25589107090858E-2</v>
      </c>
      <c r="BA1347" s="17">
        <v>1.1494126472742601E-2</v>
      </c>
      <c r="BB1347" s="17">
        <v>3.5352639388418698E-2</v>
      </c>
      <c r="BC1347" s="17"/>
      <c r="BD1347" s="17">
        <v>3.03177661030141E-2</v>
      </c>
      <c r="BE1347" s="17">
        <v>1.30547887605758E-2</v>
      </c>
    </row>
    <row r="1348" spans="2:57" x14ac:dyDescent="0.35">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row>
    <row r="1349" spans="2:57" x14ac:dyDescent="0.35">
      <c r="B1349" s="6" t="s">
        <v>533</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row>
    <row r="1350" spans="2:57" x14ac:dyDescent="0.35">
      <c r="B1350" s="24" t="s">
        <v>85</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row>
    <row r="1351" spans="2:57" x14ac:dyDescent="0.35">
      <c r="B1351" t="s">
        <v>397</v>
      </c>
      <c r="C1351" s="17">
        <v>4.7093342551654101E-2</v>
      </c>
      <c r="D1351" s="17">
        <v>6.4996374537581406E-2</v>
      </c>
      <c r="E1351" s="17">
        <v>3.6785886415697903E-2</v>
      </c>
      <c r="F1351" s="17"/>
      <c r="G1351" s="17">
        <v>7.7463773698321706E-2</v>
      </c>
      <c r="H1351" s="17">
        <v>4.8380017167395498E-2</v>
      </c>
      <c r="I1351" s="17">
        <v>6.1538018753671403E-2</v>
      </c>
      <c r="J1351" s="17">
        <v>5.0408630873239997E-2</v>
      </c>
      <c r="K1351" s="17">
        <v>9.9787396757767301E-3</v>
      </c>
      <c r="L1351" s="17">
        <v>0</v>
      </c>
      <c r="M1351" s="17"/>
      <c r="N1351" s="17">
        <v>3.4002041499676797E-2</v>
      </c>
      <c r="O1351" s="17">
        <v>5.1606890500540403E-2</v>
      </c>
      <c r="P1351" s="17">
        <v>0.100098990006019</v>
      </c>
      <c r="Q1351" s="17">
        <v>2.8490522658491401E-2</v>
      </c>
      <c r="R1351" s="17"/>
      <c r="S1351" s="17">
        <v>6.6666666666666693E-2</v>
      </c>
      <c r="T1351" s="17">
        <v>1.9047619047619001E-2</v>
      </c>
      <c r="U1351" s="17">
        <v>8.8235294117647106E-2</v>
      </c>
      <c r="V1351" s="17">
        <v>4.7619047619047603E-2</v>
      </c>
      <c r="W1351" s="17">
        <v>3.3898305084745797E-2</v>
      </c>
      <c r="X1351" s="17">
        <v>2.53164556962025E-2</v>
      </c>
      <c r="Y1351" s="17">
        <v>4.2857142857142899E-2</v>
      </c>
      <c r="Z1351" s="17">
        <v>4.6511627906976702E-2</v>
      </c>
      <c r="AA1351" s="17">
        <v>5.5555555555555601E-2</v>
      </c>
      <c r="AB1351" s="17"/>
      <c r="AC1351" s="17">
        <v>5.0432593106560002E-2</v>
      </c>
      <c r="AD1351" s="17">
        <v>5.22795256709703E-2</v>
      </c>
      <c r="AE1351" s="17">
        <v>1.2935534584113E-2</v>
      </c>
      <c r="AF1351" s="17"/>
      <c r="AG1351" s="17">
        <v>4.3293738929430302E-2</v>
      </c>
      <c r="AH1351" s="17">
        <v>3.6490469762359701E-2</v>
      </c>
      <c r="AI1351" s="17">
        <v>8.4745097421015506E-2</v>
      </c>
      <c r="AJ1351" s="17">
        <v>0.20363788954449299</v>
      </c>
      <c r="AK1351" s="17">
        <v>6.0364213147524597E-2</v>
      </c>
      <c r="AL1351" s="17"/>
      <c r="AM1351" s="17">
        <v>5.2454359606088997E-2</v>
      </c>
      <c r="AN1351" s="17">
        <v>3.2379924421706799E-2</v>
      </c>
      <c r="AO1351" s="17">
        <v>6.0314846358076699E-2</v>
      </c>
      <c r="AP1351" s="17">
        <v>4.3913659752415603E-2</v>
      </c>
      <c r="AQ1351" s="17">
        <v>8.1422461291404499E-2</v>
      </c>
      <c r="AR1351" s="17"/>
      <c r="AS1351" s="17">
        <v>3.6426834557352399E-2</v>
      </c>
      <c r="AT1351" s="17">
        <v>6.7197399293227406E-2</v>
      </c>
      <c r="AU1351" s="17">
        <v>5.1451628866584897E-3</v>
      </c>
      <c r="AV1351" s="17">
        <v>7.7974408065979606E-2</v>
      </c>
      <c r="AW1351" s="17"/>
      <c r="AX1351" s="17">
        <v>4.8695326968551597E-2</v>
      </c>
      <c r="AY1351" s="17"/>
      <c r="AZ1351" s="17">
        <v>4.0054093843030901E-2</v>
      </c>
      <c r="BA1351" s="17">
        <v>5.7381064802552902E-2</v>
      </c>
      <c r="BB1351" s="17">
        <v>4.4579803752981602E-2</v>
      </c>
      <c r="BC1351" s="17"/>
      <c r="BD1351" s="17">
        <v>3.8228334737926799E-2</v>
      </c>
      <c r="BE1351" s="17">
        <v>6.1191780425189697E-2</v>
      </c>
    </row>
    <row r="1352" spans="2:57" x14ac:dyDescent="0.35">
      <c r="B1352" t="s">
        <v>523</v>
      </c>
      <c r="C1352" s="17">
        <v>0.11228393130983901</v>
      </c>
      <c r="D1352" s="17">
        <v>0.13540597905031099</v>
      </c>
      <c r="E1352" s="17">
        <v>9.9213658693564397E-2</v>
      </c>
      <c r="F1352" s="17"/>
      <c r="G1352" s="17">
        <v>0.13524261323516301</v>
      </c>
      <c r="H1352" s="17">
        <v>0.168285623694614</v>
      </c>
      <c r="I1352" s="17">
        <v>0.112905574041735</v>
      </c>
      <c r="J1352" s="17">
        <v>9.7360248340569694E-2</v>
      </c>
      <c r="K1352" s="17">
        <v>4.5936317857891901E-2</v>
      </c>
      <c r="L1352" s="17">
        <v>0</v>
      </c>
      <c r="M1352" s="17"/>
      <c r="N1352" s="17">
        <v>0.101274409971392</v>
      </c>
      <c r="O1352" s="17">
        <v>0.121043376714803</v>
      </c>
      <c r="P1352" s="17">
        <v>0.107988328730363</v>
      </c>
      <c r="Q1352" s="17">
        <v>0.16171914589085301</v>
      </c>
      <c r="R1352" s="17"/>
      <c r="S1352" s="17">
        <v>0.133333333333333</v>
      </c>
      <c r="T1352" s="17">
        <v>0.133333333333333</v>
      </c>
      <c r="U1352" s="17">
        <v>2.9411764705882401E-2</v>
      </c>
      <c r="V1352" s="17">
        <v>0.126984126984127</v>
      </c>
      <c r="W1352" s="17">
        <v>0.11864406779661001</v>
      </c>
      <c r="X1352" s="17">
        <v>0.139240506329114</v>
      </c>
      <c r="Y1352" s="17">
        <v>0.1</v>
      </c>
      <c r="Z1352" s="17">
        <v>0.162790697674419</v>
      </c>
      <c r="AA1352" s="17">
        <v>7.7777777777777807E-2</v>
      </c>
      <c r="AB1352" s="17"/>
      <c r="AC1352" s="17">
        <v>0.11287914391069</v>
      </c>
      <c r="AD1352" s="17">
        <v>0.121235790595556</v>
      </c>
      <c r="AE1352" s="17">
        <v>7.2655865977032996E-2</v>
      </c>
      <c r="AF1352" s="17"/>
      <c r="AG1352" s="17">
        <v>0.14764672956522201</v>
      </c>
      <c r="AH1352" s="17">
        <v>0.11329850018127301</v>
      </c>
      <c r="AI1352" s="17">
        <v>0.102352928154388</v>
      </c>
      <c r="AJ1352" s="17">
        <v>0</v>
      </c>
      <c r="AK1352" s="17">
        <v>6.3136222806150194E-2</v>
      </c>
      <c r="AL1352" s="17"/>
      <c r="AM1352" s="17">
        <v>0.13799114558403999</v>
      </c>
      <c r="AN1352" s="17">
        <v>0.124302698095253</v>
      </c>
      <c r="AO1352" s="17">
        <v>8.53301307868162E-2</v>
      </c>
      <c r="AP1352" s="17">
        <v>0.13252263470553699</v>
      </c>
      <c r="AQ1352" s="17">
        <v>0.18513668396590599</v>
      </c>
      <c r="AR1352" s="17"/>
      <c r="AS1352" s="17">
        <v>0.100507046002151</v>
      </c>
      <c r="AT1352" s="17">
        <v>0.117395635874824</v>
      </c>
      <c r="AU1352" s="17">
        <v>5.34020666699285E-2</v>
      </c>
      <c r="AV1352" s="17">
        <v>0.20391297089205901</v>
      </c>
      <c r="AW1352" s="17"/>
      <c r="AX1352" s="17">
        <v>0.108940632182605</v>
      </c>
      <c r="AY1352" s="17"/>
      <c r="AZ1352" s="17">
        <v>0.13586616720352401</v>
      </c>
      <c r="BA1352" s="17">
        <v>0.15216280544292299</v>
      </c>
      <c r="BB1352" s="17">
        <v>4.5015481486706303E-2</v>
      </c>
      <c r="BC1352" s="17"/>
      <c r="BD1352" s="17">
        <v>0.116398679551293</v>
      </c>
      <c r="BE1352" s="17">
        <v>0.13483037358913799</v>
      </c>
    </row>
    <row r="1353" spans="2:57" x14ac:dyDescent="0.35">
      <c r="B1353" t="s">
        <v>524</v>
      </c>
      <c r="C1353" s="17">
        <v>0.30235351745052802</v>
      </c>
      <c r="D1353" s="17">
        <v>0.32539854160954701</v>
      </c>
      <c r="E1353" s="17">
        <v>0.287751162950312</v>
      </c>
      <c r="F1353" s="17"/>
      <c r="G1353" s="17">
        <v>0.29337757563715</v>
      </c>
      <c r="H1353" s="17">
        <v>0.32508071416818102</v>
      </c>
      <c r="I1353" s="17">
        <v>0.25473857333807698</v>
      </c>
      <c r="J1353" s="17">
        <v>0.32589330790370902</v>
      </c>
      <c r="K1353" s="17">
        <v>0.29737900935481898</v>
      </c>
      <c r="L1353" s="17">
        <v>0.37174915985963303</v>
      </c>
      <c r="M1353" s="17"/>
      <c r="N1353" s="17">
        <v>0.289042933115428</v>
      </c>
      <c r="O1353" s="17">
        <v>0.29175560959763802</v>
      </c>
      <c r="P1353" s="17">
        <v>0.32598465179265401</v>
      </c>
      <c r="Q1353" s="17">
        <v>0.36175228916560198</v>
      </c>
      <c r="R1353" s="17"/>
      <c r="S1353" s="17">
        <v>0.36666666666666697</v>
      </c>
      <c r="T1353" s="17">
        <v>0.238095238095238</v>
      </c>
      <c r="U1353" s="17">
        <v>0.26470588235294101</v>
      </c>
      <c r="V1353" s="17">
        <v>0.22222222222222199</v>
      </c>
      <c r="W1353" s="17">
        <v>0.28813559322033899</v>
      </c>
      <c r="X1353" s="17">
        <v>0.316455696202532</v>
      </c>
      <c r="Y1353" s="17">
        <v>0.34285714285714303</v>
      </c>
      <c r="Z1353" s="17">
        <v>0.372093023255814</v>
      </c>
      <c r="AA1353" s="17">
        <v>0.344444444444444</v>
      </c>
      <c r="AB1353" s="17"/>
      <c r="AC1353" s="17">
        <v>0.35176604172458398</v>
      </c>
      <c r="AD1353" s="17">
        <v>0.26506706754748299</v>
      </c>
      <c r="AE1353" s="17">
        <v>0.36325490030246599</v>
      </c>
      <c r="AF1353" s="17"/>
      <c r="AG1353" s="17">
        <v>0.322030299150314</v>
      </c>
      <c r="AH1353" s="17">
        <v>0.30766624365001699</v>
      </c>
      <c r="AI1353" s="17">
        <v>0.27383780976083599</v>
      </c>
      <c r="AJ1353" s="17">
        <v>0.18883113101711901</v>
      </c>
      <c r="AK1353" s="17">
        <v>0.23826283736043399</v>
      </c>
      <c r="AL1353" s="17"/>
      <c r="AM1353" s="17">
        <v>0.37689348898990799</v>
      </c>
      <c r="AN1353" s="17">
        <v>0.33365992629157398</v>
      </c>
      <c r="AO1353" s="17">
        <v>0.32019206649391802</v>
      </c>
      <c r="AP1353" s="17">
        <v>0.242224004812371</v>
      </c>
      <c r="AQ1353" s="17">
        <v>0.171411918952108</v>
      </c>
      <c r="AR1353" s="17"/>
      <c r="AS1353" s="17">
        <v>0.29208770603741102</v>
      </c>
      <c r="AT1353" s="17">
        <v>0.27605169044261002</v>
      </c>
      <c r="AU1353" s="17">
        <v>0.37652592238358201</v>
      </c>
      <c r="AV1353" s="17">
        <v>0.27665097881042799</v>
      </c>
      <c r="AW1353" s="17"/>
      <c r="AX1353" s="17">
        <v>0.29691512213536903</v>
      </c>
      <c r="AY1353" s="17"/>
      <c r="AZ1353" s="17">
        <v>0.30883910086844102</v>
      </c>
      <c r="BA1353" s="17">
        <v>0.31121011829204798</v>
      </c>
      <c r="BB1353" s="17">
        <v>0.28554608636440398</v>
      </c>
      <c r="BC1353" s="17"/>
      <c r="BD1353" s="17">
        <v>0.31910652063063</v>
      </c>
      <c r="BE1353" s="17">
        <v>0.27994828911602598</v>
      </c>
    </row>
    <row r="1354" spans="2:57" x14ac:dyDescent="0.35">
      <c r="B1354" t="s">
        <v>525</v>
      </c>
      <c r="C1354" s="17">
        <v>0.35826473817710602</v>
      </c>
      <c r="D1354" s="17">
        <v>0.30697201414970698</v>
      </c>
      <c r="E1354" s="17">
        <v>0.38788400411885099</v>
      </c>
      <c r="F1354" s="17"/>
      <c r="G1354" s="17">
        <v>0.26387570592799198</v>
      </c>
      <c r="H1354" s="17">
        <v>0.29588003459097301</v>
      </c>
      <c r="I1354" s="17">
        <v>0.36072395288532899</v>
      </c>
      <c r="J1354" s="17">
        <v>0.353662817831978</v>
      </c>
      <c r="K1354" s="17">
        <v>0.51981116121361903</v>
      </c>
      <c r="L1354" s="17">
        <v>0.43491541361727498</v>
      </c>
      <c r="M1354" s="17"/>
      <c r="N1354" s="17">
        <v>0.39265226665757202</v>
      </c>
      <c r="O1354" s="17">
        <v>0.34110885301208199</v>
      </c>
      <c r="P1354" s="17">
        <v>0.30318640984059397</v>
      </c>
      <c r="Q1354" s="17">
        <v>0.29672159925416802</v>
      </c>
      <c r="R1354" s="17"/>
      <c r="S1354" s="17">
        <v>0.29166666666666702</v>
      </c>
      <c r="T1354" s="17">
        <v>0.371428571428571</v>
      </c>
      <c r="U1354" s="17">
        <v>0.41176470588235298</v>
      </c>
      <c r="V1354" s="17">
        <v>0.41269841269841301</v>
      </c>
      <c r="W1354" s="17">
        <v>0.322033898305085</v>
      </c>
      <c r="X1354" s="17">
        <v>0.341772151898734</v>
      </c>
      <c r="Y1354" s="17">
        <v>0.4</v>
      </c>
      <c r="Z1354" s="17">
        <v>0.25581395348837199</v>
      </c>
      <c r="AA1354" s="17">
        <v>0.37777777777777799</v>
      </c>
      <c r="AB1354" s="17"/>
      <c r="AC1354" s="17">
        <v>0.33272429094918099</v>
      </c>
      <c r="AD1354" s="17">
        <v>0.37255089834869998</v>
      </c>
      <c r="AE1354" s="17">
        <v>0.36009901910765502</v>
      </c>
      <c r="AF1354" s="17"/>
      <c r="AG1354" s="17">
        <v>0.35393808947195099</v>
      </c>
      <c r="AH1354" s="17">
        <v>0.36047672529069902</v>
      </c>
      <c r="AI1354" s="17">
        <v>0.34038288143451201</v>
      </c>
      <c r="AJ1354" s="17">
        <v>0.18469483005198201</v>
      </c>
      <c r="AK1354" s="17">
        <v>0.48885779365108101</v>
      </c>
      <c r="AL1354" s="17"/>
      <c r="AM1354" s="17">
        <v>0.23690612487516299</v>
      </c>
      <c r="AN1354" s="17">
        <v>0.29849439481703299</v>
      </c>
      <c r="AO1354" s="17">
        <v>0.36946955866157699</v>
      </c>
      <c r="AP1354" s="17">
        <v>0.41364207918247098</v>
      </c>
      <c r="AQ1354" s="17">
        <v>0.25803417614641899</v>
      </c>
      <c r="AR1354" s="17"/>
      <c r="AS1354" s="17">
        <v>0.41107927378053</v>
      </c>
      <c r="AT1354" s="17">
        <v>0.35118275699555501</v>
      </c>
      <c r="AU1354" s="17">
        <v>0.33731263836921799</v>
      </c>
      <c r="AV1354" s="17">
        <v>0.31289079361666799</v>
      </c>
      <c r="AW1354" s="17"/>
      <c r="AX1354" s="17">
        <v>0.34397458301241701</v>
      </c>
      <c r="AY1354" s="17"/>
      <c r="AZ1354" s="17">
        <v>0.29008574824355399</v>
      </c>
      <c r="BA1354" s="17">
        <v>0.34020096819636902</v>
      </c>
      <c r="BB1354" s="17">
        <v>0.45181295037351499</v>
      </c>
      <c r="BC1354" s="17"/>
      <c r="BD1354" s="17">
        <v>0.34557454839406399</v>
      </c>
      <c r="BE1354" s="17">
        <v>0.347461829209746</v>
      </c>
    </row>
    <row r="1355" spans="2:57" x14ac:dyDescent="0.35">
      <c r="B1355" t="s">
        <v>393</v>
      </c>
      <c r="C1355" s="17">
        <v>0.14068769225691699</v>
      </c>
      <c r="D1355" s="17">
        <v>0.13153680472771401</v>
      </c>
      <c r="E1355" s="17">
        <v>0.146730883839503</v>
      </c>
      <c r="F1355" s="17"/>
      <c r="G1355" s="17">
        <v>0.172758660159366</v>
      </c>
      <c r="H1355" s="17">
        <v>0.137220080437335</v>
      </c>
      <c r="I1355" s="17">
        <v>0.18807721139566699</v>
      </c>
      <c r="J1355" s="17">
        <v>0.15651459010545299</v>
      </c>
      <c r="K1355" s="17">
        <v>5.19384345210743E-2</v>
      </c>
      <c r="L1355" s="17">
        <v>5.0088692226972403E-2</v>
      </c>
      <c r="M1355" s="17"/>
      <c r="N1355" s="17">
        <v>0.15405401700698401</v>
      </c>
      <c r="O1355" s="17">
        <v>0.124565372628917</v>
      </c>
      <c r="P1355" s="17">
        <v>0.143690263795343</v>
      </c>
      <c r="Q1355" s="17">
        <v>0.10331934301213699</v>
      </c>
      <c r="R1355" s="17"/>
      <c r="S1355" s="17">
        <v>0.116666666666667</v>
      </c>
      <c r="T1355" s="17">
        <v>0.21904761904761899</v>
      </c>
      <c r="U1355" s="17">
        <v>0.14705882352941199</v>
      </c>
      <c r="V1355" s="17">
        <v>0.14285714285714299</v>
      </c>
      <c r="W1355" s="17">
        <v>0.186440677966102</v>
      </c>
      <c r="X1355" s="17">
        <v>0.151898734177215</v>
      </c>
      <c r="Y1355" s="17">
        <v>7.1428571428571397E-2</v>
      </c>
      <c r="Z1355" s="17">
        <v>0.13953488372093001</v>
      </c>
      <c r="AA1355" s="17">
        <v>7.7777777777777807E-2</v>
      </c>
      <c r="AB1355" s="17"/>
      <c r="AC1355" s="17">
        <v>8.6778312615235206E-2</v>
      </c>
      <c r="AD1355" s="17">
        <v>0.15821898953236399</v>
      </c>
      <c r="AE1355" s="17">
        <v>0.19105468002873299</v>
      </c>
      <c r="AF1355" s="17"/>
      <c r="AG1355" s="17">
        <v>9.2107366835772794E-2</v>
      </c>
      <c r="AH1355" s="17">
        <v>0.14466774817828101</v>
      </c>
      <c r="AI1355" s="17">
        <v>0.179953225679578</v>
      </c>
      <c r="AJ1355" s="17">
        <v>0.21919825984191299</v>
      </c>
      <c r="AK1355" s="17">
        <v>0.14937893303481001</v>
      </c>
      <c r="AL1355" s="17"/>
      <c r="AM1355" s="17">
        <v>0.16204139253401201</v>
      </c>
      <c r="AN1355" s="17">
        <v>0.11692877402806701</v>
      </c>
      <c r="AO1355" s="17">
        <v>0.13414826496975599</v>
      </c>
      <c r="AP1355" s="17">
        <v>0.152142566214652</v>
      </c>
      <c r="AQ1355" s="17">
        <v>0.303994759644163</v>
      </c>
      <c r="AR1355" s="17"/>
      <c r="AS1355" s="17">
        <v>0.102914940166159</v>
      </c>
      <c r="AT1355" s="17">
        <v>0.16562985924649201</v>
      </c>
      <c r="AU1355" s="17">
        <v>0.16087238816569999</v>
      </c>
      <c r="AV1355" s="17">
        <v>0.119505858805923</v>
      </c>
      <c r="AW1355" s="17"/>
      <c r="AX1355" s="17">
        <v>0.15712868598467</v>
      </c>
      <c r="AY1355" s="17"/>
      <c r="AZ1355" s="17">
        <v>0.181731732216802</v>
      </c>
      <c r="BA1355" s="17">
        <v>0.116382010929588</v>
      </c>
      <c r="BB1355" s="17">
        <v>0.123693176474147</v>
      </c>
      <c r="BC1355" s="17"/>
      <c r="BD1355" s="17">
        <v>0.13956689513384701</v>
      </c>
      <c r="BE1355" s="17">
        <v>0.14833309977744799</v>
      </c>
    </row>
    <row r="1356" spans="2:57" x14ac:dyDescent="0.35">
      <c r="B1356" t="s">
        <v>81</v>
      </c>
      <c r="C1356" s="17">
        <v>3.9316778253955499E-2</v>
      </c>
      <c r="D1356" s="17">
        <v>3.5690285925139897E-2</v>
      </c>
      <c r="E1356" s="17">
        <v>4.16344039820713E-2</v>
      </c>
      <c r="F1356" s="17"/>
      <c r="G1356" s="17">
        <v>5.7281671342007699E-2</v>
      </c>
      <c r="H1356" s="17">
        <v>2.51535299415011E-2</v>
      </c>
      <c r="I1356" s="17">
        <v>2.2016669585519701E-2</v>
      </c>
      <c r="J1356" s="17">
        <v>1.6160404945051499E-2</v>
      </c>
      <c r="K1356" s="17">
        <v>7.4956337376818893E-2</v>
      </c>
      <c r="L1356" s="17">
        <v>0.14324673429612</v>
      </c>
      <c r="M1356" s="17"/>
      <c r="N1356" s="17">
        <v>2.89743317489463E-2</v>
      </c>
      <c r="O1356" s="17">
        <v>6.9919897546019003E-2</v>
      </c>
      <c r="P1356" s="17">
        <v>1.90513558350268E-2</v>
      </c>
      <c r="Q1356" s="17">
        <v>4.7997100018747699E-2</v>
      </c>
      <c r="R1356" s="17"/>
      <c r="S1356" s="17">
        <v>2.5000000000000001E-2</v>
      </c>
      <c r="T1356" s="17">
        <v>1.9047619047619001E-2</v>
      </c>
      <c r="U1356" s="17">
        <v>5.8823529411764698E-2</v>
      </c>
      <c r="V1356" s="17">
        <v>4.7619047619047603E-2</v>
      </c>
      <c r="W1356" s="17">
        <v>5.0847457627118599E-2</v>
      </c>
      <c r="X1356" s="17">
        <v>2.53164556962025E-2</v>
      </c>
      <c r="Y1356" s="17">
        <v>4.2857142857142899E-2</v>
      </c>
      <c r="Z1356" s="17">
        <v>2.32558139534884E-2</v>
      </c>
      <c r="AA1356" s="17">
        <v>6.6666666666666693E-2</v>
      </c>
      <c r="AB1356" s="17"/>
      <c r="AC1356" s="17">
        <v>6.5419617693750501E-2</v>
      </c>
      <c r="AD1356" s="17">
        <v>3.0647728304926999E-2</v>
      </c>
      <c r="AE1356" s="17">
        <v>0</v>
      </c>
      <c r="AF1356" s="17"/>
      <c r="AG1356" s="17">
        <v>4.0983776047309503E-2</v>
      </c>
      <c r="AH1356" s="17">
        <v>3.74003129373707E-2</v>
      </c>
      <c r="AI1356" s="17">
        <v>1.8728057549669701E-2</v>
      </c>
      <c r="AJ1356" s="17">
        <v>0.20363788954449299</v>
      </c>
      <c r="AK1356" s="17">
        <v>0</v>
      </c>
      <c r="AL1356" s="17"/>
      <c r="AM1356" s="17">
        <v>3.3713488410788903E-2</v>
      </c>
      <c r="AN1356" s="17">
        <v>9.4234282346365994E-2</v>
      </c>
      <c r="AO1356" s="17">
        <v>3.05451327298563E-2</v>
      </c>
      <c r="AP1356" s="17">
        <v>1.5555055332553599E-2</v>
      </c>
      <c r="AQ1356" s="17">
        <v>0</v>
      </c>
      <c r="AR1356" s="17"/>
      <c r="AS1356" s="17">
        <v>5.69841994563966E-2</v>
      </c>
      <c r="AT1356" s="17">
        <v>2.25426581472917E-2</v>
      </c>
      <c r="AU1356" s="17">
        <v>6.6741821524912606E-2</v>
      </c>
      <c r="AV1356" s="17">
        <v>9.0649898089423808E-3</v>
      </c>
      <c r="AW1356" s="17"/>
      <c r="AX1356" s="17">
        <v>4.4345649716388297E-2</v>
      </c>
      <c r="AY1356" s="17"/>
      <c r="AZ1356" s="17">
        <v>4.3423157624647803E-2</v>
      </c>
      <c r="BA1356" s="17">
        <v>2.2663032336518601E-2</v>
      </c>
      <c r="BB1356" s="17">
        <v>4.9352501548246101E-2</v>
      </c>
      <c r="BC1356" s="17"/>
      <c r="BD1356" s="17">
        <v>4.1125021552237698E-2</v>
      </c>
      <c r="BE1356" s="17">
        <v>2.82346278824523E-2</v>
      </c>
    </row>
    <row r="1357" spans="2:57" x14ac:dyDescent="0.35">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c r="AR1357" s="17"/>
      <c r="AS1357" s="17"/>
      <c r="AT1357" s="17"/>
      <c r="AU1357" s="17"/>
      <c r="AV1357" s="17"/>
      <c r="AW1357" s="17"/>
      <c r="AX1357" s="17"/>
      <c r="AY1357" s="17"/>
      <c r="AZ1357" s="17"/>
      <c r="BA1357" s="17"/>
      <c r="BB1357" s="17"/>
      <c r="BC1357" s="17"/>
      <c r="BD1357" s="17"/>
      <c r="BE1357" s="17"/>
    </row>
    <row r="1358" spans="2:57" x14ac:dyDescent="0.35">
      <c r="B1358" s="6" t="s">
        <v>542</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c r="AX1358" s="17"/>
      <c r="AY1358" s="17"/>
      <c r="AZ1358" s="17"/>
      <c r="BA1358" s="17"/>
      <c r="BB1358" s="17"/>
      <c r="BC1358" s="17"/>
      <c r="BD1358" s="17"/>
      <c r="BE1358" s="17"/>
    </row>
    <row r="1359" spans="2:57" x14ac:dyDescent="0.35">
      <c r="B1359" s="24" t="s">
        <v>85</v>
      </c>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c r="AR1359" s="17"/>
      <c r="AS1359" s="17"/>
      <c r="AT1359" s="17"/>
      <c r="AU1359" s="17"/>
      <c r="AV1359" s="17"/>
      <c r="AW1359" s="17"/>
      <c r="AX1359" s="17"/>
      <c r="AY1359" s="17"/>
      <c r="AZ1359" s="17"/>
      <c r="BA1359" s="17"/>
      <c r="BB1359" s="17"/>
      <c r="BC1359" s="17"/>
      <c r="BD1359" s="17"/>
      <c r="BE1359" s="17"/>
    </row>
    <row r="1360" spans="2:57" x14ac:dyDescent="0.35">
      <c r="B1360" t="s">
        <v>397</v>
      </c>
      <c r="C1360" s="17">
        <v>3.6837867531421299E-2</v>
      </c>
      <c r="D1360" s="17">
        <v>5.7517440923701001E-2</v>
      </c>
      <c r="E1360" s="17">
        <v>2.48492901075681E-2</v>
      </c>
      <c r="F1360" s="17"/>
      <c r="G1360" s="17">
        <v>1.1188845657883899E-2</v>
      </c>
      <c r="H1360" s="17">
        <v>7.34565796568597E-2</v>
      </c>
      <c r="I1360" s="17">
        <v>2.61900563603427E-2</v>
      </c>
      <c r="J1360" s="17">
        <v>4.27528157597463E-2</v>
      </c>
      <c r="K1360" s="17">
        <v>9.9787396757767301E-3</v>
      </c>
      <c r="L1360" s="17">
        <v>0</v>
      </c>
      <c r="M1360" s="17"/>
      <c r="N1360" s="17">
        <v>2.5022900896809801E-2</v>
      </c>
      <c r="O1360" s="17">
        <v>5.3126779683133799E-2</v>
      </c>
      <c r="P1360" s="17">
        <v>6.7748912194999497E-2</v>
      </c>
      <c r="Q1360" s="17">
        <v>1.3550370532697101E-2</v>
      </c>
      <c r="R1360" s="17"/>
      <c r="S1360" s="17">
        <v>4.1666666666666699E-2</v>
      </c>
      <c r="T1360" s="17">
        <v>3.8095238095238099E-2</v>
      </c>
      <c r="U1360" s="17">
        <v>2.9411764705882401E-2</v>
      </c>
      <c r="V1360" s="17">
        <v>1.58730158730159E-2</v>
      </c>
      <c r="W1360" s="17">
        <v>3.3898305084745797E-2</v>
      </c>
      <c r="X1360" s="17">
        <v>3.7974683544303799E-2</v>
      </c>
      <c r="Y1360" s="17">
        <v>8.5714285714285701E-2</v>
      </c>
      <c r="Z1360" s="17">
        <v>2.32558139534884E-2</v>
      </c>
      <c r="AA1360" s="17">
        <v>2.2222222222222199E-2</v>
      </c>
      <c r="AB1360" s="17"/>
      <c r="AC1360" s="17">
        <v>3.7316269477014899E-2</v>
      </c>
      <c r="AD1360" s="17">
        <v>4.3236197755924702E-2</v>
      </c>
      <c r="AE1360" s="17">
        <v>0</v>
      </c>
      <c r="AF1360" s="17"/>
      <c r="AG1360" s="17">
        <v>3.1745422144553503E-2</v>
      </c>
      <c r="AH1360" s="17">
        <v>3.6867453795306503E-2</v>
      </c>
      <c r="AI1360" s="17">
        <v>4.04678925175311E-2</v>
      </c>
      <c r="AJ1360" s="17">
        <v>0.20363788954449299</v>
      </c>
      <c r="AK1360" s="17">
        <v>1.6369956107803299E-2</v>
      </c>
      <c r="AL1360" s="17"/>
      <c r="AM1360" s="17">
        <v>6.9069684560016095E-2</v>
      </c>
      <c r="AN1360" s="17">
        <v>2.3790960997026801E-2</v>
      </c>
      <c r="AO1360" s="17">
        <v>2.69345744171848E-2</v>
      </c>
      <c r="AP1360" s="17">
        <v>4.7805294904833102E-2</v>
      </c>
      <c r="AQ1360" s="17">
        <v>0</v>
      </c>
      <c r="AR1360" s="17"/>
      <c r="AS1360" s="17">
        <v>4.3324803617673303E-2</v>
      </c>
      <c r="AT1360" s="17">
        <v>3.5414560604024203E-2</v>
      </c>
      <c r="AU1360" s="17">
        <v>5.1451628866584897E-3</v>
      </c>
      <c r="AV1360" s="17">
        <v>7.3670131610988093E-2</v>
      </c>
      <c r="AW1360" s="17"/>
      <c r="AX1360" s="17">
        <v>3.5742030233592202E-2</v>
      </c>
      <c r="AY1360" s="17"/>
      <c r="AZ1360" s="17">
        <v>1.7639485577630998E-2</v>
      </c>
      <c r="BA1360" s="17">
        <v>6.4613506316012703E-2</v>
      </c>
      <c r="BB1360" s="17">
        <v>2.42856692165772E-2</v>
      </c>
      <c r="BC1360" s="17"/>
      <c r="BD1360" s="17">
        <v>3.96938209954164E-2</v>
      </c>
      <c r="BE1360" s="17">
        <v>4.3826563077177902E-2</v>
      </c>
    </row>
    <row r="1361" spans="2:57" x14ac:dyDescent="0.35">
      <c r="B1361" t="s">
        <v>523</v>
      </c>
      <c r="C1361" s="17">
        <v>0.13993820463002801</v>
      </c>
      <c r="D1361" s="17">
        <v>0.193975569268761</v>
      </c>
      <c r="E1361" s="17">
        <v>0.10881647027649299</v>
      </c>
      <c r="F1361" s="17"/>
      <c r="G1361" s="17">
        <v>0.21825024906801299</v>
      </c>
      <c r="H1361" s="17">
        <v>0.17206476404771601</v>
      </c>
      <c r="I1361" s="17">
        <v>0.15932054473972301</v>
      </c>
      <c r="J1361" s="17">
        <v>7.88832424076715E-2</v>
      </c>
      <c r="K1361" s="17">
        <v>6.4290375791457299E-2</v>
      </c>
      <c r="L1361" s="17">
        <v>0.12747427708405501</v>
      </c>
      <c r="M1361" s="17"/>
      <c r="N1361" s="17">
        <v>0.14076886488801099</v>
      </c>
      <c r="O1361" s="17">
        <v>0.14044092973681199</v>
      </c>
      <c r="P1361" s="17">
        <v>0.109007577947725</v>
      </c>
      <c r="Q1361" s="17">
        <v>0.17190882053891901</v>
      </c>
      <c r="R1361" s="17"/>
      <c r="S1361" s="17">
        <v>0.18333333333333299</v>
      </c>
      <c r="T1361" s="17">
        <v>0.104761904761905</v>
      </c>
      <c r="U1361" s="17">
        <v>5.8823529411764698E-2</v>
      </c>
      <c r="V1361" s="17">
        <v>0.19047619047618999</v>
      </c>
      <c r="W1361" s="17">
        <v>0.13559322033898299</v>
      </c>
      <c r="X1361" s="17">
        <v>0.227848101265823</v>
      </c>
      <c r="Y1361" s="17">
        <v>0.114285714285714</v>
      </c>
      <c r="Z1361" s="17">
        <v>0.209302325581395</v>
      </c>
      <c r="AA1361" s="17">
        <v>7.7777777777777807E-2</v>
      </c>
      <c r="AB1361" s="17"/>
      <c r="AC1361" s="17">
        <v>0.13279517351585901</v>
      </c>
      <c r="AD1361" s="17">
        <v>0.150376899723865</v>
      </c>
      <c r="AE1361" s="17">
        <v>0.105874339702947</v>
      </c>
      <c r="AF1361" s="17"/>
      <c r="AG1361" s="17">
        <v>0.17074337808772</v>
      </c>
      <c r="AH1361" s="17">
        <v>0.124766470767823</v>
      </c>
      <c r="AI1361" s="17">
        <v>0.22711783821339199</v>
      </c>
      <c r="AJ1361" s="17">
        <v>0</v>
      </c>
      <c r="AK1361" s="17">
        <v>6.5999341121433602E-2</v>
      </c>
      <c r="AL1361" s="17"/>
      <c r="AM1361" s="17">
        <v>0.118826088193171</v>
      </c>
      <c r="AN1361" s="17">
        <v>0.123334252174764</v>
      </c>
      <c r="AO1361" s="17">
        <v>0.112246104867584</v>
      </c>
      <c r="AP1361" s="17">
        <v>0.19599206814724701</v>
      </c>
      <c r="AQ1361" s="17">
        <v>0.12353752747661401</v>
      </c>
      <c r="AR1361" s="17"/>
      <c r="AS1361" s="17">
        <v>0.12767686500454201</v>
      </c>
      <c r="AT1361" s="17">
        <v>0.15385313873093601</v>
      </c>
      <c r="AU1361" s="17">
        <v>9.2508138162310696E-2</v>
      </c>
      <c r="AV1361" s="17">
        <v>0.195734767168289</v>
      </c>
      <c r="AW1361" s="17"/>
      <c r="AX1361" s="17">
        <v>0.14258773840397401</v>
      </c>
      <c r="AY1361" s="17"/>
      <c r="AZ1361" s="17">
        <v>0.13044011171269401</v>
      </c>
      <c r="BA1361" s="17">
        <v>0.19616617582439599</v>
      </c>
      <c r="BB1361" s="17">
        <v>8.3099441076404101E-2</v>
      </c>
      <c r="BC1361" s="17"/>
      <c r="BD1361" s="17">
        <v>0.14300382178347101</v>
      </c>
      <c r="BE1361" s="17">
        <v>0.154776099871762</v>
      </c>
    </row>
    <row r="1362" spans="2:57" x14ac:dyDescent="0.35">
      <c r="B1362" t="s">
        <v>524</v>
      </c>
      <c r="C1362" s="17">
        <v>0.23215694617371199</v>
      </c>
      <c r="D1362" s="17">
        <v>0.25318374889047202</v>
      </c>
      <c r="E1362" s="17">
        <v>0.220882529822822</v>
      </c>
      <c r="F1362" s="17"/>
      <c r="G1362" s="17">
        <v>0.184929135500914</v>
      </c>
      <c r="H1362" s="17">
        <v>0.20869246096925301</v>
      </c>
      <c r="I1362" s="17">
        <v>0.24923086568153499</v>
      </c>
      <c r="J1362" s="17">
        <v>0.26461788444058398</v>
      </c>
      <c r="K1362" s="17">
        <v>0.246211539037994</v>
      </c>
      <c r="L1362" s="17">
        <v>0.21760878962597899</v>
      </c>
      <c r="M1362" s="17"/>
      <c r="N1362" s="17">
        <v>0.228531078021045</v>
      </c>
      <c r="O1362" s="17">
        <v>0.183485561351102</v>
      </c>
      <c r="P1362" s="17">
        <v>0.28391407359335502</v>
      </c>
      <c r="Q1362" s="17">
        <v>0.29163550210884198</v>
      </c>
      <c r="R1362" s="17"/>
      <c r="S1362" s="17">
        <v>0.28333333333333299</v>
      </c>
      <c r="T1362" s="17">
        <v>0.238095238095238</v>
      </c>
      <c r="U1362" s="17">
        <v>0.14705882352941199</v>
      </c>
      <c r="V1362" s="17">
        <v>0.28571428571428598</v>
      </c>
      <c r="W1362" s="17">
        <v>0.23728813559322001</v>
      </c>
      <c r="X1362" s="17">
        <v>0.151898734177215</v>
      </c>
      <c r="Y1362" s="17">
        <v>0.185714285714286</v>
      </c>
      <c r="Z1362" s="17">
        <v>0.30232558139534899</v>
      </c>
      <c r="AA1362" s="17">
        <v>0.25555555555555598</v>
      </c>
      <c r="AB1362" s="17"/>
      <c r="AC1362" s="17">
        <v>0.25045730952615702</v>
      </c>
      <c r="AD1362" s="17">
        <v>0.232103648285783</v>
      </c>
      <c r="AE1362" s="17">
        <v>0.21891290615716</v>
      </c>
      <c r="AF1362" s="17"/>
      <c r="AG1362" s="17">
        <v>0.24827042056069601</v>
      </c>
      <c r="AH1362" s="17">
        <v>0.22336038997367799</v>
      </c>
      <c r="AI1362" s="17">
        <v>0.179884963047487</v>
      </c>
      <c r="AJ1362" s="17">
        <v>0.57716385061359399</v>
      </c>
      <c r="AK1362" s="17">
        <v>0.27927680009759898</v>
      </c>
      <c r="AL1362" s="17"/>
      <c r="AM1362" s="17">
        <v>0.245984616641336</v>
      </c>
      <c r="AN1362" s="17">
        <v>0.248535671335879</v>
      </c>
      <c r="AO1362" s="17">
        <v>0.25606794213155698</v>
      </c>
      <c r="AP1362" s="17">
        <v>0.16439116830525999</v>
      </c>
      <c r="AQ1362" s="17">
        <v>0.35093326075998599</v>
      </c>
      <c r="AR1362" s="17"/>
      <c r="AS1362" s="17">
        <v>0.164170674203276</v>
      </c>
      <c r="AT1362" s="17">
        <v>0.267455338301467</v>
      </c>
      <c r="AU1362" s="17">
        <v>0.27036043611261101</v>
      </c>
      <c r="AV1362" s="17">
        <v>0.213730800826372</v>
      </c>
      <c r="AW1362" s="17"/>
      <c r="AX1362" s="17">
        <v>0.23814079057506801</v>
      </c>
      <c r="AY1362" s="17"/>
      <c r="AZ1362" s="17">
        <v>0.209015973379542</v>
      </c>
      <c r="BA1362" s="17">
        <v>0.24405775250852699</v>
      </c>
      <c r="BB1362" s="17">
        <v>0.23328383974608699</v>
      </c>
      <c r="BC1362" s="17"/>
      <c r="BD1362" s="17">
        <v>0.20639268488701501</v>
      </c>
      <c r="BE1362" s="17">
        <v>0.25670105858655701</v>
      </c>
    </row>
    <row r="1363" spans="2:57" x14ac:dyDescent="0.35">
      <c r="B1363" t="s">
        <v>525</v>
      </c>
      <c r="C1363" s="17">
        <v>0.382086482853566</v>
      </c>
      <c r="D1363" s="17">
        <v>0.33818213744768499</v>
      </c>
      <c r="E1363" s="17">
        <v>0.40723236230327697</v>
      </c>
      <c r="F1363" s="17"/>
      <c r="G1363" s="17">
        <v>0.34118929882360399</v>
      </c>
      <c r="H1363" s="17">
        <v>0.32597218058399802</v>
      </c>
      <c r="I1363" s="17">
        <v>0.36106169627997298</v>
      </c>
      <c r="J1363" s="17">
        <v>0.420426043402085</v>
      </c>
      <c r="K1363" s="17">
        <v>0.48314763634452601</v>
      </c>
      <c r="L1363" s="17">
        <v>0.46173201594929603</v>
      </c>
      <c r="M1363" s="17"/>
      <c r="N1363" s="17">
        <v>0.40855740172350602</v>
      </c>
      <c r="O1363" s="17">
        <v>0.38021284827409202</v>
      </c>
      <c r="P1363" s="17">
        <v>0.36014643441772398</v>
      </c>
      <c r="Q1363" s="17">
        <v>0.29329360159747397</v>
      </c>
      <c r="R1363" s="17"/>
      <c r="S1363" s="17">
        <v>0.29166666666666702</v>
      </c>
      <c r="T1363" s="17">
        <v>0.419047619047619</v>
      </c>
      <c r="U1363" s="17">
        <v>0.5</v>
      </c>
      <c r="V1363" s="17">
        <v>0.365079365079365</v>
      </c>
      <c r="W1363" s="17">
        <v>0.305084745762712</v>
      </c>
      <c r="X1363" s="17">
        <v>0.392405063291139</v>
      </c>
      <c r="Y1363" s="17">
        <v>0.38571428571428601</v>
      </c>
      <c r="Z1363" s="17">
        <v>0.27906976744186002</v>
      </c>
      <c r="AA1363" s="17">
        <v>0.44444444444444398</v>
      </c>
      <c r="AB1363" s="17"/>
      <c r="AC1363" s="17">
        <v>0.39609573639662499</v>
      </c>
      <c r="AD1363" s="17">
        <v>0.36711870465499902</v>
      </c>
      <c r="AE1363" s="17">
        <v>0.46218605217501402</v>
      </c>
      <c r="AF1363" s="17"/>
      <c r="AG1363" s="17">
        <v>0.38115914395517397</v>
      </c>
      <c r="AH1363" s="17">
        <v>0.382738519213424</v>
      </c>
      <c r="AI1363" s="17">
        <v>0.33107580916046098</v>
      </c>
      <c r="AJ1363" s="17">
        <v>0</v>
      </c>
      <c r="AK1363" s="17">
        <v>0.43334570339056899</v>
      </c>
      <c r="AL1363" s="17"/>
      <c r="AM1363" s="17">
        <v>0.45935549692716598</v>
      </c>
      <c r="AN1363" s="17">
        <v>0.378129957991099</v>
      </c>
      <c r="AO1363" s="17">
        <v>0.37861505117392502</v>
      </c>
      <c r="AP1363" s="17">
        <v>0.37058010442873601</v>
      </c>
      <c r="AQ1363" s="17">
        <v>0.396575913685495</v>
      </c>
      <c r="AR1363" s="17"/>
      <c r="AS1363" s="17">
        <v>0.441412348055151</v>
      </c>
      <c r="AT1363" s="17">
        <v>0.34186701634151001</v>
      </c>
      <c r="AU1363" s="17">
        <v>0.420792495920639</v>
      </c>
      <c r="AV1363" s="17">
        <v>0.31837288537054798</v>
      </c>
      <c r="AW1363" s="17"/>
      <c r="AX1363" s="17">
        <v>0.37716100316746598</v>
      </c>
      <c r="AY1363" s="17"/>
      <c r="AZ1363" s="17">
        <v>0.36943632142398303</v>
      </c>
      <c r="BA1363" s="17">
        <v>0.33529403469609798</v>
      </c>
      <c r="BB1363" s="17">
        <v>0.46084372977617799</v>
      </c>
      <c r="BC1363" s="17"/>
      <c r="BD1363" s="17">
        <v>0.40039986000830602</v>
      </c>
      <c r="BE1363" s="17">
        <v>0.35199314500272399</v>
      </c>
    </row>
    <row r="1364" spans="2:57" x14ac:dyDescent="0.35">
      <c r="B1364" t="s">
        <v>393</v>
      </c>
      <c r="C1364" s="17">
        <v>0.162818241528387</v>
      </c>
      <c r="D1364" s="17">
        <v>0.11803597392236501</v>
      </c>
      <c r="E1364" s="17">
        <v>0.18768969988888801</v>
      </c>
      <c r="F1364" s="17"/>
      <c r="G1364" s="17">
        <v>0.21594754467145699</v>
      </c>
      <c r="H1364" s="17">
        <v>0.188810817693609</v>
      </c>
      <c r="I1364" s="17">
        <v>0.15325529256224199</v>
      </c>
      <c r="J1364" s="17">
        <v>0.177159609044862</v>
      </c>
      <c r="K1364" s="17">
        <v>8.3274411234902895E-2</v>
      </c>
      <c r="L1364" s="17">
        <v>0.13888910985575001</v>
      </c>
      <c r="M1364" s="17"/>
      <c r="N1364" s="17">
        <v>0.16076814053801999</v>
      </c>
      <c r="O1364" s="17">
        <v>0.1667594397978</v>
      </c>
      <c r="P1364" s="17">
        <v>0.14888308763323899</v>
      </c>
      <c r="Q1364" s="17">
        <v>0.18161460520332101</v>
      </c>
      <c r="R1364" s="17"/>
      <c r="S1364" s="17">
        <v>0.16666666666666699</v>
      </c>
      <c r="T1364" s="17">
        <v>0.161904761904762</v>
      </c>
      <c r="U1364" s="17">
        <v>0.17647058823529399</v>
      </c>
      <c r="V1364" s="17">
        <v>0.126984126984127</v>
      </c>
      <c r="W1364" s="17">
        <v>0.20338983050847501</v>
      </c>
      <c r="X1364" s="17">
        <v>0.164556962025316</v>
      </c>
      <c r="Y1364" s="17">
        <v>0.185714285714286</v>
      </c>
      <c r="Z1364" s="17">
        <v>0.162790697674419</v>
      </c>
      <c r="AA1364" s="17">
        <v>0.133333333333333</v>
      </c>
      <c r="AB1364" s="17"/>
      <c r="AC1364" s="17">
        <v>0.114082360104329</v>
      </c>
      <c r="AD1364" s="17">
        <v>0.171155757030935</v>
      </c>
      <c r="AE1364" s="17">
        <v>0.187370508786423</v>
      </c>
      <c r="AF1364" s="17"/>
      <c r="AG1364" s="17">
        <v>0.11944998382411701</v>
      </c>
      <c r="AH1364" s="17">
        <v>0.198344218660338</v>
      </c>
      <c r="AI1364" s="17">
        <v>0.203135673153023</v>
      </c>
      <c r="AJ1364" s="17">
        <v>0.21919825984191299</v>
      </c>
      <c r="AK1364" s="17">
        <v>0.118897197800146</v>
      </c>
      <c r="AL1364" s="17"/>
      <c r="AM1364" s="17">
        <v>7.1261282580176305E-2</v>
      </c>
      <c r="AN1364" s="17">
        <v>0.14195038621987999</v>
      </c>
      <c r="AO1364" s="17">
        <v>0.18080795344862899</v>
      </c>
      <c r="AP1364" s="17">
        <v>0.199309103613561</v>
      </c>
      <c r="AQ1364" s="17">
        <v>0.12895329807790601</v>
      </c>
      <c r="AR1364" s="17"/>
      <c r="AS1364" s="17">
        <v>0.140501169643547</v>
      </c>
      <c r="AT1364" s="17">
        <v>0.17419783568536801</v>
      </c>
      <c r="AU1364" s="17">
        <v>0.152572931655442</v>
      </c>
      <c r="AV1364" s="17">
        <v>0.189426425214862</v>
      </c>
      <c r="AW1364" s="17"/>
      <c r="AX1364" s="17">
        <v>0.158683876622704</v>
      </c>
      <c r="AY1364" s="17"/>
      <c r="AZ1364" s="17">
        <v>0.22083103248635599</v>
      </c>
      <c r="BA1364" s="17">
        <v>0.12556186780787801</v>
      </c>
      <c r="BB1364" s="17">
        <v>0.15033578109758899</v>
      </c>
      <c r="BC1364" s="17"/>
      <c r="BD1364" s="17">
        <v>0.15695015109215099</v>
      </c>
      <c r="BE1364" s="17">
        <v>0.16741892931909799</v>
      </c>
    </row>
    <row r="1365" spans="2:57" x14ac:dyDescent="0.35">
      <c r="B1365" t="s">
        <v>81</v>
      </c>
      <c r="C1365" s="17">
        <v>4.61622572828842E-2</v>
      </c>
      <c r="D1365" s="17">
        <v>3.9105129547015699E-2</v>
      </c>
      <c r="E1365" s="17">
        <v>5.0529647600951702E-2</v>
      </c>
      <c r="F1365" s="17"/>
      <c r="G1365" s="17">
        <v>2.8494926278128701E-2</v>
      </c>
      <c r="H1365" s="17">
        <v>3.1003197048564801E-2</v>
      </c>
      <c r="I1365" s="17">
        <v>5.09415443761842E-2</v>
      </c>
      <c r="J1365" s="17">
        <v>1.6160404945051499E-2</v>
      </c>
      <c r="K1365" s="17">
        <v>0.113097297915343</v>
      </c>
      <c r="L1365" s="17">
        <v>5.4295807484920001E-2</v>
      </c>
      <c r="M1365" s="17"/>
      <c r="N1365" s="17">
        <v>3.6351613932607302E-2</v>
      </c>
      <c r="O1365" s="17">
        <v>7.5974441157059702E-2</v>
      </c>
      <c r="P1365" s="17">
        <v>3.0299914212957399E-2</v>
      </c>
      <c r="Q1365" s="17">
        <v>4.7997100018747699E-2</v>
      </c>
      <c r="R1365" s="17"/>
      <c r="S1365" s="17">
        <v>3.3333333333333298E-2</v>
      </c>
      <c r="T1365" s="17">
        <v>3.8095238095238099E-2</v>
      </c>
      <c r="U1365" s="17">
        <v>8.8235294117647106E-2</v>
      </c>
      <c r="V1365" s="17">
        <v>1.58730158730159E-2</v>
      </c>
      <c r="W1365" s="17">
        <v>8.4745762711864403E-2</v>
      </c>
      <c r="X1365" s="17">
        <v>2.53164556962025E-2</v>
      </c>
      <c r="Y1365" s="17">
        <v>4.2857142857142899E-2</v>
      </c>
      <c r="Z1365" s="17">
        <v>2.32558139534884E-2</v>
      </c>
      <c r="AA1365" s="17">
        <v>6.6666666666666693E-2</v>
      </c>
      <c r="AB1365" s="17"/>
      <c r="AC1365" s="17">
        <v>6.9253150980014999E-2</v>
      </c>
      <c r="AD1365" s="17">
        <v>3.6008792548493401E-2</v>
      </c>
      <c r="AE1365" s="17">
        <v>2.5656193178456601E-2</v>
      </c>
      <c r="AF1365" s="17"/>
      <c r="AG1365" s="17">
        <v>4.8631651427738697E-2</v>
      </c>
      <c r="AH1365" s="17">
        <v>3.3922947589431901E-2</v>
      </c>
      <c r="AI1365" s="17">
        <v>1.8317823908105501E-2</v>
      </c>
      <c r="AJ1365" s="17">
        <v>0</v>
      </c>
      <c r="AK1365" s="17">
        <v>8.6111001482449101E-2</v>
      </c>
      <c r="AL1365" s="17"/>
      <c r="AM1365" s="17">
        <v>3.5502831098134902E-2</v>
      </c>
      <c r="AN1365" s="17">
        <v>8.4258771281351494E-2</v>
      </c>
      <c r="AO1365" s="17">
        <v>4.5328373961120397E-2</v>
      </c>
      <c r="AP1365" s="17">
        <v>2.19222606003634E-2</v>
      </c>
      <c r="AQ1365" s="17">
        <v>0</v>
      </c>
      <c r="AR1365" s="17"/>
      <c r="AS1365" s="17">
        <v>8.2914139475810597E-2</v>
      </c>
      <c r="AT1365" s="17">
        <v>2.7212110336694899E-2</v>
      </c>
      <c r="AU1365" s="17">
        <v>5.86208352623395E-2</v>
      </c>
      <c r="AV1365" s="17">
        <v>9.0649898089423808E-3</v>
      </c>
      <c r="AW1365" s="17"/>
      <c r="AX1365" s="17">
        <v>4.7684560997196097E-2</v>
      </c>
      <c r="AY1365" s="17"/>
      <c r="AZ1365" s="17">
        <v>5.2637075419793899E-2</v>
      </c>
      <c r="BA1365" s="17">
        <v>3.4306662847087499E-2</v>
      </c>
      <c r="BB1365" s="17">
        <v>4.8151539087164803E-2</v>
      </c>
      <c r="BC1365" s="17"/>
      <c r="BD1365" s="17">
        <v>5.3559661233639901E-2</v>
      </c>
      <c r="BE1365" s="17">
        <v>2.5284204142681899E-2</v>
      </c>
    </row>
    <row r="1366" spans="2:57" x14ac:dyDescent="0.35">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row>
    <row r="1367" spans="2:57" x14ac:dyDescent="0.35">
      <c r="B1367" s="6" t="s">
        <v>543</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row>
    <row r="1368" spans="2:57" x14ac:dyDescent="0.35">
      <c r="B1368" s="24" t="s">
        <v>85</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row>
    <row r="1369" spans="2:57" x14ac:dyDescent="0.35">
      <c r="B1369" t="s">
        <v>397</v>
      </c>
      <c r="C1369" s="17">
        <v>3.4661139581761903E-2</v>
      </c>
      <c r="D1369" s="17">
        <v>6.0634013253423998E-2</v>
      </c>
      <c r="E1369" s="17">
        <v>1.9549304788848601E-2</v>
      </c>
      <c r="F1369" s="17"/>
      <c r="G1369" s="17">
        <v>7.8561568178048602E-2</v>
      </c>
      <c r="H1369" s="17">
        <v>5.5868747704666301E-2</v>
      </c>
      <c r="I1369" s="17">
        <v>2.81308764465758E-2</v>
      </c>
      <c r="J1369" s="17">
        <v>1.5829482437589401E-2</v>
      </c>
      <c r="K1369" s="17">
        <v>9.9787396757767301E-3</v>
      </c>
      <c r="L1369" s="17">
        <v>0</v>
      </c>
      <c r="M1369" s="17"/>
      <c r="N1369" s="17">
        <v>3.1354753706990299E-2</v>
      </c>
      <c r="O1369" s="17">
        <v>1.51101884726614E-2</v>
      </c>
      <c r="P1369" s="17">
        <v>8.4740223931524902E-2</v>
      </c>
      <c r="Q1369" s="17">
        <v>2.9935593935219901E-2</v>
      </c>
      <c r="R1369" s="17"/>
      <c r="S1369" s="17">
        <v>0.05</v>
      </c>
      <c r="T1369" s="17">
        <v>3.8095238095238099E-2</v>
      </c>
      <c r="U1369" s="17">
        <v>0</v>
      </c>
      <c r="V1369" s="17">
        <v>1.58730158730159E-2</v>
      </c>
      <c r="W1369" s="17">
        <v>1.6949152542372899E-2</v>
      </c>
      <c r="X1369" s="17">
        <v>2.53164556962025E-2</v>
      </c>
      <c r="Y1369" s="17">
        <v>5.7142857142857099E-2</v>
      </c>
      <c r="Z1369" s="17">
        <v>6.9767441860465101E-2</v>
      </c>
      <c r="AA1369" s="17">
        <v>4.4444444444444398E-2</v>
      </c>
      <c r="AB1369" s="17"/>
      <c r="AC1369" s="17">
        <v>3.6838837828733997E-2</v>
      </c>
      <c r="AD1369" s="17">
        <v>3.3979901470582802E-2</v>
      </c>
      <c r="AE1369" s="17">
        <v>2.4930510721868599E-2</v>
      </c>
      <c r="AF1369" s="17"/>
      <c r="AG1369" s="17">
        <v>4.84939251529218E-2</v>
      </c>
      <c r="AH1369" s="17">
        <v>2.9621125706970401E-2</v>
      </c>
      <c r="AI1369" s="17">
        <v>3.5925654641478198E-2</v>
      </c>
      <c r="AJ1369" s="17">
        <v>0.20363788954449299</v>
      </c>
      <c r="AK1369" s="17">
        <v>1.6369956107803299E-2</v>
      </c>
      <c r="AL1369" s="17"/>
      <c r="AM1369" s="17">
        <v>9.8103270667975306E-2</v>
      </c>
      <c r="AN1369" s="17">
        <v>1.71602430734469E-2</v>
      </c>
      <c r="AO1369" s="17">
        <v>2.1024693255444302E-2</v>
      </c>
      <c r="AP1369" s="17">
        <v>4.8435193960474299E-2</v>
      </c>
      <c r="AQ1369" s="17">
        <v>4.2115066185209202E-2</v>
      </c>
      <c r="AR1369" s="17"/>
      <c r="AS1369" s="17">
        <v>4.4967970879997897E-2</v>
      </c>
      <c r="AT1369" s="17">
        <v>3.1697855333158699E-2</v>
      </c>
      <c r="AU1369" s="17">
        <v>5.1451628866584897E-3</v>
      </c>
      <c r="AV1369" s="17">
        <v>6.5391892296986096E-2</v>
      </c>
      <c r="AW1369" s="17"/>
      <c r="AX1369" s="17">
        <v>3.3709327145933603E-2</v>
      </c>
      <c r="AY1369" s="17"/>
      <c r="AZ1369" s="17">
        <v>4.8289221200145498E-2</v>
      </c>
      <c r="BA1369" s="17">
        <v>3.3868306229477903E-2</v>
      </c>
      <c r="BB1369" s="17">
        <v>2.3781182256350199E-2</v>
      </c>
      <c r="BC1369" s="17"/>
      <c r="BD1369" s="17">
        <v>4.4437705515880499E-2</v>
      </c>
      <c r="BE1369" s="17">
        <v>3.4539694149944497E-2</v>
      </c>
    </row>
    <row r="1370" spans="2:57" x14ac:dyDescent="0.35">
      <c r="B1370" t="s">
        <v>523</v>
      </c>
      <c r="C1370" s="17">
        <v>0.114636839082372</v>
      </c>
      <c r="D1370" s="17">
        <v>0.14619192361331601</v>
      </c>
      <c r="E1370" s="17">
        <v>9.6618108483233503E-2</v>
      </c>
      <c r="F1370" s="17"/>
      <c r="G1370" s="17">
        <v>0.14069717692226499</v>
      </c>
      <c r="H1370" s="17">
        <v>0.150194706119297</v>
      </c>
      <c r="I1370" s="17">
        <v>0.15295679938020801</v>
      </c>
      <c r="J1370" s="17">
        <v>7.3278104173877603E-2</v>
      </c>
      <c r="K1370" s="17">
        <v>4.1392905022752599E-2</v>
      </c>
      <c r="L1370" s="17">
        <v>2.10267373666451E-2</v>
      </c>
      <c r="M1370" s="17"/>
      <c r="N1370" s="17">
        <v>0.103616431944434</v>
      </c>
      <c r="O1370" s="17">
        <v>0.15598711774250701</v>
      </c>
      <c r="P1370" s="17">
        <v>6.8958913140561504E-2</v>
      </c>
      <c r="Q1370" s="17">
        <v>0.130735561134076</v>
      </c>
      <c r="R1370" s="17"/>
      <c r="S1370" s="17">
        <v>0.15833333333333299</v>
      </c>
      <c r="T1370" s="17">
        <v>7.6190476190476197E-2</v>
      </c>
      <c r="U1370" s="17">
        <v>5.8823529411764698E-2</v>
      </c>
      <c r="V1370" s="17">
        <v>0.158730158730159</v>
      </c>
      <c r="W1370" s="17">
        <v>8.4745762711864403E-2</v>
      </c>
      <c r="X1370" s="17">
        <v>0.189873417721519</v>
      </c>
      <c r="Y1370" s="17">
        <v>0.128571428571429</v>
      </c>
      <c r="Z1370" s="17">
        <v>0.13953488372093001</v>
      </c>
      <c r="AA1370" s="17">
        <v>5.5555555555555601E-2</v>
      </c>
      <c r="AB1370" s="17"/>
      <c r="AC1370" s="17">
        <v>0.10287725594112999</v>
      </c>
      <c r="AD1370" s="17">
        <v>0.122709742965077</v>
      </c>
      <c r="AE1370" s="17">
        <v>0.115344077015747</v>
      </c>
      <c r="AF1370" s="17"/>
      <c r="AG1370" s="17">
        <v>0.12735276947559199</v>
      </c>
      <c r="AH1370" s="17">
        <v>0.103572268471411</v>
      </c>
      <c r="AI1370" s="17">
        <v>0.147564353316193</v>
      </c>
      <c r="AJ1370" s="17">
        <v>0</v>
      </c>
      <c r="AK1370" s="17">
        <v>4.3645096269564802E-2</v>
      </c>
      <c r="AL1370" s="17"/>
      <c r="AM1370" s="17">
        <v>8.53268750971619E-2</v>
      </c>
      <c r="AN1370" s="17">
        <v>0.123691185230692</v>
      </c>
      <c r="AO1370" s="17">
        <v>0.106686470099097</v>
      </c>
      <c r="AP1370" s="17">
        <v>0.146134086130598</v>
      </c>
      <c r="AQ1370" s="17">
        <v>4.2115066185209202E-2</v>
      </c>
      <c r="AR1370" s="17"/>
      <c r="AS1370" s="17">
        <v>8.6347422124215006E-2</v>
      </c>
      <c r="AT1370" s="17">
        <v>0.123757752730514</v>
      </c>
      <c r="AU1370" s="17">
        <v>5.77376314050599E-2</v>
      </c>
      <c r="AV1370" s="17">
        <v>0.222721842757829</v>
      </c>
      <c r="AW1370" s="17"/>
      <c r="AX1370" s="17">
        <v>0.10844177004082101</v>
      </c>
      <c r="AY1370" s="17"/>
      <c r="AZ1370" s="17">
        <v>8.4227480155238801E-2</v>
      </c>
      <c r="BA1370" s="17">
        <v>0.19228607485142701</v>
      </c>
      <c r="BB1370" s="17">
        <v>5.6133843438465801E-2</v>
      </c>
      <c r="BC1370" s="17"/>
      <c r="BD1370" s="17">
        <v>9.5294016455507405E-2</v>
      </c>
      <c r="BE1370" s="17">
        <v>0.15459811913430499</v>
      </c>
    </row>
    <row r="1371" spans="2:57" x14ac:dyDescent="0.35">
      <c r="B1371" t="s">
        <v>524</v>
      </c>
      <c r="C1371" s="17">
        <v>0.35794171669421998</v>
      </c>
      <c r="D1371" s="17">
        <v>0.36013896054054401</v>
      </c>
      <c r="E1371" s="17">
        <v>0.35586144033005301</v>
      </c>
      <c r="F1371" s="17"/>
      <c r="G1371" s="17">
        <v>0.23878805095884501</v>
      </c>
      <c r="H1371" s="17">
        <v>0.35825699108848302</v>
      </c>
      <c r="I1371" s="17">
        <v>0.28235439284218999</v>
      </c>
      <c r="J1371" s="17">
        <v>0.36089588350381102</v>
      </c>
      <c r="K1371" s="17">
        <v>0.50906586160658596</v>
      </c>
      <c r="L1371" s="17">
        <v>0.54158272252829898</v>
      </c>
      <c r="M1371" s="17"/>
      <c r="N1371" s="17">
        <v>0.358280480316779</v>
      </c>
      <c r="O1371" s="17">
        <v>0.29479566212472402</v>
      </c>
      <c r="P1371" s="17">
        <v>0.42860583792401602</v>
      </c>
      <c r="Q1371" s="17">
        <v>0.42590560020410401</v>
      </c>
      <c r="R1371" s="17"/>
      <c r="S1371" s="17">
        <v>0.4</v>
      </c>
      <c r="T1371" s="17">
        <v>0.35238095238095202</v>
      </c>
      <c r="U1371" s="17">
        <v>0.38235294117647101</v>
      </c>
      <c r="V1371" s="17">
        <v>0.30158730158730201</v>
      </c>
      <c r="W1371" s="17">
        <v>0.305084745762712</v>
      </c>
      <c r="X1371" s="17">
        <v>0.278481012658228</v>
      </c>
      <c r="Y1371" s="17">
        <v>0.442857142857143</v>
      </c>
      <c r="Z1371" s="17">
        <v>0.418604651162791</v>
      </c>
      <c r="AA1371" s="17">
        <v>0.35555555555555601</v>
      </c>
      <c r="AB1371" s="17"/>
      <c r="AC1371" s="17">
        <v>0.44085969970952399</v>
      </c>
      <c r="AD1371" s="17">
        <v>0.33735459603754198</v>
      </c>
      <c r="AE1371" s="17">
        <v>0.32180457611455798</v>
      </c>
      <c r="AF1371" s="17"/>
      <c r="AG1371" s="17">
        <v>0.37504167560389201</v>
      </c>
      <c r="AH1371" s="17">
        <v>0.35771327829306798</v>
      </c>
      <c r="AI1371" s="17">
        <v>0.30069107599814598</v>
      </c>
      <c r="AJ1371" s="17">
        <v>0.57716385061359399</v>
      </c>
      <c r="AK1371" s="17">
        <v>0.41189601616489602</v>
      </c>
      <c r="AL1371" s="17"/>
      <c r="AM1371" s="17">
        <v>0.40062767314762099</v>
      </c>
      <c r="AN1371" s="17">
        <v>0.35049190912030398</v>
      </c>
      <c r="AO1371" s="17">
        <v>0.38316601451771598</v>
      </c>
      <c r="AP1371" s="17">
        <v>0.30492732456510202</v>
      </c>
      <c r="AQ1371" s="17">
        <v>0.47051125209952899</v>
      </c>
      <c r="AR1371" s="17"/>
      <c r="AS1371" s="17">
        <v>0.376504660361486</v>
      </c>
      <c r="AT1371" s="17">
        <v>0.35066851063980498</v>
      </c>
      <c r="AU1371" s="17">
        <v>0.416952050369714</v>
      </c>
      <c r="AV1371" s="17">
        <v>0.25941467373710198</v>
      </c>
      <c r="AW1371" s="17"/>
      <c r="AX1371" s="17">
        <v>0.36027767816747602</v>
      </c>
      <c r="AY1371" s="17"/>
      <c r="AZ1371" s="17">
        <v>0.316611868647318</v>
      </c>
      <c r="BA1371" s="17">
        <v>0.32220879987230999</v>
      </c>
      <c r="BB1371" s="17">
        <v>0.446216127850663</v>
      </c>
      <c r="BC1371" s="17"/>
      <c r="BD1371" s="17">
        <v>0.39481167186979299</v>
      </c>
      <c r="BE1371" s="17">
        <v>0.31110734860679901</v>
      </c>
    </row>
    <row r="1372" spans="2:57" x14ac:dyDescent="0.35">
      <c r="B1372" t="s">
        <v>525</v>
      </c>
      <c r="C1372" s="17">
        <v>0.35104323041676699</v>
      </c>
      <c r="D1372" s="17">
        <v>0.307646923420556</v>
      </c>
      <c r="E1372" s="17">
        <v>0.37598460992827998</v>
      </c>
      <c r="F1372" s="17"/>
      <c r="G1372" s="17">
        <v>0.34986925251645301</v>
      </c>
      <c r="H1372" s="17">
        <v>0.28624459925969697</v>
      </c>
      <c r="I1372" s="17">
        <v>0.40165620204736502</v>
      </c>
      <c r="J1372" s="17">
        <v>0.42494225736514701</v>
      </c>
      <c r="K1372" s="17">
        <v>0.31428110114948898</v>
      </c>
      <c r="L1372" s="17">
        <v>0.30026649247952297</v>
      </c>
      <c r="M1372" s="17"/>
      <c r="N1372" s="17">
        <v>0.37168198157808502</v>
      </c>
      <c r="O1372" s="17">
        <v>0.35398747273946801</v>
      </c>
      <c r="P1372" s="17">
        <v>0.297994749642152</v>
      </c>
      <c r="Q1372" s="17">
        <v>0.32466699761872297</v>
      </c>
      <c r="R1372" s="17"/>
      <c r="S1372" s="17">
        <v>0.27500000000000002</v>
      </c>
      <c r="T1372" s="17">
        <v>0.36190476190476201</v>
      </c>
      <c r="U1372" s="17">
        <v>0.47058823529411797</v>
      </c>
      <c r="V1372" s="17">
        <v>0.39682539682539703</v>
      </c>
      <c r="W1372" s="17">
        <v>0.37288135593220301</v>
      </c>
      <c r="X1372" s="17">
        <v>0.354430379746835</v>
      </c>
      <c r="Y1372" s="17">
        <v>0.25714285714285701</v>
      </c>
      <c r="Z1372" s="17">
        <v>0.186046511627907</v>
      </c>
      <c r="AA1372" s="17">
        <v>0.41111111111111098</v>
      </c>
      <c r="AB1372" s="17"/>
      <c r="AC1372" s="17">
        <v>0.29704811445227403</v>
      </c>
      <c r="AD1372" s="17">
        <v>0.36836002567305998</v>
      </c>
      <c r="AE1372" s="17">
        <v>0.38555362609482602</v>
      </c>
      <c r="AF1372" s="17"/>
      <c r="AG1372" s="17">
        <v>0.337449444696931</v>
      </c>
      <c r="AH1372" s="17">
        <v>0.35386967216529902</v>
      </c>
      <c r="AI1372" s="17">
        <v>0.39685370802560799</v>
      </c>
      <c r="AJ1372" s="17">
        <v>0</v>
      </c>
      <c r="AK1372" s="17">
        <v>0.35381483551076598</v>
      </c>
      <c r="AL1372" s="17"/>
      <c r="AM1372" s="17">
        <v>0.32880403243998002</v>
      </c>
      <c r="AN1372" s="17">
        <v>0.31361934838366201</v>
      </c>
      <c r="AO1372" s="17">
        <v>0.35562321245150003</v>
      </c>
      <c r="AP1372" s="17">
        <v>0.365676012959541</v>
      </c>
      <c r="AQ1372" s="17">
        <v>0.31437794830832599</v>
      </c>
      <c r="AR1372" s="17"/>
      <c r="AS1372" s="17">
        <v>0.31081553716774102</v>
      </c>
      <c r="AT1372" s="17">
        <v>0.36904712928682898</v>
      </c>
      <c r="AU1372" s="17">
        <v>0.37454852790101401</v>
      </c>
      <c r="AV1372" s="17">
        <v>0.34558176214659497</v>
      </c>
      <c r="AW1372" s="17"/>
      <c r="AX1372" s="17">
        <v>0.35709679589202598</v>
      </c>
      <c r="AY1372" s="17"/>
      <c r="AZ1372" s="17">
        <v>0.37386864674659398</v>
      </c>
      <c r="BA1372" s="17">
        <v>0.32308561693807297</v>
      </c>
      <c r="BB1372" s="17">
        <v>0.35705346665714499</v>
      </c>
      <c r="BC1372" s="17"/>
      <c r="BD1372" s="17">
        <v>0.315750013040139</v>
      </c>
      <c r="BE1372" s="17">
        <v>0.37209597033897102</v>
      </c>
    </row>
    <row r="1373" spans="2:57" x14ac:dyDescent="0.35">
      <c r="B1373" t="s">
        <v>393</v>
      </c>
      <c r="C1373" s="17">
        <v>0.100333324788954</v>
      </c>
      <c r="D1373" s="17">
        <v>8.6428009033527306E-2</v>
      </c>
      <c r="E1373" s="17">
        <v>0.108982883228817</v>
      </c>
      <c r="F1373" s="17"/>
      <c r="G1373" s="17">
        <v>0.125003047689974</v>
      </c>
      <c r="H1373" s="17">
        <v>0.11302429045154801</v>
      </c>
      <c r="I1373" s="17">
        <v>0.113131581497576</v>
      </c>
      <c r="J1373" s="17">
        <v>9.1398860459592293E-2</v>
      </c>
      <c r="K1373" s="17">
        <v>4.1414877620619003E-2</v>
      </c>
      <c r="L1373" s="17">
        <v>0.109827154995423</v>
      </c>
      <c r="M1373" s="17"/>
      <c r="N1373" s="17">
        <v>9.8670462047038596E-2</v>
      </c>
      <c r="O1373" s="17">
        <v>0.11142446671432001</v>
      </c>
      <c r="P1373" s="17">
        <v>0.100254902227604</v>
      </c>
      <c r="Q1373" s="17">
        <v>5.5699299214924398E-2</v>
      </c>
      <c r="R1373" s="17"/>
      <c r="S1373" s="17">
        <v>8.3333333333333301E-2</v>
      </c>
      <c r="T1373" s="17">
        <v>0.14285714285714299</v>
      </c>
      <c r="U1373" s="17">
        <v>5.8823529411764698E-2</v>
      </c>
      <c r="V1373" s="17">
        <v>9.5238095238095205E-2</v>
      </c>
      <c r="W1373" s="17">
        <v>0.13559322033898299</v>
      </c>
      <c r="X1373" s="17">
        <v>0.113924050632911</v>
      </c>
      <c r="Y1373" s="17">
        <v>8.5714285714285701E-2</v>
      </c>
      <c r="Z1373" s="17">
        <v>0.13953488372093001</v>
      </c>
      <c r="AA1373" s="17">
        <v>6.6666666666666693E-2</v>
      </c>
      <c r="AB1373" s="17"/>
      <c r="AC1373" s="17">
        <v>7.07968251655543E-2</v>
      </c>
      <c r="AD1373" s="17">
        <v>0.104621972089988</v>
      </c>
      <c r="AE1373" s="17">
        <v>0.118565818934888</v>
      </c>
      <c r="AF1373" s="17"/>
      <c r="AG1373" s="17">
        <v>6.1995369369025999E-2</v>
      </c>
      <c r="AH1373" s="17">
        <v>0.118385560538198</v>
      </c>
      <c r="AI1373" s="17">
        <v>0.10064738411047</v>
      </c>
      <c r="AJ1373" s="17">
        <v>0.21919825984191299</v>
      </c>
      <c r="AK1373" s="17">
        <v>0.154782969410385</v>
      </c>
      <c r="AL1373" s="17"/>
      <c r="AM1373" s="17">
        <v>5.1635317549127299E-2</v>
      </c>
      <c r="AN1373" s="17">
        <v>0.102463250254352</v>
      </c>
      <c r="AO1373" s="17">
        <v>9.3029878467018601E-2</v>
      </c>
      <c r="AP1373" s="17">
        <v>0.12430091466547</v>
      </c>
      <c r="AQ1373" s="17">
        <v>0.130880667221727</v>
      </c>
      <c r="AR1373" s="17"/>
      <c r="AS1373" s="17">
        <v>0.114791187777535</v>
      </c>
      <c r="AT1373" s="17">
        <v>9.4274917555631693E-2</v>
      </c>
      <c r="AU1373" s="17">
        <v>9.3097506177903702E-2</v>
      </c>
      <c r="AV1373" s="17">
        <v>9.9624864062550098E-2</v>
      </c>
      <c r="AW1373" s="17"/>
      <c r="AX1373" s="17">
        <v>0.10062528050203701</v>
      </c>
      <c r="AY1373" s="17"/>
      <c r="AZ1373" s="17">
        <v>0.13036558552338001</v>
      </c>
      <c r="BA1373" s="17">
        <v>9.8166965058146705E-2</v>
      </c>
      <c r="BB1373" s="17">
        <v>7.3565390153325694E-2</v>
      </c>
      <c r="BC1373" s="17"/>
      <c r="BD1373" s="17">
        <v>0.103032198704884</v>
      </c>
      <c r="BE1373" s="17">
        <v>0.102481047386857</v>
      </c>
    </row>
    <row r="1374" spans="2:57" x14ac:dyDescent="0.35">
      <c r="B1374" t="s">
        <v>81</v>
      </c>
      <c r="C1374" s="17">
        <v>4.1383749435925002E-2</v>
      </c>
      <c r="D1374" s="17">
        <v>3.8960170138633399E-2</v>
      </c>
      <c r="E1374" s="17">
        <v>4.3003653240767402E-2</v>
      </c>
      <c r="F1374" s="17"/>
      <c r="G1374" s="17">
        <v>6.7080903734414499E-2</v>
      </c>
      <c r="H1374" s="17">
        <v>3.6410665376308902E-2</v>
      </c>
      <c r="I1374" s="17">
        <v>2.1770147786085301E-2</v>
      </c>
      <c r="J1374" s="17">
        <v>3.36554120599823E-2</v>
      </c>
      <c r="K1374" s="17">
        <v>8.3866514924776606E-2</v>
      </c>
      <c r="L1374" s="17">
        <v>2.72968926301097E-2</v>
      </c>
      <c r="M1374" s="17"/>
      <c r="N1374" s="17">
        <v>3.63958904066728E-2</v>
      </c>
      <c r="O1374" s="17">
        <v>6.8695092206319294E-2</v>
      </c>
      <c r="P1374" s="17">
        <v>1.94453731341407E-2</v>
      </c>
      <c r="Q1374" s="17">
        <v>3.3056947892953402E-2</v>
      </c>
      <c r="R1374" s="17"/>
      <c r="S1374" s="17">
        <v>3.3333333333333298E-2</v>
      </c>
      <c r="T1374" s="17">
        <v>2.8571428571428598E-2</v>
      </c>
      <c r="U1374" s="17">
        <v>2.9411764705882401E-2</v>
      </c>
      <c r="V1374" s="17">
        <v>3.17460317460318E-2</v>
      </c>
      <c r="W1374" s="17">
        <v>8.4745762711864403E-2</v>
      </c>
      <c r="X1374" s="17">
        <v>3.7974683544303799E-2</v>
      </c>
      <c r="Y1374" s="17">
        <v>2.8571428571428598E-2</v>
      </c>
      <c r="Z1374" s="17">
        <v>4.6511627906976702E-2</v>
      </c>
      <c r="AA1374" s="17">
        <v>6.6666666666666693E-2</v>
      </c>
      <c r="AB1374" s="17"/>
      <c r="AC1374" s="17">
        <v>5.1579266902783701E-2</v>
      </c>
      <c r="AD1374" s="17">
        <v>3.2973761763750699E-2</v>
      </c>
      <c r="AE1374" s="17">
        <v>3.3801391118112603E-2</v>
      </c>
      <c r="AF1374" s="17"/>
      <c r="AG1374" s="17">
        <v>4.9666815701637099E-2</v>
      </c>
      <c r="AH1374" s="17">
        <v>3.68380948250542E-2</v>
      </c>
      <c r="AI1374" s="17">
        <v>1.8317823908105501E-2</v>
      </c>
      <c r="AJ1374" s="17">
        <v>0</v>
      </c>
      <c r="AK1374" s="17">
        <v>1.9491126536585399E-2</v>
      </c>
      <c r="AL1374" s="17"/>
      <c r="AM1374" s="17">
        <v>3.5502831098134902E-2</v>
      </c>
      <c r="AN1374" s="17">
        <v>9.2574063937543805E-2</v>
      </c>
      <c r="AO1374" s="17">
        <v>4.0469731209223703E-2</v>
      </c>
      <c r="AP1374" s="17">
        <v>1.0526467718815E-2</v>
      </c>
      <c r="AQ1374" s="17">
        <v>0</v>
      </c>
      <c r="AR1374" s="17"/>
      <c r="AS1374" s="17">
        <v>6.6573221689024603E-2</v>
      </c>
      <c r="AT1374" s="17">
        <v>3.0553834454060701E-2</v>
      </c>
      <c r="AU1374" s="17">
        <v>5.2519121259649401E-2</v>
      </c>
      <c r="AV1374" s="17">
        <v>7.2649649989377204E-3</v>
      </c>
      <c r="AW1374" s="17"/>
      <c r="AX1374" s="17">
        <v>3.98491482517064E-2</v>
      </c>
      <c r="AY1374" s="17"/>
      <c r="AZ1374" s="17">
        <v>4.6637197727324102E-2</v>
      </c>
      <c r="BA1374" s="17">
        <v>3.0384237050564599E-2</v>
      </c>
      <c r="BB1374" s="17">
        <v>4.3249989644050198E-2</v>
      </c>
      <c r="BC1374" s="17"/>
      <c r="BD1374" s="17">
        <v>4.6674394413795298E-2</v>
      </c>
      <c r="BE1374" s="17">
        <v>2.5177820383123901E-2</v>
      </c>
    </row>
    <row r="1375" spans="2:57" x14ac:dyDescent="0.35">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row>
    <row r="1376" spans="2:57" x14ac:dyDescent="0.35">
      <c r="B1376" s="6" t="s">
        <v>544</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row>
    <row r="1377" spans="2:57" x14ac:dyDescent="0.35">
      <c r="B1377" s="24" t="s">
        <v>85</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row>
    <row r="1378" spans="2:57" x14ac:dyDescent="0.35">
      <c r="B1378" t="s">
        <v>397</v>
      </c>
      <c r="C1378" s="17">
        <v>4.6975273036711902E-2</v>
      </c>
      <c r="D1378" s="17">
        <v>6.4032134163073698E-2</v>
      </c>
      <c r="E1378" s="17">
        <v>3.7164900067098099E-2</v>
      </c>
      <c r="F1378" s="17"/>
      <c r="G1378" s="17">
        <v>5.2838878212475897E-2</v>
      </c>
      <c r="H1378" s="17">
        <v>6.6716012749799103E-2</v>
      </c>
      <c r="I1378" s="17">
        <v>5.6411181236827701E-2</v>
      </c>
      <c r="J1378" s="17">
        <v>4.2486891651599301E-2</v>
      </c>
      <c r="K1378" s="17">
        <v>9.9787396757767301E-3</v>
      </c>
      <c r="L1378" s="17">
        <v>0</v>
      </c>
      <c r="M1378" s="17"/>
      <c r="N1378" s="17">
        <v>4.3338557660734002E-2</v>
      </c>
      <c r="O1378" s="17">
        <v>5.1597209677721398E-2</v>
      </c>
      <c r="P1378" s="17">
        <v>1.98974499307395E-2</v>
      </c>
      <c r="Q1378" s="17">
        <v>8.6133787595331496E-2</v>
      </c>
      <c r="R1378" s="17"/>
      <c r="S1378" s="17">
        <v>5.83333333333333E-2</v>
      </c>
      <c r="T1378" s="17">
        <v>4.7619047619047603E-2</v>
      </c>
      <c r="U1378" s="17">
        <v>2.9411764705882401E-2</v>
      </c>
      <c r="V1378" s="17">
        <v>4.7619047619047603E-2</v>
      </c>
      <c r="W1378" s="17">
        <v>3.3898305084745797E-2</v>
      </c>
      <c r="X1378" s="17">
        <v>6.3291139240506306E-2</v>
      </c>
      <c r="Y1378" s="17">
        <v>4.2857142857142899E-2</v>
      </c>
      <c r="Z1378" s="17">
        <v>4.6511627906976702E-2</v>
      </c>
      <c r="AA1378" s="17">
        <v>4.4444444444444398E-2</v>
      </c>
      <c r="AB1378" s="17"/>
      <c r="AC1378" s="17">
        <v>5.1373490762169099E-2</v>
      </c>
      <c r="AD1378" s="17">
        <v>4.3836532679963597E-2</v>
      </c>
      <c r="AE1378" s="17">
        <v>2.3989952275511199E-2</v>
      </c>
      <c r="AF1378" s="17"/>
      <c r="AG1378" s="17">
        <v>7.1061577726617697E-2</v>
      </c>
      <c r="AH1378" s="17">
        <v>2.25266450449263E-2</v>
      </c>
      <c r="AI1378" s="17">
        <v>6.3005262453154007E-2</v>
      </c>
      <c r="AJ1378" s="17">
        <v>0.20363788954449299</v>
      </c>
      <c r="AK1378" s="17">
        <v>1.6369956107803299E-2</v>
      </c>
      <c r="AL1378" s="17"/>
      <c r="AM1378" s="17">
        <v>7.9285511857772994E-2</v>
      </c>
      <c r="AN1378" s="17">
        <v>1.5759967238653701E-2</v>
      </c>
      <c r="AO1378" s="17">
        <v>4.3752168210311498E-2</v>
      </c>
      <c r="AP1378" s="17">
        <v>8.0025241340023506E-2</v>
      </c>
      <c r="AQ1378" s="17">
        <v>0</v>
      </c>
      <c r="AR1378" s="17"/>
      <c r="AS1378" s="17">
        <v>6.4442814467663895E-2</v>
      </c>
      <c r="AT1378" s="17">
        <v>4.1339645744154101E-2</v>
      </c>
      <c r="AU1378" s="17">
        <v>2.0267756224260799E-2</v>
      </c>
      <c r="AV1378" s="17">
        <v>6.7564822235392702E-2</v>
      </c>
      <c r="AW1378" s="17"/>
      <c r="AX1378" s="17">
        <v>4.3846751789861999E-2</v>
      </c>
      <c r="AY1378" s="17"/>
      <c r="AZ1378" s="17">
        <v>3.5873962268171897E-2</v>
      </c>
      <c r="BA1378" s="17">
        <v>6.5605457178224594E-2</v>
      </c>
      <c r="BB1378" s="17">
        <v>3.8181157325838898E-2</v>
      </c>
      <c r="BC1378" s="17"/>
      <c r="BD1378" s="17">
        <v>6.2112025343386203E-2</v>
      </c>
      <c r="BE1378" s="17">
        <v>4.50282163842139E-2</v>
      </c>
    </row>
    <row r="1379" spans="2:57" x14ac:dyDescent="0.35">
      <c r="B1379" t="s">
        <v>523</v>
      </c>
      <c r="C1379" s="17">
        <v>0.11639863931793</v>
      </c>
      <c r="D1379" s="17">
        <v>0.15486159306394601</v>
      </c>
      <c r="E1379" s="17">
        <v>9.4325631897879805E-2</v>
      </c>
      <c r="F1379" s="17"/>
      <c r="G1379" s="17">
        <v>0.113439236857916</v>
      </c>
      <c r="H1379" s="17">
        <v>0.19219256550296199</v>
      </c>
      <c r="I1379" s="17">
        <v>0.14597283097429101</v>
      </c>
      <c r="J1379" s="17">
        <v>4.1915758627842997E-2</v>
      </c>
      <c r="K1379" s="17">
        <v>3.1952911195928101E-2</v>
      </c>
      <c r="L1379" s="17">
        <v>4.8323629996754797E-2</v>
      </c>
      <c r="M1379" s="17"/>
      <c r="N1379" s="17">
        <v>9.84431628106055E-2</v>
      </c>
      <c r="O1379" s="17">
        <v>0.13295864601304699</v>
      </c>
      <c r="P1379" s="17">
        <v>0.139816498656059</v>
      </c>
      <c r="Q1379" s="17">
        <v>0.14127417736696199</v>
      </c>
      <c r="R1379" s="17"/>
      <c r="S1379" s="17">
        <v>0.17499999999999999</v>
      </c>
      <c r="T1379" s="17">
        <v>0.104761904761905</v>
      </c>
      <c r="U1379" s="17">
        <v>8.8235294117647106E-2</v>
      </c>
      <c r="V1379" s="17">
        <v>0.14285714285714299</v>
      </c>
      <c r="W1379" s="17">
        <v>0.101694915254237</v>
      </c>
      <c r="X1379" s="17">
        <v>0.10126582278481</v>
      </c>
      <c r="Y1379" s="17">
        <v>0.128571428571429</v>
      </c>
      <c r="Z1379" s="17">
        <v>0.162790697674419</v>
      </c>
      <c r="AA1379" s="17">
        <v>5.5555555555555601E-2</v>
      </c>
      <c r="AB1379" s="17"/>
      <c r="AC1379" s="17">
        <v>9.8955438743575597E-2</v>
      </c>
      <c r="AD1379" s="17">
        <v>0.130884568198122</v>
      </c>
      <c r="AE1379" s="17">
        <v>0.103047528730907</v>
      </c>
      <c r="AF1379" s="17"/>
      <c r="AG1379" s="17">
        <v>0.13301797675365001</v>
      </c>
      <c r="AH1379" s="17">
        <v>0.108384496490517</v>
      </c>
      <c r="AI1379" s="17">
        <v>0.17704093126947901</v>
      </c>
      <c r="AJ1379" s="17">
        <v>0</v>
      </c>
      <c r="AK1379" s="17">
        <v>4.6508214584848197E-2</v>
      </c>
      <c r="AL1379" s="17"/>
      <c r="AM1379" s="17">
        <v>0.140297079219109</v>
      </c>
      <c r="AN1379" s="17">
        <v>6.5887861093659905E-2</v>
      </c>
      <c r="AO1379" s="17">
        <v>0.123486894684151</v>
      </c>
      <c r="AP1379" s="17">
        <v>0.11778983726093099</v>
      </c>
      <c r="AQ1379" s="17">
        <v>0.167354767132151</v>
      </c>
      <c r="AR1379" s="17"/>
      <c r="AS1379" s="17">
        <v>0.10825486175038</v>
      </c>
      <c r="AT1379" s="17">
        <v>0.13563969418560001</v>
      </c>
      <c r="AU1379" s="17">
        <v>3.0068906108780099E-2</v>
      </c>
      <c r="AV1379" s="17">
        <v>0.20758797650015301</v>
      </c>
      <c r="AW1379" s="17"/>
      <c r="AX1379" s="17">
        <v>0.114253099532897</v>
      </c>
      <c r="AY1379" s="17"/>
      <c r="AZ1379" s="17">
        <v>0.122578010974423</v>
      </c>
      <c r="BA1379" s="17">
        <v>0.15167526556479399</v>
      </c>
      <c r="BB1379" s="17">
        <v>7.32838671464211E-2</v>
      </c>
      <c r="BC1379" s="17"/>
      <c r="BD1379" s="17">
        <v>8.1736761648389195E-2</v>
      </c>
      <c r="BE1379" s="17">
        <v>0.17143629166407201</v>
      </c>
    </row>
    <row r="1380" spans="2:57" x14ac:dyDescent="0.35">
      <c r="B1380" t="s">
        <v>524</v>
      </c>
      <c r="C1380" s="17">
        <v>0.44270385261509598</v>
      </c>
      <c r="D1380" s="17">
        <v>0.43322857178777802</v>
      </c>
      <c r="E1380" s="17">
        <v>0.45035786861077398</v>
      </c>
      <c r="F1380" s="17"/>
      <c r="G1380" s="17">
        <v>0.41791109141112298</v>
      </c>
      <c r="H1380" s="17">
        <v>0.35145826964349097</v>
      </c>
      <c r="I1380" s="17">
        <v>0.40429069346937802</v>
      </c>
      <c r="J1380" s="17">
        <v>0.48715114764123102</v>
      </c>
      <c r="K1380" s="17">
        <v>0.54924334881912595</v>
      </c>
      <c r="L1380" s="17">
        <v>0.72370597510836299</v>
      </c>
      <c r="M1380" s="17"/>
      <c r="N1380" s="17">
        <v>0.49432836419774101</v>
      </c>
      <c r="O1380" s="17">
        <v>0.32140571795867001</v>
      </c>
      <c r="P1380" s="17">
        <v>0.51839754918889402</v>
      </c>
      <c r="Q1380" s="17">
        <v>0.371046056893647</v>
      </c>
      <c r="R1380" s="17"/>
      <c r="S1380" s="17">
        <v>0.41666666666666702</v>
      </c>
      <c r="T1380" s="17">
        <v>0.35238095238095202</v>
      </c>
      <c r="U1380" s="17">
        <v>0.5</v>
      </c>
      <c r="V1380" s="17">
        <v>0.55555555555555602</v>
      </c>
      <c r="W1380" s="17">
        <v>0.40677966101694901</v>
      </c>
      <c r="X1380" s="17">
        <v>0.367088607594937</v>
      </c>
      <c r="Y1380" s="17">
        <v>0.5</v>
      </c>
      <c r="Z1380" s="17">
        <v>0.44186046511627902</v>
      </c>
      <c r="AA1380" s="17">
        <v>0.48888888888888898</v>
      </c>
      <c r="AB1380" s="17"/>
      <c r="AC1380" s="17">
        <v>0.50143805179846601</v>
      </c>
      <c r="AD1380" s="17">
        <v>0.43093555110887</v>
      </c>
      <c r="AE1380" s="17">
        <v>0.434367157134389</v>
      </c>
      <c r="AF1380" s="17"/>
      <c r="AG1380" s="17">
        <v>0.52283746885717997</v>
      </c>
      <c r="AH1380" s="17">
        <v>0.42042894629169297</v>
      </c>
      <c r="AI1380" s="17">
        <v>0.278542171764738</v>
      </c>
      <c r="AJ1380" s="17">
        <v>0.39246902056161198</v>
      </c>
      <c r="AK1380" s="17">
        <v>0.45770590920943099</v>
      </c>
      <c r="AL1380" s="17"/>
      <c r="AM1380" s="17">
        <v>0.55572425794571301</v>
      </c>
      <c r="AN1380" s="17">
        <v>0.50699246070736703</v>
      </c>
      <c r="AO1380" s="17">
        <v>0.41441010348180102</v>
      </c>
      <c r="AP1380" s="17">
        <v>0.40351082815697698</v>
      </c>
      <c r="AQ1380" s="17">
        <v>0.40063306550545202</v>
      </c>
      <c r="AR1380" s="17"/>
      <c r="AS1380" s="17">
        <v>0.39103415054435398</v>
      </c>
      <c r="AT1380" s="17">
        <v>0.43299643304902202</v>
      </c>
      <c r="AU1380" s="17">
        <v>0.57288705575750798</v>
      </c>
      <c r="AV1380" s="17">
        <v>0.37096125350029002</v>
      </c>
      <c r="AW1380" s="17"/>
      <c r="AX1380" s="17">
        <v>0.46453093788314498</v>
      </c>
      <c r="AY1380" s="17"/>
      <c r="AZ1380" s="17">
        <v>0.40169342099683703</v>
      </c>
      <c r="BA1380" s="17">
        <v>0.41533247465148099</v>
      </c>
      <c r="BB1380" s="17">
        <v>0.50639735464313296</v>
      </c>
      <c r="BC1380" s="17"/>
      <c r="BD1380" s="17">
        <v>0.472573777893882</v>
      </c>
      <c r="BE1380" s="17">
        <v>0.39892736607701901</v>
      </c>
    </row>
    <row r="1381" spans="2:57" x14ac:dyDescent="0.35">
      <c r="B1381" t="s">
        <v>525</v>
      </c>
      <c r="C1381" s="17">
        <v>0.23997450447488</v>
      </c>
      <c r="D1381" s="17">
        <v>0.218116666003253</v>
      </c>
      <c r="E1381" s="17">
        <v>0.24925567833794701</v>
      </c>
      <c r="F1381" s="17"/>
      <c r="G1381" s="17">
        <v>0.22571070191665399</v>
      </c>
      <c r="H1381" s="17">
        <v>0.22481718423588901</v>
      </c>
      <c r="I1381" s="17">
        <v>0.24207112664982799</v>
      </c>
      <c r="J1381" s="17">
        <v>0.29962700402861903</v>
      </c>
      <c r="K1381" s="17">
        <v>0.22994232260806299</v>
      </c>
      <c r="L1381" s="17">
        <v>0.16984648517422701</v>
      </c>
      <c r="M1381" s="17"/>
      <c r="N1381" s="17">
        <v>0.21161378100688699</v>
      </c>
      <c r="O1381" s="17">
        <v>0.314062503824307</v>
      </c>
      <c r="P1381" s="17">
        <v>0.203913744115849</v>
      </c>
      <c r="Q1381" s="17">
        <v>0.25520175578297399</v>
      </c>
      <c r="R1381" s="17"/>
      <c r="S1381" s="17">
        <v>0.233333333333333</v>
      </c>
      <c r="T1381" s="17">
        <v>0.28571428571428598</v>
      </c>
      <c r="U1381" s="17">
        <v>0.23529411764705899</v>
      </c>
      <c r="V1381" s="17">
        <v>0.17460317460317501</v>
      </c>
      <c r="W1381" s="17">
        <v>0.20338983050847501</v>
      </c>
      <c r="X1381" s="17">
        <v>0.278481012658228</v>
      </c>
      <c r="Y1381" s="17">
        <v>0.185714285714286</v>
      </c>
      <c r="Z1381" s="17">
        <v>0.25581395348837199</v>
      </c>
      <c r="AA1381" s="17">
        <v>0.27777777777777801</v>
      </c>
      <c r="AB1381" s="17"/>
      <c r="AC1381" s="17">
        <v>0.21465598626445201</v>
      </c>
      <c r="AD1381" s="17">
        <v>0.24256488040815899</v>
      </c>
      <c r="AE1381" s="17">
        <v>0.25268111389457398</v>
      </c>
      <c r="AF1381" s="17"/>
      <c r="AG1381" s="17">
        <v>0.15215671654406901</v>
      </c>
      <c r="AH1381" s="17">
        <v>0.29540868643358098</v>
      </c>
      <c r="AI1381" s="17">
        <v>0.21518199273740499</v>
      </c>
      <c r="AJ1381" s="17">
        <v>0.18469483005198201</v>
      </c>
      <c r="AK1381" s="17">
        <v>0.291105561190655</v>
      </c>
      <c r="AL1381" s="17"/>
      <c r="AM1381" s="17">
        <v>0.117929037299094</v>
      </c>
      <c r="AN1381" s="17">
        <v>0.204720226412301</v>
      </c>
      <c r="AO1381" s="17">
        <v>0.29113929453716703</v>
      </c>
      <c r="AP1381" s="17">
        <v>0.23433143660472999</v>
      </c>
      <c r="AQ1381" s="17">
        <v>0.20476041721128199</v>
      </c>
      <c r="AR1381" s="17"/>
      <c r="AS1381" s="17">
        <v>0.26061324107004002</v>
      </c>
      <c r="AT1381" s="17">
        <v>0.23858494721801701</v>
      </c>
      <c r="AU1381" s="17">
        <v>0.221752887920486</v>
      </c>
      <c r="AV1381" s="17">
        <v>0.23320241506853301</v>
      </c>
      <c r="AW1381" s="17"/>
      <c r="AX1381" s="17">
        <v>0.234763701081945</v>
      </c>
      <c r="AY1381" s="17"/>
      <c r="AZ1381" s="17">
        <v>0.232307244148164</v>
      </c>
      <c r="BA1381" s="17">
        <v>0.244143556491943</v>
      </c>
      <c r="BB1381" s="17">
        <v>0.25415861012004698</v>
      </c>
      <c r="BC1381" s="17"/>
      <c r="BD1381" s="17">
        <v>0.23698501359791099</v>
      </c>
      <c r="BE1381" s="17">
        <v>0.24494653680548101</v>
      </c>
    </row>
    <row r="1382" spans="2:57" x14ac:dyDescent="0.35">
      <c r="B1382" t="s">
        <v>393</v>
      </c>
      <c r="C1382" s="17">
        <v>8.9319848951844902E-2</v>
      </c>
      <c r="D1382" s="17">
        <v>9.0247403447855201E-2</v>
      </c>
      <c r="E1382" s="17">
        <v>8.91943205036662E-2</v>
      </c>
      <c r="F1382" s="17"/>
      <c r="G1382" s="17">
        <v>0.147079815372711</v>
      </c>
      <c r="H1382" s="17">
        <v>0.112239099374891</v>
      </c>
      <c r="I1382" s="17">
        <v>8.3300432173889105E-2</v>
      </c>
      <c r="J1382" s="17">
        <v>7.5564396392858293E-2</v>
      </c>
      <c r="K1382" s="17">
        <v>4.2928095742102899E-2</v>
      </c>
      <c r="L1382" s="17">
        <v>5.81239097206546E-2</v>
      </c>
      <c r="M1382" s="17"/>
      <c r="N1382" s="17">
        <v>9.0564239049721995E-2</v>
      </c>
      <c r="O1382" s="17">
        <v>9.2931889372805707E-2</v>
      </c>
      <c r="P1382" s="17">
        <v>7.7532076002180997E-2</v>
      </c>
      <c r="Q1382" s="17">
        <v>8.3406970216544599E-2</v>
      </c>
      <c r="R1382" s="17"/>
      <c r="S1382" s="17">
        <v>7.4999999999999997E-2</v>
      </c>
      <c r="T1382" s="17">
        <v>0.12380952380952399</v>
      </c>
      <c r="U1382" s="17">
        <v>5.8823529411764698E-2</v>
      </c>
      <c r="V1382" s="17">
        <v>3.17460317460318E-2</v>
      </c>
      <c r="W1382" s="17">
        <v>0.13559322033898299</v>
      </c>
      <c r="X1382" s="17">
        <v>0.139240506329114</v>
      </c>
      <c r="Y1382" s="17">
        <v>0.1</v>
      </c>
      <c r="Z1382" s="17">
        <v>9.3023255813953501E-2</v>
      </c>
      <c r="AA1382" s="17">
        <v>5.5555555555555601E-2</v>
      </c>
      <c r="AB1382" s="17"/>
      <c r="AC1382" s="17">
        <v>5.8409722743287401E-2</v>
      </c>
      <c r="AD1382" s="17">
        <v>9.4506900394920199E-2</v>
      </c>
      <c r="AE1382" s="17">
        <v>0.123332567926538</v>
      </c>
      <c r="AF1382" s="17"/>
      <c r="AG1382" s="17">
        <v>5.2635913997975702E-2</v>
      </c>
      <c r="AH1382" s="17">
        <v>0.104823967111461</v>
      </c>
      <c r="AI1382" s="17">
        <v>0.162955758979973</v>
      </c>
      <c r="AJ1382" s="17">
        <v>0.21919825984191299</v>
      </c>
      <c r="AK1382" s="17">
        <v>8.11798790613905E-2</v>
      </c>
      <c r="AL1382" s="17"/>
      <c r="AM1382" s="17">
        <v>7.1261282580176305E-2</v>
      </c>
      <c r="AN1382" s="17">
        <v>8.7119626372081996E-2</v>
      </c>
      <c r="AO1382" s="17">
        <v>6.6306698835289599E-2</v>
      </c>
      <c r="AP1382" s="17">
        <v>0.11918913461941</v>
      </c>
      <c r="AQ1382" s="17">
        <v>0.174697906877264</v>
      </c>
      <c r="AR1382" s="17"/>
      <c r="AS1382" s="17">
        <v>6.00768551661389E-2</v>
      </c>
      <c r="AT1382" s="17">
        <v>0.10752911877657199</v>
      </c>
      <c r="AU1382" s="17">
        <v>8.71582871676784E-2</v>
      </c>
      <c r="AV1382" s="17">
        <v>0.100601093734282</v>
      </c>
      <c r="AW1382" s="17"/>
      <c r="AX1382" s="17">
        <v>8.3735318846807905E-2</v>
      </c>
      <c r="AY1382" s="17"/>
      <c r="AZ1382" s="17">
        <v>0.13190942561742899</v>
      </c>
      <c r="BA1382" s="17">
        <v>7.5075665999169303E-2</v>
      </c>
      <c r="BB1382" s="17">
        <v>5.9063383514350802E-2</v>
      </c>
      <c r="BC1382" s="17"/>
      <c r="BD1382" s="17">
        <v>7.5847377818600903E-2</v>
      </c>
      <c r="BE1382" s="17">
        <v>0.10013917363205101</v>
      </c>
    </row>
    <row r="1383" spans="2:57" x14ac:dyDescent="0.35">
      <c r="B1383" t="s">
        <v>81</v>
      </c>
      <c r="C1383" s="17">
        <v>6.4627881603536899E-2</v>
      </c>
      <c r="D1383" s="17">
        <v>3.9513631534094498E-2</v>
      </c>
      <c r="E1383" s="17">
        <v>7.9701600582635104E-2</v>
      </c>
      <c r="F1383" s="17"/>
      <c r="G1383" s="17">
        <v>4.3020276229121003E-2</v>
      </c>
      <c r="H1383" s="17">
        <v>5.2576868492968699E-2</v>
      </c>
      <c r="I1383" s="17">
        <v>6.7953735495785997E-2</v>
      </c>
      <c r="J1383" s="17">
        <v>5.3254801657849397E-2</v>
      </c>
      <c r="K1383" s="17">
        <v>0.13595458195900301</v>
      </c>
      <c r="L1383" s="17">
        <v>0</v>
      </c>
      <c r="M1383" s="17"/>
      <c r="N1383" s="17">
        <v>6.1711895274311E-2</v>
      </c>
      <c r="O1383" s="17">
        <v>8.7044033153448302E-2</v>
      </c>
      <c r="P1383" s="17">
        <v>4.04426821062778E-2</v>
      </c>
      <c r="Q1383" s="17">
        <v>6.2937252144541905E-2</v>
      </c>
      <c r="R1383" s="17"/>
      <c r="S1383" s="17">
        <v>4.1666666666666699E-2</v>
      </c>
      <c r="T1383" s="17">
        <v>8.5714285714285701E-2</v>
      </c>
      <c r="U1383" s="17">
        <v>8.8235294117647106E-2</v>
      </c>
      <c r="V1383" s="17">
        <v>4.7619047619047603E-2</v>
      </c>
      <c r="W1383" s="17">
        <v>0.11864406779661001</v>
      </c>
      <c r="X1383" s="17">
        <v>5.0632911392405097E-2</v>
      </c>
      <c r="Y1383" s="17">
        <v>4.2857142857142899E-2</v>
      </c>
      <c r="Z1383" s="17">
        <v>0</v>
      </c>
      <c r="AA1383" s="17">
        <v>7.7777777777777807E-2</v>
      </c>
      <c r="AB1383" s="17"/>
      <c r="AC1383" s="17">
        <v>7.51673096880493E-2</v>
      </c>
      <c r="AD1383" s="17">
        <v>5.7271567209965103E-2</v>
      </c>
      <c r="AE1383" s="17">
        <v>6.2581680038080803E-2</v>
      </c>
      <c r="AF1383" s="17"/>
      <c r="AG1383" s="17">
        <v>6.8290346120507495E-2</v>
      </c>
      <c r="AH1383" s="17">
        <v>4.84272586278226E-2</v>
      </c>
      <c r="AI1383" s="17">
        <v>0.103273882795251</v>
      </c>
      <c r="AJ1383" s="17">
        <v>0</v>
      </c>
      <c r="AK1383" s="17">
        <v>0.107130479845871</v>
      </c>
      <c r="AL1383" s="17"/>
      <c r="AM1383" s="17">
        <v>3.5502831098134902E-2</v>
      </c>
      <c r="AN1383" s="17">
        <v>0.11951985817593599</v>
      </c>
      <c r="AO1383" s="17">
        <v>6.0904840251280699E-2</v>
      </c>
      <c r="AP1383" s="17">
        <v>4.5153522017928001E-2</v>
      </c>
      <c r="AQ1383" s="17">
        <v>5.2553843273850799E-2</v>
      </c>
      <c r="AR1383" s="17"/>
      <c r="AS1383" s="17">
        <v>0.115578077001423</v>
      </c>
      <c r="AT1383" s="17">
        <v>4.3910161026634399E-2</v>
      </c>
      <c r="AU1383" s="17">
        <v>6.7865106821286297E-2</v>
      </c>
      <c r="AV1383" s="17">
        <v>2.00824389613493E-2</v>
      </c>
      <c r="AW1383" s="17"/>
      <c r="AX1383" s="17">
        <v>5.8870190865343099E-2</v>
      </c>
      <c r="AY1383" s="17"/>
      <c r="AZ1383" s="17">
        <v>7.5637935994974398E-2</v>
      </c>
      <c r="BA1383" s="17">
        <v>4.8167580114388001E-2</v>
      </c>
      <c r="BB1383" s="17">
        <v>6.8915627250209305E-2</v>
      </c>
      <c r="BC1383" s="17"/>
      <c r="BD1383" s="17">
        <v>7.0745043697830898E-2</v>
      </c>
      <c r="BE1383" s="17">
        <v>3.9522415437162901E-2</v>
      </c>
    </row>
    <row r="1384" spans="2:57" x14ac:dyDescent="0.35">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row>
    <row r="1385" spans="2:57" x14ac:dyDescent="0.35">
      <c r="B1385" s="6" t="s">
        <v>545</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row>
    <row r="1386" spans="2:57" x14ac:dyDescent="0.35">
      <c r="B1386" s="24" t="s">
        <v>85</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row>
    <row r="1387" spans="2:57" x14ac:dyDescent="0.35">
      <c r="B1387" t="s">
        <v>397</v>
      </c>
      <c r="C1387" s="17">
        <v>3.74204077540932E-2</v>
      </c>
      <c r="D1387" s="17">
        <v>5.60714735726126E-2</v>
      </c>
      <c r="E1387" s="17">
        <v>2.6627547220902499E-2</v>
      </c>
      <c r="F1387" s="17"/>
      <c r="G1387" s="17">
        <v>9.0202298084982105E-2</v>
      </c>
      <c r="H1387" s="17">
        <v>4.6843524541338603E-2</v>
      </c>
      <c r="I1387" s="17">
        <v>4.3793927456600497E-2</v>
      </c>
      <c r="J1387" s="17">
        <v>7.6418191078017799E-3</v>
      </c>
      <c r="K1387" s="17">
        <v>1.9957479351553498E-2</v>
      </c>
      <c r="L1387" s="17">
        <v>0</v>
      </c>
      <c r="M1387" s="17"/>
      <c r="N1387" s="17">
        <v>2.5541028444460899E-2</v>
      </c>
      <c r="O1387" s="17">
        <v>4.9554556062898401E-2</v>
      </c>
      <c r="P1387" s="17">
        <v>5.6064363182265403E-2</v>
      </c>
      <c r="Q1387" s="17">
        <v>4.3430674784285701E-2</v>
      </c>
      <c r="R1387" s="17"/>
      <c r="S1387" s="17">
        <v>8.3333333333333301E-2</v>
      </c>
      <c r="T1387" s="17">
        <v>4.7619047619047603E-2</v>
      </c>
      <c r="U1387" s="17">
        <v>0</v>
      </c>
      <c r="V1387" s="17">
        <v>1.58730158730159E-2</v>
      </c>
      <c r="W1387" s="17">
        <v>0</v>
      </c>
      <c r="X1387" s="17">
        <v>2.53164556962025E-2</v>
      </c>
      <c r="Y1387" s="17">
        <v>5.7142857142857099E-2</v>
      </c>
      <c r="Z1387" s="17">
        <v>4.6511627906976702E-2</v>
      </c>
      <c r="AA1387" s="17">
        <v>3.3333333333333298E-2</v>
      </c>
      <c r="AB1387" s="17"/>
      <c r="AC1387" s="17">
        <v>3.6490968935654802E-2</v>
      </c>
      <c r="AD1387" s="17">
        <v>3.9350663528669498E-2</v>
      </c>
      <c r="AE1387" s="17">
        <v>2.5656193178456601E-2</v>
      </c>
      <c r="AF1387" s="17"/>
      <c r="AG1387" s="17">
        <v>3.9275983509682401E-2</v>
      </c>
      <c r="AH1387" s="17">
        <v>3.6199072065984703E-2</v>
      </c>
      <c r="AI1387" s="17">
        <v>4.0057658875966899E-2</v>
      </c>
      <c r="AJ1387" s="17">
        <v>0.20363788954449299</v>
      </c>
      <c r="AK1387" s="17">
        <v>1.6369956107803299E-2</v>
      </c>
      <c r="AL1387" s="17"/>
      <c r="AM1387" s="17">
        <v>4.8336031198705297E-2</v>
      </c>
      <c r="AN1387" s="17">
        <v>1.5759967238653701E-2</v>
      </c>
      <c r="AO1387" s="17">
        <v>2.84418788908622E-2</v>
      </c>
      <c r="AP1387" s="17">
        <v>5.4291634495512997E-2</v>
      </c>
      <c r="AQ1387" s="17">
        <v>3.9307395106195298E-2</v>
      </c>
      <c r="AR1387" s="17"/>
      <c r="AS1387" s="17">
        <v>3.0389428616932199E-2</v>
      </c>
      <c r="AT1387" s="17">
        <v>5.0319074663129203E-2</v>
      </c>
      <c r="AU1387" s="17">
        <v>5.1451628866584897E-3</v>
      </c>
      <c r="AV1387" s="17">
        <v>6.5128465242709099E-2</v>
      </c>
      <c r="AW1387" s="17"/>
      <c r="AX1387" s="17">
        <v>3.3605331070576998E-2</v>
      </c>
      <c r="AY1387" s="17"/>
      <c r="AZ1387" s="17">
        <v>3.52789711552619E-2</v>
      </c>
      <c r="BA1387" s="17">
        <v>5.92359300411242E-2</v>
      </c>
      <c r="BB1387" s="17">
        <v>1.46729813989401E-2</v>
      </c>
      <c r="BC1387" s="17"/>
      <c r="BD1387" s="17">
        <v>3.8705888226588402E-2</v>
      </c>
      <c r="BE1387" s="17">
        <v>4.6045878413820497E-2</v>
      </c>
    </row>
    <row r="1388" spans="2:57" x14ac:dyDescent="0.35">
      <c r="B1388" t="s">
        <v>523</v>
      </c>
      <c r="C1388" s="17">
        <v>0.104114102737925</v>
      </c>
      <c r="D1388" s="17">
        <v>0.12440779063111899</v>
      </c>
      <c r="E1388" s="17">
        <v>9.2668792407880798E-2</v>
      </c>
      <c r="F1388" s="17"/>
      <c r="G1388" s="17">
        <v>0.13512811487477799</v>
      </c>
      <c r="H1388" s="17">
        <v>0.17466259989204999</v>
      </c>
      <c r="I1388" s="17">
        <v>0.106597632675237</v>
      </c>
      <c r="J1388" s="17">
        <v>6.8839091949999903E-2</v>
      </c>
      <c r="K1388" s="17">
        <v>2.1765592865454899E-2</v>
      </c>
      <c r="L1388" s="17">
        <v>0</v>
      </c>
      <c r="M1388" s="17"/>
      <c r="N1388" s="17">
        <v>9.0863329566571505E-2</v>
      </c>
      <c r="O1388" s="17">
        <v>0.121510261967217</v>
      </c>
      <c r="P1388" s="17">
        <v>0.107666821509842</v>
      </c>
      <c r="Q1388" s="17">
        <v>0.11279248806605401</v>
      </c>
      <c r="R1388" s="17"/>
      <c r="S1388" s="17">
        <v>0.16666666666666699</v>
      </c>
      <c r="T1388" s="17">
        <v>6.6666666666666693E-2</v>
      </c>
      <c r="U1388" s="17">
        <v>5.8823529411764698E-2</v>
      </c>
      <c r="V1388" s="17">
        <v>0.126984126984127</v>
      </c>
      <c r="W1388" s="17">
        <v>0.11864406779661001</v>
      </c>
      <c r="X1388" s="17">
        <v>0.113924050632911</v>
      </c>
      <c r="Y1388" s="17">
        <v>0.1</v>
      </c>
      <c r="Z1388" s="17">
        <v>0.162790697674419</v>
      </c>
      <c r="AA1388" s="17">
        <v>5.5555555555555601E-2</v>
      </c>
      <c r="AB1388" s="17"/>
      <c r="AC1388" s="17">
        <v>8.8321454623165804E-2</v>
      </c>
      <c r="AD1388" s="17">
        <v>0.11514994968143299</v>
      </c>
      <c r="AE1388" s="17">
        <v>8.5695340574801798E-2</v>
      </c>
      <c r="AF1388" s="17"/>
      <c r="AG1388" s="17">
        <v>0.145075541577877</v>
      </c>
      <c r="AH1388" s="17">
        <v>7.6673791387132095E-2</v>
      </c>
      <c r="AI1388" s="17">
        <v>0.117658974644302</v>
      </c>
      <c r="AJ1388" s="17">
        <v>0</v>
      </c>
      <c r="AK1388" s="17">
        <v>8.6591870998816503E-2</v>
      </c>
      <c r="AL1388" s="17"/>
      <c r="AM1388" s="17">
        <v>0.137757456062887</v>
      </c>
      <c r="AN1388" s="17">
        <v>8.7859228113754406E-2</v>
      </c>
      <c r="AO1388" s="17">
        <v>8.3585049646311305E-2</v>
      </c>
      <c r="AP1388" s="17">
        <v>0.14508327957033901</v>
      </c>
      <c r="AQ1388" s="17">
        <v>8.5932305840746306E-2</v>
      </c>
      <c r="AR1388" s="17"/>
      <c r="AS1388" s="17">
        <v>0.12943029150428301</v>
      </c>
      <c r="AT1388" s="17">
        <v>0.1123434520422</v>
      </c>
      <c r="AU1388" s="17">
        <v>3.8027064299840797E-2</v>
      </c>
      <c r="AV1388" s="17">
        <v>0.134427688841951</v>
      </c>
      <c r="AW1388" s="17"/>
      <c r="AX1388" s="17">
        <v>0.10396955100704</v>
      </c>
      <c r="AY1388" s="17"/>
      <c r="AZ1388" s="17">
        <v>0.12883725433700699</v>
      </c>
      <c r="BA1388" s="17">
        <v>0.12812515533501201</v>
      </c>
      <c r="BB1388" s="17">
        <v>5.5083047965478603E-2</v>
      </c>
      <c r="BC1388" s="17"/>
      <c r="BD1388" s="17">
        <v>9.7068257952267797E-2</v>
      </c>
      <c r="BE1388" s="17">
        <v>0.1314032736794</v>
      </c>
    </row>
    <row r="1389" spans="2:57" x14ac:dyDescent="0.35">
      <c r="B1389" t="s">
        <v>524</v>
      </c>
      <c r="C1389" s="17">
        <v>0.41536949427375902</v>
      </c>
      <c r="D1389" s="17">
        <v>0.46729219536961403</v>
      </c>
      <c r="E1389" s="17">
        <v>0.38455563057012299</v>
      </c>
      <c r="F1389" s="17"/>
      <c r="G1389" s="17">
        <v>0.31621802643621799</v>
      </c>
      <c r="H1389" s="17">
        <v>0.35550402531476299</v>
      </c>
      <c r="I1389" s="17">
        <v>0.391477735078611</v>
      </c>
      <c r="J1389" s="17">
        <v>0.49295541891803402</v>
      </c>
      <c r="K1389" s="17">
        <v>0.50771997241122302</v>
      </c>
      <c r="L1389" s="17">
        <v>0.53491163281827103</v>
      </c>
      <c r="M1389" s="17"/>
      <c r="N1389" s="17">
        <v>0.44100754133633102</v>
      </c>
      <c r="O1389" s="17">
        <v>0.37658832397271202</v>
      </c>
      <c r="P1389" s="17">
        <v>0.39167344040081298</v>
      </c>
      <c r="Q1389" s="17">
        <v>0.42105746717654702</v>
      </c>
      <c r="R1389" s="17"/>
      <c r="S1389" s="17">
        <v>0.36666666666666697</v>
      </c>
      <c r="T1389" s="17">
        <v>0.38095238095238099</v>
      </c>
      <c r="U1389" s="17">
        <v>0.441176470588235</v>
      </c>
      <c r="V1389" s="17">
        <v>0.44444444444444497</v>
      </c>
      <c r="W1389" s="17">
        <v>0.37288135593220301</v>
      </c>
      <c r="X1389" s="17">
        <v>0.367088607594937</v>
      </c>
      <c r="Y1389" s="17">
        <v>0.52857142857142903</v>
      </c>
      <c r="Z1389" s="17">
        <v>0.44186046511627902</v>
      </c>
      <c r="AA1389" s="17">
        <v>0.44444444444444398</v>
      </c>
      <c r="AB1389" s="17"/>
      <c r="AC1389" s="17">
        <v>0.44403044105341199</v>
      </c>
      <c r="AD1389" s="17">
        <v>0.41741138788924698</v>
      </c>
      <c r="AE1389" s="17">
        <v>0.42003907876399599</v>
      </c>
      <c r="AF1389" s="17"/>
      <c r="AG1389" s="17">
        <v>0.41725045188944099</v>
      </c>
      <c r="AH1389" s="17">
        <v>0.411149091539669</v>
      </c>
      <c r="AI1389" s="17">
        <v>0.37538454059919601</v>
      </c>
      <c r="AJ1389" s="17">
        <v>0.18883113101711901</v>
      </c>
      <c r="AK1389" s="17">
        <v>0.49554040393546001</v>
      </c>
      <c r="AL1389" s="17"/>
      <c r="AM1389" s="17">
        <v>0.53591413216607797</v>
      </c>
      <c r="AN1389" s="17">
        <v>0.39244080174155999</v>
      </c>
      <c r="AO1389" s="17">
        <v>0.41995795008984799</v>
      </c>
      <c r="AP1389" s="17">
        <v>0.377035805727224</v>
      </c>
      <c r="AQ1389" s="17">
        <v>0.44082076254683999</v>
      </c>
      <c r="AR1389" s="17"/>
      <c r="AS1389" s="17">
        <v>0.33195387943865201</v>
      </c>
      <c r="AT1389" s="17">
        <v>0.42893481606275002</v>
      </c>
      <c r="AU1389" s="17">
        <v>0.49215827607033702</v>
      </c>
      <c r="AV1389" s="17">
        <v>0.41979075535326998</v>
      </c>
      <c r="AW1389" s="17"/>
      <c r="AX1389" s="17">
        <v>0.41994224621488702</v>
      </c>
      <c r="AY1389" s="17"/>
      <c r="AZ1389" s="17">
        <v>0.40124512682012098</v>
      </c>
      <c r="BA1389" s="17">
        <v>0.40009822134990602</v>
      </c>
      <c r="BB1389" s="17">
        <v>0.44957795533498601</v>
      </c>
      <c r="BC1389" s="17"/>
      <c r="BD1389" s="17">
        <v>0.41844524839090802</v>
      </c>
      <c r="BE1389" s="17">
        <v>0.41444906896276101</v>
      </c>
    </row>
    <row r="1390" spans="2:57" x14ac:dyDescent="0.35">
      <c r="B1390" t="s">
        <v>525</v>
      </c>
      <c r="C1390" s="17">
        <v>0.31148381017572402</v>
      </c>
      <c r="D1390" s="17">
        <v>0.24104025974927101</v>
      </c>
      <c r="E1390" s="17">
        <v>0.354376660438738</v>
      </c>
      <c r="F1390" s="17"/>
      <c r="G1390" s="17">
        <v>0.31107309852454201</v>
      </c>
      <c r="H1390" s="17">
        <v>0.29570339120755601</v>
      </c>
      <c r="I1390" s="17">
        <v>0.30012041345211399</v>
      </c>
      <c r="J1390" s="17">
        <v>0.286822937240021</v>
      </c>
      <c r="K1390" s="17">
        <v>0.34563635499402701</v>
      </c>
      <c r="L1390" s="17">
        <v>0.43808945232691898</v>
      </c>
      <c r="M1390" s="17"/>
      <c r="N1390" s="17">
        <v>0.31226425550648401</v>
      </c>
      <c r="O1390" s="17">
        <v>0.30990042198891299</v>
      </c>
      <c r="P1390" s="17">
        <v>0.312073565447612</v>
      </c>
      <c r="Q1390" s="17">
        <v>0.30438628358176101</v>
      </c>
      <c r="R1390" s="17"/>
      <c r="S1390" s="17">
        <v>0.25833333333333303</v>
      </c>
      <c r="T1390" s="17">
        <v>0.33333333333333298</v>
      </c>
      <c r="U1390" s="17">
        <v>0.38235294117647101</v>
      </c>
      <c r="V1390" s="17">
        <v>0.28571428571428598</v>
      </c>
      <c r="W1390" s="17">
        <v>0.322033898305085</v>
      </c>
      <c r="X1390" s="17">
        <v>0.392405063291139</v>
      </c>
      <c r="Y1390" s="17">
        <v>0.22857142857142901</v>
      </c>
      <c r="Z1390" s="17">
        <v>0.232558139534884</v>
      </c>
      <c r="AA1390" s="17">
        <v>0.33333333333333298</v>
      </c>
      <c r="AB1390" s="17"/>
      <c r="AC1390" s="17">
        <v>0.30218663313661298</v>
      </c>
      <c r="AD1390" s="17">
        <v>0.31096048652705999</v>
      </c>
      <c r="AE1390" s="17">
        <v>0.35498571631255199</v>
      </c>
      <c r="AF1390" s="17"/>
      <c r="AG1390" s="17">
        <v>0.30502894163444599</v>
      </c>
      <c r="AH1390" s="17">
        <v>0.32942169994235998</v>
      </c>
      <c r="AI1390" s="17">
        <v>0.28088514924135599</v>
      </c>
      <c r="AJ1390" s="17">
        <v>0.18469483005198201</v>
      </c>
      <c r="AK1390" s="17">
        <v>0.23075019678953099</v>
      </c>
      <c r="AL1390" s="17"/>
      <c r="AM1390" s="17">
        <v>0.16600225015637299</v>
      </c>
      <c r="AN1390" s="17">
        <v>0.33955816360233698</v>
      </c>
      <c r="AO1390" s="17">
        <v>0.34444749228639898</v>
      </c>
      <c r="AP1390" s="17">
        <v>0.30619321902159402</v>
      </c>
      <c r="AQ1390" s="17">
        <v>0.20666216223834599</v>
      </c>
      <c r="AR1390" s="17"/>
      <c r="AS1390" s="17">
        <v>0.338810412977052</v>
      </c>
      <c r="AT1390" s="17">
        <v>0.29494053261530601</v>
      </c>
      <c r="AU1390" s="17">
        <v>0.35572830748205198</v>
      </c>
      <c r="AV1390" s="17">
        <v>0.240219986525576</v>
      </c>
      <c r="AW1390" s="17"/>
      <c r="AX1390" s="17">
        <v>0.30964343652104298</v>
      </c>
      <c r="AY1390" s="17"/>
      <c r="AZ1390" s="17">
        <v>0.25329478581027298</v>
      </c>
      <c r="BA1390" s="17">
        <v>0.31385919680381802</v>
      </c>
      <c r="BB1390" s="17">
        <v>0.36477489974998101</v>
      </c>
      <c r="BC1390" s="17"/>
      <c r="BD1390" s="17">
        <v>0.311287132699682</v>
      </c>
      <c r="BE1390" s="17">
        <v>0.290522237187679</v>
      </c>
    </row>
    <row r="1391" spans="2:57" x14ac:dyDescent="0.35">
      <c r="B1391" t="s">
        <v>393</v>
      </c>
      <c r="C1391" s="17">
        <v>6.7522373724785006E-2</v>
      </c>
      <c r="D1391" s="17">
        <v>4.8515542812604499E-2</v>
      </c>
      <c r="E1391" s="17">
        <v>7.9017891305302498E-2</v>
      </c>
      <c r="F1391" s="17"/>
      <c r="G1391" s="17">
        <v>7.4526814118649101E-2</v>
      </c>
      <c r="H1391" s="17">
        <v>7.5721307453756798E-2</v>
      </c>
      <c r="I1391" s="17">
        <v>9.6320191046383605E-2</v>
      </c>
      <c r="J1391" s="17">
        <v>8.2942084058335502E-2</v>
      </c>
      <c r="K1391" s="17">
        <v>0</v>
      </c>
      <c r="L1391" s="17">
        <v>0</v>
      </c>
      <c r="M1391" s="17"/>
      <c r="N1391" s="17">
        <v>6.7497546685530804E-2</v>
      </c>
      <c r="O1391" s="17">
        <v>5.9848106285860903E-2</v>
      </c>
      <c r="P1391" s="17">
        <v>9.11625781520254E-2</v>
      </c>
      <c r="Q1391" s="17">
        <v>5.6785615839908501E-2</v>
      </c>
      <c r="R1391" s="17"/>
      <c r="S1391" s="17">
        <v>6.6666666666666693E-2</v>
      </c>
      <c r="T1391" s="17">
        <v>9.5238095238095205E-2</v>
      </c>
      <c r="U1391" s="17">
        <v>8.8235294117647106E-2</v>
      </c>
      <c r="V1391" s="17">
        <v>6.3492063492063502E-2</v>
      </c>
      <c r="W1391" s="17">
        <v>5.0847457627118599E-2</v>
      </c>
      <c r="X1391" s="17">
        <v>6.3291139240506306E-2</v>
      </c>
      <c r="Y1391" s="17">
        <v>4.2857142857142899E-2</v>
      </c>
      <c r="Z1391" s="17">
        <v>9.3023255813953501E-2</v>
      </c>
      <c r="AA1391" s="17">
        <v>4.4444444444444398E-2</v>
      </c>
      <c r="AB1391" s="17"/>
      <c r="AC1391" s="17">
        <v>4.9522712982724801E-2</v>
      </c>
      <c r="AD1391" s="17">
        <v>6.6673984030842806E-2</v>
      </c>
      <c r="AE1391" s="17">
        <v>6.3036967269868599E-2</v>
      </c>
      <c r="AF1391" s="17"/>
      <c r="AG1391" s="17">
        <v>3.4736354864374402E-2</v>
      </c>
      <c r="AH1391" s="17">
        <v>8.5270198063786204E-2</v>
      </c>
      <c r="AI1391" s="17">
        <v>0.10105761775203401</v>
      </c>
      <c r="AJ1391" s="17">
        <v>0.21919825984191299</v>
      </c>
      <c r="AK1391" s="17">
        <v>0.107611349362239</v>
      </c>
      <c r="AL1391" s="17"/>
      <c r="AM1391" s="17">
        <v>3.7348978315237903E-2</v>
      </c>
      <c r="AN1391" s="17">
        <v>6.9023603375171896E-2</v>
      </c>
      <c r="AO1391" s="17">
        <v>6.0044157913285802E-2</v>
      </c>
      <c r="AP1391" s="17">
        <v>8.9864443660410298E-2</v>
      </c>
      <c r="AQ1391" s="17">
        <v>0.135416135887827</v>
      </c>
      <c r="AR1391" s="17"/>
      <c r="AS1391" s="17">
        <v>5.8580893170856997E-2</v>
      </c>
      <c r="AT1391" s="17">
        <v>6.7125925487255794E-2</v>
      </c>
      <c r="AU1391" s="17">
        <v>5.4398889632749803E-2</v>
      </c>
      <c r="AV1391" s="17">
        <v>0.10245863651526101</v>
      </c>
      <c r="AW1391" s="17"/>
      <c r="AX1391" s="17">
        <v>7.2429820955370205E-2</v>
      </c>
      <c r="AY1391" s="17"/>
      <c r="AZ1391" s="17">
        <v>0.10459992879803801</v>
      </c>
      <c r="BA1391" s="17">
        <v>5.5347801188194198E-2</v>
      </c>
      <c r="BB1391" s="17">
        <v>4.3853702243221201E-2</v>
      </c>
      <c r="BC1391" s="17"/>
      <c r="BD1391" s="17">
        <v>5.8985221777864402E-2</v>
      </c>
      <c r="BE1391" s="17">
        <v>7.0460753885583094E-2</v>
      </c>
    </row>
    <row r="1392" spans="2:57" x14ac:dyDescent="0.35">
      <c r="B1392" t="s">
        <v>81</v>
      </c>
      <c r="C1392" s="17">
        <v>6.4089811333713997E-2</v>
      </c>
      <c r="D1392" s="17">
        <v>6.2672737864778796E-2</v>
      </c>
      <c r="E1392" s="17">
        <v>6.2753478057053599E-2</v>
      </c>
      <c r="F1392" s="17"/>
      <c r="G1392" s="17">
        <v>7.2851647960830296E-2</v>
      </c>
      <c r="H1392" s="17">
        <v>5.1565151590535402E-2</v>
      </c>
      <c r="I1392" s="17">
        <v>6.1690100291053797E-2</v>
      </c>
      <c r="J1392" s="17">
        <v>6.0798648725807501E-2</v>
      </c>
      <c r="K1392" s="17">
        <v>0.10492060037774199</v>
      </c>
      <c r="L1392" s="17">
        <v>2.6998914854810301E-2</v>
      </c>
      <c r="M1392" s="17"/>
      <c r="N1392" s="17">
        <v>6.2826298460622196E-2</v>
      </c>
      <c r="O1392" s="17">
        <v>8.2598329722398903E-2</v>
      </c>
      <c r="P1392" s="17">
        <v>4.1359231307442602E-2</v>
      </c>
      <c r="Q1392" s="17">
        <v>6.15474705514448E-2</v>
      </c>
      <c r="R1392" s="17"/>
      <c r="S1392" s="17">
        <v>5.83333333333333E-2</v>
      </c>
      <c r="T1392" s="17">
        <v>7.6190476190476197E-2</v>
      </c>
      <c r="U1392" s="17">
        <v>2.9411764705882401E-2</v>
      </c>
      <c r="V1392" s="17">
        <v>6.3492063492063502E-2</v>
      </c>
      <c r="W1392" s="17">
        <v>0.13559322033898299</v>
      </c>
      <c r="X1392" s="17">
        <v>3.7974683544303799E-2</v>
      </c>
      <c r="Y1392" s="17">
        <v>4.2857142857142899E-2</v>
      </c>
      <c r="Z1392" s="17">
        <v>2.32558139534884E-2</v>
      </c>
      <c r="AA1392" s="17">
        <v>8.8888888888888906E-2</v>
      </c>
      <c r="AB1392" s="17"/>
      <c r="AC1392" s="17">
        <v>7.9447789268429603E-2</v>
      </c>
      <c r="AD1392" s="17">
        <v>5.0453528342748202E-2</v>
      </c>
      <c r="AE1392" s="17">
        <v>5.05867039003252E-2</v>
      </c>
      <c r="AF1392" s="17"/>
      <c r="AG1392" s="17">
        <v>5.8632726524179703E-2</v>
      </c>
      <c r="AH1392" s="17">
        <v>6.12861470010682E-2</v>
      </c>
      <c r="AI1392" s="17">
        <v>8.49560588871454E-2</v>
      </c>
      <c r="AJ1392" s="17">
        <v>0.20363788954449299</v>
      </c>
      <c r="AK1392" s="17">
        <v>6.3136222806150194E-2</v>
      </c>
      <c r="AL1392" s="17"/>
      <c r="AM1392" s="17">
        <v>7.46411521007187E-2</v>
      </c>
      <c r="AN1392" s="17">
        <v>9.5358235928523105E-2</v>
      </c>
      <c r="AO1392" s="17">
        <v>6.3523471173293905E-2</v>
      </c>
      <c r="AP1392" s="17">
        <v>2.7531617524918901E-2</v>
      </c>
      <c r="AQ1392" s="17">
        <v>9.1861238380046104E-2</v>
      </c>
      <c r="AR1392" s="17"/>
      <c r="AS1392" s="17">
        <v>0.110835094292225</v>
      </c>
      <c r="AT1392" s="17">
        <v>4.6336199129358699E-2</v>
      </c>
      <c r="AU1392" s="17">
        <v>5.4542299628362399E-2</v>
      </c>
      <c r="AV1392" s="17">
        <v>3.7974467521233103E-2</v>
      </c>
      <c r="AW1392" s="17"/>
      <c r="AX1392" s="17">
        <v>6.0409614231083202E-2</v>
      </c>
      <c r="AY1392" s="17"/>
      <c r="AZ1392" s="17">
        <v>7.6743933079298596E-2</v>
      </c>
      <c r="BA1392" s="17">
        <v>4.3333695281945001E-2</v>
      </c>
      <c r="BB1392" s="17">
        <v>7.2037413307393203E-2</v>
      </c>
      <c r="BC1392" s="17"/>
      <c r="BD1392" s="17">
        <v>7.5508250952689801E-2</v>
      </c>
      <c r="BE1392" s="17">
        <v>4.7118787870757198E-2</v>
      </c>
    </row>
    <row r="1393" spans="2:57" x14ac:dyDescent="0.35">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row>
    <row r="1394" spans="2:57" x14ac:dyDescent="0.35">
      <c r="B1394" s="6" t="s">
        <v>546</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row>
    <row r="1395" spans="2:57" x14ac:dyDescent="0.35">
      <c r="B1395" s="24" t="s">
        <v>85</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c r="BA1395" s="17"/>
      <c r="BB1395" s="17"/>
      <c r="BC1395" s="17"/>
      <c r="BD1395" s="17"/>
      <c r="BE1395" s="17"/>
    </row>
    <row r="1396" spans="2:57" x14ac:dyDescent="0.35">
      <c r="B1396" t="s">
        <v>397</v>
      </c>
      <c r="C1396" s="17">
        <v>3.5520405119585201E-2</v>
      </c>
      <c r="D1396" s="17">
        <v>4.58085280306504E-2</v>
      </c>
      <c r="E1396" s="17">
        <v>2.9636909433171901E-2</v>
      </c>
      <c r="F1396" s="17"/>
      <c r="G1396" s="17">
        <v>4.0080984234867403E-2</v>
      </c>
      <c r="H1396" s="17">
        <v>4.15574399318503E-2</v>
      </c>
      <c r="I1396" s="17">
        <v>4.4661590943593399E-2</v>
      </c>
      <c r="J1396" s="17">
        <v>3.2773663701389802E-2</v>
      </c>
      <c r="K1396" s="17">
        <v>2.0360792167654001E-2</v>
      </c>
      <c r="L1396" s="17">
        <v>0</v>
      </c>
      <c r="M1396" s="17"/>
      <c r="N1396" s="17">
        <v>3.4725335831743302E-2</v>
      </c>
      <c r="O1396" s="17">
        <v>2.7275537039630801E-2</v>
      </c>
      <c r="P1396" s="17">
        <v>4.8534708032401001E-2</v>
      </c>
      <c r="Q1396" s="17">
        <v>4.3899029093952498E-2</v>
      </c>
      <c r="R1396" s="17"/>
      <c r="S1396" s="17">
        <v>4.1666666666666699E-2</v>
      </c>
      <c r="T1396" s="17">
        <v>2.8571428571428598E-2</v>
      </c>
      <c r="U1396" s="17">
        <v>0</v>
      </c>
      <c r="V1396" s="17">
        <v>4.7619047619047603E-2</v>
      </c>
      <c r="W1396" s="17">
        <v>5.0847457627118599E-2</v>
      </c>
      <c r="X1396" s="17">
        <v>5.0632911392405097E-2</v>
      </c>
      <c r="Y1396" s="17">
        <v>2.8571428571428598E-2</v>
      </c>
      <c r="Z1396" s="17">
        <v>4.6511627906976702E-2</v>
      </c>
      <c r="AA1396" s="17">
        <v>3.3333333333333298E-2</v>
      </c>
      <c r="AB1396" s="17"/>
      <c r="AC1396" s="17">
        <v>2.7921871735434901E-2</v>
      </c>
      <c r="AD1396" s="17">
        <v>3.8193974773397699E-2</v>
      </c>
      <c r="AE1396" s="17">
        <v>2.50732757862577E-2</v>
      </c>
      <c r="AF1396" s="17"/>
      <c r="AG1396" s="17">
        <v>5.5059391538989699E-2</v>
      </c>
      <c r="AH1396" s="17">
        <v>1.6757794497785E-2</v>
      </c>
      <c r="AI1396" s="17">
        <v>9.2832619897052701E-2</v>
      </c>
      <c r="AJ1396" s="17">
        <v>0.20363788954449299</v>
      </c>
      <c r="AK1396" s="17">
        <v>1.6369956107803299E-2</v>
      </c>
      <c r="AL1396" s="17"/>
      <c r="AM1396" s="17">
        <v>3.1720706244778199E-2</v>
      </c>
      <c r="AN1396" s="17">
        <v>1.67111682377621E-2</v>
      </c>
      <c r="AO1396" s="17">
        <v>2.53009313094214E-2</v>
      </c>
      <c r="AP1396" s="17">
        <v>6.7006687552142605E-2</v>
      </c>
      <c r="AQ1396" s="17">
        <v>0</v>
      </c>
      <c r="AR1396" s="17"/>
      <c r="AS1396" s="17">
        <v>4.3039017050590198E-2</v>
      </c>
      <c r="AT1396" s="17">
        <v>4.3420599165779603E-2</v>
      </c>
      <c r="AU1396" s="17">
        <v>1.1824608985810999E-2</v>
      </c>
      <c r="AV1396" s="17">
        <v>3.7561598798079202E-2</v>
      </c>
      <c r="AW1396" s="17"/>
      <c r="AX1396" s="17">
        <v>3.3974154015501003E-2</v>
      </c>
      <c r="AY1396" s="17"/>
      <c r="AZ1396" s="17">
        <v>3.6304745096136397E-2</v>
      </c>
      <c r="BA1396" s="17">
        <v>4.0765225425789101E-2</v>
      </c>
      <c r="BB1396" s="17">
        <v>3.0453410366928502E-2</v>
      </c>
      <c r="BC1396" s="17"/>
      <c r="BD1396" s="17">
        <v>5.3277759942830502E-2</v>
      </c>
      <c r="BE1396" s="17">
        <v>2.8085617555790698E-2</v>
      </c>
    </row>
    <row r="1397" spans="2:57" x14ac:dyDescent="0.35">
      <c r="B1397" t="s">
        <v>523</v>
      </c>
      <c r="C1397" s="17">
        <v>0.109875603999884</v>
      </c>
      <c r="D1397" s="17">
        <v>0.15698945262085601</v>
      </c>
      <c r="E1397" s="17">
        <v>8.2684281203595097E-2</v>
      </c>
      <c r="F1397" s="17"/>
      <c r="G1397" s="17">
        <v>0.22518411717290299</v>
      </c>
      <c r="H1397" s="17">
        <v>0.17366781480351601</v>
      </c>
      <c r="I1397" s="17">
        <v>0.11954070970580299</v>
      </c>
      <c r="J1397" s="17">
        <v>3.5115978281089102E-2</v>
      </c>
      <c r="K1397" s="17">
        <v>9.5220690187548095E-3</v>
      </c>
      <c r="L1397" s="17">
        <v>2.10267373666451E-2</v>
      </c>
      <c r="M1397" s="17"/>
      <c r="N1397" s="17">
        <v>9.2369923239644394E-2</v>
      </c>
      <c r="O1397" s="17">
        <v>0.12996727176195599</v>
      </c>
      <c r="P1397" s="17">
        <v>0.16008056826726499</v>
      </c>
      <c r="Q1397" s="17">
        <v>8.2995469757392901E-2</v>
      </c>
      <c r="R1397" s="17"/>
      <c r="S1397" s="17">
        <v>0.20833333333333301</v>
      </c>
      <c r="T1397" s="17">
        <v>0.114285714285714</v>
      </c>
      <c r="U1397" s="17">
        <v>2.9411764705882401E-2</v>
      </c>
      <c r="V1397" s="17">
        <v>0.11111111111111099</v>
      </c>
      <c r="W1397" s="17">
        <v>5.0847457627118599E-2</v>
      </c>
      <c r="X1397" s="17">
        <v>0.10126582278481</v>
      </c>
      <c r="Y1397" s="17">
        <v>0.14285714285714299</v>
      </c>
      <c r="Z1397" s="17">
        <v>0.116279069767442</v>
      </c>
      <c r="AA1397" s="17">
        <v>6.6666666666666693E-2</v>
      </c>
      <c r="AB1397" s="17"/>
      <c r="AC1397" s="17">
        <v>7.6311982466042899E-2</v>
      </c>
      <c r="AD1397" s="17">
        <v>0.12623650099896</v>
      </c>
      <c r="AE1397" s="17">
        <v>0.116580565939154</v>
      </c>
      <c r="AF1397" s="17"/>
      <c r="AG1397" s="17">
        <v>0.11955949364577</v>
      </c>
      <c r="AH1397" s="17">
        <v>0.116221237848953</v>
      </c>
      <c r="AI1397" s="17">
        <v>8.3834973854079606E-2</v>
      </c>
      <c r="AJ1397" s="17">
        <v>0</v>
      </c>
      <c r="AK1397" s="17">
        <v>4.3645096269564802E-2</v>
      </c>
      <c r="AL1397" s="17"/>
      <c r="AM1397" s="17">
        <v>9.6716183313443602E-2</v>
      </c>
      <c r="AN1397" s="17">
        <v>9.8954195238304593E-2</v>
      </c>
      <c r="AO1397" s="17">
        <v>9.3482471865150102E-2</v>
      </c>
      <c r="AP1397" s="17">
        <v>0.165676930149638</v>
      </c>
      <c r="AQ1397" s="17">
        <v>4.2115066185209202E-2</v>
      </c>
      <c r="AR1397" s="17"/>
      <c r="AS1397" s="17">
        <v>0.110935261983967</v>
      </c>
      <c r="AT1397" s="17">
        <v>0.130217496734298</v>
      </c>
      <c r="AU1397" s="17">
        <v>3.8512053347229902E-2</v>
      </c>
      <c r="AV1397" s="17">
        <v>0.16143278269785799</v>
      </c>
      <c r="AW1397" s="17"/>
      <c r="AX1397" s="17">
        <v>0.10715767802253599</v>
      </c>
      <c r="AY1397" s="17"/>
      <c r="AZ1397" s="17">
        <v>0.112108641898509</v>
      </c>
      <c r="BA1397" s="17">
        <v>0.16834069164330301</v>
      </c>
      <c r="BB1397" s="17">
        <v>4.1259045830842098E-2</v>
      </c>
      <c r="BC1397" s="17"/>
      <c r="BD1397" s="17">
        <v>8.75981865623289E-2</v>
      </c>
      <c r="BE1397" s="17">
        <v>0.15052614883052201</v>
      </c>
    </row>
    <row r="1398" spans="2:57" x14ac:dyDescent="0.35">
      <c r="B1398" t="s">
        <v>524</v>
      </c>
      <c r="C1398" s="17">
        <v>0.41793151323682498</v>
      </c>
      <c r="D1398" s="17">
        <v>0.40696631153055601</v>
      </c>
      <c r="E1398" s="17">
        <v>0.42634528410658401</v>
      </c>
      <c r="F1398" s="17"/>
      <c r="G1398" s="17">
        <v>0.30045712903831301</v>
      </c>
      <c r="H1398" s="17">
        <v>0.38748689546596299</v>
      </c>
      <c r="I1398" s="17">
        <v>0.35722459782182098</v>
      </c>
      <c r="J1398" s="17">
        <v>0.55148580417795601</v>
      </c>
      <c r="K1398" s="17">
        <v>0.45119305804586401</v>
      </c>
      <c r="L1398" s="17">
        <v>0.57573124692136501</v>
      </c>
      <c r="M1398" s="17"/>
      <c r="N1398" s="17">
        <v>0.445338027291032</v>
      </c>
      <c r="O1398" s="17">
        <v>0.34979430197836803</v>
      </c>
      <c r="P1398" s="17">
        <v>0.45841810538913003</v>
      </c>
      <c r="Q1398" s="17">
        <v>0.39934934857802301</v>
      </c>
      <c r="R1398" s="17"/>
      <c r="S1398" s="17">
        <v>0.36666666666666697</v>
      </c>
      <c r="T1398" s="17">
        <v>0.44761904761904803</v>
      </c>
      <c r="U1398" s="17">
        <v>0.47058823529411797</v>
      </c>
      <c r="V1398" s="17">
        <v>0.476190476190476</v>
      </c>
      <c r="W1398" s="17">
        <v>0.44067796610169502</v>
      </c>
      <c r="X1398" s="17">
        <v>0.379746835443038</v>
      </c>
      <c r="Y1398" s="17">
        <v>0.371428571428571</v>
      </c>
      <c r="Z1398" s="17">
        <v>0.39534883720930197</v>
      </c>
      <c r="AA1398" s="17">
        <v>0.41111111111111098</v>
      </c>
      <c r="AB1398" s="17"/>
      <c r="AC1398" s="17">
        <v>0.490346556051797</v>
      </c>
      <c r="AD1398" s="17">
        <v>0.39745572040476201</v>
      </c>
      <c r="AE1398" s="17">
        <v>0.36260762260728502</v>
      </c>
      <c r="AF1398" s="17"/>
      <c r="AG1398" s="17">
        <v>0.48818255450070702</v>
      </c>
      <c r="AH1398" s="17">
        <v>0.39951079027054898</v>
      </c>
      <c r="AI1398" s="17">
        <v>0.31522978965315401</v>
      </c>
      <c r="AJ1398" s="17">
        <v>0.39246902056161198</v>
      </c>
      <c r="AK1398" s="17">
        <v>0.464130467380311</v>
      </c>
      <c r="AL1398" s="17"/>
      <c r="AM1398" s="17">
        <v>0.43931631701295698</v>
      </c>
      <c r="AN1398" s="17">
        <v>0.43524856528638001</v>
      </c>
      <c r="AO1398" s="17">
        <v>0.45547125971257202</v>
      </c>
      <c r="AP1398" s="17">
        <v>0.30948271322132498</v>
      </c>
      <c r="AQ1398" s="17">
        <v>0.42669401244399202</v>
      </c>
      <c r="AR1398" s="17"/>
      <c r="AS1398" s="17">
        <v>0.43554203542140402</v>
      </c>
      <c r="AT1398" s="17">
        <v>0.37099693739885198</v>
      </c>
      <c r="AU1398" s="17">
        <v>0.49522896208926298</v>
      </c>
      <c r="AV1398" s="17">
        <v>0.38759765931779799</v>
      </c>
      <c r="AW1398" s="17"/>
      <c r="AX1398" s="17">
        <v>0.43347477769903098</v>
      </c>
      <c r="AY1398" s="17"/>
      <c r="AZ1398" s="17">
        <v>0.36730209894678401</v>
      </c>
      <c r="BA1398" s="17">
        <v>0.39535747717794201</v>
      </c>
      <c r="BB1398" s="17">
        <v>0.49356803853194497</v>
      </c>
      <c r="BC1398" s="17"/>
      <c r="BD1398" s="17">
        <v>0.44248939238733798</v>
      </c>
      <c r="BE1398" s="17">
        <v>0.400878860636325</v>
      </c>
    </row>
    <row r="1399" spans="2:57" x14ac:dyDescent="0.35">
      <c r="B1399" t="s">
        <v>525</v>
      </c>
      <c r="C1399" s="17">
        <v>0.27372179701837801</v>
      </c>
      <c r="D1399" s="17">
        <v>0.230670584620875</v>
      </c>
      <c r="E1399" s="17">
        <v>0.29562560122220699</v>
      </c>
      <c r="F1399" s="17"/>
      <c r="G1399" s="17">
        <v>0.184958324381019</v>
      </c>
      <c r="H1399" s="17">
        <v>0.28401550238093998</v>
      </c>
      <c r="I1399" s="17">
        <v>0.31361809199803797</v>
      </c>
      <c r="J1399" s="17">
        <v>0.22837783492636499</v>
      </c>
      <c r="K1399" s="17">
        <v>0.27767362958847502</v>
      </c>
      <c r="L1399" s="17">
        <v>0.328117532554004</v>
      </c>
      <c r="M1399" s="17"/>
      <c r="N1399" s="17">
        <v>0.26517868930563099</v>
      </c>
      <c r="O1399" s="17">
        <v>0.29612551508847901</v>
      </c>
      <c r="P1399" s="17">
        <v>0.23415393631107201</v>
      </c>
      <c r="Q1399" s="17">
        <v>0.31343902683860497</v>
      </c>
      <c r="R1399" s="17"/>
      <c r="S1399" s="17">
        <v>0.266666666666667</v>
      </c>
      <c r="T1399" s="17">
        <v>0.28571428571428598</v>
      </c>
      <c r="U1399" s="17">
        <v>0.26470588235294101</v>
      </c>
      <c r="V1399" s="17">
        <v>0.238095238095238</v>
      </c>
      <c r="W1399" s="17">
        <v>0.23728813559322001</v>
      </c>
      <c r="X1399" s="17">
        <v>0.30379746835443</v>
      </c>
      <c r="Y1399" s="17">
        <v>0.314285714285714</v>
      </c>
      <c r="Z1399" s="17">
        <v>0.232558139534884</v>
      </c>
      <c r="AA1399" s="17">
        <v>0.28888888888888897</v>
      </c>
      <c r="AB1399" s="17"/>
      <c r="AC1399" s="17">
        <v>0.25913585449888599</v>
      </c>
      <c r="AD1399" s="17">
        <v>0.283254200436446</v>
      </c>
      <c r="AE1399" s="17">
        <v>0.291156460100359</v>
      </c>
      <c r="AF1399" s="17"/>
      <c r="AG1399" s="17">
        <v>0.218171850070559</v>
      </c>
      <c r="AH1399" s="17">
        <v>0.29509832613568598</v>
      </c>
      <c r="AI1399" s="17">
        <v>0.33847822524153498</v>
      </c>
      <c r="AJ1399" s="17">
        <v>0.18469483005198201</v>
      </c>
      <c r="AK1399" s="17">
        <v>0.270252707650459</v>
      </c>
      <c r="AL1399" s="17"/>
      <c r="AM1399" s="17">
        <v>0.293899361205609</v>
      </c>
      <c r="AN1399" s="17">
        <v>0.30236363611142097</v>
      </c>
      <c r="AO1399" s="17">
        <v>0.25280042309166401</v>
      </c>
      <c r="AP1399" s="17">
        <v>0.29931067003003498</v>
      </c>
      <c r="AQ1399" s="17">
        <v>0.303033245167734</v>
      </c>
      <c r="AR1399" s="17"/>
      <c r="AS1399" s="17">
        <v>0.25593086251057601</v>
      </c>
      <c r="AT1399" s="17">
        <v>0.27520017413513898</v>
      </c>
      <c r="AU1399" s="17">
        <v>0.30261019718867999</v>
      </c>
      <c r="AV1399" s="17">
        <v>0.260294429953708</v>
      </c>
      <c r="AW1399" s="17"/>
      <c r="AX1399" s="17">
        <v>0.26499935554861098</v>
      </c>
      <c r="AY1399" s="17"/>
      <c r="AZ1399" s="17">
        <v>0.29445237260405099</v>
      </c>
      <c r="BA1399" s="17">
        <v>0.25432505068637001</v>
      </c>
      <c r="BB1399" s="17">
        <v>0.28064622296281</v>
      </c>
      <c r="BC1399" s="17"/>
      <c r="BD1399" s="17">
        <v>0.24354431026505999</v>
      </c>
      <c r="BE1399" s="17">
        <v>0.27816681103797403</v>
      </c>
    </row>
    <row r="1400" spans="2:57" x14ac:dyDescent="0.35">
      <c r="B1400" t="s">
        <v>393</v>
      </c>
      <c r="C1400" s="17">
        <v>0.101047318056931</v>
      </c>
      <c r="D1400" s="17">
        <v>0.116852493589283</v>
      </c>
      <c r="E1400" s="17">
        <v>9.2227309924702794E-2</v>
      </c>
      <c r="F1400" s="17"/>
      <c r="G1400" s="17">
        <v>0.182238541438483</v>
      </c>
      <c r="H1400" s="17">
        <v>7.8586460335123703E-2</v>
      </c>
      <c r="I1400" s="17">
        <v>0.107807176864874</v>
      </c>
      <c r="J1400" s="17">
        <v>0.108374222698099</v>
      </c>
      <c r="K1400" s="17">
        <v>8.4935077052595606E-2</v>
      </c>
      <c r="L1400" s="17">
        <v>5.0088692226972403E-2</v>
      </c>
      <c r="M1400" s="17"/>
      <c r="N1400" s="17">
        <v>9.9003582170771695E-2</v>
      </c>
      <c r="O1400" s="17">
        <v>0.13459815078606599</v>
      </c>
      <c r="P1400" s="17">
        <v>6.8512767787175299E-2</v>
      </c>
      <c r="Q1400" s="17">
        <v>6.7334679994342297E-2</v>
      </c>
      <c r="R1400" s="17"/>
      <c r="S1400" s="17">
        <v>7.4999999999999997E-2</v>
      </c>
      <c r="T1400" s="17">
        <v>7.6190476190476197E-2</v>
      </c>
      <c r="U1400" s="17">
        <v>0.14705882352941199</v>
      </c>
      <c r="V1400" s="17">
        <v>7.9365079365079402E-2</v>
      </c>
      <c r="W1400" s="17">
        <v>0.13559322033898299</v>
      </c>
      <c r="X1400" s="17">
        <v>0.126582278481013</v>
      </c>
      <c r="Y1400" s="17">
        <v>0.114285714285714</v>
      </c>
      <c r="Z1400" s="17">
        <v>0.13953488372093001</v>
      </c>
      <c r="AA1400" s="17">
        <v>7.7777777777777807E-2</v>
      </c>
      <c r="AB1400" s="17"/>
      <c r="AC1400" s="17">
        <v>7.5574908606440297E-2</v>
      </c>
      <c r="AD1400" s="17">
        <v>9.94272362394992E-2</v>
      </c>
      <c r="AE1400" s="17">
        <v>0.14298062728131</v>
      </c>
      <c r="AF1400" s="17"/>
      <c r="AG1400" s="17">
        <v>6.0445527005240002E-2</v>
      </c>
      <c r="AH1400" s="17">
        <v>0.118150027562811</v>
      </c>
      <c r="AI1400" s="17">
        <v>0.12681570397919201</v>
      </c>
      <c r="AJ1400" s="17">
        <v>0.21919825984191299</v>
      </c>
      <c r="AK1400" s="17">
        <v>7.9407114695443898E-2</v>
      </c>
      <c r="AL1400" s="17"/>
      <c r="AM1400" s="17">
        <v>8.8643468685823096E-2</v>
      </c>
      <c r="AN1400" s="17">
        <v>5.4407448519844102E-2</v>
      </c>
      <c r="AO1400" s="17">
        <v>0.113491179665308</v>
      </c>
      <c r="AP1400" s="17">
        <v>0.11369767586392</v>
      </c>
      <c r="AQ1400" s="17">
        <v>0.175603832929214</v>
      </c>
      <c r="AR1400" s="17"/>
      <c r="AS1400" s="17">
        <v>3.98621562238788E-2</v>
      </c>
      <c r="AT1400" s="17">
        <v>0.141227168953624</v>
      </c>
      <c r="AU1400" s="17">
        <v>9.1798631989366206E-2</v>
      </c>
      <c r="AV1400" s="17">
        <v>0.12647892788972501</v>
      </c>
      <c r="AW1400" s="17"/>
      <c r="AX1400" s="17">
        <v>0.104304819736358</v>
      </c>
      <c r="AY1400" s="17"/>
      <c r="AZ1400" s="17">
        <v>0.12605799417555699</v>
      </c>
      <c r="BA1400" s="17">
        <v>8.9807510639667798E-2</v>
      </c>
      <c r="BB1400" s="17">
        <v>8.6060648082692995E-2</v>
      </c>
      <c r="BC1400" s="17"/>
      <c r="BD1400" s="17">
        <v>9.2834975893999305E-2</v>
      </c>
      <c r="BE1400" s="17">
        <v>0.113163062526851</v>
      </c>
    </row>
    <row r="1401" spans="2:57" x14ac:dyDescent="0.35">
      <c r="B1401" t="s">
        <v>81</v>
      </c>
      <c r="C1401" s="17">
        <v>6.1903362568397201E-2</v>
      </c>
      <c r="D1401" s="17">
        <v>4.2712629607780203E-2</v>
      </c>
      <c r="E1401" s="17">
        <v>7.3480614109738204E-2</v>
      </c>
      <c r="F1401" s="17"/>
      <c r="G1401" s="17">
        <v>6.7080903734414499E-2</v>
      </c>
      <c r="H1401" s="17">
        <v>3.4685887082607399E-2</v>
      </c>
      <c r="I1401" s="17">
        <v>5.7147832665870597E-2</v>
      </c>
      <c r="J1401" s="17">
        <v>4.3872496215101899E-2</v>
      </c>
      <c r="K1401" s="17">
        <v>0.156315374126657</v>
      </c>
      <c r="L1401" s="17">
        <v>2.50357909310133E-2</v>
      </c>
      <c r="M1401" s="17"/>
      <c r="N1401" s="17">
        <v>6.3384442161178001E-2</v>
      </c>
      <c r="O1401" s="17">
        <v>6.2239223345500798E-2</v>
      </c>
      <c r="P1401" s="17">
        <v>3.0299914212957399E-2</v>
      </c>
      <c r="Q1401" s="17">
        <v>9.2982445737684397E-2</v>
      </c>
      <c r="R1401" s="17"/>
      <c r="S1401" s="17">
        <v>4.1666666666666699E-2</v>
      </c>
      <c r="T1401" s="17">
        <v>4.7619047619047603E-2</v>
      </c>
      <c r="U1401" s="17">
        <v>8.8235294117647106E-2</v>
      </c>
      <c r="V1401" s="17">
        <v>4.7619047619047603E-2</v>
      </c>
      <c r="W1401" s="17">
        <v>8.4745762711864403E-2</v>
      </c>
      <c r="X1401" s="17">
        <v>3.7974683544303799E-2</v>
      </c>
      <c r="Y1401" s="17">
        <v>2.8571428571428598E-2</v>
      </c>
      <c r="Z1401" s="17">
        <v>6.9767441860465101E-2</v>
      </c>
      <c r="AA1401" s="17">
        <v>0.122222222222222</v>
      </c>
      <c r="AB1401" s="17"/>
      <c r="AC1401" s="17">
        <v>7.07088266413997E-2</v>
      </c>
      <c r="AD1401" s="17">
        <v>5.54323671469346E-2</v>
      </c>
      <c r="AE1401" s="17">
        <v>6.16014482856347E-2</v>
      </c>
      <c r="AF1401" s="17"/>
      <c r="AG1401" s="17">
        <v>5.8581183238734E-2</v>
      </c>
      <c r="AH1401" s="17">
        <v>5.4261823684216198E-2</v>
      </c>
      <c r="AI1401" s="17">
        <v>4.2808687374986498E-2</v>
      </c>
      <c r="AJ1401" s="17">
        <v>0</v>
      </c>
      <c r="AK1401" s="17">
        <v>0.12619465789641701</v>
      </c>
      <c r="AL1401" s="17"/>
      <c r="AM1401" s="17">
        <v>4.9703963537388797E-2</v>
      </c>
      <c r="AN1401" s="17">
        <v>9.2314986606288396E-2</v>
      </c>
      <c r="AO1401" s="17">
        <v>5.9453734355883699E-2</v>
      </c>
      <c r="AP1401" s="17">
        <v>4.48253231829394E-2</v>
      </c>
      <c r="AQ1401" s="17">
        <v>5.2553843273850799E-2</v>
      </c>
      <c r="AR1401" s="17"/>
      <c r="AS1401" s="17">
        <v>0.11469066680958399</v>
      </c>
      <c r="AT1401" s="17">
        <v>3.8937623612307203E-2</v>
      </c>
      <c r="AU1401" s="17">
        <v>6.0025546399649403E-2</v>
      </c>
      <c r="AV1401" s="17">
        <v>2.6634601342831701E-2</v>
      </c>
      <c r="AW1401" s="17"/>
      <c r="AX1401" s="17">
        <v>5.6089214977962598E-2</v>
      </c>
      <c r="AY1401" s="17"/>
      <c r="AZ1401" s="17">
        <v>6.3774147278962606E-2</v>
      </c>
      <c r="BA1401" s="17">
        <v>5.1404044426927899E-2</v>
      </c>
      <c r="BB1401" s="17">
        <v>6.8012634224781598E-2</v>
      </c>
      <c r="BC1401" s="17"/>
      <c r="BD1401" s="17">
        <v>8.0255374948443106E-2</v>
      </c>
      <c r="BE1401" s="17">
        <v>2.9179499412538001E-2</v>
      </c>
    </row>
    <row r="1402" spans="2:57" x14ac:dyDescent="0.35">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row>
    <row r="1403" spans="2:57" x14ac:dyDescent="0.35">
      <c r="B1403" s="6" t="s">
        <v>547</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row>
    <row r="1404" spans="2:57" x14ac:dyDescent="0.35">
      <c r="B1404" s="24" t="s">
        <v>85</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row>
    <row r="1405" spans="2:57" x14ac:dyDescent="0.35">
      <c r="B1405" t="s">
        <v>397</v>
      </c>
      <c r="C1405" s="17">
        <v>4.6108045657821402E-2</v>
      </c>
      <c r="D1405" s="17">
        <v>7.2895753823763704E-2</v>
      </c>
      <c r="E1405" s="17">
        <v>3.0570823750040999E-2</v>
      </c>
      <c r="F1405" s="17"/>
      <c r="G1405" s="17">
        <v>9.4310979851118706E-2</v>
      </c>
      <c r="H1405" s="17">
        <v>6.7289117991253894E-2</v>
      </c>
      <c r="I1405" s="17">
        <v>4.7284412659557802E-2</v>
      </c>
      <c r="J1405" s="17">
        <v>2.6046566592709E-2</v>
      </c>
      <c r="K1405" s="17">
        <v>9.9787396757767301E-3</v>
      </c>
      <c r="L1405" s="17">
        <v>0</v>
      </c>
      <c r="M1405" s="17"/>
      <c r="N1405" s="17">
        <v>3.5834721261339401E-2</v>
      </c>
      <c r="O1405" s="17">
        <v>5.0472658282808898E-2</v>
      </c>
      <c r="P1405" s="17">
        <v>6.7828437867919894E-2</v>
      </c>
      <c r="Q1405" s="17">
        <v>4.7997100018747699E-2</v>
      </c>
      <c r="R1405" s="17"/>
      <c r="S1405" s="17">
        <v>6.6666666666666693E-2</v>
      </c>
      <c r="T1405" s="17">
        <v>2.8571428571428598E-2</v>
      </c>
      <c r="U1405" s="17">
        <v>2.9411764705882401E-2</v>
      </c>
      <c r="V1405" s="17">
        <v>6.3492063492063502E-2</v>
      </c>
      <c r="W1405" s="17">
        <v>0</v>
      </c>
      <c r="X1405" s="17">
        <v>3.7974683544303799E-2</v>
      </c>
      <c r="Y1405" s="17">
        <v>5.7142857142857099E-2</v>
      </c>
      <c r="Z1405" s="17">
        <v>0.116279069767442</v>
      </c>
      <c r="AA1405" s="17">
        <v>4.4444444444444398E-2</v>
      </c>
      <c r="AB1405" s="17"/>
      <c r="AC1405" s="17">
        <v>4.6549895127127802E-2</v>
      </c>
      <c r="AD1405" s="17">
        <v>5.0212670936743801E-2</v>
      </c>
      <c r="AE1405" s="17">
        <v>2.4667763625517699E-2</v>
      </c>
      <c r="AF1405" s="17"/>
      <c r="AG1405" s="17">
        <v>5.1872237775814997E-2</v>
      </c>
      <c r="AH1405" s="17">
        <v>4.02223149262581E-2</v>
      </c>
      <c r="AI1405" s="17">
        <v>5.8537766938297098E-2</v>
      </c>
      <c r="AJ1405" s="17">
        <v>0.20363788954449299</v>
      </c>
      <c r="AK1405" s="17">
        <v>1.6369956107803299E-2</v>
      </c>
      <c r="AL1405" s="17"/>
      <c r="AM1405" s="17">
        <v>8.56850095139432E-2</v>
      </c>
      <c r="AN1405" s="17">
        <v>4.3109658543539903E-2</v>
      </c>
      <c r="AO1405" s="17">
        <v>4.6149397294413398E-2</v>
      </c>
      <c r="AP1405" s="17">
        <v>4.7724689589223102E-2</v>
      </c>
      <c r="AQ1405" s="17">
        <v>0</v>
      </c>
      <c r="AR1405" s="17"/>
      <c r="AS1405" s="17">
        <v>3.0284079347298699E-2</v>
      </c>
      <c r="AT1405" s="17">
        <v>6.0297176809194698E-2</v>
      </c>
      <c r="AU1405" s="17">
        <v>5.1451628866584897E-3</v>
      </c>
      <c r="AV1405" s="17">
        <v>9.8303263925838602E-2</v>
      </c>
      <c r="AW1405" s="17"/>
      <c r="AX1405" s="17">
        <v>4.0544888582612203E-2</v>
      </c>
      <c r="AY1405" s="17"/>
      <c r="AZ1405" s="17">
        <v>2.6909125678749601E-2</v>
      </c>
      <c r="BA1405" s="17">
        <v>7.6392170987486505E-2</v>
      </c>
      <c r="BB1405" s="17">
        <v>3.1012980991941899E-2</v>
      </c>
      <c r="BC1405" s="17"/>
      <c r="BD1405" s="17">
        <v>3.80547002637701E-2</v>
      </c>
      <c r="BE1405" s="17">
        <v>6.5840162838791599E-2</v>
      </c>
    </row>
    <row r="1406" spans="2:57" x14ac:dyDescent="0.35">
      <c r="B1406" t="s">
        <v>523</v>
      </c>
      <c r="C1406" s="17">
        <v>0.10119339920519201</v>
      </c>
      <c r="D1406" s="17">
        <v>0.139829517625886</v>
      </c>
      <c r="E1406" s="17">
        <v>7.8947059205311906E-2</v>
      </c>
      <c r="F1406" s="17"/>
      <c r="G1406" s="17">
        <v>0.19039035778631</v>
      </c>
      <c r="H1406" s="17">
        <v>0.139281167534268</v>
      </c>
      <c r="I1406" s="17">
        <v>0.11634288974636001</v>
      </c>
      <c r="J1406" s="17">
        <v>4.5570994532971802E-2</v>
      </c>
      <c r="K1406" s="17">
        <v>4.1057822905289899E-2</v>
      </c>
      <c r="L1406" s="17">
        <v>0</v>
      </c>
      <c r="M1406" s="17"/>
      <c r="N1406" s="17">
        <v>8.7161532146428994E-2</v>
      </c>
      <c r="O1406" s="17">
        <v>9.7032482722295907E-2</v>
      </c>
      <c r="P1406" s="17">
        <v>0.12825511117218399</v>
      </c>
      <c r="Q1406" s="17">
        <v>0.15213553984709199</v>
      </c>
      <c r="R1406" s="17"/>
      <c r="S1406" s="17">
        <v>0.18333333333333299</v>
      </c>
      <c r="T1406" s="17">
        <v>8.5714285714285701E-2</v>
      </c>
      <c r="U1406" s="17">
        <v>2.9411764705882401E-2</v>
      </c>
      <c r="V1406" s="17">
        <v>0.11111111111111099</v>
      </c>
      <c r="W1406" s="17">
        <v>5.0847457627118599E-2</v>
      </c>
      <c r="X1406" s="17">
        <v>0.177215189873418</v>
      </c>
      <c r="Y1406" s="17">
        <v>7.1428571428571397E-2</v>
      </c>
      <c r="Z1406" s="17">
        <v>9.3023255813953501E-2</v>
      </c>
      <c r="AA1406" s="17">
        <v>6.6666666666666693E-2</v>
      </c>
      <c r="AB1406" s="17"/>
      <c r="AC1406" s="17">
        <v>8.6241610413028399E-2</v>
      </c>
      <c r="AD1406" s="17">
        <v>0.111416552344552</v>
      </c>
      <c r="AE1406" s="17">
        <v>5.8469154743630403E-2</v>
      </c>
      <c r="AF1406" s="17"/>
      <c r="AG1406" s="17">
        <v>0.10988341523555301</v>
      </c>
      <c r="AH1406" s="17">
        <v>9.0830504808120896E-2</v>
      </c>
      <c r="AI1406" s="17">
        <v>0.18520647497350901</v>
      </c>
      <c r="AJ1406" s="17">
        <v>0</v>
      </c>
      <c r="AK1406" s="17">
        <v>6.5013735403143702E-2</v>
      </c>
      <c r="AL1406" s="17"/>
      <c r="AM1406" s="17">
        <v>0.113924317951224</v>
      </c>
      <c r="AN1406" s="17">
        <v>6.8304916439088703E-2</v>
      </c>
      <c r="AO1406" s="17">
        <v>9.2441315702158799E-2</v>
      </c>
      <c r="AP1406" s="17">
        <v>0.13323349896966699</v>
      </c>
      <c r="AQ1406" s="17">
        <v>8.1422461291404499E-2</v>
      </c>
      <c r="AR1406" s="17"/>
      <c r="AS1406" s="17">
        <v>9.1989031991409995E-2</v>
      </c>
      <c r="AT1406" s="17">
        <v>0.13230943470569001</v>
      </c>
      <c r="AU1406" s="17">
        <v>2.7240727371630701E-2</v>
      </c>
      <c r="AV1406" s="17">
        <v>0.149087747679574</v>
      </c>
      <c r="AW1406" s="17"/>
      <c r="AX1406" s="17">
        <v>0.104893757327421</v>
      </c>
      <c r="AY1406" s="17"/>
      <c r="AZ1406" s="17">
        <v>0.13937192804568799</v>
      </c>
      <c r="BA1406" s="17">
        <v>0.13523541298686301</v>
      </c>
      <c r="BB1406" s="17">
        <v>2.53614498552217E-2</v>
      </c>
      <c r="BC1406" s="17"/>
      <c r="BD1406" s="17">
        <v>9.5005269910856796E-2</v>
      </c>
      <c r="BE1406" s="17">
        <v>0.12698885910861499</v>
      </c>
    </row>
    <row r="1407" spans="2:57" x14ac:dyDescent="0.35">
      <c r="B1407" t="s">
        <v>524</v>
      </c>
      <c r="C1407" s="17">
        <v>0.36903500855369098</v>
      </c>
      <c r="D1407" s="17">
        <v>0.359569361460716</v>
      </c>
      <c r="E1407" s="17">
        <v>0.373865909923489</v>
      </c>
      <c r="F1407" s="17"/>
      <c r="G1407" s="17">
        <v>0.246681398548666</v>
      </c>
      <c r="H1407" s="17">
        <v>0.352652541697829</v>
      </c>
      <c r="I1407" s="17">
        <v>0.35002535432593301</v>
      </c>
      <c r="J1407" s="17">
        <v>0.39194719472101203</v>
      </c>
      <c r="K1407" s="17">
        <v>0.45321633224040297</v>
      </c>
      <c r="L1407" s="17">
        <v>0.48116422837279199</v>
      </c>
      <c r="M1407" s="17"/>
      <c r="N1407" s="17">
        <v>0.37979530297769198</v>
      </c>
      <c r="O1407" s="17">
        <v>0.36364755943245097</v>
      </c>
      <c r="P1407" s="17">
        <v>0.30954791914583701</v>
      </c>
      <c r="Q1407" s="17">
        <v>0.42887175950978901</v>
      </c>
      <c r="R1407" s="17"/>
      <c r="S1407" s="17">
        <v>0.28333333333333299</v>
      </c>
      <c r="T1407" s="17">
        <v>0.38095238095238099</v>
      </c>
      <c r="U1407" s="17">
        <v>0.41176470588235298</v>
      </c>
      <c r="V1407" s="17">
        <v>0.30158730158730201</v>
      </c>
      <c r="W1407" s="17">
        <v>0.40677966101694901</v>
      </c>
      <c r="X1407" s="17">
        <v>0.354430379746835</v>
      </c>
      <c r="Y1407" s="17">
        <v>0.442857142857143</v>
      </c>
      <c r="Z1407" s="17">
        <v>0.372093023255814</v>
      </c>
      <c r="AA1407" s="17">
        <v>0.41111111111111098</v>
      </c>
      <c r="AB1407" s="17"/>
      <c r="AC1407" s="17">
        <v>0.40741262204237499</v>
      </c>
      <c r="AD1407" s="17">
        <v>0.35142154427196498</v>
      </c>
      <c r="AE1407" s="17">
        <v>0.43939390100256798</v>
      </c>
      <c r="AF1407" s="17"/>
      <c r="AG1407" s="17">
        <v>0.426443218622022</v>
      </c>
      <c r="AH1407" s="17">
        <v>0.345309090208124</v>
      </c>
      <c r="AI1407" s="17">
        <v>0.33638086850022098</v>
      </c>
      <c r="AJ1407" s="17">
        <v>0.18883113101711901</v>
      </c>
      <c r="AK1407" s="17">
        <v>0.471902219795863</v>
      </c>
      <c r="AL1407" s="17"/>
      <c r="AM1407" s="17">
        <v>0.27797203829666001</v>
      </c>
      <c r="AN1407" s="17">
        <v>0.40315593674098399</v>
      </c>
      <c r="AO1407" s="17">
        <v>0.401165662109152</v>
      </c>
      <c r="AP1407" s="17">
        <v>0.31927930057670301</v>
      </c>
      <c r="AQ1407" s="17">
        <v>0.43959690592265399</v>
      </c>
      <c r="AR1407" s="17"/>
      <c r="AS1407" s="17">
        <v>0.36364068760857299</v>
      </c>
      <c r="AT1407" s="17">
        <v>0.33553343188637103</v>
      </c>
      <c r="AU1407" s="17">
        <v>0.444403759964629</v>
      </c>
      <c r="AV1407" s="17">
        <v>0.34997512823996602</v>
      </c>
      <c r="AW1407" s="17"/>
      <c r="AX1407" s="17">
        <v>0.37327029265866402</v>
      </c>
      <c r="AY1407" s="17"/>
      <c r="AZ1407" s="17">
        <v>0.33811165613385302</v>
      </c>
      <c r="BA1407" s="17">
        <v>0.375366555880492</v>
      </c>
      <c r="BB1407" s="17">
        <v>0.39046757979702601</v>
      </c>
      <c r="BC1407" s="17"/>
      <c r="BD1407" s="17">
        <v>0.35600258924183098</v>
      </c>
      <c r="BE1407" s="17">
        <v>0.38488884166437798</v>
      </c>
    </row>
    <row r="1408" spans="2:57" x14ac:dyDescent="0.35">
      <c r="B1408" t="s">
        <v>525</v>
      </c>
      <c r="C1408" s="17">
        <v>0.33598926655051198</v>
      </c>
      <c r="D1408" s="17">
        <v>0.30170579093780497</v>
      </c>
      <c r="E1408" s="17">
        <v>0.35773137511630598</v>
      </c>
      <c r="F1408" s="17"/>
      <c r="G1408" s="17">
        <v>0.24031070389937301</v>
      </c>
      <c r="H1408" s="17">
        <v>0.29088282201597498</v>
      </c>
      <c r="I1408" s="17">
        <v>0.35791064891549601</v>
      </c>
      <c r="J1408" s="17">
        <v>0.42000833655319603</v>
      </c>
      <c r="K1408" s="17">
        <v>0.321154160009616</v>
      </c>
      <c r="L1408" s="17">
        <v>0.411071656637302</v>
      </c>
      <c r="M1408" s="17"/>
      <c r="N1408" s="17">
        <v>0.34232684118227602</v>
      </c>
      <c r="O1408" s="17">
        <v>0.34749882588186298</v>
      </c>
      <c r="P1408" s="17">
        <v>0.40373813450068702</v>
      </c>
      <c r="Q1408" s="17">
        <v>0.17745259759506701</v>
      </c>
      <c r="R1408" s="17"/>
      <c r="S1408" s="17">
        <v>0.32500000000000001</v>
      </c>
      <c r="T1408" s="17">
        <v>0.33333333333333298</v>
      </c>
      <c r="U1408" s="17">
        <v>0.41176470588235298</v>
      </c>
      <c r="V1408" s="17">
        <v>0.39682539682539703</v>
      </c>
      <c r="W1408" s="17">
        <v>0.355932203389831</v>
      </c>
      <c r="X1408" s="17">
        <v>0.265822784810127</v>
      </c>
      <c r="Y1408" s="17">
        <v>0.3</v>
      </c>
      <c r="Z1408" s="17">
        <v>0.27906976744186002</v>
      </c>
      <c r="AA1408" s="17">
        <v>0.33333333333333298</v>
      </c>
      <c r="AB1408" s="17"/>
      <c r="AC1408" s="17">
        <v>0.32903235459088298</v>
      </c>
      <c r="AD1408" s="17">
        <v>0.354090823198357</v>
      </c>
      <c r="AE1408" s="17">
        <v>0.33515956482388598</v>
      </c>
      <c r="AF1408" s="17"/>
      <c r="AG1408" s="17">
        <v>0.31544683498718401</v>
      </c>
      <c r="AH1408" s="17">
        <v>0.37413984910396098</v>
      </c>
      <c r="AI1408" s="17">
        <v>0.23585027820087501</v>
      </c>
      <c r="AJ1408" s="17">
        <v>0.18469483005198201</v>
      </c>
      <c r="AK1408" s="17">
        <v>0.300198273973663</v>
      </c>
      <c r="AL1408" s="17"/>
      <c r="AM1408" s="17">
        <v>0.34768142930346801</v>
      </c>
      <c r="AN1408" s="17">
        <v>0.34351316551102801</v>
      </c>
      <c r="AO1408" s="17">
        <v>0.31506944204927201</v>
      </c>
      <c r="AP1408" s="17">
        <v>0.34577427359000301</v>
      </c>
      <c r="AQ1408" s="17">
        <v>0.29384394882003601</v>
      </c>
      <c r="AR1408" s="17"/>
      <c r="AS1408" s="17">
        <v>0.33703234648866798</v>
      </c>
      <c r="AT1408" s="17">
        <v>0.33215110764179401</v>
      </c>
      <c r="AU1408" s="17">
        <v>0.37136172230181502</v>
      </c>
      <c r="AV1408" s="17">
        <v>0.29317574436184701</v>
      </c>
      <c r="AW1408" s="17"/>
      <c r="AX1408" s="17">
        <v>0.33317324859633302</v>
      </c>
      <c r="AY1408" s="17"/>
      <c r="AZ1408" s="17">
        <v>0.30202877109625498</v>
      </c>
      <c r="BA1408" s="17">
        <v>0.31559714377225301</v>
      </c>
      <c r="BB1408" s="17">
        <v>0.39435562730512602</v>
      </c>
      <c r="BC1408" s="17"/>
      <c r="BD1408" s="17">
        <v>0.33826180979791698</v>
      </c>
      <c r="BE1408" s="17">
        <v>0.30371217147186302</v>
      </c>
    </row>
    <row r="1409" spans="2:57" x14ac:dyDescent="0.35">
      <c r="B1409" t="s">
        <v>393</v>
      </c>
      <c r="C1409" s="17">
        <v>0.106056752419255</v>
      </c>
      <c r="D1409" s="17">
        <v>8.7300640671061303E-2</v>
      </c>
      <c r="E1409" s="17">
        <v>0.115355181276988</v>
      </c>
      <c r="F1409" s="17"/>
      <c r="G1409" s="17">
        <v>0.172414501838002</v>
      </c>
      <c r="H1409" s="17">
        <v>0.118891153712109</v>
      </c>
      <c r="I1409" s="17">
        <v>0.107182202566898</v>
      </c>
      <c r="J1409" s="17">
        <v>8.9498592648809994E-2</v>
      </c>
      <c r="K1409" s="17">
        <v>7.1474386929348502E-2</v>
      </c>
      <c r="L1409" s="17">
        <v>5.37662852802855E-2</v>
      </c>
      <c r="M1409" s="17"/>
      <c r="N1409" s="17">
        <v>0.112866610369467</v>
      </c>
      <c r="O1409" s="17">
        <v>9.4693799125875694E-2</v>
      </c>
      <c r="P1409" s="17">
        <v>8.1327792072551003E-2</v>
      </c>
      <c r="Q1409" s="17">
        <v>0.115922607401033</v>
      </c>
      <c r="R1409" s="17"/>
      <c r="S1409" s="17">
        <v>9.1666666666666702E-2</v>
      </c>
      <c r="T1409" s="17">
        <v>0.133333333333333</v>
      </c>
      <c r="U1409" s="17">
        <v>8.8235294117647106E-2</v>
      </c>
      <c r="V1409" s="17">
        <v>9.5238095238095205E-2</v>
      </c>
      <c r="W1409" s="17">
        <v>0.13559322033898299</v>
      </c>
      <c r="X1409" s="17">
        <v>0.139240506329114</v>
      </c>
      <c r="Y1409" s="17">
        <v>0.1</v>
      </c>
      <c r="Z1409" s="17">
        <v>0.116279069767442</v>
      </c>
      <c r="AA1409" s="17">
        <v>6.6666666666666693E-2</v>
      </c>
      <c r="AB1409" s="17"/>
      <c r="AC1409" s="17">
        <v>8.97877288136259E-2</v>
      </c>
      <c r="AD1409" s="17">
        <v>9.9261958797792302E-2</v>
      </c>
      <c r="AE1409" s="17">
        <v>9.1147642640323004E-2</v>
      </c>
      <c r="AF1409" s="17"/>
      <c r="AG1409" s="17">
        <v>6.4962310906500995E-2</v>
      </c>
      <c r="AH1409" s="17">
        <v>0.11625999993246</v>
      </c>
      <c r="AI1409" s="17">
        <v>0.141215924012111</v>
      </c>
      <c r="AJ1409" s="17">
        <v>0.21919825984191299</v>
      </c>
      <c r="AK1409" s="17">
        <v>6.4315413862830698E-2</v>
      </c>
      <c r="AL1409" s="17"/>
      <c r="AM1409" s="17">
        <v>0.123726737212905</v>
      </c>
      <c r="AN1409" s="17">
        <v>8.3219449566214701E-2</v>
      </c>
      <c r="AO1409" s="17">
        <v>0.104412924477382</v>
      </c>
      <c r="AP1409" s="17">
        <v>0.137614762062194</v>
      </c>
      <c r="AQ1409" s="17">
        <v>0.132582840692055</v>
      </c>
      <c r="AR1409" s="17"/>
      <c r="AS1409" s="17">
        <v>9.4467643729662501E-2</v>
      </c>
      <c r="AT1409" s="17">
        <v>0.12129734893439199</v>
      </c>
      <c r="AU1409" s="17">
        <v>9.98343242805875E-2</v>
      </c>
      <c r="AV1409" s="17">
        <v>9.9416896312100198E-2</v>
      </c>
      <c r="AW1409" s="17"/>
      <c r="AX1409" s="17">
        <v>0.11375586249696799</v>
      </c>
      <c r="AY1409" s="17"/>
      <c r="AZ1409" s="17">
        <v>0.142297096581666</v>
      </c>
      <c r="BA1409" s="17">
        <v>7.8238415161019606E-2</v>
      </c>
      <c r="BB1409" s="17">
        <v>0.105485837418339</v>
      </c>
      <c r="BC1409" s="17"/>
      <c r="BD1409" s="17">
        <v>0.11554446497623801</v>
      </c>
      <c r="BE1409" s="17">
        <v>9.6726516839716697E-2</v>
      </c>
    </row>
    <row r="1410" spans="2:57" x14ac:dyDescent="0.35">
      <c r="B1410" t="s">
        <v>81</v>
      </c>
      <c r="C1410" s="17">
        <v>4.1617527613528403E-2</v>
      </c>
      <c r="D1410" s="17">
        <v>3.8698935480767901E-2</v>
      </c>
      <c r="E1410" s="17">
        <v>4.35296507278638E-2</v>
      </c>
      <c r="F1410" s="17"/>
      <c r="G1410" s="17">
        <v>5.5892058076530603E-2</v>
      </c>
      <c r="H1410" s="17">
        <v>3.1003197048564801E-2</v>
      </c>
      <c r="I1410" s="17">
        <v>2.1254491785755201E-2</v>
      </c>
      <c r="J1410" s="17">
        <v>2.6928314951301501E-2</v>
      </c>
      <c r="K1410" s="17">
        <v>0.103118558239567</v>
      </c>
      <c r="L1410" s="17">
        <v>5.3997829709620498E-2</v>
      </c>
      <c r="M1410" s="17"/>
      <c r="N1410" s="17">
        <v>4.2014992062797699E-2</v>
      </c>
      <c r="O1410" s="17">
        <v>4.6654674554705199E-2</v>
      </c>
      <c r="P1410" s="17">
        <v>9.3026052408202407E-3</v>
      </c>
      <c r="Q1410" s="17">
        <v>7.7620395628271305E-2</v>
      </c>
      <c r="R1410" s="17"/>
      <c r="S1410" s="17">
        <v>0.05</v>
      </c>
      <c r="T1410" s="17">
        <v>3.8095238095238099E-2</v>
      </c>
      <c r="U1410" s="17">
        <v>2.9411764705882401E-2</v>
      </c>
      <c r="V1410" s="17">
        <v>3.17460317460318E-2</v>
      </c>
      <c r="W1410" s="17">
        <v>5.0847457627118599E-2</v>
      </c>
      <c r="X1410" s="17">
        <v>2.53164556962025E-2</v>
      </c>
      <c r="Y1410" s="17">
        <v>2.8571428571428598E-2</v>
      </c>
      <c r="Z1410" s="17">
        <v>2.32558139534884E-2</v>
      </c>
      <c r="AA1410" s="17">
        <v>7.7777777777777807E-2</v>
      </c>
      <c r="AB1410" s="17"/>
      <c r="AC1410" s="17">
        <v>4.0975789012959701E-2</v>
      </c>
      <c r="AD1410" s="17">
        <v>3.3596450450590003E-2</v>
      </c>
      <c r="AE1410" s="17">
        <v>5.1161973164074698E-2</v>
      </c>
      <c r="AF1410" s="17"/>
      <c r="AG1410" s="17">
        <v>3.1391982472925302E-2</v>
      </c>
      <c r="AH1410" s="17">
        <v>3.3238241021075601E-2</v>
      </c>
      <c r="AI1410" s="17">
        <v>4.2808687374986498E-2</v>
      </c>
      <c r="AJ1410" s="17">
        <v>0.20363788954449299</v>
      </c>
      <c r="AK1410" s="17">
        <v>8.2200400856696096E-2</v>
      </c>
      <c r="AL1410" s="17"/>
      <c r="AM1410" s="17">
        <v>5.10104677218002E-2</v>
      </c>
      <c r="AN1410" s="17">
        <v>5.8696873199145003E-2</v>
      </c>
      <c r="AO1410" s="17">
        <v>4.07612583676214E-2</v>
      </c>
      <c r="AP1410" s="17">
        <v>1.63734752122087E-2</v>
      </c>
      <c r="AQ1410" s="17">
        <v>5.2553843273850799E-2</v>
      </c>
      <c r="AR1410" s="17"/>
      <c r="AS1410" s="17">
        <v>8.2586210834387899E-2</v>
      </c>
      <c r="AT1410" s="17">
        <v>1.8411500022558099E-2</v>
      </c>
      <c r="AU1410" s="17">
        <v>5.2014303194678702E-2</v>
      </c>
      <c r="AV1410" s="17">
        <v>1.00412194806746E-2</v>
      </c>
      <c r="AW1410" s="17"/>
      <c r="AX1410" s="17">
        <v>3.4361950338001997E-2</v>
      </c>
      <c r="AY1410" s="17"/>
      <c r="AZ1410" s="17">
        <v>5.1281422463788702E-2</v>
      </c>
      <c r="BA1410" s="17">
        <v>1.9170301211885499E-2</v>
      </c>
      <c r="BB1410" s="17">
        <v>5.3316524632346103E-2</v>
      </c>
      <c r="BC1410" s="17"/>
      <c r="BD1410" s="17">
        <v>5.71311658093865E-2</v>
      </c>
      <c r="BE1410" s="17">
        <v>2.1843448076635401E-2</v>
      </c>
    </row>
    <row r="1411" spans="2:57" x14ac:dyDescent="0.35">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row>
    <row r="1412" spans="2:57" x14ac:dyDescent="0.35">
      <c r="B1412" s="6" t="s">
        <v>548</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row>
    <row r="1413" spans="2:57" x14ac:dyDescent="0.35">
      <c r="B1413" s="24" t="s">
        <v>85</v>
      </c>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row>
    <row r="1414" spans="2:57" x14ac:dyDescent="0.35">
      <c r="B1414" t="s">
        <v>397</v>
      </c>
      <c r="C1414" s="17">
        <v>3.2639722786063301E-2</v>
      </c>
      <c r="D1414" s="17">
        <v>4.8223108793391298E-2</v>
      </c>
      <c r="E1414" s="17">
        <v>2.36285054698952E-2</v>
      </c>
      <c r="F1414" s="17"/>
      <c r="G1414" s="17">
        <v>9.0795040503762803E-2</v>
      </c>
      <c r="H1414" s="17">
        <v>2.9769551604455199E-2</v>
      </c>
      <c r="I1414" s="17">
        <v>3.7871592595667199E-2</v>
      </c>
      <c r="J1414" s="17">
        <v>1.6160404945051499E-2</v>
      </c>
      <c r="K1414" s="17">
        <v>1.95008086945315E-2</v>
      </c>
      <c r="L1414" s="17">
        <v>0</v>
      </c>
      <c r="M1414" s="17"/>
      <c r="N1414" s="17">
        <v>3.04453530578934E-2</v>
      </c>
      <c r="O1414" s="17">
        <v>3.2615321886630799E-2</v>
      </c>
      <c r="P1414" s="17">
        <v>5.3808141694331797E-2</v>
      </c>
      <c r="Q1414" s="17">
        <v>1.49401521257943E-2</v>
      </c>
      <c r="R1414" s="17"/>
      <c r="S1414" s="17">
        <v>0.05</v>
      </c>
      <c r="T1414" s="17">
        <v>9.5238095238095195E-3</v>
      </c>
      <c r="U1414" s="17">
        <v>0</v>
      </c>
      <c r="V1414" s="17">
        <v>3.17460317460318E-2</v>
      </c>
      <c r="W1414" s="17">
        <v>1.6949152542372899E-2</v>
      </c>
      <c r="X1414" s="17">
        <v>2.53164556962025E-2</v>
      </c>
      <c r="Y1414" s="17">
        <v>2.8571428571428598E-2</v>
      </c>
      <c r="Z1414" s="17">
        <v>0.116279069767442</v>
      </c>
      <c r="AA1414" s="17">
        <v>5.5555555555555601E-2</v>
      </c>
      <c r="AB1414" s="17"/>
      <c r="AC1414" s="17">
        <v>3.5893791849615102E-2</v>
      </c>
      <c r="AD1414" s="17">
        <v>3.3232224250697502E-2</v>
      </c>
      <c r="AE1414" s="17">
        <v>1.2935534584113E-2</v>
      </c>
      <c r="AF1414" s="17"/>
      <c r="AG1414" s="17">
        <v>3.7562673556342997E-2</v>
      </c>
      <c r="AH1414" s="17">
        <v>2.5698320072286101E-2</v>
      </c>
      <c r="AI1414" s="17">
        <v>5.8537766938297098E-2</v>
      </c>
      <c r="AJ1414" s="17">
        <v>0.20363788954449299</v>
      </c>
      <c r="AK1414" s="17">
        <v>1.6369956107803299E-2</v>
      </c>
      <c r="AL1414" s="17"/>
      <c r="AM1414" s="17">
        <v>2.99313635574322E-2</v>
      </c>
      <c r="AN1414" s="17">
        <v>4.1352449652819E-2</v>
      </c>
      <c r="AO1414" s="17">
        <v>3.1274142975520801E-2</v>
      </c>
      <c r="AP1414" s="17">
        <v>3.72549553985159E-2</v>
      </c>
      <c r="AQ1414" s="17">
        <v>3.9307395106195298E-2</v>
      </c>
      <c r="AR1414" s="17"/>
      <c r="AS1414" s="17">
        <v>4.6674049214281997E-2</v>
      </c>
      <c r="AT1414" s="17">
        <v>2.55495123530005E-2</v>
      </c>
      <c r="AU1414" s="17">
        <v>1.1271325975599201E-2</v>
      </c>
      <c r="AV1414" s="17">
        <v>5.50227403684427E-2</v>
      </c>
      <c r="AW1414" s="17"/>
      <c r="AX1414" s="17">
        <v>3.7888543038762303E-2</v>
      </c>
      <c r="AY1414" s="17"/>
      <c r="AZ1414" s="17">
        <v>2.8874236967002798E-2</v>
      </c>
      <c r="BA1414" s="17">
        <v>4.42769377383039E-2</v>
      </c>
      <c r="BB1414" s="17">
        <v>2.40700669735367E-2</v>
      </c>
      <c r="BC1414" s="17"/>
      <c r="BD1414" s="17">
        <v>3.5634459653772002E-2</v>
      </c>
      <c r="BE1414" s="17">
        <v>3.5442970664336999E-2</v>
      </c>
    </row>
    <row r="1415" spans="2:57" x14ac:dyDescent="0.35">
      <c r="B1415" t="s">
        <v>523</v>
      </c>
      <c r="C1415" s="17">
        <v>0.126955561326132</v>
      </c>
      <c r="D1415" s="17">
        <v>0.166115375667515</v>
      </c>
      <c r="E1415" s="17">
        <v>0.104522363363828</v>
      </c>
      <c r="F1415" s="17"/>
      <c r="G1415" s="17">
        <v>9.6205645177542001E-2</v>
      </c>
      <c r="H1415" s="17">
        <v>0.22671076533021201</v>
      </c>
      <c r="I1415" s="17">
        <v>0.113148219308725</v>
      </c>
      <c r="J1415" s="17">
        <v>6.94829082118293E-2</v>
      </c>
      <c r="K1415" s="17">
        <v>4.8986864791174402E-2</v>
      </c>
      <c r="L1415" s="17">
        <v>0.12747427708405501</v>
      </c>
      <c r="M1415" s="17"/>
      <c r="N1415" s="17">
        <v>0.117497553781029</v>
      </c>
      <c r="O1415" s="17">
        <v>0.14897442031650501</v>
      </c>
      <c r="P1415" s="17">
        <v>0.111450248400148</v>
      </c>
      <c r="Q1415" s="17">
        <v>0.14033526972612001</v>
      </c>
      <c r="R1415" s="17"/>
      <c r="S1415" s="17">
        <v>0.16666666666666699</v>
      </c>
      <c r="T1415" s="17">
        <v>0.161904761904762</v>
      </c>
      <c r="U1415" s="17">
        <v>5.8823529411764698E-2</v>
      </c>
      <c r="V1415" s="17">
        <v>9.5238095238095205E-2</v>
      </c>
      <c r="W1415" s="17">
        <v>0.101694915254237</v>
      </c>
      <c r="X1415" s="17">
        <v>0.139240506329114</v>
      </c>
      <c r="Y1415" s="17">
        <v>0.157142857142857</v>
      </c>
      <c r="Z1415" s="17">
        <v>0.186046511627907</v>
      </c>
      <c r="AA1415" s="17">
        <v>7.7777777777777807E-2</v>
      </c>
      <c r="AB1415" s="17"/>
      <c r="AC1415" s="17">
        <v>0.11721908900566801</v>
      </c>
      <c r="AD1415" s="17">
        <v>0.144876860060864</v>
      </c>
      <c r="AE1415" s="17">
        <v>6.8543340682582596E-2</v>
      </c>
      <c r="AF1415" s="17"/>
      <c r="AG1415" s="17">
        <v>0.112409891982284</v>
      </c>
      <c r="AH1415" s="17">
        <v>0.14854927304968599</v>
      </c>
      <c r="AI1415" s="17">
        <v>0.19781330301023201</v>
      </c>
      <c r="AJ1415" s="17">
        <v>0</v>
      </c>
      <c r="AK1415" s="17">
        <v>5.9574782950553698E-2</v>
      </c>
      <c r="AL1415" s="17"/>
      <c r="AM1415" s="17">
        <v>0.138315392079738</v>
      </c>
      <c r="AN1415" s="17">
        <v>8.01957676627265E-2</v>
      </c>
      <c r="AO1415" s="17">
        <v>0.12372035222656801</v>
      </c>
      <c r="AP1415" s="17">
        <v>0.16892594859091201</v>
      </c>
      <c r="AQ1415" s="17">
        <v>9.4668909459060105E-2</v>
      </c>
      <c r="AR1415" s="17"/>
      <c r="AS1415" s="17">
        <v>0.13279162868464101</v>
      </c>
      <c r="AT1415" s="17">
        <v>0.14063996171854001</v>
      </c>
      <c r="AU1415" s="17">
        <v>4.4723510407522198E-2</v>
      </c>
      <c r="AV1415" s="17">
        <v>0.201092751840388</v>
      </c>
      <c r="AW1415" s="17"/>
      <c r="AX1415" s="17">
        <v>0.11783906512609101</v>
      </c>
      <c r="AY1415" s="17"/>
      <c r="AZ1415" s="17">
        <v>0.12319604368761999</v>
      </c>
      <c r="BA1415" s="17">
        <v>0.17683352746144601</v>
      </c>
      <c r="BB1415" s="17">
        <v>7.6500701448762795E-2</v>
      </c>
      <c r="BC1415" s="17"/>
      <c r="BD1415" s="17">
        <v>0.11007107597882</v>
      </c>
      <c r="BE1415" s="17">
        <v>0.16065097824166999</v>
      </c>
    </row>
    <row r="1416" spans="2:57" x14ac:dyDescent="0.35">
      <c r="B1416" t="s">
        <v>524</v>
      </c>
      <c r="C1416" s="17">
        <v>0.29471459377458198</v>
      </c>
      <c r="D1416" s="17">
        <v>0.31648659579421501</v>
      </c>
      <c r="E1416" s="17">
        <v>0.28329606027055598</v>
      </c>
      <c r="F1416" s="17"/>
      <c r="G1416" s="17">
        <v>0.27301060060946197</v>
      </c>
      <c r="H1416" s="17">
        <v>0.28184123004776401</v>
      </c>
      <c r="I1416" s="17">
        <v>0.312933481096628</v>
      </c>
      <c r="J1416" s="17">
        <v>0.254260840228545</v>
      </c>
      <c r="K1416" s="17">
        <v>0.32571137061355299</v>
      </c>
      <c r="L1416" s="17">
        <v>0.36118813170299502</v>
      </c>
      <c r="M1416" s="17"/>
      <c r="N1416" s="17">
        <v>0.28114256177746499</v>
      </c>
      <c r="O1416" s="17">
        <v>0.26481324988298</v>
      </c>
      <c r="P1416" s="17">
        <v>0.348712279662583</v>
      </c>
      <c r="Q1416" s="17">
        <v>0.37085466747934298</v>
      </c>
      <c r="R1416" s="17"/>
      <c r="S1416" s="17">
        <v>0.34166666666666701</v>
      </c>
      <c r="T1416" s="17">
        <v>0.25714285714285701</v>
      </c>
      <c r="U1416" s="17">
        <v>0.26470588235294101</v>
      </c>
      <c r="V1416" s="17">
        <v>0.365079365079365</v>
      </c>
      <c r="W1416" s="17">
        <v>0.25423728813559299</v>
      </c>
      <c r="X1416" s="17">
        <v>0.30379746835443</v>
      </c>
      <c r="Y1416" s="17">
        <v>0.24285714285714299</v>
      </c>
      <c r="Z1416" s="17">
        <v>0.25581395348837199</v>
      </c>
      <c r="AA1416" s="17">
        <v>0.32222222222222202</v>
      </c>
      <c r="AB1416" s="17"/>
      <c r="AC1416" s="17">
        <v>0.29268060712031302</v>
      </c>
      <c r="AD1416" s="17">
        <v>0.28223972848907503</v>
      </c>
      <c r="AE1416" s="17">
        <v>0.34940923843287303</v>
      </c>
      <c r="AF1416" s="17"/>
      <c r="AG1416" s="17">
        <v>0.32058955171544801</v>
      </c>
      <c r="AH1416" s="17">
        <v>0.27636458654754198</v>
      </c>
      <c r="AI1416" s="17">
        <v>0.211203610308874</v>
      </c>
      <c r="AJ1416" s="17">
        <v>0.37352596106910102</v>
      </c>
      <c r="AK1416" s="17">
        <v>0.34645533227571301</v>
      </c>
      <c r="AL1416" s="17"/>
      <c r="AM1416" s="17">
        <v>0.38145443205331198</v>
      </c>
      <c r="AN1416" s="17">
        <v>0.35567276359229</v>
      </c>
      <c r="AO1416" s="17">
        <v>0.30895830880800601</v>
      </c>
      <c r="AP1416" s="17">
        <v>0.19566741211013799</v>
      </c>
      <c r="AQ1416" s="17">
        <v>0.298379417486135</v>
      </c>
      <c r="AR1416" s="17"/>
      <c r="AS1416" s="17">
        <v>0.22752888936139301</v>
      </c>
      <c r="AT1416" s="17">
        <v>0.30062163872516101</v>
      </c>
      <c r="AU1416" s="17">
        <v>0.36259100219634599</v>
      </c>
      <c r="AV1416" s="17">
        <v>0.30145215130977798</v>
      </c>
      <c r="AW1416" s="17"/>
      <c r="AX1416" s="17">
        <v>0.303921039006738</v>
      </c>
      <c r="AY1416" s="17"/>
      <c r="AZ1416" s="17">
        <v>0.30979487092569202</v>
      </c>
      <c r="BA1416" s="17">
        <v>0.28582865020565901</v>
      </c>
      <c r="BB1416" s="17">
        <v>0.286392329854465</v>
      </c>
      <c r="BC1416" s="17"/>
      <c r="BD1416" s="17">
        <v>0.29651564365465699</v>
      </c>
      <c r="BE1416" s="17">
        <v>0.30343447146097802</v>
      </c>
    </row>
    <row r="1417" spans="2:57" x14ac:dyDescent="0.35">
      <c r="B1417" t="s">
        <v>525</v>
      </c>
      <c r="C1417" s="17">
        <v>0.33935245971266298</v>
      </c>
      <c r="D1417" s="17">
        <v>0.30748441078232402</v>
      </c>
      <c r="E1417" s="17">
        <v>0.359689854270486</v>
      </c>
      <c r="F1417" s="17"/>
      <c r="G1417" s="17">
        <v>0.38161832639568799</v>
      </c>
      <c r="H1417" s="17">
        <v>0.28081286592127802</v>
      </c>
      <c r="I1417" s="17">
        <v>0.29704754692956598</v>
      </c>
      <c r="J1417" s="17">
        <v>0.45694067337062599</v>
      </c>
      <c r="K1417" s="17">
        <v>0.375537832019116</v>
      </c>
      <c r="L1417" s="17">
        <v>0.29547790072208402</v>
      </c>
      <c r="M1417" s="17"/>
      <c r="N1417" s="17">
        <v>0.363380153788598</v>
      </c>
      <c r="O1417" s="17">
        <v>0.32868610540145299</v>
      </c>
      <c r="P1417" s="17">
        <v>0.31723848588488002</v>
      </c>
      <c r="Q1417" s="17">
        <v>0.27895628894805402</v>
      </c>
      <c r="R1417" s="17"/>
      <c r="S1417" s="17">
        <v>0.266666666666667</v>
      </c>
      <c r="T1417" s="17">
        <v>0.34285714285714303</v>
      </c>
      <c r="U1417" s="17">
        <v>0.41176470588235298</v>
      </c>
      <c r="V1417" s="17">
        <v>0.38095238095238099</v>
      </c>
      <c r="W1417" s="17">
        <v>0.355932203389831</v>
      </c>
      <c r="X1417" s="17">
        <v>0.253164556962025</v>
      </c>
      <c r="Y1417" s="17">
        <v>0.42857142857142899</v>
      </c>
      <c r="Z1417" s="17">
        <v>0.27906976744186002</v>
      </c>
      <c r="AA1417" s="17">
        <v>0.344444444444444</v>
      </c>
      <c r="AB1417" s="17"/>
      <c r="AC1417" s="17">
        <v>0.35420901838130397</v>
      </c>
      <c r="AD1417" s="17">
        <v>0.32731000963439699</v>
      </c>
      <c r="AE1417" s="17">
        <v>0.38021575798664697</v>
      </c>
      <c r="AF1417" s="17"/>
      <c r="AG1417" s="17">
        <v>0.35506673286621099</v>
      </c>
      <c r="AH1417" s="17">
        <v>0.32431012826918998</v>
      </c>
      <c r="AI1417" s="17">
        <v>0.27131716802175698</v>
      </c>
      <c r="AJ1417" s="17">
        <v>0</v>
      </c>
      <c r="AK1417" s="17">
        <v>0.39081792158550499</v>
      </c>
      <c r="AL1417" s="17"/>
      <c r="AM1417" s="17">
        <v>0.34465249624218702</v>
      </c>
      <c r="AN1417" s="17">
        <v>0.30593820415672102</v>
      </c>
      <c r="AO1417" s="17">
        <v>0.31765776877563201</v>
      </c>
      <c r="AP1417" s="17">
        <v>0.39313637501483301</v>
      </c>
      <c r="AQ1417" s="17">
        <v>0.39487374021516702</v>
      </c>
      <c r="AR1417" s="17"/>
      <c r="AS1417" s="17">
        <v>0.37209439351676299</v>
      </c>
      <c r="AT1417" s="17">
        <v>0.31615017176633398</v>
      </c>
      <c r="AU1417" s="17">
        <v>0.34855711493204899</v>
      </c>
      <c r="AV1417" s="17">
        <v>0.32369576770734998</v>
      </c>
      <c r="AW1417" s="17"/>
      <c r="AX1417" s="17">
        <v>0.32597593395865598</v>
      </c>
      <c r="AY1417" s="17"/>
      <c r="AZ1417" s="17">
        <v>0.30784516090153802</v>
      </c>
      <c r="BA1417" s="17">
        <v>0.33662001886050902</v>
      </c>
      <c r="BB1417" s="17">
        <v>0.37423950561993102</v>
      </c>
      <c r="BC1417" s="17"/>
      <c r="BD1417" s="17">
        <v>0.34133338149196701</v>
      </c>
      <c r="BE1417" s="17">
        <v>0.32834439762374301</v>
      </c>
    </row>
    <row r="1418" spans="2:57" x14ac:dyDescent="0.35">
      <c r="B1418" t="s">
        <v>393</v>
      </c>
      <c r="C1418" s="17">
        <v>0.15831052994108999</v>
      </c>
      <c r="D1418" s="17">
        <v>0.12354272695641701</v>
      </c>
      <c r="E1418" s="17">
        <v>0.17480015877413099</v>
      </c>
      <c r="F1418" s="17"/>
      <c r="G1418" s="17">
        <v>0.142905804207827</v>
      </c>
      <c r="H1418" s="17">
        <v>0.14599538322064801</v>
      </c>
      <c r="I1418" s="17">
        <v>0.192937931410639</v>
      </c>
      <c r="J1418" s="17">
        <v>0.18644394244776599</v>
      </c>
      <c r="K1418" s="17">
        <v>0.103178532745535</v>
      </c>
      <c r="L1418" s="17">
        <v>0.13682606985023299</v>
      </c>
      <c r="M1418" s="17"/>
      <c r="N1418" s="17">
        <v>0.16149267739685699</v>
      </c>
      <c r="O1418" s="17">
        <v>0.17341581654819299</v>
      </c>
      <c r="P1418" s="17">
        <v>0.117493621172963</v>
      </c>
      <c r="Q1418" s="17">
        <v>0.146916521701941</v>
      </c>
      <c r="R1418" s="17"/>
      <c r="S1418" s="17">
        <v>0.133333333333333</v>
      </c>
      <c r="T1418" s="17">
        <v>0.19047619047618999</v>
      </c>
      <c r="U1418" s="17">
        <v>0.17647058823529399</v>
      </c>
      <c r="V1418" s="17">
        <v>7.9365079365079402E-2</v>
      </c>
      <c r="W1418" s="17">
        <v>0.22033898305084701</v>
      </c>
      <c r="X1418" s="17">
        <v>0.240506329113924</v>
      </c>
      <c r="Y1418" s="17">
        <v>0.128571428571429</v>
      </c>
      <c r="Z1418" s="17">
        <v>0.13953488372093001</v>
      </c>
      <c r="AA1418" s="17">
        <v>0.122222222222222</v>
      </c>
      <c r="AB1418" s="17"/>
      <c r="AC1418" s="17">
        <v>0.114523421567419</v>
      </c>
      <c r="AD1418" s="17">
        <v>0.177049243696144</v>
      </c>
      <c r="AE1418" s="17">
        <v>0.163239935135328</v>
      </c>
      <c r="AF1418" s="17"/>
      <c r="AG1418" s="17">
        <v>0.12845700984410399</v>
      </c>
      <c r="AH1418" s="17">
        <v>0.180763315375634</v>
      </c>
      <c r="AI1418" s="17">
        <v>0.24281032781273401</v>
      </c>
      <c r="AJ1418" s="17">
        <v>0.21919825984191299</v>
      </c>
      <c r="AK1418" s="17">
        <v>0.100671005597976</v>
      </c>
      <c r="AL1418" s="17"/>
      <c r="AM1418" s="17">
        <v>8.8548152610468098E-2</v>
      </c>
      <c r="AN1418" s="17">
        <v>0.12287621017175</v>
      </c>
      <c r="AO1418" s="17">
        <v>0.16536727129022</v>
      </c>
      <c r="AP1418" s="17">
        <v>0.18262277782411801</v>
      </c>
      <c r="AQ1418" s="17">
        <v>0.172770537733443</v>
      </c>
      <c r="AR1418" s="17"/>
      <c r="AS1418" s="17">
        <v>0.125724602625228</v>
      </c>
      <c r="AT1418" s="17">
        <v>0.18723010668585899</v>
      </c>
      <c r="AU1418" s="17">
        <v>0.17860007880988699</v>
      </c>
      <c r="AV1418" s="17">
        <v>0.118736588774041</v>
      </c>
      <c r="AW1418" s="17"/>
      <c r="AX1418" s="17">
        <v>0.16602518740979899</v>
      </c>
      <c r="AY1418" s="17"/>
      <c r="AZ1418" s="17">
        <v>0.182672401329733</v>
      </c>
      <c r="BA1418" s="17">
        <v>0.128744277639251</v>
      </c>
      <c r="BB1418" s="17">
        <v>0.170838268071274</v>
      </c>
      <c r="BC1418" s="17"/>
      <c r="BD1418" s="17">
        <v>0.14838193991381199</v>
      </c>
      <c r="BE1418" s="17">
        <v>0.152736131497376</v>
      </c>
    </row>
    <row r="1419" spans="2:57" x14ac:dyDescent="0.35">
      <c r="B1419" t="s">
        <v>81</v>
      </c>
      <c r="C1419" s="17">
        <v>4.8027132459469803E-2</v>
      </c>
      <c r="D1419" s="17">
        <v>3.8147782006137797E-2</v>
      </c>
      <c r="E1419" s="17">
        <v>5.40630578511056E-2</v>
      </c>
      <c r="F1419" s="17"/>
      <c r="G1419" s="17">
        <v>1.54645831057181E-2</v>
      </c>
      <c r="H1419" s="17">
        <v>3.4870203875643199E-2</v>
      </c>
      <c r="I1419" s="17">
        <v>4.6061228658775002E-2</v>
      </c>
      <c r="J1419" s="17">
        <v>1.6711230796181899E-2</v>
      </c>
      <c r="K1419" s="17">
        <v>0.12708459113609</v>
      </c>
      <c r="L1419" s="17">
        <v>7.9033620640633906E-2</v>
      </c>
      <c r="M1419" s="17"/>
      <c r="N1419" s="17">
        <v>4.6041700198158203E-2</v>
      </c>
      <c r="O1419" s="17">
        <v>5.1495085964238303E-2</v>
      </c>
      <c r="P1419" s="17">
        <v>5.1297223185094498E-2</v>
      </c>
      <c r="Q1419" s="17">
        <v>4.7997100018747699E-2</v>
      </c>
      <c r="R1419" s="17"/>
      <c r="S1419" s="17">
        <v>4.1666666666666699E-2</v>
      </c>
      <c r="T1419" s="17">
        <v>3.8095238095238099E-2</v>
      </c>
      <c r="U1419" s="17">
        <v>8.8235294117647106E-2</v>
      </c>
      <c r="V1419" s="17">
        <v>4.7619047619047603E-2</v>
      </c>
      <c r="W1419" s="17">
        <v>5.0847457627118599E-2</v>
      </c>
      <c r="X1419" s="17">
        <v>3.7974683544303799E-2</v>
      </c>
      <c r="Y1419" s="17">
        <v>1.4285714285714299E-2</v>
      </c>
      <c r="Z1419" s="17">
        <v>2.32558139534884E-2</v>
      </c>
      <c r="AA1419" s="17">
        <v>7.7777777777777807E-2</v>
      </c>
      <c r="AB1419" s="17"/>
      <c r="AC1419" s="17">
        <v>8.5474072075681307E-2</v>
      </c>
      <c r="AD1419" s="17">
        <v>3.5291933868822102E-2</v>
      </c>
      <c r="AE1419" s="17">
        <v>2.5656193178456601E-2</v>
      </c>
      <c r="AF1419" s="17"/>
      <c r="AG1419" s="17">
        <v>4.5914140035610299E-2</v>
      </c>
      <c r="AH1419" s="17">
        <v>4.4314376685661898E-2</v>
      </c>
      <c r="AI1419" s="17">
        <v>1.8317823908105501E-2</v>
      </c>
      <c r="AJ1419" s="17">
        <v>0.20363788954449299</v>
      </c>
      <c r="AK1419" s="17">
        <v>8.6111001482449101E-2</v>
      </c>
      <c r="AL1419" s="17"/>
      <c r="AM1419" s="17">
        <v>1.7098163456861701E-2</v>
      </c>
      <c r="AN1419" s="17">
        <v>9.3964604763693102E-2</v>
      </c>
      <c r="AO1419" s="17">
        <v>5.3022155924052697E-2</v>
      </c>
      <c r="AP1419" s="17">
        <v>2.2392531061482701E-2</v>
      </c>
      <c r="AQ1419" s="17">
        <v>0</v>
      </c>
      <c r="AR1419" s="17"/>
      <c r="AS1419" s="17">
        <v>9.5186436597692797E-2</v>
      </c>
      <c r="AT1419" s="17">
        <v>2.98086087511054E-2</v>
      </c>
      <c r="AU1419" s="17">
        <v>5.42569676785963E-2</v>
      </c>
      <c r="AV1419" s="17">
        <v>0</v>
      </c>
      <c r="AW1419" s="17"/>
      <c r="AX1419" s="17">
        <v>4.8350231459954297E-2</v>
      </c>
      <c r="AY1419" s="17"/>
      <c r="AZ1419" s="17">
        <v>4.7617286188414501E-2</v>
      </c>
      <c r="BA1419" s="17">
        <v>2.7696588094830998E-2</v>
      </c>
      <c r="BB1419" s="17">
        <v>6.7959128032030303E-2</v>
      </c>
      <c r="BC1419" s="17"/>
      <c r="BD1419" s="17">
        <v>6.8063499306970907E-2</v>
      </c>
      <c r="BE1419" s="17">
        <v>1.9391050511895699E-2</v>
      </c>
    </row>
    <row r="1420" spans="2:57" x14ac:dyDescent="0.35">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row>
    <row r="1421" spans="2:57" x14ac:dyDescent="0.35">
      <c r="B1421" s="6" t="s">
        <v>550</v>
      </c>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c r="AO1421" s="17"/>
      <c r="AP1421" s="17"/>
      <c r="AQ1421" s="17"/>
      <c r="AR1421" s="17"/>
      <c r="AS1421" s="17"/>
      <c r="AT1421" s="17"/>
      <c r="AU1421" s="17"/>
      <c r="AV1421" s="17"/>
      <c r="AW1421" s="17"/>
      <c r="AX1421" s="17"/>
      <c r="AY1421" s="17"/>
      <c r="AZ1421" s="17"/>
      <c r="BA1421" s="17"/>
      <c r="BB1421" s="17"/>
      <c r="BC1421" s="17"/>
      <c r="BD1421" s="17"/>
      <c r="BE1421" s="17"/>
    </row>
    <row r="1422" spans="2:57" x14ac:dyDescent="0.35">
      <c r="B1422" s="24" t="s">
        <v>85</v>
      </c>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row>
    <row r="1423" spans="2:57" x14ac:dyDescent="0.35">
      <c r="B1423" t="s">
        <v>184</v>
      </c>
      <c r="C1423" s="17">
        <v>3.9631805619476997E-2</v>
      </c>
      <c r="D1423" s="17">
        <v>5.8729978567887302E-2</v>
      </c>
      <c r="E1423" s="17">
        <v>2.8586396366877102E-2</v>
      </c>
      <c r="F1423" s="17"/>
      <c r="G1423" s="17">
        <v>2.6991425142850599E-2</v>
      </c>
      <c r="H1423" s="17">
        <v>5.2638648085862799E-2</v>
      </c>
      <c r="I1423" s="17">
        <v>5.8122716392641598E-2</v>
      </c>
      <c r="J1423" s="17">
        <v>2.45192093064646E-2</v>
      </c>
      <c r="K1423" s="17">
        <v>2.24308421771733E-2</v>
      </c>
      <c r="L1423" s="17">
        <v>0</v>
      </c>
      <c r="M1423" s="17"/>
      <c r="N1423" s="17">
        <v>3.5534584648493801E-2</v>
      </c>
      <c r="O1423" s="17">
        <v>5.8405369865025002E-2</v>
      </c>
      <c r="P1423" s="17">
        <v>2.05473666370199E-2</v>
      </c>
      <c r="Q1423" s="17">
        <v>4.4150383109282397E-2</v>
      </c>
      <c r="R1423" s="17"/>
      <c r="S1423" s="17">
        <v>0.05</v>
      </c>
      <c r="T1423" s="17">
        <v>5.7142857142857099E-2</v>
      </c>
      <c r="U1423" s="17">
        <v>0</v>
      </c>
      <c r="V1423" s="17">
        <v>1.58730158730159E-2</v>
      </c>
      <c r="W1423" s="17">
        <v>3.3898305084745797E-2</v>
      </c>
      <c r="X1423" s="17">
        <v>3.7974683544303799E-2</v>
      </c>
      <c r="Y1423" s="17">
        <v>0.1</v>
      </c>
      <c r="Z1423" s="17">
        <v>2.32558139534884E-2</v>
      </c>
      <c r="AA1423" s="17">
        <v>2.2222222222222199E-2</v>
      </c>
      <c r="AB1423" s="17"/>
      <c r="AC1423" s="17">
        <v>3.5529704107149299E-2</v>
      </c>
      <c r="AD1423" s="17">
        <v>4.3600703942554997E-2</v>
      </c>
      <c r="AE1423" s="17">
        <v>3.8489185676312598E-2</v>
      </c>
      <c r="AF1423" s="17"/>
      <c r="AG1423" s="17">
        <v>5.2050411848680499E-2</v>
      </c>
      <c r="AH1423" s="17">
        <v>3.4086302689141701E-2</v>
      </c>
      <c r="AI1423" s="17">
        <v>5.5786738439277603E-2</v>
      </c>
      <c r="AJ1423" s="17">
        <v>0.20363788954449299</v>
      </c>
      <c r="AK1423" s="17">
        <v>2.2625617906142401E-2</v>
      </c>
      <c r="AL1423" s="17"/>
      <c r="AM1423" s="17">
        <v>3.5019992595200201E-2</v>
      </c>
      <c r="AN1423" s="17">
        <v>0</v>
      </c>
      <c r="AO1423" s="17">
        <v>4.1848266321955402E-2</v>
      </c>
      <c r="AP1423" s="17">
        <v>7.4141767309408801E-2</v>
      </c>
      <c r="AQ1423" s="17">
        <v>4.2115066185209202E-2</v>
      </c>
      <c r="AR1423" s="17"/>
      <c r="AS1423" s="17">
        <v>4.2544781713589198E-2</v>
      </c>
      <c r="AT1423" s="17">
        <v>5.1225507644052003E-2</v>
      </c>
      <c r="AU1423" s="17">
        <v>0</v>
      </c>
      <c r="AV1423" s="17">
        <v>6.3547902917047303E-2</v>
      </c>
      <c r="AW1423" s="17"/>
      <c r="AX1423" s="17">
        <v>3.5405506179110403E-2</v>
      </c>
      <c r="AY1423" s="17"/>
      <c r="AZ1423" s="17">
        <v>3.2239047300637903E-2</v>
      </c>
      <c r="BA1423" s="17">
        <v>6.4364682662382794E-2</v>
      </c>
      <c r="BB1423" s="17">
        <v>1.8819362323641599E-2</v>
      </c>
      <c r="BC1423" s="17"/>
      <c r="BD1423" s="17">
        <v>3.9988356566461401E-2</v>
      </c>
      <c r="BE1423" s="17">
        <v>4.9716312590946998E-2</v>
      </c>
    </row>
    <row r="1424" spans="2:57" x14ac:dyDescent="0.35">
      <c r="B1424" t="s">
        <v>185</v>
      </c>
      <c r="C1424" s="17">
        <v>0.18979135598796801</v>
      </c>
      <c r="D1424" s="17">
        <v>0.25042680609111001</v>
      </c>
      <c r="E1424" s="17">
        <v>0.155023650787325</v>
      </c>
      <c r="F1424" s="17"/>
      <c r="G1424" s="17">
        <v>0.249220203718796</v>
      </c>
      <c r="H1424" s="17">
        <v>0.27404793223084101</v>
      </c>
      <c r="I1424" s="17">
        <v>0.169668424482913</v>
      </c>
      <c r="J1424" s="17">
        <v>0.14883755727554199</v>
      </c>
      <c r="K1424" s="17">
        <v>0.102201848080949</v>
      </c>
      <c r="L1424" s="17">
        <v>0.103772581066188</v>
      </c>
      <c r="M1424" s="17"/>
      <c r="N1424" s="17">
        <v>0.16642574012299399</v>
      </c>
      <c r="O1424" s="17">
        <v>0.19833103675310201</v>
      </c>
      <c r="P1424" s="17">
        <v>0.207259517851101</v>
      </c>
      <c r="Q1424" s="17">
        <v>0.245560026179448</v>
      </c>
      <c r="R1424" s="17"/>
      <c r="S1424" s="17">
        <v>0.22500000000000001</v>
      </c>
      <c r="T1424" s="17">
        <v>0.15238095238095201</v>
      </c>
      <c r="U1424" s="17">
        <v>0.23529411764705899</v>
      </c>
      <c r="V1424" s="17">
        <v>0.26984126984126999</v>
      </c>
      <c r="W1424" s="17">
        <v>0.13559322033898299</v>
      </c>
      <c r="X1424" s="17">
        <v>0.227848101265823</v>
      </c>
      <c r="Y1424" s="17">
        <v>0.2</v>
      </c>
      <c r="Z1424" s="17">
        <v>0.186046511627907</v>
      </c>
      <c r="AA1424" s="17">
        <v>8.8888888888888906E-2</v>
      </c>
      <c r="AB1424" s="17"/>
      <c r="AC1424" s="17">
        <v>0.22792760795220299</v>
      </c>
      <c r="AD1424" s="17">
        <v>0.182073063913993</v>
      </c>
      <c r="AE1424" s="17">
        <v>0.14088388863741899</v>
      </c>
      <c r="AF1424" s="17"/>
      <c r="AG1424" s="17">
        <v>0.25576654248580499</v>
      </c>
      <c r="AH1424" s="17">
        <v>0.16389142402100401</v>
      </c>
      <c r="AI1424" s="17">
        <v>0.19039894571409399</v>
      </c>
      <c r="AJ1424" s="17">
        <v>0.37352596106910102</v>
      </c>
      <c r="AK1424" s="17">
        <v>7.1403377497007994E-2</v>
      </c>
      <c r="AL1424" s="17"/>
      <c r="AM1424" s="17">
        <v>0.17088096831335201</v>
      </c>
      <c r="AN1424" s="17">
        <v>0.19469063020786501</v>
      </c>
      <c r="AO1424" s="17">
        <v>0.18741129526622199</v>
      </c>
      <c r="AP1424" s="17">
        <v>0.20098039470101101</v>
      </c>
      <c r="AQ1424" s="17">
        <v>0.30305886928449199</v>
      </c>
      <c r="AR1424" s="17"/>
      <c r="AS1424" s="17">
        <v>0.17917762338966201</v>
      </c>
      <c r="AT1424" s="17">
        <v>0.23835446147040901</v>
      </c>
      <c r="AU1424" s="17">
        <v>8.62396899792785E-2</v>
      </c>
      <c r="AV1424" s="17">
        <v>0.24128822478710801</v>
      </c>
      <c r="AW1424" s="17"/>
      <c r="AX1424" s="17">
        <v>0.18760924289381301</v>
      </c>
      <c r="AY1424" s="17"/>
      <c r="AZ1424" s="17">
        <v>0.177323237056145</v>
      </c>
      <c r="BA1424" s="17">
        <v>0.25314705554727701</v>
      </c>
      <c r="BB1424" s="17">
        <v>0.13558517223511099</v>
      </c>
      <c r="BC1424" s="17"/>
      <c r="BD1424" s="17">
        <v>0.189189305520884</v>
      </c>
      <c r="BE1424" s="17">
        <v>0.22686283565923901</v>
      </c>
    </row>
    <row r="1425" spans="2:57" x14ac:dyDescent="0.35">
      <c r="B1425" t="s">
        <v>549</v>
      </c>
      <c r="C1425" s="17">
        <v>0.260068041765252</v>
      </c>
      <c r="D1425" s="17">
        <v>0.29717552203169101</v>
      </c>
      <c r="E1425" s="17">
        <v>0.23946771438228101</v>
      </c>
      <c r="F1425" s="17"/>
      <c r="G1425" s="17">
        <v>0.33475343707294197</v>
      </c>
      <c r="H1425" s="17">
        <v>0.24613828091005499</v>
      </c>
      <c r="I1425" s="17">
        <v>0.22571356316962499</v>
      </c>
      <c r="J1425" s="17">
        <v>0.233200989507232</v>
      </c>
      <c r="K1425" s="17">
        <v>0.28260551702110498</v>
      </c>
      <c r="L1425" s="17">
        <v>0.38560625958337402</v>
      </c>
      <c r="M1425" s="17"/>
      <c r="N1425" s="17">
        <v>0.27017211575886102</v>
      </c>
      <c r="O1425" s="17">
        <v>0.251267577011071</v>
      </c>
      <c r="P1425" s="17">
        <v>0.28240949800587301</v>
      </c>
      <c r="Q1425" s="17">
        <v>0.20270396813494301</v>
      </c>
      <c r="R1425" s="17"/>
      <c r="S1425" s="17">
        <v>0.29166666666666702</v>
      </c>
      <c r="T1425" s="17">
        <v>0.22857142857142901</v>
      </c>
      <c r="U1425" s="17">
        <v>0.20588235294117599</v>
      </c>
      <c r="V1425" s="17">
        <v>0.22222222222222199</v>
      </c>
      <c r="W1425" s="17">
        <v>0.20338983050847501</v>
      </c>
      <c r="X1425" s="17">
        <v>0.316455696202532</v>
      </c>
      <c r="Y1425" s="17">
        <v>0.27142857142857102</v>
      </c>
      <c r="Z1425" s="17">
        <v>0.372093023255814</v>
      </c>
      <c r="AA1425" s="17">
        <v>0.27777777777777801</v>
      </c>
      <c r="AB1425" s="17"/>
      <c r="AC1425" s="17">
        <v>0.23809167182893501</v>
      </c>
      <c r="AD1425" s="17">
        <v>0.27271322336869003</v>
      </c>
      <c r="AE1425" s="17">
        <v>0.26696002572493499</v>
      </c>
      <c r="AF1425" s="17"/>
      <c r="AG1425" s="17">
        <v>0.25409102741240602</v>
      </c>
      <c r="AH1425" s="17">
        <v>0.245008208698998</v>
      </c>
      <c r="AI1425" s="17">
        <v>0.25495729478122697</v>
      </c>
      <c r="AJ1425" s="17">
        <v>0.20363788954449299</v>
      </c>
      <c r="AK1425" s="17">
        <v>0.391022945853225</v>
      </c>
      <c r="AL1425" s="17"/>
      <c r="AM1425" s="17">
        <v>0.33144524155978</v>
      </c>
      <c r="AN1425" s="17">
        <v>0.18037353057132199</v>
      </c>
      <c r="AO1425" s="17">
        <v>0.26289159625882902</v>
      </c>
      <c r="AP1425" s="17">
        <v>0.27301272285730099</v>
      </c>
      <c r="AQ1425" s="17">
        <v>0.211599615993496</v>
      </c>
      <c r="AR1425" s="17"/>
      <c r="AS1425" s="17">
        <v>0.27366757460090202</v>
      </c>
      <c r="AT1425" s="17">
        <v>0.26444508258102001</v>
      </c>
      <c r="AU1425" s="17">
        <v>0.264054882715614</v>
      </c>
      <c r="AV1425" s="17">
        <v>0.220696840041607</v>
      </c>
      <c r="AW1425" s="17"/>
      <c r="AX1425" s="17">
        <v>0.24881860791728699</v>
      </c>
      <c r="AY1425" s="17"/>
      <c r="AZ1425" s="17">
        <v>0.27522384741405298</v>
      </c>
      <c r="BA1425" s="17">
        <v>0.24889950993821799</v>
      </c>
      <c r="BB1425" s="17">
        <v>0.258481191042707</v>
      </c>
      <c r="BC1425" s="17"/>
      <c r="BD1425" s="17">
        <v>0.270601058862731</v>
      </c>
      <c r="BE1425" s="17">
        <v>0.26755651953542497</v>
      </c>
    </row>
    <row r="1426" spans="2:57" x14ac:dyDescent="0.35">
      <c r="B1426" t="s">
        <v>187</v>
      </c>
      <c r="C1426" s="17">
        <v>0.25746592166478799</v>
      </c>
      <c r="D1426" s="17">
        <v>0.22044884926564801</v>
      </c>
      <c r="E1426" s="17">
        <v>0.278215643658488</v>
      </c>
      <c r="F1426" s="17"/>
      <c r="G1426" s="17">
        <v>0.175510802555985</v>
      </c>
      <c r="H1426" s="17">
        <v>0.263531665166089</v>
      </c>
      <c r="I1426" s="17">
        <v>0.28613647799571201</v>
      </c>
      <c r="J1426" s="17">
        <v>0.25222162220621203</v>
      </c>
      <c r="K1426" s="17">
        <v>0.235466871105276</v>
      </c>
      <c r="L1426" s="17">
        <v>0.31525002187695</v>
      </c>
      <c r="M1426" s="17"/>
      <c r="N1426" s="17">
        <v>0.26596653092234501</v>
      </c>
      <c r="O1426" s="17">
        <v>0.22156406137109499</v>
      </c>
      <c r="P1426" s="17">
        <v>0.30506636271145798</v>
      </c>
      <c r="Q1426" s="17">
        <v>0.237972101558589</v>
      </c>
      <c r="R1426" s="17"/>
      <c r="S1426" s="17">
        <v>0.25</v>
      </c>
      <c r="T1426" s="17">
        <v>0.314285714285714</v>
      </c>
      <c r="U1426" s="17">
        <v>0.29411764705882398</v>
      </c>
      <c r="V1426" s="17">
        <v>0.19047619047618999</v>
      </c>
      <c r="W1426" s="17">
        <v>0.338983050847458</v>
      </c>
      <c r="X1426" s="17">
        <v>0.215189873417722</v>
      </c>
      <c r="Y1426" s="17">
        <v>0.22857142857142901</v>
      </c>
      <c r="Z1426" s="17">
        <v>0.116279069767442</v>
      </c>
      <c r="AA1426" s="17">
        <v>0.27777777777777801</v>
      </c>
      <c r="AB1426" s="17"/>
      <c r="AC1426" s="17">
        <v>0.23681713543191399</v>
      </c>
      <c r="AD1426" s="17">
        <v>0.24449450682086399</v>
      </c>
      <c r="AE1426" s="17">
        <v>0.33394446100550801</v>
      </c>
      <c r="AF1426" s="17"/>
      <c r="AG1426" s="17">
        <v>0.25718557493544902</v>
      </c>
      <c r="AH1426" s="17">
        <v>0.273890234683839</v>
      </c>
      <c r="AI1426" s="17">
        <v>0.21861351046869401</v>
      </c>
      <c r="AJ1426" s="17">
        <v>0</v>
      </c>
      <c r="AK1426" s="17">
        <v>0.22304169933092399</v>
      </c>
      <c r="AL1426" s="17"/>
      <c r="AM1426" s="17">
        <v>0.23537887397384799</v>
      </c>
      <c r="AN1426" s="17">
        <v>0.32391549422773003</v>
      </c>
      <c r="AO1426" s="17">
        <v>0.247727095499056</v>
      </c>
      <c r="AP1426" s="17">
        <v>0.26035522964501401</v>
      </c>
      <c r="AQ1426" s="17">
        <v>0.128072996142713</v>
      </c>
      <c r="AR1426" s="17"/>
      <c r="AS1426" s="17">
        <v>0.21155810578364201</v>
      </c>
      <c r="AT1426" s="17">
        <v>0.26188676798635002</v>
      </c>
      <c r="AU1426" s="17">
        <v>0.31566528170726799</v>
      </c>
      <c r="AV1426" s="17">
        <v>0.244484805721909</v>
      </c>
      <c r="AW1426" s="17"/>
      <c r="AX1426" s="17">
        <v>0.26291662814445299</v>
      </c>
      <c r="AY1426" s="17"/>
      <c r="AZ1426" s="17">
        <v>0.26240443091583698</v>
      </c>
      <c r="BA1426" s="17">
        <v>0.24396723954966901</v>
      </c>
      <c r="BB1426" s="17">
        <v>0.27149170524576799</v>
      </c>
      <c r="BC1426" s="17"/>
      <c r="BD1426" s="17">
        <v>0.24733418141410099</v>
      </c>
      <c r="BE1426" s="17">
        <v>0.25677324337233798</v>
      </c>
    </row>
    <row r="1427" spans="2:57" x14ac:dyDescent="0.35">
      <c r="B1427" t="s">
        <v>188</v>
      </c>
      <c r="C1427" s="17">
        <v>0.144904951128318</v>
      </c>
      <c r="D1427" s="17">
        <v>0.11692921700203</v>
      </c>
      <c r="E1427" s="17">
        <v>0.16203898051541099</v>
      </c>
      <c r="F1427" s="17"/>
      <c r="G1427" s="17">
        <v>0.14481496353568199</v>
      </c>
      <c r="H1427" s="17">
        <v>9.0787583374361394E-2</v>
      </c>
      <c r="I1427" s="17">
        <v>0.142209717242334</v>
      </c>
      <c r="J1427" s="17">
        <v>0.20072468382140601</v>
      </c>
      <c r="K1427" s="17">
        <v>0.21952893159762599</v>
      </c>
      <c r="L1427" s="17">
        <v>6.1801502773967697E-2</v>
      </c>
      <c r="M1427" s="17"/>
      <c r="N1427" s="17">
        <v>0.154968886927313</v>
      </c>
      <c r="O1427" s="17">
        <v>0.156975527467652</v>
      </c>
      <c r="P1427" s="17">
        <v>0.13436990987247799</v>
      </c>
      <c r="Q1427" s="17">
        <v>8.6886099116682297E-2</v>
      </c>
      <c r="R1427" s="17"/>
      <c r="S1427" s="17">
        <v>0.116666666666667</v>
      </c>
      <c r="T1427" s="17">
        <v>0.133333333333333</v>
      </c>
      <c r="U1427" s="17">
        <v>0.20588235294117599</v>
      </c>
      <c r="V1427" s="17">
        <v>0.126984126984127</v>
      </c>
      <c r="W1427" s="17">
        <v>0.22033898305084701</v>
      </c>
      <c r="X1427" s="17">
        <v>0.126582278481013</v>
      </c>
      <c r="Y1427" s="17">
        <v>0.114285714285714</v>
      </c>
      <c r="Z1427" s="17">
        <v>0.186046511627907</v>
      </c>
      <c r="AA1427" s="17">
        <v>0.133333333333333</v>
      </c>
      <c r="AB1427" s="17"/>
      <c r="AC1427" s="17">
        <v>0.15102734677479199</v>
      </c>
      <c r="AD1427" s="17">
        <v>0.154803404506411</v>
      </c>
      <c r="AE1427" s="17">
        <v>8.8238422888580803E-2</v>
      </c>
      <c r="AF1427" s="17"/>
      <c r="AG1427" s="17">
        <v>9.9481121416028301E-2</v>
      </c>
      <c r="AH1427" s="17">
        <v>0.19120277063353</v>
      </c>
      <c r="AI1427" s="17">
        <v>0.17059731606724601</v>
      </c>
      <c r="AJ1427" s="17">
        <v>0.21919825984191299</v>
      </c>
      <c r="AK1427" s="17">
        <v>9.0502471624569494E-2</v>
      </c>
      <c r="AL1427" s="17"/>
      <c r="AM1427" s="17">
        <v>0.122356957096612</v>
      </c>
      <c r="AN1427" s="17">
        <v>0.12739901415685001</v>
      </c>
      <c r="AO1427" s="17">
        <v>0.15275612734053501</v>
      </c>
      <c r="AP1427" s="17">
        <v>0.15352203803325401</v>
      </c>
      <c r="AQ1427" s="17">
        <v>0.132582840692055</v>
      </c>
      <c r="AR1427" s="17"/>
      <c r="AS1427" s="17">
        <v>0.14284433893552201</v>
      </c>
      <c r="AT1427" s="17">
        <v>0.126181159862396</v>
      </c>
      <c r="AU1427" s="17">
        <v>0.150926785791407</v>
      </c>
      <c r="AV1427" s="17">
        <v>0.18357510040965</v>
      </c>
      <c r="AW1427" s="17"/>
      <c r="AX1427" s="17">
        <v>0.160286636319527</v>
      </c>
      <c r="AY1427" s="17"/>
      <c r="AZ1427" s="17">
        <v>0.136284247857591</v>
      </c>
      <c r="BA1427" s="17">
        <v>0.11097244207208699</v>
      </c>
      <c r="BB1427" s="17">
        <v>0.201229839517333</v>
      </c>
      <c r="BC1427" s="17"/>
      <c r="BD1427" s="17">
        <v>0.132081704774764</v>
      </c>
      <c r="BE1427" s="17">
        <v>0.14791755989934199</v>
      </c>
    </row>
    <row r="1428" spans="2:57" x14ac:dyDescent="0.35">
      <c r="B1428" t="s">
        <v>81</v>
      </c>
      <c r="C1428" s="17">
        <v>0.108137923834197</v>
      </c>
      <c r="D1428" s="17">
        <v>5.6289627041633698E-2</v>
      </c>
      <c r="E1428" s="17">
        <v>0.13666761428961799</v>
      </c>
      <c r="F1428" s="17"/>
      <c r="G1428" s="17">
        <v>6.8709167973745197E-2</v>
      </c>
      <c r="H1428" s="17">
        <v>7.2855890232791001E-2</v>
      </c>
      <c r="I1428" s="17">
        <v>0.11814910071677399</v>
      </c>
      <c r="J1428" s="17">
        <v>0.14049593788314299</v>
      </c>
      <c r="K1428" s="17">
        <v>0.13776599001787199</v>
      </c>
      <c r="L1428" s="17">
        <v>0.13356963469951999</v>
      </c>
      <c r="M1428" s="17"/>
      <c r="N1428" s="17">
        <v>0.106932141619994</v>
      </c>
      <c r="O1428" s="17">
        <v>0.113456427532055</v>
      </c>
      <c r="P1428" s="17">
        <v>5.0347344922069201E-2</v>
      </c>
      <c r="Q1428" s="17">
        <v>0.18272742190105501</v>
      </c>
      <c r="R1428" s="17"/>
      <c r="S1428" s="17">
        <v>6.6666666666666693E-2</v>
      </c>
      <c r="T1428" s="17">
        <v>0.114285714285714</v>
      </c>
      <c r="U1428" s="17">
        <v>5.8823529411764698E-2</v>
      </c>
      <c r="V1428" s="17">
        <v>0.17460317460317501</v>
      </c>
      <c r="W1428" s="17">
        <v>6.7796610169491497E-2</v>
      </c>
      <c r="X1428" s="17">
        <v>7.5949367088607597E-2</v>
      </c>
      <c r="Y1428" s="17">
        <v>8.5714285714285701E-2</v>
      </c>
      <c r="Z1428" s="17">
        <v>0.116279069767442</v>
      </c>
      <c r="AA1428" s="17">
        <v>0.2</v>
      </c>
      <c r="AB1428" s="17"/>
      <c r="AC1428" s="17">
        <v>0.11060653390500701</v>
      </c>
      <c r="AD1428" s="17">
        <v>0.102315097447487</v>
      </c>
      <c r="AE1428" s="17">
        <v>0.131484016067245</v>
      </c>
      <c r="AF1428" s="17"/>
      <c r="AG1428" s="17">
        <v>8.1425321901631598E-2</v>
      </c>
      <c r="AH1428" s="17">
        <v>9.1921059273486302E-2</v>
      </c>
      <c r="AI1428" s="17">
        <v>0.10964619452946101</v>
      </c>
      <c r="AJ1428" s="17">
        <v>0</v>
      </c>
      <c r="AK1428" s="17">
        <v>0.20140388778813101</v>
      </c>
      <c r="AL1428" s="17"/>
      <c r="AM1428" s="17">
        <v>0.104917966461208</v>
      </c>
      <c r="AN1428" s="17">
        <v>0.17362133083623399</v>
      </c>
      <c r="AO1428" s="17">
        <v>0.10736561931340299</v>
      </c>
      <c r="AP1428" s="17">
        <v>3.7987847454010397E-2</v>
      </c>
      <c r="AQ1428" s="17">
        <v>0.18257061170203501</v>
      </c>
      <c r="AR1428" s="17"/>
      <c r="AS1428" s="17">
        <v>0.15020757557668199</v>
      </c>
      <c r="AT1428" s="17">
        <v>5.7907020455773298E-2</v>
      </c>
      <c r="AU1428" s="17">
        <v>0.18311335980643301</v>
      </c>
      <c r="AV1428" s="17">
        <v>4.64071261226787E-2</v>
      </c>
      <c r="AW1428" s="17"/>
      <c r="AX1428" s="17">
        <v>0.10496337854580901</v>
      </c>
      <c r="AY1428" s="17"/>
      <c r="AZ1428" s="17">
        <v>0.11652518945573601</v>
      </c>
      <c r="BA1428" s="17">
        <v>7.8649070230366297E-2</v>
      </c>
      <c r="BB1428" s="17">
        <v>0.11439272963543801</v>
      </c>
      <c r="BC1428" s="17"/>
      <c r="BD1428" s="17">
        <v>0.120805392861058</v>
      </c>
      <c r="BE1428" s="17">
        <v>5.11735289427089E-2</v>
      </c>
    </row>
    <row r="1429" spans="2:57" x14ac:dyDescent="0.35">
      <c r="C1429" s="17"/>
      <c r="D1429" s="17"/>
      <c r="E1429" s="17"/>
      <c r="F1429" s="17"/>
      <c r="G1429" s="17"/>
      <c r="H1429" s="17"/>
      <c r="I1429" s="17"/>
      <c r="J1429" s="17"/>
      <c r="K1429" s="17"/>
      <c r="L1429" s="17"/>
      <c r="M1429" s="17"/>
      <c r="N1429" s="17"/>
      <c r="O1429" s="17"/>
      <c r="P1429" s="17"/>
      <c r="Q1429" s="17"/>
      <c r="R1429" s="17"/>
      <c r="S1429" s="17"/>
      <c r="T1429" s="17"/>
      <c r="U1429" s="17"/>
      <c r="V1429" s="17"/>
      <c r="W1429" s="17"/>
      <c r="X1429" s="17"/>
      <c r="Y1429" s="17"/>
      <c r="Z1429" s="17"/>
      <c r="AA1429" s="17"/>
      <c r="AB1429" s="17"/>
      <c r="AC1429" s="17"/>
      <c r="AD1429" s="17"/>
      <c r="AE1429" s="17"/>
      <c r="AF1429" s="17"/>
      <c r="AG1429" s="17"/>
      <c r="AH1429" s="17"/>
      <c r="AI1429" s="17"/>
      <c r="AJ1429" s="17"/>
      <c r="AK1429" s="17"/>
      <c r="AL1429" s="17"/>
      <c r="AM1429" s="17"/>
      <c r="AN1429" s="17"/>
      <c r="AO1429" s="17"/>
      <c r="AP1429" s="17"/>
      <c r="AQ1429" s="17"/>
      <c r="AR1429" s="17"/>
      <c r="AS1429" s="17"/>
      <c r="AT1429" s="17"/>
      <c r="AU1429" s="17"/>
      <c r="AV1429" s="17"/>
      <c r="AW1429" s="17"/>
      <c r="AX1429" s="17"/>
      <c r="AY1429" s="17"/>
      <c r="AZ1429" s="17"/>
      <c r="BA1429" s="17"/>
      <c r="BB1429" s="17"/>
      <c r="BC1429" s="17"/>
      <c r="BD1429" s="17"/>
      <c r="BE1429" s="17"/>
    </row>
    <row r="1430" spans="2:57" x14ac:dyDescent="0.35">
      <c r="B1430" s="6" t="s">
        <v>559</v>
      </c>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c r="AC1430" s="17"/>
      <c r="AD1430" s="17"/>
      <c r="AE1430" s="17"/>
      <c r="AF1430" s="17"/>
      <c r="AG1430" s="17"/>
      <c r="AH1430" s="17"/>
      <c r="AI1430" s="17"/>
      <c r="AJ1430" s="17"/>
      <c r="AK1430" s="17"/>
      <c r="AL1430" s="17"/>
      <c r="AM1430" s="17"/>
      <c r="AN1430" s="17"/>
      <c r="AO1430" s="17"/>
      <c r="AP1430" s="17"/>
      <c r="AQ1430" s="17"/>
      <c r="AR1430" s="17"/>
      <c r="AS1430" s="17"/>
      <c r="AT1430" s="17"/>
      <c r="AU1430" s="17"/>
      <c r="AV1430" s="17"/>
      <c r="AW1430" s="17"/>
      <c r="AX1430" s="17"/>
      <c r="AY1430" s="17"/>
      <c r="AZ1430" s="17"/>
      <c r="BA1430" s="17"/>
      <c r="BB1430" s="17"/>
      <c r="BC1430" s="17"/>
      <c r="BD1430" s="17"/>
      <c r="BE1430" s="17"/>
    </row>
    <row r="1431" spans="2:57" x14ac:dyDescent="0.35">
      <c r="B1431" s="24" t="s">
        <v>85</v>
      </c>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c r="AG1431" s="17"/>
      <c r="AH1431" s="17"/>
      <c r="AI1431" s="17"/>
      <c r="AJ1431" s="17"/>
      <c r="AK1431" s="17"/>
      <c r="AL1431" s="17"/>
      <c r="AM1431" s="17"/>
      <c r="AN1431" s="17"/>
      <c r="AO1431" s="17"/>
      <c r="AP1431" s="17"/>
      <c r="AQ1431" s="17"/>
      <c r="AR1431" s="17"/>
      <c r="AS1431" s="17"/>
      <c r="AT1431" s="17"/>
      <c r="AU1431" s="17"/>
      <c r="AV1431" s="17"/>
      <c r="AW1431" s="17"/>
      <c r="AX1431" s="17"/>
      <c r="AY1431" s="17"/>
      <c r="AZ1431" s="17"/>
      <c r="BA1431" s="17"/>
      <c r="BB1431" s="17"/>
      <c r="BC1431" s="17"/>
      <c r="BD1431" s="17"/>
      <c r="BE1431" s="17"/>
    </row>
    <row r="1432" spans="2:57" x14ac:dyDescent="0.35">
      <c r="B1432" t="s">
        <v>551</v>
      </c>
      <c r="C1432" s="17">
        <v>0.467903707475396</v>
      </c>
      <c r="D1432" s="17">
        <v>0.43377850383112998</v>
      </c>
      <c r="E1432" s="17">
        <v>0.487942158849338</v>
      </c>
      <c r="F1432" s="17"/>
      <c r="G1432" s="17">
        <v>0.36615213520037898</v>
      </c>
      <c r="H1432" s="17">
        <v>0.40469070086314302</v>
      </c>
      <c r="I1432" s="17">
        <v>0.48319768730389401</v>
      </c>
      <c r="J1432" s="17">
        <v>0.57691342431660697</v>
      </c>
      <c r="K1432" s="17">
        <v>0.49992468939146201</v>
      </c>
      <c r="L1432" s="17">
        <v>0.47664044985612702</v>
      </c>
      <c r="M1432" s="17"/>
      <c r="N1432" s="17">
        <v>0.50066447536926095</v>
      </c>
      <c r="O1432" s="17">
        <v>0.40154093404511498</v>
      </c>
      <c r="P1432" s="17">
        <v>0.52126221982939802</v>
      </c>
      <c r="Q1432" s="17">
        <v>0.38712388336516601</v>
      </c>
      <c r="R1432" s="17"/>
      <c r="S1432" s="17">
        <v>0.36666666666666697</v>
      </c>
      <c r="T1432" s="17">
        <v>0.42857142857142899</v>
      </c>
      <c r="U1432" s="17">
        <v>0.52941176470588203</v>
      </c>
      <c r="V1432" s="17">
        <v>0.55555555555555602</v>
      </c>
      <c r="W1432" s="17">
        <v>0.42372881355932202</v>
      </c>
      <c r="X1432" s="17">
        <v>0.455696202531646</v>
      </c>
      <c r="Y1432" s="17">
        <v>0.47142857142857097</v>
      </c>
      <c r="Z1432" s="17">
        <v>0.372093023255814</v>
      </c>
      <c r="AA1432" s="17">
        <v>0.58888888888888902</v>
      </c>
      <c r="AB1432" s="17"/>
      <c r="AC1432" s="17">
        <v>0.50606852806973002</v>
      </c>
      <c r="AD1432" s="17">
        <v>0.45742401824426299</v>
      </c>
      <c r="AE1432" s="17">
        <v>0.44623025936909699</v>
      </c>
      <c r="AF1432" s="17"/>
      <c r="AG1432" s="17">
        <v>0.434340816993805</v>
      </c>
      <c r="AH1432" s="17">
        <v>0.49752089441638803</v>
      </c>
      <c r="AI1432" s="17">
        <v>0.373321805463944</v>
      </c>
      <c r="AJ1432" s="17">
        <v>0.61166728040352503</v>
      </c>
      <c r="AK1432" s="17">
        <v>0.57413755302884295</v>
      </c>
      <c r="AL1432" s="17"/>
      <c r="AM1432" s="17">
        <v>0.42546499981075098</v>
      </c>
      <c r="AN1432" s="17">
        <v>0.486406901364206</v>
      </c>
      <c r="AO1432" s="17">
        <v>0.45049491919994</v>
      </c>
      <c r="AP1432" s="17">
        <v>0.49068938252287703</v>
      </c>
      <c r="AQ1432" s="17">
        <v>0.45001005889453799</v>
      </c>
      <c r="AR1432" s="17"/>
      <c r="AS1432" s="17">
        <v>0.51829550923506296</v>
      </c>
      <c r="AT1432" s="17">
        <v>0.45791917400794302</v>
      </c>
      <c r="AU1432" s="17">
        <v>0.48348438767834301</v>
      </c>
      <c r="AV1432" s="17">
        <v>0.38190021599672203</v>
      </c>
      <c r="AW1432" s="17"/>
      <c r="AX1432" s="17">
        <v>0.46825692304998201</v>
      </c>
      <c r="AY1432" s="17"/>
      <c r="AZ1432" s="17">
        <v>0.461997637631891</v>
      </c>
      <c r="BA1432" s="17">
        <v>0.46019031962454698</v>
      </c>
      <c r="BB1432" s="17">
        <v>0.48196910488195299</v>
      </c>
      <c r="BC1432" s="17"/>
      <c r="BD1432" s="17">
        <v>0.47288698200659501</v>
      </c>
      <c r="BE1432" s="17">
        <v>0.43341166311827201</v>
      </c>
    </row>
    <row r="1433" spans="2:57" x14ac:dyDescent="0.35">
      <c r="B1433" t="s">
        <v>552</v>
      </c>
      <c r="C1433" s="17">
        <v>0.44749513725297602</v>
      </c>
      <c r="D1433" s="17">
        <v>0.39254700989186297</v>
      </c>
      <c r="E1433" s="17">
        <v>0.47721265382933498</v>
      </c>
      <c r="F1433" s="17"/>
      <c r="G1433" s="17">
        <v>0.400478525762828</v>
      </c>
      <c r="H1433" s="17">
        <v>0.39174587020407597</v>
      </c>
      <c r="I1433" s="17">
        <v>0.40604921320366899</v>
      </c>
      <c r="J1433" s="17">
        <v>0.56006271921721495</v>
      </c>
      <c r="K1433" s="17">
        <v>0.497288959287423</v>
      </c>
      <c r="L1433" s="17">
        <v>0.53316138641331801</v>
      </c>
      <c r="M1433" s="17"/>
      <c r="N1433" s="17">
        <v>0.480089051257516</v>
      </c>
      <c r="O1433" s="17">
        <v>0.48399653134422499</v>
      </c>
      <c r="P1433" s="17">
        <v>0.29946529956389101</v>
      </c>
      <c r="Q1433" s="17">
        <v>0.41624996707380402</v>
      </c>
      <c r="R1433" s="17"/>
      <c r="S1433" s="17">
        <v>0.43333333333333302</v>
      </c>
      <c r="T1433" s="17">
        <v>0.50476190476190497</v>
      </c>
      <c r="U1433" s="17">
        <v>0.441176470588235</v>
      </c>
      <c r="V1433" s="17">
        <v>0.476190476190476</v>
      </c>
      <c r="W1433" s="17">
        <v>0.42372881355932202</v>
      </c>
      <c r="X1433" s="17">
        <v>0.430379746835443</v>
      </c>
      <c r="Y1433" s="17">
        <v>0.38571428571428601</v>
      </c>
      <c r="Z1433" s="17">
        <v>0.372093023255814</v>
      </c>
      <c r="AA1433" s="17">
        <v>0.47777777777777802</v>
      </c>
      <c r="AB1433" s="17"/>
      <c r="AC1433" s="17">
        <v>0.44955199672966401</v>
      </c>
      <c r="AD1433" s="17">
        <v>0.47501946362466901</v>
      </c>
      <c r="AE1433" s="17">
        <v>0.356912560623042</v>
      </c>
      <c r="AF1433" s="17"/>
      <c r="AG1433" s="17">
        <v>0.419075222060728</v>
      </c>
      <c r="AH1433" s="17">
        <v>0.48329111895641302</v>
      </c>
      <c r="AI1433" s="17">
        <v>0.43644395362621402</v>
      </c>
      <c r="AJ1433" s="17">
        <v>0</v>
      </c>
      <c r="AK1433" s="17">
        <v>0.39718839217945501</v>
      </c>
      <c r="AL1433" s="17"/>
      <c r="AM1433" s="17">
        <v>0.31131907311093399</v>
      </c>
      <c r="AN1433" s="17">
        <v>0.40291330457060998</v>
      </c>
      <c r="AO1433" s="17">
        <v>0.469580275507959</v>
      </c>
      <c r="AP1433" s="17">
        <v>0.48812799314833</v>
      </c>
      <c r="AQ1433" s="17">
        <v>0.25592079661193301</v>
      </c>
      <c r="AR1433" s="17"/>
      <c r="AS1433" s="17">
        <v>0.353800281580196</v>
      </c>
      <c r="AT1433" s="17">
        <v>0.46877389160925098</v>
      </c>
      <c r="AU1433" s="17">
        <v>0.58066818936141495</v>
      </c>
      <c r="AV1433" s="17">
        <v>0.37213748043932299</v>
      </c>
      <c r="AW1433" s="17"/>
      <c r="AX1433" s="17">
        <v>0.44824915931409198</v>
      </c>
      <c r="AY1433" s="17"/>
      <c r="AZ1433" s="17">
        <v>0.430296490422097</v>
      </c>
      <c r="BA1433" s="17">
        <v>0.37767792265911299</v>
      </c>
      <c r="BB1433" s="17">
        <v>0.54029837207173903</v>
      </c>
      <c r="BC1433" s="17"/>
      <c r="BD1433" s="17">
        <v>0.41474020843803699</v>
      </c>
      <c r="BE1433" s="17">
        <v>0.43474532544403</v>
      </c>
    </row>
    <row r="1434" spans="2:57" x14ac:dyDescent="0.35">
      <c r="B1434" t="s">
        <v>553</v>
      </c>
      <c r="C1434" s="17">
        <v>0.385998227899636</v>
      </c>
      <c r="D1434" s="17">
        <v>0.311285089708006</v>
      </c>
      <c r="E1434" s="17">
        <v>0.429281341537399</v>
      </c>
      <c r="F1434" s="17"/>
      <c r="G1434" s="17">
        <v>0.32211958187439699</v>
      </c>
      <c r="H1434" s="17">
        <v>0.37041444112379002</v>
      </c>
      <c r="I1434" s="17">
        <v>0.35457053592037702</v>
      </c>
      <c r="J1434" s="17">
        <v>0.40083111134170202</v>
      </c>
      <c r="K1434" s="17">
        <v>0.41013574579078899</v>
      </c>
      <c r="L1434" s="17">
        <v>0.62836650539287697</v>
      </c>
      <c r="M1434" s="17"/>
      <c r="N1434" s="17">
        <v>0.392856819640091</v>
      </c>
      <c r="O1434" s="17">
        <v>0.383769732738935</v>
      </c>
      <c r="P1434" s="17">
        <v>0.39721637146374</v>
      </c>
      <c r="Q1434" s="17">
        <v>0.36570797087836598</v>
      </c>
      <c r="R1434" s="17"/>
      <c r="S1434" s="17">
        <v>0.35</v>
      </c>
      <c r="T1434" s="17">
        <v>0.36190476190476201</v>
      </c>
      <c r="U1434" s="17">
        <v>0.38235294117647101</v>
      </c>
      <c r="V1434" s="17">
        <v>0.44444444444444497</v>
      </c>
      <c r="W1434" s="17">
        <v>0.40677966101694901</v>
      </c>
      <c r="X1434" s="17">
        <v>0.430379746835443</v>
      </c>
      <c r="Y1434" s="17">
        <v>0.3</v>
      </c>
      <c r="Z1434" s="17">
        <v>0.372093023255814</v>
      </c>
      <c r="AA1434" s="17">
        <v>0.43333333333333302</v>
      </c>
      <c r="AB1434" s="17"/>
      <c r="AC1434" s="17">
        <v>0.38728709964726599</v>
      </c>
      <c r="AD1434" s="17">
        <v>0.39347937121562998</v>
      </c>
      <c r="AE1434" s="17">
        <v>0.37654053030623602</v>
      </c>
      <c r="AF1434" s="17"/>
      <c r="AG1434" s="17">
        <v>0.40181356412175601</v>
      </c>
      <c r="AH1434" s="17">
        <v>0.408720567630456</v>
      </c>
      <c r="AI1434" s="17">
        <v>0.33211037064364302</v>
      </c>
      <c r="AJ1434" s="17">
        <v>0.408029390859032</v>
      </c>
      <c r="AK1434" s="17">
        <v>0.387139305742636</v>
      </c>
      <c r="AL1434" s="17"/>
      <c r="AM1434" s="17">
        <v>0.33137390563869001</v>
      </c>
      <c r="AN1434" s="17">
        <v>0.38879631081939803</v>
      </c>
      <c r="AO1434" s="17">
        <v>0.36732644897805</v>
      </c>
      <c r="AP1434" s="17">
        <v>0.42926125262472398</v>
      </c>
      <c r="AQ1434" s="17">
        <v>0.475901398584063</v>
      </c>
      <c r="AR1434" s="17"/>
      <c r="AS1434" s="17">
        <v>0.37300057373976397</v>
      </c>
      <c r="AT1434" s="17">
        <v>0.39926916843549498</v>
      </c>
      <c r="AU1434" s="17">
        <v>0.404201663530323</v>
      </c>
      <c r="AV1434" s="17">
        <v>0.35189508171858802</v>
      </c>
      <c r="AW1434" s="17"/>
      <c r="AX1434" s="17">
        <v>0.39289157044372203</v>
      </c>
      <c r="AY1434" s="17"/>
      <c r="AZ1434" s="17">
        <v>0.36148765113210901</v>
      </c>
      <c r="BA1434" s="17">
        <v>0.33831080485270199</v>
      </c>
      <c r="BB1434" s="17">
        <v>0.47305985716507998</v>
      </c>
      <c r="BC1434" s="17"/>
      <c r="BD1434" s="17">
        <v>0.41013914670986701</v>
      </c>
      <c r="BE1434" s="17">
        <v>0.37130463333116398</v>
      </c>
    </row>
    <row r="1435" spans="2:57" x14ac:dyDescent="0.35">
      <c r="B1435" t="s">
        <v>554</v>
      </c>
      <c r="C1435" s="17">
        <v>0.34043298832364099</v>
      </c>
      <c r="D1435" s="17">
        <v>0.36507132689438798</v>
      </c>
      <c r="E1435" s="17">
        <v>0.32754370741886701</v>
      </c>
      <c r="F1435" s="17"/>
      <c r="G1435" s="17">
        <v>0.385389905430291</v>
      </c>
      <c r="H1435" s="17">
        <v>0.364848096788225</v>
      </c>
      <c r="I1435" s="17">
        <v>0.33950573853518701</v>
      </c>
      <c r="J1435" s="17">
        <v>0.29772390528488701</v>
      </c>
      <c r="K1435" s="17">
        <v>0.33445747207725601</v>
      </c>
      <c r="L1435" s="17">
        <v>0.28730772786538</v>
      </c>
      <c r="M1435" s="17"/>
      <c r="N1435" s="17">
        <v>0.371011616992729</v>
      </c>
      <c r="O1435" s="17">
        <v>0.34230861871467499</v>
      </c>
      <c r="P1435" s="17">
        <v>0.32560299626076</v>
      </c>
      <c r="Q1435" s="17">
        <v>0.22087443902176901</v>
      </c>
      <c r="R1435" s="17"/>
      <c r="S1435" s="17">
        <v>0.34166666666666701</v>
      </c>
      <c r="T1435" s="17">
        <v>0.36190476190476201</v>
      </c>
      <c r="U1435" s="17">
        <v>0.41176470588235298</v>
      </c>
      <c r="V1435" s="17">
        <v>0.30158730158730201</v>
      </c>
      <c r="W1435" s="17">
        <v>0.28813559322033899</v>
      </c>
      <c r="X1435" s="17">
        <v>0.265822784810127</v>
      </c>
      <c r="Y1435" s="17">
        <v>0.4</v>
      </c>
      <c r="Z1435" s="17">
        <v>0.32558139534883701</v>
      </c>
      <c r="AA1435" s="17">
        <v>0.344444444444444</v>
      </c>
      <c r="AB1435" s="17"/>
      <c r="AC1435" s="17">
        <v>0.322624776698965</v>
      </c>
      <c r="AD1435" s="17">
        <v>0.33680941649864898</v>
      </c>
      <c r="AE1435" s="17">
        <v>0.404615030351831</v>
      </c>
      <c r="AF1435" s="17"/>
      <c r="AG1435" s="17">
        <v>0.34623303916903198</v>
      </c>
      <c r="AH1435" s="17">
        <v>0.31775693509524</v>
      </c>
      <c r="AI1435" s="17">
        <v>0.33747620853674898</v>
      </c>
      <c r="AJ1435" s="17">
        <v>0</v>
      </c>
      <c r="AK1435" s="17">
        <v>0.32242301072438101</v>
      </c>
      <c r="AL1435" s="17"/>
      <c r="AM1435" s="17">
        <v>0.32413958959778</v>
      </c>
      <c r="AN1435" s="17">
        <v>0.37647420922698399</v>
      </c>
      <c r="AO1435" s="17">
        <v>0.30724137778716798</v>
      </c>
      <c r="AP1435" s="17">
        <v>0.397234939248236</v>
      </c>
      <c r="AQ1435" s="17">
        <v>0.29163783438680801</v>
      </c>
      <c r="AR1435" s="17"/>
      <c r="AS1435" s="17">
        <v>0.31721367254368799</v>
      </c>
      <c r="AT1435" s="17">
        <v>0.33601913508516101</v>
      </c>
      <c r="AU1435" s="17">
        <v>0.35834828520322598</v>
      </c>
      <c r="AV1435" s="17">
        <v>0.36562128709455699</v>
      </c>
      <c r="AW1435" s="17"/>
      <c r="AX1435" s="17">
        <v>0.344894258469719</v>
      </c>
      <c r="AY1435" s="17"/>
      <c r="AZ1435" s="17">
        <v>0.33417936591170599</v>
      </c>
      <c r="BA1435" s="17">
        <v>0.405844012191034</v>
      </c>
      <c r="BB1435" s="17">
        <v>0.28191514710925297</v>
      </c>
      <c r="BC1435" s="17"/>
      <c r="BD1435" s="17">
        <v>0.30170500885689999</v>
      </c>
      <c r="BE1435" s="17">
        <v>0.364323156728798</v>
      </c>
    </row>
    <row r="1436" spans="2:57" x14ac:dyDescent="0.35">
      <c r="B1436" t="s">
        <v>555</v>
      </c>
      <c r="C1436" s="17">
        <v>0.28640499285212201</v>
      </c>
      <c r="D1436" s="17">
        <v>0.30110891929757</v>
      </c>
      <c r="E1436" s="17">
        <v>0.27663310130272001</v>
      </c>
      <c r="F1436" s="17"/>
      <c r="G1436" s="17">
        <v>0.24285045118019</v>
      </c>
      <c r="H1436" s="17">
        <v>0.31429980214299202</v>
      </c>
      <c r="I1436" s="17">
        <v>0.29239090505758097</v>
      </c>
      <c r="J1436" s="17">
        <v>0.28153280511883799</v>
      </c>
      <c r="K1436" s="17">
        <v>0.26090486030931997</v>
      </c>
      <c r="L1436" s="17">
        <v>0.27811698117303002</v>
      </c>
      <c r="M1436" s="17"/>
      <c r="N1436" s="17">
        <v>0.27324535866789401</v>
      </c>
      <c r="O1436" s="17">
        <v>0.31237617088509401</v>
      </c>
      <c r="P1436" s="17">
        <v>0.29002483493452103</v>
      </c>
      <c r="Q1436" s="17">
        <v>0.30323498258363901</v>
      </c>
      <c r="R1436" s="17"/>
      <c r="S1436" s="17">
        <v>0.27500000000000002</v>
      </c>
      <c r="T1436" s="17">
        <v>0.28571428571428598</v>
      </c>
      <c r="U1436" s="17">
        <v>0.35294117647058798</v>
      </c>
      <c r="V1436" s="17">
        <v>0.206349206349206</v>
      </c>
      <c r="W1436" s="17">
        <v>0.25423728813559299</v>
      </c>
      <c r="X1436" s="17">
        <v>0.30379746835443</v>
      </c>
      <c r="Y1436" s="17">
        <v>0.3</v>
      </c>
      <c r="Z1436" s="17">
        <v>0.232558139534884</v>
      </c>
      <c r="AA1436" s="17">
        <v>0.33333333333333298</v>
      </c>
      <c r="AB1436" s="17"/>
      <c r="AC1436" s="17">
        <v>0.26392201874969901</v>
      </c>
      <c r="AD1436" s="17">
        <v>0.323160166844978</v>
      </c>
      <c r="AE1436" s="17">
        <v>0.16094426002602499</v>
      </c>
      <c r="AF1436" s="17"/>
      <c r="AG1436" s="17">
        <v>0.249679004752666</v>
      </c>
      <c r="AH1436" s="17">
        <v>0.29963185538959503</v>
      </c>
      <c r="AI1436" s="17">
        <v>0.41614126967797699</v>
      </c>
      <c r="AJ1436" s="17">
        <v>0.38833271959647497</v>
      </c>
      <c r="AK1436" s="17">
        <v>0.131245061307461</v>
      </c>
      <c r="AL1436" s="17"/>
      <c r="AM1436" s="17">
        <v>0.23767847168308701</v>
      </c>
      <c r="AN1436" s="17">
        <v>0.306613082903193</v>
      </c>
      <c r="AO1436" s="17">
        <v>0.29069079006360998</v>
      </c>
      <c r="AP1436" s="17">
        <v>0.26803122103154298</v>
      </c>
      <c r="AQ1436" s="17">
        <v>0.12646355757112701</v>
      </c>
      <c r="AR1436" s="17"/>
      <c r="AS1436" s="17">
        <v>0.26644996205677302</v>
      </c>
      <c r="AT1436" s="17">
        <v>0.31089336035779003</v>
      </c>
      <c r="AU1436" s="17">
        <v>0.25985953128237899</v>
      </c>
      <c r="AV1436" s="17">
        <v>0.301410599355171</v>
      </c>
      <c r="AW1436" s="17"/>
      <c r="AX1436" s="17">
        <v>0.29782359517745499</v>
      </c>
      <c r="AY1436" s="17"/>
      <c r="AZ1436" s="17">
        <v>0.28569301832529398</v>
      </c>
      <c r="BA1436" s="17">
        <v>0.29496326529601502</v>
      </c>
      <c r="BB1436" s="17">
        <v>0.27548509689810202</v>
      </c>
      <c r="BC1436" s="17"/>
      <c r="BD1436" s="17">
        <v>0.252991537166806</v>
      </c>
      <c r="BE1436" s="17">
        <v>0.30450038924773798</v>
      </c>
    </row>
    <row r="1437" spans="2:57" x14ac:dyDescent="0.35">
      <c r="B1437" t="s">
        <v>556</v>
      </c>
      <c r="C1437" s="17">
        <v>0.27109398457905198</v>
      </c>
      <c r="D1437" s="17">
        <v>0.325512759021999</v>
      </c>
      <c r="E1437" s="17">
        <v>0.24036462078637699</v>
      </c>
      <c r="F1437" s="17"/>
      <c r="G1437" s="17">
        <v>0.34575840765846</v>
      </c>
      <c r="H1437" s="17">
        <v>0.32102568601305698</v>
      </c>
      <c r="I1437" s="17">
        <v>0.28280351900761702</v>
      </c>
      <c r="J1437" s="17">
        <v>0.19210510304227901</v>
      </c>
      <c r="K1437" s="17">
        <v>0.23501349499322199</v>
      </c>
      <c r="L1437" s="17">
        <v>0.16460493217382</v>
      </c>
      <c r="M1437" s="17"/>
      <c r="N1437" s="17">
        <v>0.26333168348562502</v>
      </c>
      <c r="O1437" s="17">
        <v>0.25937731313475998</v>
      </c>
      <c r="P1437" s="17">
        <v>0.249818674873863</v>
      </c>
      <c r="Q1437" s="17">
        <v>0.36250022022719303</v>
      </c>
      <c r="R1437" s="17"/>
      <c r="S1437" s="17">
        <v>0.29166666666666702</v>
      </c>
      <c r="T1437" s="17">
        <v>0.25714285714285701</v>
      </c>
      <c r="U1437" s="17">
        <v>0.35294117647058798</v>
      </c>
      <c r="V1437" s="17">
        <v>0.28571428571428598</v>
      </c>
      <c r="W1437" s="17">
        <v>0.152542372881356</v>
      </c>
      <c r="X1437" s="17">
        <v>0.291139240506329</v>
      </c>
      <c r="Y1437" s="17">
        <v>0.32857142857142901</v>
      </c>
      <c r="Z1437" s="17">
        <v>0.25581395348837199</v>
      </c>
      <c r="AA1437" s="17">
        <v>0.211111111111111</v>
      </c>
      <c r="AB1437" s="17"/>
      <c r="AC1437" s="17">
        <v>0.233097198241668</v>
      </c>
      <c r="AD1437" s="17">
        <v>0.27355959036731797</v>
      </c>
      <c r="AE1437" s="17">
        <v>0.35668323663173002</v>
      </c>
      <c r="AF1437" s="17"/>
      <c r="AG1437" s="17">
        <v>0.25771806765883398</v>
      </c>
      <c r="AH1437" s="17">
        <v>0.25336379622445399</v>
      </c>
      <c r="AI1437" s="17">
        <v>0.30622668212422099</v>
      </c>
      <c r="AJ1437" s="17">
        <v>0.408029390859032</v>
      </c>
      <c r="AK1437" s="17">
        <v>0.34148718877492701</v>
      </c>
      <c r="AL1437" s="17"/>
      <c r="AM1437" s="17">
        <v>0.35435035217948302</v>
      </c>
      <c r="AN1437" s="17">
        <v>0.20529728703846201</v>
      </c>
      <c r="AO1437" s="17">
        <v>0.26963560288737298</v>
      </c>
      <c r="AP1437" s="17">
        <v>0.31811597618224802</v>
      </c>
      <c r="AQ1437" s="17">
        <v>0.133976304565255</v>
      </c>
      <c r="AR1437" s="17"/>
      <c r="AS1437" s="17">
        <v>0.24946762817916901</v>
      </c>
      <c r="AT1437" s="17">
        <v>0.28694980055448499</v>
      </c>
      <c r="AU1437" s="17">
        <v>0.20324982752793999</v>
      </c>
      <c r="AV1437" s="17">
        <v>0.36741122167539703</v>
      </c>
      <c r="AW1437" s="17"/>
      <c r="AX1437" s="17">
        <v>0.27218079336272</v>
      </c>
      <c r="AY1437" s="17"/>
      <c r="AZ1437" s="17">
        <v>0.29765275847660999</v>
      </c>
      <c r="BA1437" s="17">
        <v>0.30574020370393201</v>
      </c>
      <c r="BB1437" s="17">
        <v>0.20523740860867301</v>
      </c>
      <c r="BC1437" s="17"/>
      <c r="BD1437" s="17">
        <v>0.26348329554873601</v>
      </c>
      <c r="BE1437" s="17">
        <v>0.31898343842691701</v>
      </c>
    </row>
    <row r="1438" spans="2:57" x14ac:dyDescent="0.35">
      <c r="B1438" t="s">
        <v>557</v>
      </c>
      <c r="C1438" s="17">
        <v>0.24034317711320299</v>
      </c>
      <c r="D1438" s="17">
        <v>0.265850704900299</v>
      </c>
      <c r="E1438" s="17">
        <v>0.22424128575603999</v>
      </c>
      <c r="F1438" s="17"/>
      <c r="G1438" s="17">
        <v>0.33867191250187301</v>
      </c>
      <c r="H1438" s="17">
        <v>0.27192661259905498</v>
      </c>
      <c r="I1438" s="17">
        <v>0.26631053050020198</v>
      </c>
      <c r="J1438" s="17">
        <v>0.17235091359772001</v>
      </c>
      <c r="K1438" s="17">
        <v>0.17356405911592701</v>
      </c>
      <c r="L1438" s="17">
        <v>0.15989873685745001</v>
      </c>
      <c r="M1438" s="17"/>
      <c r="N1438" s="17">
        <v>0.232569066156428</v>
      </c>
      <c r="O1438" s="17">
        <v>0.238004555928155</v>
      </c>
      <c r="P1438" s="17">
        <v>0.28884104102858998</v>
      </c>
      <c r="Q1438" s="17">
        <v>0.205999044791813</v>
      </c>
      <c r="R1438" s="17"/>
      <c r="S1438" s="17">
        <v>0.233333333333333</v>
      </c>
      <c r="T1438" s="17">
        <v>0.29523809523809502</v>
      </c>
      <c r="U1438" s="17">
        <v>0.20588235294117599</v>
      </c>
      <c r="V1438" s="17">
        <v>0.22222222222222199</v>
      </c>
      <c r="W1438" s="17">
        <v>0.20338983050847501</v>
      </c>
      <c r="X1438" s="17">
        <v>0.240506329113924</v>
      </c>
      <c r="Y1438" s="17">
        <v>0.25714285714285701</v>
      </c>
      <c r="Z1438" s="17">
        <v>0.30232558139534899</v>
      </c>
      <c r="AA1438" s="17">
        <v>0.211111111111111</v>
      </c>
      <c r="AB1438" s="17"/>
      <c r="AC1438" s="17">
        <v>0.204074892042445</v>
      </c>
      <c r="AD1438" s="17">
        <v>0.232445744900979</v>
      </c>
      <c r="AE1438" s="17">
        <v>0.26717140373347498</v>
      </c>
      <c r="AF1438" s="17"/>
      <c r="AG1438" s="17">
        <v>0.254537396075663</v>
      </c>
      <c r="AH1438" s="17">
        <v>0.24487810644221</v>
      </c>
      <c r="AI1438" s="17">
        <v>0.26284547695344601</v>
      </c>
      <c r="AJ1438" s="17">
        <v>0.20363788954449299</v>
      </c>
      <c r="AK1438" s="17">
        <v>0.31103468560474101</v>
      </c>
      <c r="AL1438" s="17"/>
      <c r="AM1438" s="17">
        <v>0.26794055313834197</v>
      </c>
      <c r="AN1438" s="17">
        <v>0.24988333469746499</v>
      </c>
      <c r="AO1438" s="17">
        <v>0.23107859967483399</v>
      </c>
      <c r="AP1438" s="17">
        <v>0.223392301754679</v>
      </c>
      <c r="AQ1438" s="17">
        <v>0.358877957150886</v>
      </c>
      <c r="AR1438" s="17"/>
      <c r="AS1438" s="17">
        <v>0.30843649011374702</v>
      </c>
      <c r="AT1438" s="17">
        <v>0.235623384493615</v>
      </c>
      <c r="AU1438" s="17">
        <v>0.132641455060065</v>
      </c>
      <c r="AV1438" s="17">
        <v>0.28550241795102999</v>
      </c>
      <c r="AW1438" s="17"/>
      <c r="AX1438" s="17">
        <v>0.237924639909316</v>
      </c>
      <c r="AY1438" s="17"/>
      <c r="AZ1438" s="17">
        <v>0.28764881293641098</v>
      </c>
      <c r="BA1438" s="17">
        <v>0.26465454955575102</v>
      </c>
      <c r="BB1438" s="17">
        <v>0.171240276366283</v>
      </c>
      <c r="BC1438" s="17"/>
      <c r="BD1438" s="17">
        <v>0.255186979987924</v>
      </c>
      <c r="BE1438" s="17">
        <v>0.24980444084672199</v>
      </c>
    </row>
    <row r="1439" spans="2:57" x14ac:dyDescent="0.35">
      <c r="B1439" t="s">
        <v>81</v>
      </c>
      <c r="C1439" s="17">
        <v>2.8812687503644401E-2</v>
      </c>
      <c r="D1439" s="17">
        <v>3.4627921726270501E-2</v>
      </c>
      <c r="E1439" s="17">
        <v>2.55281863711923E-2</v>
      </c>
      <c r="F1439" s="17"/>
      <c r="G1439" s="17">
        <v>3.9975590721762801E-2</v>
      </c>
      <c r="H1439" s="17">
        <v>2.5190877350542599E-2</v>
      </c>
      <c r="I1439" s="17">
        <v>3.1730080889312201E-2</v>
      </c>
      <c r="J1439" s="17">
        <v>1.52836382156036E-2</v>
      </c>
      <c r="K1439" s="17">
        <v>2.93193659088316E-2</v>
      </c>
      <c r="L1439" s="17">
        <v>5.4295807484920001E-2</v>
      </c>
      <c r="M1439" s="17"/>
      <c r="N1439" s="17">
        <v>1.76233200541085E-2</v>
      </c>
      <c r="O1439" s="17">
        <v>3.2658074527031497E-2</v>
      </c>
      <c r="P1439" s="17">
        <v>1.84014391287463E-2</v>
      </c>
      <c r="Q1439" s="17">
        <v>6.9639599389510407E-2</v>
      </c>
      <c r="R1439" s="17"/>
      <c r="S1439" s="17">
        <v>3.3333333333333298E-2</v>
      </c>
      <c r="T1439" s="17">
        <v>2.8571428571428598E-2</v>
      </c>
      <c r="U1439" s="17">
        <v>0</v>
      </c>
      <c r="V1439" s="17">
        <v>0</v>
      </c>
      <c r="W1439" s="17">
        <v>6.7796610169491497E-2</v>
      </c>
      <c r="X1439" s="17">
        <v>3.7974683544303799E-2</v>
      </c>
      <c r="Y1439" s="17">
        <v>1.4285714285714299E-2</v>
      </c>
      <c r="Z1439" s="17">
        <v>6.9767441860465101E-2</v>
      </c>
      <c r="AA1439" s="17">
        <v>3.3333333333333298E-2</v>
      </c>
      <c r="AB1439" s="17"/>
      <c r="AC1439" s="17">
        <v>4.0430224789193198E-2</v>
      </c>
      <c r="AD1439" s="17">
        <v>2.1031225629285801E-2</v>
      </c>
      <c r="AE1439" s="17">
        <v>3.4639407478213001E-2</v>
      </c>
      <c r="AF1439" s="17"/>
      <c r="AG1439" s="17">
        <v>2.1816593271485898E-2</v>
      </c>
      <c r="AH1439" s="17">
        <v>3.2382377540522998E-2</v>
      </c>
      <c r="AI1439" s="17">
        <v>2.0419477759361399E-2</v>
      </c>
      <c r="AJ1439" s="17">
        <v>0.20363788954449299</v>
      </c>
      <c r="AK1439" s="17">
        <v>0</v>
      </c>
      <c r="AL1439" s="17"/>
      <c r="AM1439" s="17">
        <v>0.11643382654125201</v>
      </c>
      <c r="AN1439" s="17">
        <v>3.6219349225451399E-2</v>
      </c>
      <c r="AO1439" s="17">
        <v>3.3569968684344503E-2</v>
      </c>
      <c r="AP1439" s="17">
        <v>0</v>
      </c>
      <c r="AQ1439" s="17">
        <v>0</v>
      </c>
      <c r="AR1439" s="17"/>
      <c r="AS1439" s="17">
        <v>3.6210601163984397E-2</v>
      </c>
      <c r="AT1439" s="17">
        <v>2.3764156335398599E-2</v>
      </c>
      <c r="AU1439" s="17">
        <v>3.6648207882881298E-2</v>
      </c>
      <c r="AV1439" s="17">
        <v>1.6696336403808701E-2</v>
      </c>
      <c r="AW1439" s="17"/>
      <c r="AX1439" s="17">
        <v>2.2076168033428701E-2</v>
      </c>
      <c r="AY1439" s="17"/>
      <c r="AZ1439" s="17">
        <v>4.3301679394563398E-2</v>
      </c>
      <c r="BA1439" s="17">
        <v>2.1966769144353401E-2</v>
      </c>
      <c r="BB1439" s="17">
        <v>2.4266696357412802E-2</v>
      </c>
      <c r="BC1439" s="17"/>
      <c r="BD1439" s="17">
        <v>2.91670092448005E-2</v>
      </c>
      <c r="BE1439" s="17">
        <v>1.8645324099399899E-2</v>
      </c>
    </row>
    <row r="1440" spans="2:57" x14ac:dyDescent="0.35">
      <c r="B1440" t="s">
        <v>558</v>
      </c>
      <c r="C1440" s="17">
        <v>2.0682334073805202E-2</v>
      </c>
      <c r="D1440" s="17">
        <v>2.3582054038021501E-2</v>
      </c>
      <c r="E1440" s="17">
        <v>1.90742368835995E-2</v>
      </c>
      <c r="F1440" s="17"/>
      <c r="G1440" s="17">
        <v>1.3030343172410599E-2</v>
      </c>
      <c r="H1440" s="17">
        <v>3.27290908875306E-2</v>
      </c>
      <c r="I1440" s="17">
        <v>1.60188911071047E-2</v>
      </c>
      <c r="J1440" s="17">
        <v>1.7037171674499401E-2</v>
      </c>
      <c r="K1440" s="17">
        <v>2.35054756807185E-2</v>
      </c>
      <c r="L1440" s="17">
        <v>0</v>
      </c>
      <c r="M1440" s="17"/>
      <c r="N1440" s="17">
        <v>2.30987638025319E-2</v>
      </c>
      <c r="O1440" s="17">
        <v>0</v>
      </c>
      <c r="P1440" s="17">
        <v>4.0315297302048199E-2</v>
      </c>
      <c r="Q1440" s="17">
        <v>3.32218372345073E-2</v>
      </c>
      <c r="R1440" s="17"/>
      <c r="S1440" s="17">
        <v>2.5000000000000001E-2</v>
      </c>
      <c r="T1440" s="17">
        <v>9.5238095238095195E-3</v>
      </c>
      <c r="U1440" s="17">
        <v>0</v>
      </c>
      <c r="V1440" s="17">
        <v>4.7619047619047603E-2</v>
      </c>
      <c r="W1440" s="17">
        <v>6.7796610169491497E-2</v>
      </c>
      <c r="X1440" s="17">
        <v>1.26582278481013E-2</v>
      </c>
      <c r="Y1440" s="17">
        <v>2.8571428571428598E-2</v>
      </c>
      <c r="Z1440" s="17">
        <v>0</v>
      </c>
      <c r="AA1440" s="17">
        <v>0</v>
      </c>
      <c r="AB1440" s="17"/>
      <c r="AC1440" s="17">
        <v>2.8012351625626201E-2</v>
      </c>
      <c r="AD1440" s="17">
        <v>1.7007648941857301E-2</v>
      </c>
      <c r="AE1440" s="17">
        <v>0</v>
      </c>
      <c r="AF1440" s="17"/>
      <c r="AG1440" s="17">
        <v>3.1919521135344901E-2</v>
      </c>
      <c r="AH1440" s="17">
        <v>1.7421880579467801E-2</v>
      </c>
      <c r="AI1440" s="17">
        <v>1.8317823908105501E-2</v>
      </c>
      <c r="AJ1440" s="17">
        <v>0</v>
      </c>
      <c r="AK1440" s="17">
        <v>0</v>
      </c>
      <c r="AL1440" s="17"/>
      <c r="AM1440" s="17">
        <v>0</v>
      </c>
      <c r="AN1440" s="17">
        <v>3.6429741787040198E-2</v>
      </c>
      <c r="AO1440" s="17">
        <v>2.2799426348195501E-2</v>
      </c>
      <c r="AP1440" s="17">
        <v>5.5487853881546201E-3</v>
      </c>
      <c r="AQ1440" s="17">
        <v>0.128072996142713</v>
      </c>
      <c r="AR1440" s="17"/>
      <c r="AS1440" s="17">
        <v>2.91974799996766E-2</v>
      </c>
      <c r="AT1440" s="17">
        <v>7.3473122707502702E-3</v>
      </c>
      <c r="AU1440" s="17">
        <v>2.7790104273012602E-2</v>
      </c>
      <c r="AV1440" s="17">
        <v>2.6957018368826201E-2</v>
      </c>
      <c r="AW1440" s="17"/>
      <c r="AX1440" s="17">
        <v>2.2017397808431E-2</v>
      </c>
      <c r="AY1440" s="17"/>
      <c r="AZ1440" s="17">
        <v>3.3340323914599401E-2</v>
      </c>
      <c r="BA1440" s="17">
        <v>1.1135663961147299E-2</v>
      </c>
      <c r="BB1440" s="17">
        <v>1.5998897614211999E-2</v>
      </c>
      <c r="BC1440" s="17"/>
      <c r="BD1440" s="17">
        <v>2.39712167909308E-2</v>
      </c>
      <c r="BE1440" s="17">
        <v>1.9797000841048001E-2</v>
      </c>
    </row>
    <row r="1441" spans="2:57" x14ac:dyDescent="0.35">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c r="AX1441" s="17"/>
      <c r="AY1441" s="17"/>
      <c r="AZ1441" s="17"/>
      <c r="BA1441" s="17"/>
      <c r="BB1441" s="17"/>
      <c r="BC1441" s="17"/>
      <c r="BD1441" s="17"/>
      <c r="BE1441" s="17"/>
    </row>
    <row r="1442" spans="2:57" x14ac:dyDescent="0.35">
      <c r="B1442" s="6" t="s">
        <v>569</v>
      </c>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c r="AX1442" s="17"/>
      <c r="AY1442" s="17"/>
      <c r="AZ1442" s="17"/>
      <c r="BA1442" s="17"/>
      <c r="BB1442" s="17"/>
      <c r="BC1442" s="17"/>
      <c r="BD1442" s="17"/>
      <c r="BE1442" s="17"/>
    </row>
    <row r="1443" spans="2:57" x14ac:dyDescent="0.35">
      <c r="B1443" s="24" t="s">
        <v>85</v>
      </c>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c r="AO1443" s="17"/>
      <c r="AP1443" s="17"/>
      <c r="AQ1443" s="17"/>
      <c r="AR1443" s="17"/>
      <c r="AS1443" s="17"/>
      <c r="AT1443" s="17"/>
      <c r="AU1443" s="17"/>
      <c r="AV1443" s="17"/>
      <c r="AW1443" s="17"/>
      <c r="AX1443" s="17"/>
      <c r="AY1443" s="17"/>
      <c r="AZ1443" s="17"/>
      <c r="BA1443" s="17"/>
      <c r="BB1443" s="17"/>
      <c r="BC1443" s="17"/>
      <c r="BD1443" s="17"/>
      <c r="BE1443" s="17"/>
    </row>
    <row r="1444" spans="2:57" x14ac:dyDescent="0.35">
      <c r="B1444" t="s">
        <v>560</v>
      </c>
      <c r="C1444" s="17">
        <v>0.31813210978003897</v>
      </c>
      <c r="D1444" s="17">
        <v>0.31537026496721399</v>
      </c>
      <c r="E1444" s="17">
        <v>0.316550300109322</v>
      </c>
      <c r="F1444" s="17"/>
      <c r="G1444" s="17">
        <v>0.35671631688587802</v>
      </c>
      <c r="H1444" s="17">
        <v>0.31585618529179699</v>
      </c>
      <c r="I1444" s="17">
        <v>0.285204805044737</v>
      </c>
      <c r="J1444" s="17">
        <v>0.33446433077003201</v>
      </c>
      <c r="K1444" s="17">
        <v>0.322428006247163</v>
      </c>
      <c r="L1444" s="17">
        <v>0.35408628860021202</v>
      </c>
      <c r="M1444" s="17"/>
      <c r="N1444" s="17">
        <v>0.35139463267711901</v>
      </c>
      <c r="O1444" s="17">
        <v>0.35264620771420702</v>
      </c>
      <c r="P1444" s="17">
        <v>0.237369612411478</v>
      </c>
      <c r="Q1444" s="17">
        <v>0.19747630298996399</v>
      </c>
      <c r="R1444" s="17"/>
      <c r="S1444" s="17">
        <v>0.27500000000000002</v>
      </c>
      <c r="T1444" s="17">
        <v>0.36190476190476201</v>
      </c>
      <c r="U1444" s="17">
        <v>0.20588235294117599</v>
      </c>
      <c r="V1444" s="17">
        <v>0.34920634920634902</v>
      </c>
      <c r="W1444" s="17">
        <v>0.27118644067796599</v>
      </c>
      <c r="X1444" s="17">
        <v>0.392405063291139</v>
      </c>
      <c r="Y1444" s="17">
        <v>0.3</v>
      </c>
      <c r="Z1444" s="17">
        <v>0.39534883720930197</v>
      </c>
      <c r="AA1444" s="17">
        <v>0.33333333333333298</v>
      </c>
      <c r="AB1444" s="17"/>
      <c r="AC1444" s="17">
        <v>0.32665846580553198</v>
      </c>
      <c r="AD1444" s="17">
        <v>0.326988816493965</v>
      </c>
      <c r="AE1444" s="17">
        <v>0.26717140373347498</v>
      </c>
      <c r="AF1444" s="17"/>
      <c r="AG1444" s="17">
        <v>0.31151294734293999</v>
      </c>
      <c r="AH1444" s="17">
        <v>0.33276964580693702</v>
      </c>
      <c r="AI1444" s="17">
        <v>0.38940261463262899</v>
      </c>
      <c r="AJ1444" s="17">
        <v>0</v>
      </c>
      <c r="AK1444" s="17">
        <v>0.33926936415417702</v>
      </c>
      <c r="AL1444" s="17"/>
      <c r="AM1444" s="17">
        <v>0.266110986604083</v>
      </c>
      <c r="AN1444" s="17">
        <v>0.24358251010269</v>
      </c>
      <c r="AO1444" s="17">
        <v>0.36201044092456802</v>
      </c>
      <c r="AP1444" s="17">
        <v>0.34388433224904302</v>
      </c>
      <c r="AQ1444" s="17">
        <v>0.218942755738609</v>
      </c>
      <c r="AR1444" s="17"/>
      <c r="AS1444" s="17">
        <v>0.322613243601376</v>
      </c>
      <c r="AT1444" s="17">
        <v>0.29293066341186202</v>
      </c>
      <c r="AU1444" s="17">
        <v>0.34093737370466398</v>
      </c>
      <c r="AV1444" s="17">
        <v>0.33686218524858003</v>
      </c>
      <c r="AW1444" s="17"/>
      <c r="AX1444" s="17">
        <v>0.32682768487290897</v>
      </c>
      <c r="AY1444" s="17"/>
      <c r="AZ1444" s="17">
        <v>0.38222150606678301</v>
      </c>
      <c r="BA1444" s="17">
        <v>0.28288002696347703</v>
      </c>
      <c r="BB1444" s="17">
        <v>0.28385058222139797</v>
      </c>
      <c r="BC1444" s="17"/>
      <c r="BD1444" s="17">
        <v>0.31514112573456798</v>
      </c>
      <c r="BE1444" s="17">
        <v>0.301661963979938</v>
      </c>
    </row>
    <row r="1445" spans="2:57" x14ac:dyDescent="0.35">
      <c r="B1445" t="s">
        <v>561</v>
      </c>
      <c r="C1445" s="17">
        <v>0.28347791271994799</v>
      </c>
      <c r="D1445" s="17">
        <v>0.28180430924687599</v>
      </c>
      <c r="E1445" s="17">
        <v>0.28332398500461597</v>
      </c>
      <c r="F1445" s="17"/>
      <c r="G1445" s="17">
        <v>0.36476107328492202</v>
      </c>
      <c r="H1445" s="17">
        <v>0.24695360722244999</v>
      </c>
      <c r="I1445" s="17">
        <v>0.28272565122499399</v>
      </c>
      <c r="J1445" s="17">
        <v>0.220864744043031</v>
      </c>
      <c r="K1445" s="17">
        <v>0.32857586886471402</v>
      </c>
      <c r="L1445" s="17">
        <v>0.40453240919920502</v>
      </c>
      <c r="M1445" s="17"/>
      <c r="N1445" s="17">
        <v>0.25774987510571801</v>
      </c>
      <c r="O1445" s="17">
        <v>0.32789635345608298</v>
      </c>
      <c r="P1445" s="17">
        <v>0.297475356864358</v>
      </c>
      <c r="Q1445" s="17">
        <v>0.30327012965621702</v>
      </c>
      <c r="R1445" s="17"/>
      <c r="S1445" s="17">
        <v>0.28333333333333299</v>
      </c>
      <c r="T1445" s="17">
        <v>0.36190476190476201</v>
      </c>
      <c r="U1445" s="17">
        <v>0.23529411764705899</v>
      </c>
      <c r="V1445" s="17">
        <v>0.26984126984126999</v>
      </c>
      <c r="W1445" s="17">
        <v>0.305084745762712</v>
      </c>
      <c r="X1445" s="17">
        <v>0.329113924050633</v>
      </c>
      <c r="Y1445" s="17">
        <v>0.25714285714285701</v>
      </c>
      <c r="Z1445" s="17">
        <v>0.232558139534884</v>
      </c>
      <c r="AA1445" s="17">
        <v>0.22222222222222199</v>
      </c>
      <c r="AB1445" s="17"/>
      <c r="AC1445" s="17">
        <v>0.29536135046554501</v>
      </c>
      <c r="AD1445" s="17">
        <v>0.24568201275853099</v>
      </c>
      <c r="AE1445" s="17">
        <v>0.39695099711449999</v>
      </c>
      <c r="AF1445" s="17"/>
      <c r="AG1445" s="17">
        <v>0.30618897161062902</v>
      </c>
      <c r="AH1445" s="17">
        <v>0.267420339351162</v>
      </c>
      <c r="AI1445" s="17">
        <v>0.160926572972758</v>
      </c>
      <c r="AJ1445" s="17">
        <v>0.42283614938640601</v>
      </c>
      <c r="AK1445" s="17">
        <v>0.35177069809054601</v>
      </c>
      <c r="AL1445" s="17"/>
      <c r="AM1445" s="17">
        <v>0.27268373137305302</v>
      </c>
      <c r="AN1445" s="17">
        <v>0.30773445048347597</v>
      </c>
      <c r="AO1445" s="17">
        <v>0.24625207316884701</v>
      </c>
      <c r="AP1445" s="17">
        <v>0.30894224468060399</v>
      </c>
      <c r="AQ1445" s="17">
        <v>0.26323831224028799</v>
      </c>
      <c r="AR1445" s="17"/>
      <c r="AS1445" s="17">
        <v>0.278384210772327</v>
      </c>
      <c r="AT1445" s="17">
        <v>0.26347648679293001</v>
      </c>
      <c r="AU1445" s="17">
        <v>0.33934920911106198</v>
      </c>
      <c r="AV1445" s="17">
        <v>0.25998804644009599</v>
      </c>
      <c r="AW1445" s="17"/>
      <c r="AX1445" s="17">
        <v>0.27957049205922202</v>
      </c>
      <c r="AY1445" s="17"/>
      <c r="AZ1445" s="17">
        <v>0.32605670363536898</v>
      </c>
      <c r="BA1445" s="17">
        <v>0.238666701481933</v>
      </c>
      <c r="BB1445" s="17">
        <v>0.30052623048694999</v>
      </c>
      <c r="BC1445" s="17"/>
      <c r="BD1445" s="17">
        <v>0.33814963795176201</v>
      </c>
      <c r="BE1445" s="17">
        <v>0.240538403182117</v>
      </c>
    </row>
    <row r="1446" spans="2:57" x14ac:dyDescent="0.35">
      <c r="B1446" t="s">
        <v>562</v>
      </c>
      <c r="C1446" s="17">
        <v>0.28257012963584999</v>
      </c>
      <c r="D1446" s="17">
        <v>0.27409734359506499</v>
      </c>
      <c r="E1446" s="17">
        <v>0.28665081749166299</v>
      </c>
      <c r="F1446" s="17"/>
      <c r="G1446" s="17">
        <v>0.200024087098291</v>
      </c>
      <c r="H1446" s="17">
        <v>0.29215803039695898</v>
      </c>
      <c r="I1446" s="17">
        <v>0.240726712568819</v>
      </c>
      <c r="J1446" s="17">
        <v>0.33790109796694301</v>
      </c>
      <c r="K1446" s="17">
        <v>0.34410604455877702</v>
      </c>
      <c r="L1446" s="17">
        <v>0.25302904059577103</v>
      </c>
      <c r="M1446" s="17"/>
      <c r="N1446" s="17">
        <v>0.291924772333787</v>
      </c>
      <c r="O1446" s="17">
        <v>0.28014398387672101</v>
      </c>
      <c r="P1446" s="17">
        <v>0.33577432541218299</v>
      </c>
      <c r="Q1446" s="17">
        <v>0.16616933713131801</v>
      </c>
      <c r="R1446" s="17"/>
      <c r="S1446" s="17">
        <v>0.266666666666667</v>
      </c>
      <c r="T1446" s="17">
        <v>0.24761904761904799</v>
      </c>
      <c r="U1446" s="17">
        <v>0.29411764705882398</v>
      </c>
      <c r="V1446" s="17">
        <v>0.365079365079365</v>
      </c>
      <c r="W1446" s="17">
        <v>0.305084745762712</v>
      </c>
      <c r="X1446" s="17">
        <v>0.291139240506329</v>
      </c>
      <c r="Y1446" s="17">
        <v>0.214285714285714</v>
      </c>
      <c r="Z1446" s="17">
        <v>0.30232558139534899</v>
      </c>
      <c r="AA1446" s="17">
        <v>0.28888888888888897</v>
      </c>
      <c r="AB1446" s="17"/>
      <c r="AC1446" s="17">
        <v>0.25929217740301702</v>
      </c>
      <c r="AD1446" s="17">
        <v>0.30902518728754902</v>
      </c>
      <c r="AE1446" s="17">
        <v>0.242168782086226</v>
      </c>
      <c r="AF1446" s="17"/>
      <c r="AG1446" s="17">
        <v>0.254790249701428</v>
      </c>
      <c r="AH1446" s="17">
        <v>0.30195895915278897</v>
      </c>
      <c r="AI1446" s="17">
        <v>0.39888421843521699</v>
      </c>
      <c r="AJ1446" s="17">
        <v>0</v>
      </c>
      <c r="AK1446" s="17">
        <v>0.24389675351618001</v>
      </c>
      <c r="AL1446" s="17"/>
      <c r="AM1446" s="17">
        <v>0.24221636266152399</v>
      </c>
      <c r="AN1446" s="17">
        <v>0.26183040848141997</v>
      </c>
      <c r="AO1446" s="17">
        <v>0.27915986949728899</v>
      </c>
      <c r="AP1446" s="17">
        <v>0.32166586475252101</v>
      </c>
      <c r="AQ1446" s="17">
        <v>0.272318470547595</v>
      </c>
      <c r="AR1446" s="17"/>
      <c r="AS1446" s="17">
        <v>0.26609266496395401</v>
      </c>
      <c r="AT1446" s="17">
        <v>0.32213777208557898</v>
      </c>
      <c r="AU1446" s="17">
        <v>0.27215287332777999</v>
      </c>
      <c r="AV1446" s="17">
        <v>0.23366375567289599</v>
      </c>
      <c r="AW1446" s="17"/>
      <c r="AX1446" s="17">
        <v>0.27403443397682398</v>
      </c>
      <c r="AY1446" s="17"/>
      <c r="AZ1446" s="17">
        <v>0.28600709835553501</v>
      </c>
      <c r="BA1446" s="17">
        <v>0.28710451101356599</v>
      </c>
      <c r="BB1446" s="17">
        <v>0.27386952191583902</v>
      </c>
      <c r="BC1446" s="17"/>
      <c r="BD1446" s="17">
        <v>0.28553495695393799</v>
      </c>
      <c r="BE1446" s="17">
        <v>0.28321713893407702</v>
      </c>
    </row>
    <row r="1447" spans="2:57" x14ac:dyDescent="0.35">
      <c r="B1447" t="s">
        <v>563</v>
      </c>
      <c r="C1447" s="17">
        <v>0.253989009920979</v>
      </c>
      <c r="D1447" s="17">
        <v>0.27426385343298898</v>
      </c>
      <c r="E1447" s="17">
        <v>0.241028653753139</v>
      </c>
      <c r="F1447" s="17"/>
      <c r="G1447" s="17">
        <v>0.246283026353424</v>
      </c>
      <c r="H1447" s="17">
        <v>0.29459125511145401</v>
      </c>
      <c r="I1447" s="17">
        <v>0.292727773733097</v>
      </c>
      <c r="J1447" s="17">
        <v>0.22705312925506399</v>
      </c>
      <c r="K1447" s="17">
        <v>0.154766420277615</v>
      </c>
      <c r="L1447" s="17">
        <v>0.21790676740127901</v>
      </c>
      <c r="M1447" s="17"/>
      <c r="N1447" s="17">
        <v>0.252789392329414</v>
      </c>
      <c r="O1447" s="17">
        <v>0.278534421534193</v>
      </c>
      <c r="P1447" s="17">
        <v>0.175607063802176</v>
      </c>
      <c r="Q1447" s="17">
        <v>0.30188289193934398</v>
      </c>
      <c r="R1447" s="17"/>
      <c r="S1447" s="17">
        <v>0.3</v>
      </c>
      <c r="T1447" s="17">
        <v>0.238095238095238</v>
      </c>
      <c r="U1447" s="17">
        <v>0.23529411764705899</v>
      </c>
      <c r="V1447" s="17">
        <v>0.22222222222222199</v>
      </c>
      <c r="W1447" s="17">
        <v>0.25423728813559299</v>
      </c>
      <c r="X1447" s="17">
        <v>0.164556962025316</v>
      </c>
      <c r="Y1447" s="17">
        <v>0.314285714285714</v>
      </c>
      <c r="Z1447" s="17">
        <v>0.27906976744186002</v>
      </c>
      <c r="AA1447" s="17">
        <v>0.27777777777777801</v>
      </c>
      <c r="AB1447" s="17"/>
      <c r="AC1447" s="17">
        <v>0.258716148701506</v>
      </c>
      <c r="AD1447" s="17">
        <v>0.26098731642076201</v>
      </c>
      <c r="AE1447" s="17">
        <v>0.233346424962556</v>
      </c>
      <c r="AF1447" s="17"/>
      <c r="AG1447" s="17">
        <v>0.22183845564594601</v>
      </c>
      <c r="AH1447" s="17">
        <v>0.29509273524822499</v>
      </c>
      <c r="AI1447" s="17">
        <v>0.20923397035060301</v>
      </c>
      <c r="AJ1447" s="17">
        <v>0.60753097943838796</v>
      </c>
      <c r="AK1447" s="17">
        <v>0.16956042554985701</v>
      </c>
      <c r="AL1447" s="17"/>
      <c r="AM1447" s="17">
        <v>0.220947689892037</v>
      </c>
      <c r="AN1447" s="17">
        <v>0.23659303527744699</v>
      </c>
      <c r="AO1447" s="17">
        <v>0.28665924064786102</v>
      </c>
      <c r="AP1447" s="17">
        <v>0.20630826017248399</v>
      </c>
      <c r="AQ1447" s="17">
        <v>0.381571703623032</v>
      </c>
      <c r="AR1447" s="17"/>
      <c r="AS1447" s="17">
        <v>0.25773791966092302</v>
      </c>
      <c r="AT1447" s="17">
        <v>0.27177859089483503</v>
      </c>
      <c r="AU1447" s="17">
        <v>0.17634430268541701</v>
      </c>
      <c r="AV1447" s="17">
        <v>0.31570254682783</v>
      </c>
      <c r="AW1447" s="17"/>
      <c r="AX1447" s="17">
        <v>0.25765587725647499</v>
      </c>
      <c r="AY1447" s="17"/>
      <c r="AZ1447" s="17">
        <v>0.25122278777486301</v>
      </c>
      <c r="BA1447" s="17">
        <v>0.34310335567517097</v>
      </c>
      <c r="BB1447" s="17">
        <v>0.157134578847579</v>
      </c>
      <c r="BC1447" s="17"/>
      <c r="BD1447" s="17">
        <v>0.231121898865215</v>
      </c>
      <c r="BE1447" s="17">
        <v>0.29585269182614898</v>
      </c>
    </row>
    <row r="1448" spans="2:57" x14ac:dyDescent="0.35">
      <c r="B1448" t="s">
        <v>564</v>
      </c>
      <c r="C1448" s="17">
        <v>0.23907660352820001</v>
      </c>
      <c r="D1448" s="17">
        <v>0.25263045453028299</v>
      </c>
      <c r="E1448" s="17">
        <v>0.23222961176836299</v>
      </c>
      <c r="F1448" s="17"/>
      <c r="G1448" s="17">
        <v>0.39245851822577099</v>
      </c>
      <c r="H1448" s="17">
        <v>0.2215171444788</v>
      </c>
      <c r="I1448" s="17">
        <v>0.28228897327896402</v>
      </c>
      <c r="J1448" s="17">
        <v>0.16817639084653799</v>
      </c>
      <c r="K1448" s="17">
        <v>0.19622537118206199</v>
      </c>
      <c r="L1448" s="17">
        <v>0.17064354300794901</v>
      </c>
      <c r="M1448" s="17"/>
      <c r="N1448" s="17">
        <v>0.241304672716533</v>
      </c>
      <c r="O1448" s="17">
        <v>0.23249650373250899</v>
      </c>
      <c r="P1448" s="17">
        <v>0.21558105022851701</v>
      </c>
      <c r="Q1448" s="17">
        <v>0.26379992987950801</v>
      </c>
      <c r="R1448" s="17"/>
      <c r="S1448" s="17">
        <v>0.21666666666666701</v>
      </c>
      <c r="T1448" s="17">
        <v>0.25714285714285701</v>
      </c>
      <c r="U1448" s="17">
        <v>0.26470588235294101</v>
      </c>
      <c r="V1448" s="17">
        <v>0.238095238095238</v>
      </c>
      <c r="W1448" s="17">
        <v>0.25423728813559299</v>
      </c>
      <c r="X1448" s="17">
        <v>0.215189873417722</v>
      </c>
      <c r="Y1448" s="17">
        <v>0.25714285714285701</v>
      </c>
      <c r="Z1448" s="17">
        <v>0.232558139534884</v>
      </c>
      <c r="AA1448" s="17">
        <v>0.22222222222222199</v>
      </c>
      <c r="AB1448" s="17"/>
      <c r="AC1448" s="17">
        <v>0.25510191320211401</v>
      </c>
      <c r="AD1448" s="17">
        <v>0.23654717617453699</v>
      </c>
      <c r="AE1448" s="17">
        <v>0.15315680563447601</v>
      </c>
      <c r="AF1448" s="17"/>
      <c r="AG1448" s="17">
        <v>0.25536557931871601</v>
      </c>
      <c r="AH1448" s="17">
        <v>0.24130850745613899</v>
      </c>
      <c r="AI1448" s="17">
        <v>0.260418158546107</v>
      </c>
      <c r="AJ1448" s="17">
        <v>0.21919825984191299</v>
      </c>
      <c r="AK1448" s="17">
        <v>0.17209565959761</v>
      </c>
      <c r="AL1448" s="17"/>
      <c r="AM1448" s="17">
        <v>0.28465217991354402</v>
      </c>
      <c r="AN1448" s="17">
        <v>0.25511725590881301</v>
      </c>
      <c r="AO1448" s="17">
        <v>0.16647220235708801</v>
      </c>
      <c r="AP1448" s="17">
        <v>0.282494572153767</v>
      </c>
      <c r="AQ1448" s="17">
        <v>0.33497675719620301</v>
      </c>
      <c r="AR1448" s="17"/>
      <c r="AS1448" s="17">
        <v>0.26144624422518498</v>
      </c>
      <c r="AT1448" s="17">
        <v>0.25115445724215801</v>
      </c>
      <c r="AU1448" s="17">
        <v>0.16131841085218601</v>
      </c>
      <c r="AV1448" s="17">
        <v>0.28200935987665599</v>
      </c>
      <c r="AW1448" s="17"/>
      <c r="AX1448" s="17">
        <v>0.248808843904267</v>
      </c>
      <c r="AY1448" s="17"/>
      <c r="AZ1448" s="17">
        <v>0.22303800037639199</v>
      </c>
      <c r="BA1448" s="17">
        <v>0.29284143263114298</v>
      </c>
      <c r="BB1448" s="17">
        <v>0.193838303566263</v>
      </c>
      <c r="BC1448" s="17"/>
      <c r="BD1448" s="17">
        <v>0.235527710430253</v>
      </c>
      <c r="BE1448" s="17">
        <v>0.26622349543875501</v>
      </c>
    </row>
    <row r="1449" spans="2:57" x14ac:dyDescent="0.35">
      <c r="B1449" t="s">
        <v>565</v>
      </c>
      <c r="C1449" s="17">
        <v>0.208732081349877</v>
      </c>
      <c r="D1449" s="17">
        <v>0.238474843579425</v>
      </c>
      <c r="E1449" s="17">
        <v>0.19222161416681299</v>
      </c>
      <c r="F1449" s="17"/>
      <c r="G1449" s="17">
        <v>0.32018268934175997</v>
      </c>
      <c r="H1449" s="17">
        <v>0.27899125094596899</v>
      </c>
      <c r="I1449" s="17">
        <v>0.15933862274313601</v>
      </c>
      <c r="J1449" s="17">
        <v>0.16815019150097699</v>
      </c>
      <c r="K1449" s="17">
        <v>0.149172095003131</v>
      </c>
      <c r="L1449" s="17">
        <v>0.16470484825553999</v>
      </c>
      <c r="M1449" s="17"/>
      <c r="N1449" s="17">
        <v>0.16035017974569299</v>
      </c>
      <c r="O1449" s="17">
        <v>0.26122270310914902</v>
      </c>
      <c r="P1449" s="17">
        <v>0.28531777066156799</v>
      </c>
      <c r="Q1449" s="17">
        <v>0.19628592295637401</v>
      </c>
      <c r="R1449" s="17"/>
      <c r="S1449" s="17">
        <v>0.21666666666666701</v>
      </c>
      <c r="T1449" s="17">
        <v>0.20952380952381</v>
      </c>
      <c r="U1449" s="17">
        <v>0.29411764705882398</v>
      </c>
      <c r="V1449" s="17">
        <v>0.26984126984126999</v>
      </c>
      <c r="W1449" s="17">
        <v>8.4745762711864403E-2</v>
      </c>
      <c r="X1449" s="17">
        <v>0.215189873417722</v>
      </c>
      <c r="Y1449" s="17">
        <v>0.185714285714286</v>
      </c>
      <c r="Z1449" s="17">
        <v>0.25581395348837199</v>
      </c>
      <c r="AA1449" s="17">
        <v>0.155555555555556</v>
      </c>
      <c r="AB1449" s="17"/>
      <c r="AC1449" s="17">
        <v>0.20583442959648701</v>
      </c>
      <c r="AD1449" s="17">
        <v>0.21154470037811399</v>
      </c>
      <c r="AE1449" s="17">
        <v>0.18019365072812699</v>
      </c>
      <c r="AF1449" s="17"/>
      <c r="AG1449" s="17">
        <v>0.23779105504308601</v>
      </c>
      <c r="AH1449" s="17">
        <v>0.166357934942582</v>
      </c>
      <c r="AI1449" s="17">
        <v>0.26818626804040602</v>
      </c>
      <c r="AJ1449" s="17">
        <v>0</v>
      </c>
      <c r="AK1449" s="17">
        <v>0.15960138803854401</v>
      </c>
      <c r="AL1449" s="17"/>
      <c r="AM1449" s="17">
        <v>0.123033987829181</v>
      </c>
      <c r="AN1449" s="17">
        <v>0.235699523819695</v>
      </c>
      <c r="AO1449" s="17">
        <v>0.20926576725905199</v>
      </c>
      <c r="AP1449" s="17">
        <v>0.213469590594631</v>
      </c>
      <c r="AQ1449" s="17">
        <v>0.170188062327922</v>
      </c>
      <c r="AR1449" s="17"/>
      <c r="AS1449" s="17">
        <v>0.19363267123825201</v>
      </c>
      <c r="AT1449" s="17">
        <v>0.26160346319758399</v>
      </c>
      <c r="AU1449" s="17">
        <v>0.14324942188880199</v>
      </c>
      <c r="AV1449" s="17">
        <v>0.20420940558568501</v>
      </c>
      <c r="AW1449" s="17"/>
      <c r="AX1449" s="17">
        <v>0.20583395391863399</v>
      </c>
      <c r="AY1449" s="17"/>
      <c r="AZ1449" s="17">
        <v>0.24561112866911999</v>
      </c>
      <c r="BA1449" s="17">
        <v>0.214779375293079</v>
      </c>
      <c r="BB1449" s="17">
        <v>0.163185175049753</v>
      </c>
      <c r="BC1449" s="17"/>
      <c r="BD1449" s="17">
        <v>0.18681399746908001</v>
      </c>
      <c r="BE1449" s="17">
        <v>0.25806783511815701</v>
      </c>
    </row>
    <row r="1450" spans="2:57" x14ac:dyDescent="0.35">
      <c r="B1450" t="s">
        <v>566</v>
      </c>
      <c r="C1450" s="17">
        <v>0.20518083128468001</v>
      </c>
      <c r="D1450" s="17">
        <v>0.20950595945390299</v>
      </c>
      <c r="E1450" s="17">
        <v>0.20360193431750301</v>
      </c>
      <c r="F1450" s="17"/>
      <c r="G1450" s="17">
        <v>0.33707756031789599</v>
      </c>
      <c r="H1450" s="17">
        <v>0.29274970806997203</v>
      </c>
      <c r="I1450" s="17">
        <v>0.19363892968494101</v>
      </c>
      <c r="J1450" s="17">
        <v>6.0126840452594199E-2</v>
      </c>
      <c r="K1450" s="17">
        <v>0.161085533019177</v>
      </c>
      <c r="L1450" s="17">
        <v>0.14334665037784</v>
      </c>
      <c r="M1450" s="17"/>
      <c r="N1450" s="17">
        <v>0.18008072541671899</v>
      </c>
      <c r="O1450" s="17">
        <v>0.19516259178386799</v>
      </c>
      <c r="P1450" s="17">
        <v>0.32663348434782002</v>
      </c>
      <c r="Q1450" s="17">
        <v>0.18416048108935201</v>
      </c>
      <c r="R1450" s="17"/>
      <c r="S1450" s="17">
        <v>0.25</v>
      </c>
      <c r="T1450" s="17">
        <v>0.21904761904761899</v>
      </c>
      <c r="U1450" s="17">
        <v>0.26470588235294101</v>
      </c>
      <c r="V1450" s="17">
        <v>0.17460317460317501</v>
      </c>
      <c r="W1450" s="17">
        <v>0.186440677966102</v>
      </c>
      <c r="X1450" s="17">
        <v>0.215189873417722</v>
      </c>
      <c r="Y1450" s="17">
        <v>0.17142857142857101</v>
      </c>
      <c r="Z1450" s="17">
        <v>0.13953488372093001</v>
      </c>
      <c r="AA1450" s="17">
        <v>0.16666666666666699</v>
      </c>
      <c r="AB1450" s="17"/>
      <c r="AC1450" s="17">
        <v>0.170136328903149</v>
      </c>
      <c r="AD1450" s="17">
        <v>0.223071367304322</v>
      </c>
      <c r="AE1450" s="17">
        <v>0.15699054181427</v>
      </c>
      <c r="AF1450" s="17"/>
      <c r="AG1450" s="17">
        <v>0.19806070421734501</v>
      </c>
      <c r="AH1450" s="17">
        <v>0.218386342614205</v>
      </c>
      <c r="AI1450" s="17">
        <v>0.169056238796715</v>
      </c>
      <c r="AJ1450" s="17">
        <v>0.38833271959647497</v>
      </c>
      <c r="AK1450" s="17">
        <v>0.101264578907242</v>
      </c>
      <c r="AL1450" s="17"/>
      <c r="AM1450" s="17">
        <v>0.25782313462999301</v>
      </c>
      <c r="AN1450" s="17">
        <v>0.24785245503825701</v>
      </c>
      <c r="AO1450" s="17">
        <v>0.18698178607357999</v>
      </c>
      <c r="AP1450" s="17">
        <v>0.21086980371564301</v>
      </c>
      <c r="AQ1450" s="17">
        <v>0.21314140318991701</v>
      </c>
      <c r="AR1450" s="17"/>
      <c r="AS1450" s="17">
        <v>0.22031087241602201</v>
      </c>
      <c r="AT1450" s="17">
        <v>0.23461225591080201</v>
      </c>
      <c r="AU1450" s="17">
        <v>0.17361527358090101</v>
      </c>
      <c r="AV1450" s="17">
        <v>0.155011505915578</v>
      </c>
      <c r="AW1450" s="17"/>
      <c r="AX1450" s="17">
        <v>0.20028470127325801</v>
      </c>
      <c r="AY1450" s="17"/>
      <c r="AZ1450" s="17">
        <v>0.26455077680395001</v>
      </c>
      <c r="BA1450" s="17">
        <v>0.21774620072259401</v>
      </c>
      <c r="BB1450" s="17">
        <v>0.14120894735378201</v>
      </c>
      <c r="BC1450" s="17"/>
      <c r="BD1450" s="17">
        <v>0.232649773865402</v>
      </c>
      <c r="BE1450" s="17">
        <v>0.20435831357468001</v>
      </c>
    </row>
    <row r="1451" spans="2:57" x14ac:dyDescent="0.35">
      <c r="B1451" t="s">
        <v>567</v>
      </c>
      <c r="C1451" s="17">
        <v>0.140521675227126</v>
      </c>
      <c r="D1451" s="17">
        <v>0.16837210563875299</v>
      </c>
      <c r="E1451" s="17">
        <v>0.124803382276753</v>
      </c>
      <c r="F1451" s="17"/>
      <c r="G1451" s="17">
        <v>0.168937139375163</v>
      </c>
      <c r="H1451" s="17">
        <v>0.22031809028080901</v>
      </c>
      <c r="I1451" s="17">
        <v>0.166311303647345</v>
      </c>
      <c r="J1451" s="17">
        <v>5.6046742747562502E-2</v>
      </c>
      <c r="K1451" s="17">
        <v>7.2554499794804495E-2</v>
      </c>
      <c r="L1451" s="17">
        <v>0</v>
      </c>
      <c r="M1451" s="17"/>
      <c r="N1451" s="17">
        <v>0.126153852744222</v>
      </c>
      <c r="O1451" s="17">
        <v>0.101547439516703</v>
      </c>
      <c r="P1451" s="17">
        <v>0.216438535269423</v>
      </c>
      <c r="Q1451" s="17">
        <v>0.212432439286623</v>
      </c>
      <c r="R1451" s="17"/>
      <c r="S1451" s="17">
        <v>0.20833333333333301</v>
      </c>
      <c r="T1451" s="17">
        <v>0.114285714285714</v>
      </c>
      <c r="U1451" s="17">
        <v>8.8235294117647106E-2</v>
      </c>
      <c r="V1451" s="17">
        <v>0.19047619047618999</v>
      </c>
      <c r="W1451" s="17">
        <v>8.4745762711864403E-2</v>
      </c>
      <c r="X1451" s="17">
        <v>0.189873417721519</v>
      </c>
      <c r="Y1451" s="17">
        <v>0.17142857142857101</v>
      </c>
      <c r="Z1451" s="17">
        <v>0.162790697674419</v>
      </c>
      <c r="AA1451" s="17">
        <v>5.5555555555555601E-2</v>
      </c>
      <c r="AB1451" s="17"/>
      <c r="AC1451" s="17">
        <v>0.11586307699628</v>
      </c>
      <c r="AD1451" s="17">
        <v>0.125576030741542</v>
      </c>
      <c r="AE1451" s="17">
        <v>0.300416767004061</v>
      </c>
      <c r="AF1451" s="17"/>
      <c r="AG1451" s="17">
        <v>0.116930307049132</v>
      </c>
      <c r="AH1451" s="17">
        <v>0.15747276425543699</v>
      </c>
      <c r="AI1451" s="17">
        <v>0.11952360198013701</v>
      </c>
      <c r="AJ1451" s="17">
        <v>0.18469483005198201</v>
      </c>
      <c r="AK1451" s="17">
        <v>0.17018095937428701</v>
      </c>
      <c r="AL1451" s="17"/>
      <c r="AM1451" s="17">
        <v>0.18720117559185501</v>
      </c>
      <c r="AN1451" s="17">
        <v>0.147065802871334</v>
      </c>
      <c r="AO1451" s="17">
        <v>0.10327362738936099</v>
      </c>
      <c r="AP1451" s="17">
        <v>0.16242402753080001</v>
      </c>
      <c r="AQ1451" s="17">
        <v>0.1207298563976</v>
      </c>
      <c r="AR1451" s="17"/>
      <c r="AS1451" s="17">
        <v>0.10833858821202</v>
      </c>
      <c r="AT1451" s="17">
        <v>0.16659687198352</v>
      </c>
      <c r="AU1451" s="17">
        <v>0.106472022811528</v>
      </c>
      <c r="AV1451" s="17">
        <v>0.18360123056834499</v>
      </c>
      <c r="AW1451" s="17"/>
      <c r="AX1451" s="17">
        <v>0.143525418417355</v>
      </c>
      <c r="AY1451" s="17"/>
      <c r="AZ1451" s="17">
        <v>0.16340509051655699</v>
      </c>
      <c r="BA1451" s="17">
        <v>0.17710919190142599</v>
      </c>
      <c r="BB1451" s="17">
        <v>7.9986267247464299E-2</v>
      </c>
      <c r="BC1451" s="17"/>
      <c r="BD1451" s="17">
        <v>0.132508603061185</v>
      </c>
      <c r="BE1451" s="17">
        <v>0.16512172376828499</v>
      </c>
    </row>
    <row r="1452" spans="2:57" x14ac:dyDescent="0.35">
      <c r="B1452" t="s">
        <v>568</v>
      </c>
      <c r="C1452" s="17">
        <v>9.3935317789014303E-2</v>
      </c>
      <c r="D1452" s="17">
        <v>8.6950240138777501E-2</v>
      </c>
      <c r="E1452" s="17">
        <v>9.8484958672659995E-2</v>
      </c>
      <c r="F1452" s="17"/>
      <c r="G1452" s="17">
        <v>0</v>
      </c>
      <c r="H1452" s="17">
        <v>5.6101696291754002E-2</v>
      </c>
      <c r="I1452" s="17">
        <v>9.60498774287772E-2</v>
      </c>
      <c r="J1452" s="17">
        <v>0.17334631757000901</v>
      </c>
      <c r="K1452" s="17">
        <v>0.10503187599578399</v>
      </c>
      <c r="L1452" s="17">
        <v>0.17134652023935401</v>
      </c>
      <c r="M1452" s="17"/>
      <c r="N1452" s="17">
        <v>0.120182393286622</v>
      </c>
      <c r="O1452" s="17">
        <v>7.1352659323240794E-2</v>
      </c>
      <c r="P1452" s="17">
        <v>7.05280918786233E-2</v>
      </c>
      <c r="Q1452" s="17">
        <v>5.5534409873370501E-2</v>
      </c>
      <c r="R1452" s="17"/>
      <c r="S1452" s="17">
        <v>4.1666666666666699E-2</v>
      </c>
      <c r="T1452" s="17">
        <v>6.6666666666666693E-2</v>
      </c>
      <c r="U1452" s="17">
        <v>0.14705882352941199</v>
      </c>
      <c r="V1452" s="17">
        <v>7.9365079365079402E-2</v>
      </c>
      <c r="W1452" s="17">
        <v>0.11864406779661001</v>
      </c>
      <c r="X1452" s="17">
        <v>0.10126582278481</v>
      </c>
      <c r="Y1452" s="17">
        <v>0.128571428571429</v>
      </c>
      <c r="Z1452" s="17">
        <v>6.9767441860465101E-2</v>
      </c>
      <c r="AA1452" s="17">
        <v>0.122222222222222</v>
      </c>
      <c r="AB1452" s="17"/>
      <c r="AC1452" s="17">
        <v>8.6243541881215802E-2</v>
      </c>
      <c r="AD1452" s="17">
        <v>0.111276353254656</v>
      </c>
      <c r="AE1452" s="17">
        <v>6.7618721760582701E-2</v>
      </c>
      <c r="AF1452" s="17"/>
      <c r="AG1452" s="17">
        <v>0.107635443896552</v>
      </c>
      <c r="AH1452" s="17">
        <v>8.4999593104875606E-2</v>
      </c>
      <c r="AI1452" s="17">
        <v>4.0045717660903001E-2</v>
      </c>
      <c r="AJ1452" s="17">
        <v>0.18883113101711901</v>
      </c>
      <c r="AK1452" s="17">
        <v>0.105756325086035</v>
      </c>
      <c r="AL1452" s="17"/>
      <c r="AM1452" s="17">
        <v>8.5206794635523594E-2</v>
      </c>
      <c r="AN1452" s="17">
        <v>9.23646618981009E-2</v>
      </c>
      <c r="AO1452" s="17">
        <v>0.10530162504445099</v>
      </c>
      <c r="AP1452" s="17">
        <v>9.4444511907175399E-2</v>
      </c>
      <c r="AQ1452" s="17">
        <v>8.5957929957503995E-2</v>
      </c>
      <c r="AR1452" s="17"/>
      <c r="AS1452" s="17">
        <v>5.7091859354260997E-2</v>
      </c>
      <c r="AT1452" s="17">
        <v>0.12042676596473</v>
      </c>
      <c r="AU1452" s="17">
        <v>0.114705200259965</v>
      </c>
      <c r="AV1452" s="17">
        <v>6.6710035678970103E-2</v>
      </c>
      <c r="AW1452" s="17"/>
      <c r="AX1452" s="17">
        <v>9.6344397356152106E-2</v>
      </c>
      <c r="AY1452" s="17"/>
      <c r="AZ1452" s="17">
        <v>4.13453069094398E-2</v>
      </c>
      <c r="BA1452" s="17">
        <v>8.1371194759108298E-2</v>
      </c>
      <c r="BB1452" s="17">
        <v>0.170620383819795</v>
      </c>
      <c r="BC1452" s="17"/>
      <c r="BD1452" s="17">
        <v>7.9960307899892905E-2</v>
      </c>
      <c r="BE1452" s="17">
        <v>9.6401025648236993E-2</v>
      </c>
    </row>
    <row r="1453" spans="2:57" x14ac:dyDescent="0.35">
      <c r="B1453" t="s">
        <v>81</v>
      </c>
      <c r="C1453" s="17">
        <v>4.9036209231954099E-2</v>
      </c>
      <c r="D1453" s="17">
        <v>3.5311896809855498E-2</v>
      </c>
      <c r="E1453" s="17">
        <v>5.7338125106831297E-2</v>
      </c>
      <c r="F1453" s="17"/>
      <c r="G1453" s="17">
        <v>2.8786745063878901E-2</v>
      </c>
      <c r="H1453" s="17">
        <v>1.9889907158131999E-2</v>
      </c>
      <c r="I1453" s="17">
        <v>6.6530930243304601E-2</v>
      </c>
      <c r="J1453" s="17">
        <v>5.97019786526913E-2</v>
      </c>
      <c r="K1453" s="17">
        <v>6.2132260577882098E-2</v>
      </c>
      <c r="L1453" s="17">
        <v>8.3357762345247305E-2</v>
      </c>
      <c r="M1453" s="17"/>
      <c r="N1453" s="17">
        <v>4.1009114364549001E-2</v>
      </c>
      <c r="O1453" s="17">
        <v>2.9964936014635301E-2</v>
      </c>
      <c r="P1453" s="17">
        <v>4.01281904800843E-2</v>
      </c>
      <c r="Q1453" s="17">
        <v>0.131187069940955</v>
      </c>
      <c r="R1453" s="17"/>
      <c r="S1453" s="17">
        <v>4.1666666666666699E-2</v>
      </c>
      <c r="T1453" s="17">
        <v>5.7142857142857099E-2</v>
      </c>
      <c r="U1453" s="17">
        <v>2.9411764705882401E-2</v>
      </c>
      <c r="V1453" s="17">
        <v>4.7619047619047603E-2</v>
      </c>
      <c r="W1453" s="17">
        <v>6.7796610169491497E-2</v>
      </c>
      <c r="X1453" s="17">
        <v>3.7974683544303799E-2</v>
      </c>
      <c r="Y1453" s="17">
        <v>4.2857142857142899E-2</v>
      </c>
      <c r="Z1453" s="17">
        <v>4.6511627906976702E-2</v>
      </c>
      <c r="AA1453" s="17">
        <v>6.6666666666666693E-2</v>
      </c>
      <c r="AB1453" s="17"/>
      <c r="AC1453" s="17">
        <v>6.8677618103001395E-2</v>
      </c>
      <c r="AD1453" s="17">
        <v>3.8502818142070801E-2</v>
      </c>
      <c r="AE1453" s="17">
        <v>5.5115691375830098E-2</v>
      </c>
      <c r="AF1453" s="17"/>
      <c r="AG1453" s="17">
        <v>3.5379840670217599E-2</v>
      </c>
      <c r="AH1453" s="17">
        <v>4.3832512591186201E-2</v>
      </c>
      <c r="AI1453" s="17">
        <v>4.0045717660903001E-2</v>
      </c>
      <c r="AJ1453" s="17">
        <v>0.20363788954449299</v>
      </c>
      <c r="AK1453" s="17">
        <v>0.117597347388715</v>
      </c>
      <c r="AL1453" s="17"/>
      <c r="AM1453" s="17">
        <v>8.3480727880058905E-2</v>
      </c>
      <c r="AN1453" s="17">
        <v>9.0470522242312695E-2</v>
      </c>
      <c r="AO1453" s="17">
        <v>4.93273660687071E-2</v>
      </c>
      <c r="AP1453" s="17">
        <v>1.6904317209729E-2</v>
      </c>
      <c r="AQ1453" s="17">
        <v>0</v>
      </c>
      <c r="AR1453" s="17"/>
      <c r="AS1453" s="17">
        <v>8.7655354776996194E-2</v>
      </c>
      <c r="AT1453" s="17">
        <v>1.5373312235263401E-2</v>
      </c>
      <c r="AU1453" s="17">
        <v>6.5032330301046298E-2</v>
      </c>
      <c r="AV1453" s="17">
        <v>3.7974467521233103E-2</v>
      </c>
      <c r="AW1453" s="17"/>
      <c r="AX1453" s="17">
        <v>4.7316621459892703E-2</v>
      </c>
      <c r="AY1453" s="17"/>
      <c r="AZ1453" s="17">
        <v>4.9864300774145998E-2</v>
      </c>
      <c r="BA1453" s="17">
        <v>3.8387910762095301E-2</v>
      </c>
      <c r="BB1453" s="17">
        <v>4.4786321277555101E-2</v>
      </c>
      <c r="BC1453" s="17"/>
      <c r="BD1453" s="17">
        <v>4.3881460165295302E-2</v>
      </c>
      <c r="BE1453" s="17">
        <v>2.85889290704005E-2</v>
      </c>
    </row>
    <row r="1454" spans="2:57" x14ac:dyDescent="0.35">
      <c r="B1454" t="s">
        <v>82</v>
      </c>
      <c r="C1454" s="17">
        <v>8.7975390069108903E-3</v>
      </c>
      <c r="D1454" s="17">
        <v>3.9465446209307501E-3</v>
      </c>
      <c r="E1454" s="17">
        <v>1.1691803868409701E-2</v>
      </c>
      <c r="F1454" s="17"/>
      <c r="G1454" s="17">
        <v>0</v>
      </c>
      <c r="H1454" s="17">
        <v>4.75537326032624E-3</v>
      </c>
      <c r="I1454" s="17">
        <v>1.16022600074257E-2</v>
      </c>
      <c r="J1454" s="17">
        <v>0</v>
      </c>
      <c r="K1454" s="17">
        <v>3.1874722562780997E-2</v>
      </c>
      <c r="L1454" s="17">
        <v>0</v>
      </c>
      <c r="M1454" s="17"/>
      <c r="N1454" s="17">
        <v>8.8432631625284894E-3</v>
      </c>
      <c r="O1454" s="17">
        <v>5.2857292592100704E-3</v>
      </c>
      <c r="P1454" s="17">
        <v>2.0997308972137099E-2</v>
      </c>
      <c r="Q1454" s="17">
        <v>0</v>
      </c>
      <c r="R1454" s="17"/>
      <c r="S1454" s="17">
        <v>8.3333333333333297E-3</v>
      </c>
      <c r="T1454" s="17">
        <v>0</v>
      </c>
      <c r="U1454" s="17">
        <v>5.8823529411764698E-2</v>
      </c>
      <c r="V1454" s="17">
        <v>0</v>
      </c>
      <c r="W1454" s="17">
        <v>1.6949152542372899E-2</v>
      </c>
      <c r="X1454" s="17">
        <v>0</v>
      </c>
      <c r="Y1454" s="17">
        <v>0</v>
      </c>
      <c r="Z1454" s="17">
        <v>0</v>
      </c>
      <c r="AA1454" s="17">
        <v>0</v>
      </c>
      <c r="AB1454" s="17"/>
      <c r="AC1454" s="17">
        <v>1.8402819897374498E-2</v>
      </c>
      <c r="AD1454" s="17">
        <v>5.8117610771669399E-3</v>
      </c>
      <c r="AE1454" s="17">
        <v>0</v>
      </c>
      <c r="AF1454" s="17"/>
      <c r="AG1454" s="17">
        <v>4.4816449887599601E-3</v>
      </c>
      <c r="AH1454" s="17">
        <v>7.2498342531837102E-3</v>
      </c>
      <c r="AI1454" s="17">
        <v>4.2271901326397299E-2</v>
      </c>
      <c r="AJ1454" s="17">
        <v>0</v>
      </c>
      <c r="AK1454" s="17">
        <v>0</v>
      </c>
      <c r="AL1454" s="17"/>
      <c r="AM1454" s="17">
        <v>0</v>
      </c>
      <c r="AN1454" s="17">
        <v>2.4793119192516099E-2</v>
      </c>
      <c r="AO1454" s="17">
        <v>1.1842619459599701E-2</v>
      </c>
      <c r="AP1454" s="17">
        <v>0</v>
      </c>
      <c r="AQ1454" s="17">
        <v>0</v>
      </c>
      <c r="AR1454" s="17"/>
      <c r="AS1454" s="17">
        <v>4.8861670928724904E-3</v>
      </c>
      <c r="AT1454" s="17">
        <v>4.0497964577970698E-3</v>
      </c>
      <c r="AU1454" s="17">
        <v>2.76552505157894E-2</v>
      </c>
      <c r="AV1454" s="17">
        <v>0</v>
      </c>
      <c r="AW1454" s="17"/>
      <c r="AX1454" s="17">
        <v>7.2826045773594899E-3</v>
      </c>
      <c r="AY1454" s="17"/>
      <c r="AZ1454" s="17">
        <v>4.2296372227363498E-3</v>
      </c>
      <c r="BA1454" s="17">
        <v>0</v>
      </c>
      <c r="BB1454" s="17">
        <v>2.5195683979519101E-2</v>
      </c>
      <c r="BC1454" s="17"/>
      <c r="BD1454" s="17">
        <v>0</v>
      </c>
      <c r="BE1454" s="17">
        <v>3.2168905811588398E-3</v>
      </c>
    </row>
    <row r="1455" spans="2:57" x14ac:dyDescent="0.35">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c r="BA1455" s="17"/>
      <c r="BB1455" s="17"/>
      <c r="BC1455" s="17"/>
      <c r="BD1455" s="17"/>
      <c r="BE1455" s="17"/>
    </row>
    <row r="1456" spans="2:57" x14ac:dyDescent="0.35">
      <c r="B1456" s="6" t="s">
        <v>575</v>
      </c>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row>
    <row r="1457" spans="2:57" x14ac:dyDescent="0.35">
      <c r="B1457" s="24" t="s">
        <v>85</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row>
    <row r="1458" spans="2:57" x14ac:dyDescent="0.35">
      <c r="B1458" t="s">
        <v>570</v>
      </c>
      <c r="C1458" s="17">
        <v>0.30115194157934899</v>
      </c>
      <c r="D1458" s="17">
        <v>0.327967037045367</v>
      </c>
      <c r="E1458" s="17">
        <v>0.28432673514773399</v>
      </c>
      <c r="F1458" s="17"/>
      <c r="G1458" s="17">
        <v>0.26631744261898899</v>
      </c>
      <c r="H1458" s="17">
        <v>0.28536342731337899</v>
      </c>
      <c r="I1458" s="17">
        <v>0.376365049359495</v>
      </c>
      <c r="J1458" s="17">
        <v>0.21389821344242599</v>
      </c>
      <c r="K1458" s="17">
        <v>0.32215119689382898</v>
      </c>
      <c r="L1458" s="17">
        <v>0.30597072506289602</v>
      </c>
      <c r="M1458" s="17"/>
      <c r="N1458" s="17">
        <v>0.30701259084829202</v>
      </c>
      <c r="O1458" s="17">
        <v>0.29025449842815498</v>
      </c>
      <c r="P1458" s="17">
        <v>0.30942433132333902</v>
      </c>
      <c r="Q1458" s="17">
        <v>0.29520761164141301</v>
      </c>
      <c r="R1458" s="17"/>
      <c r="S1458" s="17">
        <v>0.33333333333333298</v>
      </c>
      <c r="T1458" s="17">
        <v>0.30476190476190501</v>
      </c>
      <c r="U1458" s="17">
        <v>0.38235294117647101</v>
      </c>
      <c r="V1458" s="17">
        <v>0.19047619047618999</v>
      </c>
      <c r="W1458" s="17">
        <v>0.37288135593220301</v>
      </c>
      <c r="X1458" s="17">
        <v>0.227848101265823</v>
      </c>
      <c r="Y1458" s="17">
        <v>0.3</v>
      </c>
      <c r="Z1458" s="17">
        <v>0.30232558139534899</v>
      </c>
      <c r="AA1458" s="17">
        <v>0.3</v>
      </c>
      <c r="AB1458" s="17"/>
      <c r="AC1458" s="17">
        <v>0.27654252909960603</v>
      </c>
      <c r="AD1458" s="17">
        <v>0.323441989215077</v>
      </c>
      <c r="AE1458" s="17">
        <v>0.29262931261251202</v>
      </c>
      <c r="AF1458" s="17"/>
      <c r="AG1458" s="17">
        <v>0.27177347115490302</v>
      </c>
      <c r="AH1458" s="17">
        <v>0.31716293570721599</v>
      </c>
      <c r="AI1458" s="17">
        <v>0.28612645732022302</v>
      </c>
      <c r="AJ1458" s="17">
        <v>0.60753097943838796</v>
      </c>
      <c r="AK1458" s="17">
        <v>0.40000880540247302</v>
      </c>
      <c r="AL1458" s="17"/>
      <c r="AM1458" s="17">
        <v>0.28175488970541201</v>
      </c>
      <c r="AN1458" s="17">
        <v>0.27426460805621899</v>
      </c>
      <c r="AO1458" s="17">
        <v>0.26187410897096403</v>
      </c>
      <c r="AP1458" s="17">
        <v>0.33659530694788697</v>
      </c>
      <c r="AQ1458" s="17">
        <v>0.35986021495992798</v>
      </c>
      <c r="AR1458" s="17"/>
      <c r="AS1458" s="17">
        <v>0.28441350332631299</v>
      </c>
      <c r="AT1458" s="17">
        <v>0.31002704937511799</v>
      </c>
      <c r="AU1458" s="17">
        <v>0.30348226647020599</v>
      </c>
      <c r="AV1458" s="17">
        <v>0.30617621641452503</v>
      </c>
      <c r="AW1458" s="17"/>
      <c r="AX1458" s="17">
        <v>0.292502634774439</v>
      </c>
      <c r="AY1458" s="17"/>
      <c r="AZ1458" s="17">
        <v>0.31516165051974299</v>
      </c>
      <c r="BA1458" s="17">
        <v>0.32620046004132203</v>
      </c>
      <c r="BB1458" s="17">
        <v>0.260771604937232</v>
      </c>
      <c r="BC1458" s="17"/>
      <c r="BD1458" s="17">
        <v>0.33795928431022898</v>
      </c>
      <c r="BE1458" s="17">
        <v>0.276007296279553</v>
      </c>
    </row>
    <row r="1459" spans="2:57" x14ac:dyDescent="0.35">
      <c r="B1459" t="s">
        <v>571</v>
      </c>
      <c r="C1459" s="17">
        <v>0.49408574885520601</v>
      </c>
      <c r="D1459" s="17">
        <v>0.46730878314011498</v>
      </c>
      <c r="E1459" s="17">
        <v>0.50992576112682397</v>
      </c>
      <c r="F1459" s="17"/>
      <c r="G1459" s="17">
        <v>0.482443867342429</v>
      </c>
      <c r="H1459" s="17">
        <v>0.44783747457225898</v>
      </c>
      <c r="I1459" s="17">
        <v>0.46005906448134798</v>
      </c>
      <c r="J1459" s="17">
        <v>0.546618974011851</v>
      </c>
      <c r="K1459" s="17">
        <v>0.55676958853912495</v>
      </c>
      <c r="L1459" s="17">
        <v>0.58669612726426801</v>
      </c>
      <c r="M1459" s="17"/>
      <c r="N1459" s="17">
        <v>0.49191584057760401</v>
      </c>
      <c r="O1459" s="17">
        <v>0.55279782278982104</v>
      </c>
      <c r="P1459" s="17">
        <v>0.46236775129509899</v>
      </c>
      <c r="Q1459" s="17">
        <v>0.39050241473946301</v>
      </c>
      <c r="R1459" s="17"/>
      <c r="S1459" s="17">
        <v>0.47499999999999998</v>
      </c>
      <c r="T1459" s="17">
        <v>0.476190476190476</v>
      </c>
      <c r="U1459" s="17">
        <v>0.47058823529411797</v>
      </c>
      <c r="V1459" s="17">
        <v>0.61904761904761896</v>
      </c>
      <c r="W1459" s="17">
        <v>0.355932203389831</v>
      </c>
      <c r="X1459" s="17">
        <v>0.531645569620253</v>
      </c>
      <c r="Y1459" s="17">
        <v>0.51428571428571401</v>
      </c>
      <c r="Z1459" s="17">
        <v>0.48837209302325602</v>
      </c>
      <c r="AA1459" s="17">
        <v>0.5</v>
      </c>
      <c r="AB1459" s="17"/>
      <c r="AC1459" s="17">
        <v>0.55090915191891798</v>
      </c>
      <c r="AD1459" s="17">
        <v>0.465425145260706</v>
      </c>
      <c r="AE1459" s="17">
        <v>0.42921153130732398</v>
      </c>
      <c r="AF1459" s="17"/>
      <c r="AG1459" s="17">
        <v>0.56759673324147797</v>
      </c>
      <c r="AH1459" s="17">
        <v>0.47798653987018402</v>
      </c>
      <c r="AI1459" s="17">
        <v>0.469369612038188</v>
      </c>
      <c r="AJ1459" s="17">
        <v>0.18883113101711901</v>
      </c>
      <c r="AK1459" s="17">
        <v>0.37162771880128598</v>
      </c>
      <c r="AL1459" s="17"/>
      <c r="AM1459" s="17">
        <v>0.388223418343427</v>
      </c>
      <c r="AN1459" s="17">
        <v>0.51306347847909295</v>
      </c>
      <c r="AO1459" s="17">
        <v>0.52165246637248397</v>
      </c>
      <c r="AP1459" s="17">
        <v>0.49786426069217998</v>
      </c>
      <c r="AQ1459" s="17">
        <v>0.51490008409313104</v>
      </c>
      <c r="AR1459" s="17"/>
      <c r="AS1459" s="17">
        <v>0.52932381035767795</v>
      </c>
      <c r="AT1459" s="17">
        <v>0.486053905055153</v>
      </c>
      <c r="AU1459" s="17">
        <v>0.51893007205715802</v>
      </c>
      <c r="AV1459" s="17">
        <v>0.416693983707625</v>
      </c>
      <c r="AW1459" s="17"/>
      <c r="AX1459" s="17">
        <v>0.49668874235726901</v>
      </c>
      <c r="AY1459" s="17"/>
      <c r="AZ1459" s="17">
        <v>0.47387448929204901</v>
      </c>
      <c r="BA1459" s="17">
        <v>0.47150731457549799</v>
      </c>
      <c r="BB1459" s="17">
        <v>0.52949504401075498</v>
      </c>
      <c r="BC1459" s="17"/>
      <c r="BD1459" s="17">
        <v>0.49851358792188799</v>
      </c>
      <c r="BE1459" s="17">
        <v>0.47816367561957002</v>
      </c>
    </row>
    <row r="1460" spans="2:57" x14ac:dyDescent="0.35">
      <c r="B1460" t="s">
        <v>572</v>
      </c>
      <c r="C1460" s="17">
        <v>0.126552969847021</v>
      </c>
      <c r="D1460" s="17">
        <v>0.14424536452317699</v>
      </c>
      <c r="E1460" s="17">
        <v>0.11674300122796601</v>
      </c>
      <c r="F1460" s="17"/>
      <c r="G1460" s="17">
        <v>0.139350684510716</v>
      </c>
      <c r="H1460" s="17">
        <v>0.162918115622707</v>
      </c>
      <c r="I1460" s="17">
        <v>0.120985208718589</v>
      </c>
      <c r="J1460" s="17">
        <v>0.129939303296145</v>
      </c>
      <c r="K1460" s="17">
        <v>9.0525032693192703E-2</v>
      </c>
      <c r="L1460" s="17">
        <v>2.6236487026684401E-2</v>
      </c>
      <c r="M1460" s="17"/>
      <c r="N1460" s="17">
        <v>0.127759352369924</v>
      </c>
      <c r="O1460" s="17">
        <v>0.106417229383095</v>
      </c>
      <c r="P1460" s="17">
        <v>0.140601394130031</v>
      </c>
      <c r="Q1460" s="17">
        <v>0.14803337846244499</v>
      </c>
      <c r="R1460" s="17"/>
      <c r="S1460" s="17">
        <v>0.108333333333333</v>
      </c>
      <c r="T1460" s="17">
        <v>0.133333333333333</v>
      </c>
      <c r="U1460" s="17">
        <v>5.8823529411764698E-2</v>
      </c>
      <c r="V1460" s="17">
        <v>0.158730158730159</v>
      </c>
      <c r="W1460" s="17">
        <v>0.13559322033898299</v>
      </c>
      <c r="X1460" s="17">
        <v>0.151898734177215</v>
      </c>
      <c r="Y1460" s="17">
        <v>0.128571428571429</v>
      </c>
      <c r="Z1460" s="17">
        <v>0.13953488372093001</v>
      </c>
      <c r="AA1460" s="17">
        <v>0.133333333333333</v>
      </c>
      <c r="AB1460" s="17"/>
      <c r="AC1460" s="17">
        <v>7.3058626204799207E-2</v>
      </c>
      <c r="AD1460" s="17">
        <v>0.144685354586475</v>
      </c>
      <c r="AE1460" s="17">
        <v>0.217092754080147</v>
      </c>
      <c r="AF1460" s="17"/>
      <c r="AG1460" s="17">
        <v>8.5380626909028895E-2</v>
      </c>
      <c r="AH1460" s="17">
        <v>0.12141582771423801</v>
      </c>
      <c r="AI1460" s="17">
        <v>0.18652339328883599</v>
      </c>
      <c r="AJ1460" s="17">
        <v>0</v>
      </c>
      <c r="AK1460" s="17">
        <v>0.18785287089623301</v>
      </c>
      <c r="AL1460" s="17"/>
      <c r="AM1460" s="17">
        <v>0.18934891188650599</v>
      </c>
      <c r="AN1460" s="17">
        <v>0.121655742566587</v>
      </c>
      <c r="AO1460" s="17">
        <v>0.12655607610724101</v>
      </c>
      <c r="AP1460" s="17">
        <v>0.11354977599276</v>
      </c>
      <c r="AQ1460" s="17">
        <v>8.1422461291404499E-2</v>
      </c>
      <c r="AR1460" s="17"/>
      <c r="AS1460" s="17">
        <v>9.9186357899255298E-2</v>
      </c>
      <c r="AT1460" s="17">
        <v>0.13620675158159801</v>
      </c>
      <c r="AU1460" s="17">
        <v>9.8325562709396394E-2</v>
      </c>
      <c r="AV1460" s="17">
        <v>0.19131456301986199</v>
      </c>
      <c r="AW1460" s="17"/>
      <c r="AX1460" s="17">
        <v>0.135116541475789</v>
      </c>
      <c r="AY1460" s="17"/>
      <c r="AZ1460" s="17">
        <v>0.123780750336139</v>
      </c>
      <c r="BA1460" s="17">
        <v>0.141557437506588</v>
      </c>
      <c r="BB1460" s="17">
        <v>0.113700898312869</v>
      </c>
      <c r="BC1460" s="17"/>
      <c r="BD1460" s="17">
        <v>0.104076443942601</v>
      </c>
      <c r="BE1460" s="17">
        <v>0.154679932207927</v>
      </c>
    </row>
    <row r="1461" spans="2:57" x14ac:dyDescent="0.35">
      <c r="B1461" t="s">
        <v>573</v>
      </c>
      <c r="C1461" s="17">
        <v>4.07752532049937E-2</v>
      </c>
      <c r="D1461" s="17">
        <v>1.8930379411654898E-2</v>
      </c>
      <c r="E1461" s="17">
        <v>5.3814079344074797E-2</v>
      </c>
      <c r="F1461" s="17"/>
      <c r="G1461" s="17">
        <v>6.8734471837997205E-2</v>
      </c>
      <c r="H1461" s="17">
        <v>5.1830651363441199E-2</v>
      </c>
      <c r="I1461" s="17">
        <v>3.1907133661577401E-2</v>
      </c>
      <c r="J1461" s="17">
        <v>6.6272841279229402E-2</v>
      </c>
      <c r="K1461" s="17">
        <v>0</v>
      </c>
      <c r="L1461" s="17">
        <v>0</v>
      </c>
      <c r="M1461" s="17"/>
      <c r="N1461" s="17">
        <v>3.0209202724915198E-2</v>
      </c>
      <c r="O1461" s="17">
        <v>2.8781086241083401E-2</v>
      </c>
      <c r="P1461" s="17">
        <v>6.8475641743583796E-2</v>
      </c>
      <c r="Q1461" s="17">
        <v>8.8497623901848496E-2</v>
      </c>
      <c r="R1461" s="17"/>
      <c r="S1461" s="17">
        <v>0.05</v>
      </c>
      <c r="T1461" s="17">
        <v>3.8095238095238099E-2</v>
      </c>
      <c r="U1461" s="17">
        <v>5.8823529411764698E-2</v>
      </c>
      <c r="V1461" s="17">
        <v>1.58730158730159E-2</v>
      </c>
      <c r="W1461" s="17">
        <v>8.4745762711864403E-2</v>
      </c>
      <c r="X1461" s="17">
        <v>3.7974683544303799E-2</v>
      </c>
      <c r="Y1461" s="17">
        <v>1.4285714285714299E-2</v>
      </c>
      <c r="Z1461" s="17">
        <v>6.9767441860465101E-2</v>
      </c>
      <c r="AA1461" s="17">
        <v>2.2222222222222199E-2</v>
      </c>
      <c r="AB1461" s="17"/>
      <c r="AC1461" s="17">
        <v>5.3356970251089597E-2</v>
      </c>
      <c r="AD1461" s="17">
        <v>3.2924387830875902E-2</v>
      </c>
      <c r="AE1461" s="17">
        <v>4.9071425862261701E-2</v>
      </c>
      <c r="AF1461" s="17"/>
      <c r="AG1461" s="17">
        <v>4.3799666651276603E-2</v>
      </c>
      <c r="AH1461" s="17">
        <v>4.3108840166636901E-2</v>
      </c>
      <c r="AI1461" s="17">
        <v>0</v>
      </c>
      <c r="AJ1461" s="17">
        <v>0</v>
      </c>
      <c r="AK1461" s="17">
        <v>4.0510604900007803E-2</v>
      </c>
      <c r="AL1461" s="17"/>
      <c r="AM1461" s="17">
        <v>7.1932827656541007E-2</v>
      </c>
      <c r="AN1461" s="17">
        <v>5.7571161253526897E-2</v>
      </c>
      <c r="AO1461" s="17">
        <v>4.4376548109050597E-2</v>
      </c>
      <c r="AP1461" s="17">
        <v>2.4563116342364601E-2</v>
      </c>
      <c r="AQ1461" s="17">
        <v>4.3817239655537098E-2</v>
      </c>
      <c r="AR1461" s="17"/>
      <c r="AS1461" s="17">
        <v>3.2854445561517898E-2</v>
      </c>
      <c r="AT1461" s="17">
        <v>4.37676327817959E-2</v>
      </c>
      <c r="AU1461" s="17">
        <v>4.5590428216111999E-2</v>
      </c>
      <c r="AV1461" s="17">
        <v>4.0722723449402698E-2</v>
      </c>
      <c r="AW1461" s="17"/>
      <c r="AX1461" s="17">
        <v>3.9464171730816303E-2</v>
      </c>
      <c r="AY1461" s="17"/>
      <c r="AZ1461" s="17">
        <v>3.6413954432211203E-2</v>
      </c>
      <c r="BA1461" s="17">
        <v>3.7680245404901898E-2</v>
      </c>
      <c r="BB1461" s="17">
        <v>5.1897093525041203E-2</v>
      </c>
      <c r="BC1461" s="17"/>
      <c r="BD1461" s="17">
        <v>1.30590771215774E-2</v>
      </c>
      <c r="BE1461" s="17">
        <v>5.8940236497424602E-2</v>
      </c>
    </row>
    <row r="1462" spans="2:57" x14ac:dyDescent="0.35">
      <c r="B1462" t="s">
        <v>81</v>
      </c>
      <c r="C1462" s="17">
        <v>3.7434086513430803E-2</v>
      </c>
      <c r="D1462" s="17">
        <v>4.1548435879685798E-2</v>
      </c>
      <c r="E1462" s="17">
        <v>3.5190423153400902E-2</v>
      </c>
      <c r="F1462" s="17"/>
      <c r="G1462" s="17">
        <v>4.3153533689870099E-2</v>
      </c>
      <c r="H1462" s="17">
        <v>5.2050331128214201E-2</v>
      </c>
      <c r="I1462" s="17">
        <v>1.06835437789896E-2</v>
      </c>
      <c r="J1462" s="17">
        <v>4.3270667970348203E-2</v>
      </c>
      <c r="K1462" s="17">
        <v>3.05541818738535E-2</v>
      </c>
      <c r="L1462" s="17">
        <v>8.1096660646150898E-2</v>
      </c>
      <c r="M1462" s="17"/>
      <c r="N1462" s="17">
        <v>4.3103013479265102E-2</v>
      </c>
      <c r="O1462" s="17">
        <v>2.17493631578448E-2</v>
      </c>
      <c r="P1462" s="17">
        <v>1.9130881507947201E-2</v>
      </c>
      <c r="Q1462" s="17">
        <v>7.7758971254830403E-2</v>
      </c>
      <c r="R1462" s="17"/>
      <c r="S1462" s="17">
        <v>3.3333333333333298E-2</v>
      </c>
      <c r="T1462" s="17">
        <v>4.7619047619047603E-2</v>
      </c>
      <c r="U1462" s="17">
        <v>2.9411764705882401E-2</v>
      </c>
      <c r="V1462" s="17">
        <v>1.58730158730159E-2</v>
      </c>
      <c r="W1462" s="17">
        <v>5.0847457627118599E-2</v>
      </c>
      <c r="X1462" s="17">
        <v>5.0632911392405097E-2</v>
      </c>
      <c r="Y1462" s="17">
        <v>4.2857142857142899E-2</v>
      </c>
      <c r="Z1462" s="17">
        <v>0</v>
      </c>
      <c r="AA1462" s="17">
        <v>4.4444444444444398E-2</v>
      </c>
      <c r="AB1462" s="17"/>
      <c r="AC1462" s="17">
        <v>4.6132722525587297E-2</v>
      </c>
      <c r="AD1462" s="17">
        <v>3.3523123106865102E-2</v>
      </c>
      <c r="AE1462" s="17">
        <v>1.19949761377556E-2</v>
      </c>
      <c r="AF1462" s="17"/>
      <c r="AG1462" s="17">
        <v>3.1449502043314301E-2</v>
      </c>
      <c r="AH1462" s="17">
        <v>4.03258565417252E-2</v>
      </c>
      <c r="AI1462" s="17">
        <v>5.7980537352752902E-2</v>
      </c>
      <c r="AJ1462" s="17">
        <v>0.20363788954449299</v>
      </c>
      <c r="AK1462" s="17">
        <v>0</v>
      </c>
      <c r="AL1462" s="17"/>
      <c r="AM1462" s="17">
        <v>6.87399524081133E-2</v>
      </c>
      <c r="AN1462" s="17">
        <v>3.34450096445746E-2</v>
      </c>
      <c r="AO1462" s="17">
        <v>4.5540800440261001E-2</v>
      </c>
      <c r="AP1462" s="17">
        <v>2.7427540024808201E-2</v>
      </c>
      <c r="AQ1462" s="17">
        <v>0</v>
      </c>
      <c r="AR1462" s="17"/>
      <c r="AS1462" s="17">
        <v>5.4221882855236603E-2</v>
      </c>
      <c r="AT1462" s="17">
        <v>2.3944661206334601E-2</v>
      </c>
      <c r="AU1462" s="17">
        <v>3.3671670547127698E-2</v>
      </c>
      <c r="AV1462" s="17">
        <v>4.5092513408585201E-2</v>
      </c>
      <c r="AW1462" s="17"/>
      <c r="AX1462" s="17">
        <v>3.6227909661686201E-2</v>
      </c>
      <c r="AY1462" s="17"/>
      <c r="AZ1462" s="17">
        <v>5.0769155419857201E-2</v>
      </c>
      <c r="BA1462" s="17">
        <v>2.3054542471691201E-2</v>
      </c>
      <c r="BB1462" s="17">
        <v>4.4135359214102499E-2</v>
      </c>
      <c r="BC1462" s="17"/>
      <c r="BD1462" s="17">
        <v>4.6391606703704701E-2</v>
      </c>
      <c r="BE1462" s="17">
        <v>3.2208859395525903E-2</v>
      </c>
    </row>
    <row r="1463" spans="2:57" x14ac:dyDescent="0.35">
      <c r="B1463" t="s">
        <v>574</v>
      </c>
      <c r="C1463" s="17">
        <v>0.79523769043455494</v>
      </c>
      <c r="D1463" s="17">
        <v>0.79527582018548204</v>
      </c>
      <c r="E1463" s="17">
        <v>0.79425249627455796</v>
      </c>
      <c r="F1463" s="17"/>
      <c r="G1463" s="17">
        <v>0.74876130996141699</v>
      </c>
      <c r="H1463" s="17">
        <v>0.73320090188563702</v>
      </c>
      <c r="I1463" s="17">
        <v>0.83642411384084403</v>
      </c>
      <c r="J1463" s="17">
        <v>0.76051718745427699</v>
      </c>
      <c r="K1463" s="17">
        <v>0.87892078543295404</v>
      </c>
      <c r="L1463" s="17">
        <v>0.89266685232716503</v>
      </c>
      <c r="M1463" s="17"/>
      <c r="N1463" s="17">
        <v>0.79892843142589598</v>
      </c>
      <c r="O1463" s="17">
        <v>0.84305232121797602</v>
      </c>
      <c r="P1463" s="17">
        <v>0.77179208261843801</v>
      </c>
      <c r="Q1463" s="17">
        <v>0.68571002638087597</v>
      </c>
      <c r="R1463" s="17"/>
      <c r="S1463" s="17">
        <v>0.80833333333333302</v>
      </c>
      <c r="T1463" s="17">
        <v>0.78095238095238095</v>
      </c>
      <c r="U1463" s="17">
        <v>0.85294117647058798</v>
      </c>
      <c r="V1463" s="17">
        <v>0.80952380952380998</v>
      </c>
      <c r="W1463" s="17">
        <v>0.72881355932203395</v>
      </c>
      <c r="X1463" s="17">
        <v>0.759493670886076</v>
      </c>
      <c r="Y1463" s="17">
        <v>0.81428571428571395</v>
      </c>
      <c r="Z1463" s="17">
        <v>0.79069767441860495</v>
      </c>
      <c r="AA1463" s="17">
        <v>0.8</v>
      </c>
      <c r="AB1463" s="17"/>
      <c r="AC1463" s="17">
        <v>0.82745168101852395</v>
      </c>
      <c r="AD1463" s="17">
        <v>0.78886713447578405</v>
      </c>
      <c r="AE1463" s="17">
        <v>0.72184084391983605</v>
      </c>
      <c r="AF1463" s="17"/>
      <c r="AG1463" s="17">
        <v>0.83937020439637999</v>
      </c>
      <c r="AH1463" s="17">
        <v>0.79514947557740001</v>
      </c>
      <c r="AI1463" s="17">
        <v>0.75549606935841096</v>
      </c>
      <c r="AJ1463" s="17">
        <v>0.79636211045550698</v>
      </c>
      <c r="AK1463" s="17">
        <v>0.77163652420375906</v>
      </c>
      <c r="AL1463" s="17"/>
      <c r="AM1463" s="17">
        <v>0.66997830804883995</v>
      </c>
      <c r="AN1463" s="17">
        <v>0.78732808653531094</v>
      </c>
      <c r="AO1463" s="17">
        <v>0.78352657534344805</v>
      </c>
      <c r="AP1463" s="17">
        <v>0.83445956764006701</v>
      </c>
      <c r="AQ1463" s="17">
        <v>0.87476029905305797</v>
      </c>
      <c r="AR1463" s="17"/>
      <c r="AS1463" s="17">
        <v>0.81373731368399005</v>
      </c>
      <c r="AT1463" s="17">
        <v>0.79608095443027105</v>
      </c>
      <c r="AU1463" s="17">
        <v>0.82241233852736395</v>
      </c>
      <c r="AV1463" s="17">
        <v>0.72287020012214998</v>
      </c>
      <c r="AW1463" s="17"/>
      <c r="AX1463" s="17">
        <v>0.78919137713170795</v>
      </c>
      <c r="AY1463" s="17"/>
      <c r="AZ1463" s="17">
        <v>0.78903613981179199</v>
      </c>
      <c r="BA1463" s="17">
        <v>0.79770777461681897</v>
      </c>
      <c r="BB1463" s="17">
        <v>0.79026664894798704</v>
      </c>
      <c r="BC1463" s="17"/>
      <c r="BD1463" s="17">
        <v>0.83647287223211697</v>
      </c>
      <c r="BE1463" s="17">
        <v>0.75417097189912297</v>
      </c>
    </row>
    <row r="1464" spans="2:57" x14ac:dyDescent="0.35">
      <c r="B1464" t="s">
        <v>110</v>
      </c>
      <c r="C1464" s="17">
        <v>-0.757803603921124</v>
      </c>
      <c r="D1464" s="17">
        <v>-0.753727384305797</v>
      </c>
      <c r="E1464" s="17">
        <v>-0.75906207312115703</v>
      </c>
      <c r="F1464" s="17"/>
      <c r="G1464" s="17">
        <v>-0.70560777627154703</v>
      </c>
      <c r="H1464" s="17">
        <v>-0.68115057075742302</v>
      </c>
      <c r="I1464" s="17">
        <v>-0.82574057006185397</v>
      </c>
      <c r="J1464" s="17">
        <v>-0.71724651948392903</v>
      </c>
      <c r="K1464" s="17">
        <v>-0.84836660355909999</v>
      </c>
      <c r="L1464" s="17">
        <v>-0.81157019168101396</v>
      </c>
      <c r="M1464" s="17"/>
      <c r="N1464" s="17">
        <v>-0.75582541794663105</v>
      </c>
      <c r="O1464" s="17">
        <v>-0.82130295806013198</v>
      </c>
      <c r="P1464" s="17">
        <v>-0.75266120111049095</v>
      </c>
      <c r="Q1464" s="17">
        <v>-0.60795105512604497</v>
      </c>
      <c r="R1464" s="17"/>
      <c r="S1464" s="17">
        <v>-0.77500000000000002</v>
      </c>
      <c r="T1464" s="17">
        <v>-0.73333333333333295</v>
      </c>
      <c r="U1464" s="17">
        <v>-0.82352941176470595</v>
      </c>
      <c r="V1464" s="17">
        <v>-0.79365079365079405</v>
      </c>
      <c r="W1464" s="17">
        <v>-0.677966101694915</v>
      </c>
      <c r="X1464" s="17">
        <v>-0.708860759493671</v>
      </c>
      <c r="Y1464" s="17">
        <v>-0.77142857142857102</v>
      </c>
      <c r="Z1464" s="17">
        <v>-0.79069767441860495</v>
      </c>
      <c r="AA1464" s="17">
        <v>-0.75555555555555598</v>
      </c>
      <c r="AB1464" s="17"/>
      <c r="AC1464" s="17">
        <v>-0.78131895849293698</v>
      </c>
      <c r="AD1464" s="17">
        <v>-0.75534401136891904</v>
      </c>
      <c r="AE1464" s="17">
        <v>-0.70984586778208003</v>
      </c>
      <c r="AF1464" s="17"/>
      <c r="AG1464" s="17">
        <v>-0.80792070235306601</v>
      </c>
      <c r="AH1464" s="17">
        <v>-0.75482361903567496</v>
      </c>
      <c r="AI1464" s="17">
        <v>-0.69751553200565797</v>
      </c>
      <c r="AJ1464" s="17">
        <v>-0.59272422091101395</v>
      </c>
      <c r="AK1464" s="17">
        <v>-0.77163652420375906</v>
      </c>
      <c r="AL1464" s="17"/>
      <c r="AM1464" s="17">
        <v>-0.60123835564072603</v>
      </c>
      <c r="AN1464" s="17">
        <v>-0.75388307689073697</v>
      </c>
      <c r="AO1464" s="17">
        <v>-0.73798577490318695</v>
      </c>
      <c r="AP1464" s="17">
        <v>-0.80703202761525905</v>
      </c>
      <c r="AQ1464" s="17">
        <v>-0.87476029905305797</v>
      </c>
      <c r="AR1464" s="17"/>
      <c r="AS1464" s="17">
        <v>-0.75951543082875395</v>
      </c>
      <c r="AT1464" s="17">
        <v>-0.77213629322393695</v>
      </c>
      <c r="AU1464" s="17">
        <v>-0.78874066798023601</v>
      </c>
      <c r="AV1464" s="17">
        <v>-0.67777768671356498</v>
      </c>
      <c r="AW1464" s="17"/>
      <c r="AX1464" s="17">
        <v>-0.75296346747002196</v>
      </c>
      <c r="AY1464" s="17"/>
      <c r="AZ1464" s="17">
        <v>-0.73826698439193505</v>
      </c>
      <c r="BA1464" s="17">
        <v>-0.77465323214512805</v>
      </c>
      <c r="BB1464" s="17">
        <v>-0.74613128973388498</v>
      </c>
      <c r="BC1464" s="17"/>
      <c r="BD1464" s="17">
        <v>-0.79008126552841196</v>
      </c>
      <c r="BE1464" s="17">
        <v>-0.72196211250359699</v>
      </c>
    </row>
    <row r="1465" spans="2:57" x14ac:dyDescent="0.35">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row>
    <row r="1466" spans="2:57" x14ac:dyDescent="0.35">
      <c r="B1466" s="6" t="s">
        <v>584</v>
      </c>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c r="AO1466" s="17"/>
      <c r="AP1466" s="17"/>
      <c r="AQ1466" s="17"/>
      <c r="AR1466" s="17"/>
      <c r="AS1466" s="17"/>
      <c r="AT1466" s="17"/>
      <c r="AU1466" s="17"/>
      <c r="AV1466" s="17"/>
      <c r="AW1466" s="17"/>
      <c r="AX1466" s="17"/>
      <c r="AY1466" s="17"/>
      <c r="AZ1466" s="17"/>
      <c r="BA1466" s="17"/>
      <c r="BB1466" s="17"/>
      <c r="BC1466" s="17"/>
      <c r="BD1466" s="17"/>
      <c r="BE1466" s="17"/>
    </row>
    <row r="1467" spans="2:57" x14ac:dyDescent="0.35">
      <c r="B1467" s="24" t="s">
        <v>85</v>
      </c>
      <c r="C1467" s="17"/>
      <c r="D1467" s="17"/>
      <c r="E1467" s="17"/>
      <c r="F1467" s="17"/>
      <c r="G1467" s="17"/>
      <c r="H1467" s="17"/>
      <c r="I1467" s="17"/>
      <c r="J1467" s="17"/>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17"/>
      <c r="AH1467" s="17"/>
      <c r="AI1467" s="17"/>
      <c r="AJ1467" s="17"/>
      <c r="AK1467" s="17"/>
      <c r="AL1467" s="17"/>
      <c r="AM1467" s="17"/>
      <c r="AN1467" s="17"/>
      <c r="AO1467" s="17"/>
      <c r="AP1467" s="17"/>
      <c r="AQ1467" s="17"/>
      <c r="AR1467" s="17"/>
      <c r="AS1467" s="17"/>
      <c r="AT1467" s="17"/>
      <c r="AU1467" s="17"/>
      <c r="AV1467" s="17"/>
      <c r="AW1467" s="17"/>
      <c r="AX1467" s="17"/>
      <c r="AY1467" s="17"/>
      <c r="AZ1467" s="17"/>
      <c r="BA1467" s="17"/>
      <c r="BB1467" s="17"/>
      <c r="BC1467" s="17"/>
      <c r="BD1467" s="17"/>
      <c r="BE1467" s="17"/>
    </row>
    <row r="1468" spans="2:57" x14ac:dyDescent="0.35">
      <c r="B1468" t="s">
        <v>578</v>
      </c>
      <c r="C1468" s="17">
        <v>0.13606757078311801</v>
      </c>
      <c r="D1468" s="17">
        <v>0.142415988134074</v>
      </c>
      <c r="E1468" s="17">
        <v>0.13297380199827999</v>
      </c>
      <c r="F1468" s="17"/>
      <c r="G1468" s="17">
        <v>6.3735905084609606E-2</v>
      </c>
      <c r="H1468" s="17">
        <v>0.14779221171969001</v>
      </c>
      <c r="I1468" s="17">
        <v>0.16111138134644101</v>
      </c>
      <c r="J1468" s="17">
        <v>0.10966364788758</v>
      </c>
      <c r="K1468" s="17">
        <v>0.1580161799449</v>
      </c>
      <c r="L1468" s="17">
        <v>0.116545797216609</v>
      </c>
      <c r="M1468" s="17"/>
      <c r="N1468" s="17">
        <v>0.134876185599242</v>
      </c>
      <c r="O1468" s="17">
        <v>0.15329643263133499</v>
      </c>
      <c r="P1468" s="17">
        <v>0.12093178813033501</v>
      </c>
      <c r="Q1468" s="17">
        <v>0.13009030539442301</v>
      </c>
      <c r="R1468" s="17"/>
      <c r="S1468" s="17">
        <v>0.18333333333333299</v>
      </c>
      <c r="T1468" s="17">
        <v>0.12380952380952399</v>
      </c>
      <c r="U1468" s="17">
        <v>8.8235294117647106E-2</v>
      </c>
      <c r="V1468" s="17">
        <v>0.19047619047618999</v>
      </c>
      <c r="W1468" s="17">
        <v>0.13559322033898299</v>
      </c>
      <c r="X1468" s="17">
        <v>0.113924050632911</v>
      </c>
      <c r="Y1468" s="17">
        <v>0.128571428571429</v>
      </c>
      <c r="Z1468" s="17">
        <v>0.162790697674419</v>
      </c>
      <c r="AA1468" s="17">
        <v>0.1</v>
      </c>
      <c r="AB1468" s="17"/>
      <c r="AC1468" s="17">
        <v>0.16032911732089999</v>
      </c>
      <c r="AD1468" s="17">
        <v>0.12389065384113999</v>
      </c>
      <c r="AE1468" s="17">
        <v>0.154552651312621</v>
      </c>
      <c r="AF1468" s="17"/>
      <c r="AG1468" s="17">
        <v>0.1444710462837</v>
      </c>
      <c r="AH1468" s="17">
        <v>0.130504467408807</v>
      </c>
      <c r="AI1468" s="17">
        <v>9.0308791189168694E-2</v>
      </c>
      <c r="AJ1468" s="17">
        <v>0.42283614938640601</v>
      </c>
      <c r="AK1468" s="17">
        <v>0.24374344963372799</v>
      </c>
      <c r="AL1468" s="17"/>
      <c r="AM1468" s="17">
        <v>0.11086235900055</v>
      </c>
      <c r="AN1468" s="17">
        <v>0.13531705441651201</v>
      </c>
      <c r="AO1468" s="17">
        <v>0.12880511088528401</v>
      </c>
      <c r="AP1468" s="17">
        <v>0.17002787513273099</v>
      </c>
      <c r="AQ1468" s="17">
        <v>8.4230132370418501E-2</v>
      </c>
      <c r="AR1468" s="17"/>
      <c r="AS1468" s="17">
        <v>0.115215434998511</v>
      </c>
      <c r="AT1468" s="17">
        <v>0.15038177656219401</v>
      </c>
      <c r="AU1468" s="17">
        <v>9.2621324040592201E-2</v>
      </c>
      <c r="AV1468" s="17">
        <v>0.200184558230138</v>
      </c>
      <c r="AW1468" s="17"/>
      <c r="AX1468" s="17">
        <v>0.13926716168740699</v>
      </c>
      <c r="AY1468" s="17"/>
      <c r="AZ1468" s="17">
        <v>9.9374441079862999E-2</v>
      </c>
      <c r="BA1468" s="17">
        <v>0.15256713534463301</v>
      </c>
      <c r="BB1468" s="17">
        <v>0.15804822502274801</v>
      </c>
      <c r="BC1468" s="17"/>
      <c r="BD1468" s="17">
        <v>0.15588127847820701</v>
      </c>
      <c r="BE1468" s="17">
        <v>0.13553080306208501</v>
      </c>
    </row>
    <row r="1469" spans="2:57" x14ac:dyDescent="0.35">
      <c r="B1469" t="s">
        <v>579</v>
      </c>
      <c r="C1469" s="17">
        <v>0.32711414036561298</v>
      </c>
      <c r="D1469" s="17">
        <v>0.34407563475765601</v>
      </c>
      <c r="E1469" s="17">
        <v>0.31644621161472702</v>
      </c>
      <c r="F1469" s="17"/>
      <c r="G1469" s="17">
        <v>0.44502494724344499</v>
      </c>
      <c r="H1469" s="17">
        <v>0.360860895097526</v>
      </c>
      <c r="I1469" s="17">
        <v>0.29360582477966302</v>
      </c>
      <c r="J1469" s="17">
        <v>0.29524114489455899</v>
      </c>
      <c r="K1469" s="17">
        <v>0.27268234757830401</v>
      </c>
      <c r="L1469" s="17">
        <v>0.34020477756105</v>
      </c>
      <c r="M1469" s="17"/>
      <c r="N1469" s="17">
        <v>0.32685196419767398</v>
      </c>
      <c r="O1469" s="17">
        <v>0.30005714259474497</v>
      </c>
      <c r="P1469" s="17">
        <v>0.35560232490024501</v>
      </c>
      <c r="Q1469" s="17">
        <v>0.352538696629974</v>
      </c>
      <c r="R1469" s="17"/>
      <c r="S1469" s="17">
        <v>0.31666666666666698</v>
      </c>
      <c r="T1469" s="17">
        <v>0.33333333333333298</v>
      </c>
      <c r="U1469" s="17">
        <v>0.38235294117647101</v>
      </c>
      <c r="V1469" s="17">
        <v>0.28571428571428598</v>
      </c>
      <c r="W1469" s="17">
        <v>0.322033898305085</v>
      </c>
      <c r="X1469" s="17">
        <v>0.379746835443038</v>
      </c>
      <c r="Y1469" s="17">
        <v>0.24285714285714299</v>
      </c>
      <c r="Z1469" s="17">
        <v>0.39534883720930197</v>
      </c>
      <c r="AA1469" s="17">
        <v>0.32222222222222202</v>
      </c>
      <c r="AB1469" s="17"/>
      <c r="AC1469" s="17">
        <v>0.31581814016996801</v>
      </c>
      <c r="AD1469" s="17">
        <v>0.33059490750194898</v>
      </c>
      <c r="AE1469" s="17">
        <v>0.232776051607434</v>
      </c>
      <c r="AF1469" s="17"/>
      <c r="AG1469" s="17">
        <v>0.32507325114515201</v>
      </c>
      <c r="AH1469" s="17">
        <v>0.326384744641322</v>
      </c>
      <c r="AI1469" s="17">
        <v>0.38228037276453702</v>
      </c>
      <c r="AJ1469" s="17">
        <v>0.37352596106910102</v>
      </c>
      <c r="AK1469" s="17">
        <v>0.165889765268839</v>
      </c>
      <c r="AL1469" s="17"/>
      <c r="AM1469" s="17">
        <v>0.34572814442897498</v>
      </c>
      <c r="AN1469" s="17">
        <v>0.367296654199678</v>
      </c>
      <c r="AO1469" s="17">
        <v>0.26445964863503202</v>
      </c>
      <c r="AP1469" s="17">
        <v>0.35457536580870802</v>
      </c>
      <c r="AQ1469" s="17">
        <v>0.33548069815910297</v>
      </c>
      <c r="AR1469" s="17"/>
      <c r="AS1469" s="17">
        <v>0.28869175796888302</v>
      </c>
      <c r="AT1469" s="17">
        <v>0.38278207496941802</v>
      </c>
      <c r="AU1469" s="17">
        <v>0.33266953462580001</v>
      </c>
      <c r="AV1469" s="17">
        <v>0.25615800982808901</v>
      </c>
      <c r="AW1469" s="17"/>
      <c r="AX1469" s="17">
        <v>0.326314953931226</v>
      </c>
      <c r="AY1469" s="17"/>
      <c r="AZ1469" s="17">
        <v>0.37611420209513502</v>
      </c>
      <c r="BA1469" s="17">
        <v>0.33322788720445401</v>
      </c>
      <c r="BB1469" s="17">
        <v>0.27690452229968299</v>
      </c>
      <c r="BC1469" s="17"/>
      <c r="BD1469" s="17">
        <v>0.32255427299047101</v>
      </c>
      <c r="BE1469" s="17">
        <v>0.32188742117737001</v>
      </c>
    </row>
    <row r="1470" spans="2:57" x14ac:dyDescent="0.35">
      <c r="B1470" t="s">
        <v>580</v>
      </c>
      <c r="C1470" s="17">
        <v>0.38161256301489699</v>
      </c>
      <c r="D1470" s="17">
        <v>0.37961148678657303</v>
      </c>
      <c r="E1470" s="17">
        <v>0.38458370854464002</v>
      </c>
      <c r="F1470" s="17"/>
      <c r="G1470" s="17">
        <v>0.31418794055719002</v>
      </c>
      <c r="H1470" s="17">
        <v>0.30302125502685401</v>
      </c>
      <c r="I1470" s="17">
        <v>0.41027116593374502</v>
      </c>
      <c r="J1470" s="17">
        <v>0.487568877115795</v>
      </c>
      <c r="K1470" s="17">
        <v>0.362747951933099</v>
      </c>
      <c r="L1470" s="17">
        <v>0.48351096245389102</v>
      </c>
      <c r="M1470" s="17"/>
      <c r="N1470" s="17">
        <v>0.433605968181692</v>
      </c>
      <c r="O1470" s="17">
        <v>0.34571651599111197</v>
      </c>
      <c r="P1470" s="17">
        <v>0.30791545297214601</v>
      </c>
      <c r="Q1470" s="17">
        <v>0.30734350142998201</v>
      </c>
      <c r="R1470" s="17"/>
      <c r="S1470" s="17">
        <v>0.36666666666666697</v>
      </c>
      <c r="T1470" s="17">
        <v>0.36190476190476201</v>
      </c>
      <c r="U1470" s="17">
        <v>0.32352941176470601</v>
      </c>
      <c r="V1470" s="17">
        <v>0.365079365079365</v>
      </c>
      <c r="W1470" s="17">
        <v>0.38983050847457601</v>
      </c>
      <c r="X1470" s="17">
        <v>0.354430379746835</v>
      </c>
      <c r="Y1470" s="17">
        <v>0.42857142857142899</v>
      </c>
      <c r="Z1470" s="17">
        <v>0.34883720930232598</v>
      </c>
      <c r="AA1470" s="17">
        <v>0.47777777777777802</v>
      </c>
      <c r="AB1470" s="17"/>
      <c r="AC1470" s="17">
        <v>0.38167688785862097</v>
      </c>
      <c r="AD1470" s="17">
        <v>0.38953604280992499</v>
      </c>
      <c r="AE1470" s="17">
        <v>0.43141985809332001</v>
      </c>
      <c r="AF1470" s="17"/>
      <c r="AG1470" s="17">
        <v>0.39553555814729702</v>
      </c>
      <c r="AH1470" s="17">
        <v>0.38866294811027802</v>
      </c>
      <c r="AI1470" s="17">
        <v>0.33064185311514499</v>
      </c>
      <c r="AJ1470" s="17">
        <v>0.20363788954449299</v>
      </c>
      <c r="AK1470" s="17">
        <v>0.45747619597586198</v>
      </c>
      <c r="AL1470" s="17"/>
      <c r="AM1470" s="17">
        <v>0.39952078917242501</v>
      </c>
      <c r="AN1470" s="17">
        <v>0.34969263357366698</v>
      </c>
      <c r="AO1470" s="17">
        <v>0.43136594685323898</v>
      </c>
      <c r="AP1470" s="17">
        <v>0.35976830724854503</v>
      </c>
      <c r="AQ1470" s="17">
        <v>0.30797069892288398</v>
      </c>
      <c r="AR1470" s="17"/>
      <c r="AS1470" s="17">
        <v>0.400181009335219</v>
      </c>
      <c r="AT1470" s="17">
        <v>0.350374426536188</v>
      </c>
      <c r="AU1470" s="17">
        <v>0.41064291939821002</v>
      </c>
      <c r="AV1470" s="17">
        <v>0.38121843626463198</v>
      </c>
      <c r="AW1470" s="17"/>
      <c r="AX1470" s="17">
        <v>0.39150258580533598</v>
      </c>
      <c r="AY1470" s="17"/>
      <c r="AZ1470" s="17">
        <v>0.31398627917975103</v>
      </c>
      <c r="BA1470" s="17">
        <v>0.391114162687485</v>
      </c>
      <c r="BB1470" s="17">
        <v>0.42593736983934499</v>
      </c>
      <c r="BC1470" s="17"/>
      <c r="BD1470" s="17">
        <v>0.35179993604877602</v>
      </c>
      <c r="BE1470" s="17">
        <v>0.40599595496369201</v>
      </c>
    </row>
    <row r="1471" spans="2:57" x14ac:dyDescent="0.35">
      <c r="B1471" t="s">
        <v>581</v>
      </c>
      <c r="C1471" s="17">
        <v>8.8308835601517505E-2</v>
      </c>
      <c r="D1471" s="17">
        <v>7.4200772133576495E-2</v>
      </c>
      <c r="E1471" s="17">
        <v>9.4550027222278593E-2</v>
      </c>
      <c r="F1471" s="17"/>
      <c r="G1471" s="17">
        <v>0.106108766944755</v>
      </c>
      <c r="H1471" s="17">
        <v>0.119807633007169</v>
      </c>
      <c r="I1471" s="17">
        <v>6.1227039954195699E-2</v>
      </c>
      <c r="J1471" s="17">
        <v>9.9338666772278497E-2</v>
      </c>
      <c r="K1471" s="17">
        <v>8.4207668417965606E-2</v>
      </c>
      <c r="L1471" s="17">
        <v>0</v>
      </c>
      <c r="M1471" s="17"/>
      <c r="N1471" s="17">
        <v>5.2343330248277697E-2</v>
      </c>
      <c r="O1471" s="17">
        <v>0.113898345841805</v>
      </c>
      <c r="P1471" s="17">
        <v>0.165690157453913</v>
      </c>
      <c r="Q1471" s="17">
        <v>8.83239012027114E-2</v>
      </c>
      <c r="R1471" s="17"/>
      <c r="S1471" s="17">
        <v>7.4999999999999997E-2</v>
      </c>
      <c r="T1471" s="17">
        <v>0.104761904761905</v>
      </c>
      <c r="U1471" s="17">
        <v>0.11764705882352899</v>
      </c>
      <c r="V1471" s="17">
        <v>7.9365079365079402E-2</v>
      </c>
      <c r="W1471" s="17">
        <v>8.4745762711864403E-2</v>
      </c>
      <c r="X1471" s="17">
        <v>0.10126582278481</v>
      </c>
      <c r="Y1471" s="17">
        <v>0.1</v>
      </c>
      <c r="Z1471" s="17">
        <v>4.6511627906976702E-2</v>
      </c>
      <c r="AA1471" s="17">
        <v>6.6666666666666693E-2</v>
      </c>
      <c r="AB1471" s="17"/>
      <c r="AC1471" s="17">
        <v>7.0518293177867702E-2</v>
      </c>
      <c r="AD1471" s="17">
        <v>9.5970419978980495E-2</v>
      </c>
      <c r="AE1471" s="17">
        <v>8.8071418005393004E-2</v>
      </c>
      <c r="AF1471" s="17"/>
      <c r="AG1471" s="17">
        <v>7.8362642167012997E-2</v>
      </c>
      <c r="AH1471" s="17">
        <v>8.8160497433826202E-2</v>
      </c>
      <c r="AI1471" s="17">
        <v>0.120087617454035</v>
      </c>
      <c r="AJ1471" s="17">
        <v>0</v>
      </c>
      <c r="AK1471" s="17">
        <v>6.5013735403143702E-2</v>
      </c>
      <c r="AL1471" s="17"/>
      <c r="AM1471" s="17">
        <v>8.88954511911344E-2</v>
      </c>
      <c r="AN1471" s="17">
        <v>7.31341129455301E-2</v>
      </c>
      <c r="AO1471" s="17">
        <v>8.2919002565515904E-2</v>
      </c>
      <c r="AP1471" s="17">
        <v>7.1712714849784504E-2</v>
      </c>
      <c r="AQ1471" s="17">
        <v>0.272318470547595</v>
      </c>
      <c r="AR1471" s="17"/>
      <c r="AS1471" s="17">
        <v>9.6381317023490898E-2</v>
      </c>
      <c r="AT1471" s="17">
        <v>8.5796288918418104E-2</v>
      </c>
      <c r="AU1471" s="17">
        <v>7.5388168829877103E-2</v>
      </c>
      <c r="AV1471" s="17">
        <v>9.8426221487840304E-2</v>
      </c>
      <c r="AW1471" s="17"/>
      <c r="AX1471" s="17">
        <v>9.2452481693059002E-2</v>
      </c>
      <c r="AY1471" s="17"/>
      <c r="AZ1471" s="17">
        <v>0.109892125424171</v>
      </c>
      <c r="BA1471" s="17">
        <v>8.0813525828387606E-2</v>
      </c>
      <c r="BB1471" s="17">
        <v>8.1135726024106E-2</v>
      </c>
      <c r="BC1471" s="17"/>
      <c r="BD1471" s="17">
        <v>8.1080029894214201E-2</v>
      </c>
      <c r="BE1471" s="17">
        <v>9.5729801999318007E-2</v>
      </c>
    </row>
    <row r="1472" spans="2:57" x14ac:dyDescent="0.35">
      <c r="B1472" t="s">
        <v>582</v>
      </c>
      <c r="C1472" s="17">
        <v>1.4619042467143699E-2</v>
      </c>
      <c r="D1472" s="17">
        <v>7.0807011093658098E-3</v>
      </c>
      <c r="E1472" s="17">
        <v>1.9121124772184601E-2</v>
      </c>
      <c r="F1472" s="17"/>
      <c r="G1472" s="17">
        <v>2.6991425142850599E-2</v>
      </c>
      <c r="H1472" s="17">
        <v>1.70966991026015E-2</v>
      </c>
      <c r="I1472" s="17">
        <v>2.2709378358114998E-2</v>
      </c>
      <c r="J1472" s="17">
        <v>0</v>
      </c>
      <c r="K1472" s="17">
        <v>9.3134903640582807E-3</v>
      </c>
      <c r="L1472" s="17">
        <v>0</v>
      </c>
      <c r="M1472" s="17"/>
      <c r="N1472" s="17">
        <v>2.0718662688502799E-2</v>
      </c>
      <c r="O1472" s="17">
        <v>5.6632813491536496E-3</v>
      </c>
      <c r="P1472" s="17">
        <v>9.7487505942065195E-3</v>
      </c>
      <c r="Q1472" s="17">
        <v>1.38538355008101E-2</v>
      </c>
      <c r="R1472" s="17"/>
      <c r="S1472" s="17">
        <v>1.6666666666666701E-2</v>
      </c>
      <c r="T1472" s="17">
        <v>1.9047619047619001E-2</v>
      </c>
      <c r="U1472" s="17">
        <v>2.9411764705882401E-2</v>
      </c>
      <c r="V1472" s="17">
        <v>1.58730158730159E-2</v>
      </c>
      <c r="W1472" s="17">
        <v>0</v>
      </c>
      <c r="X1472" s="17">
        <v>1.26582278481013E-2</v>
      </c>
      <c r="Y1472" s="17">
        <v>2.8571428571428598E-2</v>
      </c>
      <c r="Z1472" s="17">
        <v>0</v>
      </c>
      <c r="AA1472" s="17">
        <v>0</v>
      </c>
      <c r="AB1472" s="17"/>
      <c r="AC1472" s="17">
        <v>1.41833110253245E-2</v>
      </c>
      <c r="AD1472" s="17">
        <v>1.40174142170717E-2</v>
      </c>
      <c r="AE1472" s="17">
        <v>2.59189402748074E-2</v>
      </c>
      <c r="AF1472" s="17"/>
      <c r="AG1472" s="17">
        <v>1.21511664321792E-2</v>
      </c>
      <c r="AH1472" s="17">
        <v>1.8544615712707199E-2</v>
      </c>
      <c r="AI1472" s="17">
        <v>0</v>
      </c>
      <c r="AJ1472" s="17">
        <v>0</v>
      </c>
      <c r="AK1472" s="17">
        <v>2.2625617906142401E-2</v>
      </c>
      <c r="AL1472" s="17"/>
      <c r="AM1472" s="17">
        <v>0</v>
      </c>
      <c r="AN1472" s="17">
        <v>8.0309937583731596E-3</v>
      </c>
      <c r="AO1472" s="17">
        <v>2.0178749398662699E-2</v>
      </c>
      <c r="AP1472" s="17">
        <v>1.5974420510594601E-2</v>
      </c>
      <c r="AQ1472" s="17">
        <v>0</v>
      </c>
      <c r="AR1472" s="17"/>
      <c r="AS1472" s="17">
        <v>1.15283819038724E-2</v>
      </c>
      <c r="AT1472" s="17">
        <v>8.2041365334269995E-3</v>
      </c>
      <c r="AU1472" s="17">
        <v>0</v>
      </c>
      <c r="AV1472" s="17">
        <v>5.5552117034287897E-2</v>
      </c>
      <c r="AW1472" s="17"/>
      <c r="AX1472" s="17">
        <v>1.15573724146876E-2</v>
      </c>
      <c r="AY1472" s="17"/>
      <c r="AZ1472" s="17">
        <v>1.01867636408394E-2</v>
      </c>
      <c r="BA1472" s="17">
        <v>2.36009157187838E-2</v>
      </c>
      <c r="BB1472" s="17">
        <v>8.8925986143696296E-3</v>
      </c>
      <c r="BC1472" s="17"/>
      <c r="BD1472" s="17">
        <v>1.0480425564178801E-2</v>
      </c>
      <c r="BE1472" s="17">
        <v>2.2372842438670999E-2</v>
      </c>
    </row>
    <row r="1473" spans="2:57" x14ac:dyDescent="0.35">
      <c r="B1473" t="s">
        <v>81</v>
      </c>
      <c r="C1473" s="17">
        <v>5.2277847767710203E-2</v>
      </c>
      <c r="D1473" s="17">
        <v>5.2615417078755403E-2</v>
      </c>
      <c r="E1473" s="17">
        <v>5.23251258478898E-2</v>
      </c>
      <c r="F1473" s="17"/>
      <c r="G1473" s="17">
        <v>4.3951015027150299E-2</v>
      </c>
      <c r="H1473" s="17">
        <v>5.1421306046160402E-2</v>
      </c>
      <c r="I1473" s="17">
        <v>5.1075209627840498E-2</v>
      </c>
      <c r="J1473" s="17">
        <v>8.1876633297876204E-3</v>
      </c>
      <c r="K1473" s="17">
        <v>0.113032361761673</v>
      </c>
      <c r="L1473" s="17">
        <v>5.9738462768450601E-2</v>
      </c>
      <c r="M1473" s="17"/>
      <c r="N1473" s="17">
        <v>3.1603889084612202E-2</v>
      </c>
      <c r="O1473" s="17">
        <v>8.1368281591849695E-2</v>
      </c>
      <c r="P1473" s="17">
        <v>4.0111525949154E-2</v>
      </c>
      <c r="Q1473" s="17">
        <v>0.10784975984209901</v>
      </c>
      <c r="R1473" s="17"/>
      <c r="S1473" s="17">
        <v>4.1666666666666699E-2</v>
      </c>
      <c r="T1473" s="17">
        <v>5.7142857142857099E-2</v>
      </c>
      <c r="U1473" s="17">
        <v>5.8823529411764698E-2</v>
      </c>
      <c r="V1473" s="17">
        <v>6.3492063492063502E-2</v>
      </c>
      <c r="W1473" s="17">
        <v>6.7796610169491497E-2</v>
      </c>
      <c r="X1473" s="17">
        <v>3.7974683544303799E-2</v>
      </c>
      <c r="Y1473" s="17">
        <v>7.1428571428571397E-2</v>
      </c>
      <c r="Z1473" s="17">
        <v>4.6511627906976702E-2</v>
      </c>
      <c r="AA1473" s="17">
        <v>3.3333333333333298E-2</v>
      </c>
      <c r="AB1473" s="17"/>
      <c r="AC1473" s="17">
        <v>5.7474250447317903E-2</v>
      </c>
      <c r="AD1473" s="17">
        <v>4.5990561650934098E-2</v>
      </c>
      <c r="AE1473" s="17">
        <v>6.7261080706424295E-2</v>
      </c>
      <c r="AF1473" s="17"/>
      <c r="AG1473" s="17">
        <v>4.4406335824658499E-2</v>
      </c>
      <c r="AH1473" s="17">
        <v>4.7742726693059803E-2</v>
      </c>
      <c r="AI1473" s="17">
        <v>7.6681365477114002E-2</v>
      </c>
      <c r="AJ1473" s="17">
        <v>0</v>
      </c>
      <c r="AK1473" s="17">
        <v>4.5251235812284803E-2</v>
      </c>
      <c r="AL1473" s="17"/>
      <c r="AM1473" s="17">
        <v>5.4993256206915503E-2</v>
      </c>
      <c r="AN1473" s="17">
        <v>6.6528551106239495E-2</v>
      </c>
      <c r="AO1473" s="17">
        <v>7.2271541662266806E-2</v>
      </c>
      <c r="AP1473" s="17">
        <v>2.79413164496373E-2</v>
      </c>
      <c r="AQ1473" s="17">
        <v>0</v>
      </c>
      <c r="AR1473" s="17"/>
      <c r="AS1473" s="17">
        <v>8.8002098770024101E-2</v>
      </c>
      <c r="AT1473" s="17">
        <v>2.2461296480355102E-2</v>
      </c>
      <c r="AU1473" s="17">
        <v>8.8678053105520294E-2</v>
      </c>
      <c r="AV1473" s="17">
        <v>8.4606571550128896E-3</v>
      </c>
      <c r="AW1473" s="17"/>
      <c r="AX1473" s="17">
        <v>3.8905444468283902E-2</v>
      </c>
      <c r="AY1473" s="17"/>
      <c r="AZ1473" s="17">
        <v>9.0446188580241102E-2</v>
      </c>
      <c r="BA1473" s="17">
        <v>1.8676373216257099E-2</v>
      </c>
      <c r="BB1473" s="17">
        <v>4.9081558199747501E-2</v>
      </c>
      <c r="BC1473" s="17"/>
      <c r="BD1473" s="17">
        <v>7.8204057024152604E-2</v>
      </c>
      <c r="BE1473" s="17">
        <v>1.84831763588643E-2</v>
      </c>
    </row>
    <row r="1474" spans="2:57" x14ac:dyDescent="0.35">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row>
    <row r="1475" spans="2:57" x14ac:dyDescent="0.35">
      <c r="B1475" s="6" t="s">
        <v>585</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row>
    <row r="1476" spans="2:57" x14ac:dyDescent="0.35">
      <c r="B1476" s="24" t="s">
        <v>85</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row>
    <row r="1477" spans="2:57" x14ac:dyDescent="0.35">
      <c r="B1477" t="s">
        <v>578</v>
      </c>
      <c r="C1477" s="17">
        <v>7.3506598126350894E-2</v>
      </c>
      <c r="D1477" s="17">
        <v>8.4450974401555898E-2</v>
      </c>
      <c r="E1477" s="17">
        <v>6.7415762671442295E-2</v>
      </c>
      <c r="F1477" s="17"/>
      <c r="G1477" s="17">
        <v>9.6798387596322699E-2</v>
      </c>
      <c r="H1477" s="17">
        <v>8.6335359572202994E-2</v>
      </c>
      <c r="I1477" s="17">
        <v>8.6347772325715305E-2</v>
      </c>
      <c r="J1477" s="17">
        <v>3.6501582844591603E-2</v>
      </c>
      <c r="K1477" s="17">
        <v>6.9949590495115996E-2</v>
      </c>
      <c r="L1477" s="17">
        <v>2.90619548603273E-2</v>
      </c>
      <c r="M1477" s="17"/>
      <c r="N1477" s="17">
        <v>7.4379593168934194E-2</v>
      </c>
      <c r="O1477" s="17">
        <v>7.2528114410141606E-2</v>
      </c>
      <c r="P1477" s="17">
        <v>6.7345166470942103E-2</v>
      </c>
      <c r="Q1477" s="17">
        <v>8.5691747000659402E-2</v>
      </c>
      <c r="R1477" s="17"/>
      <c r="S1477" s="17">
        <v>0.116666666666667</v>
      </c>
      <c r="T1477" s="17">
        <v>9.5238095238095205E-2</v>
      </c>
      <c r="U1477" s="17">
        <v>2.9411764705882401E-2</v>
      </c>
      <c r="V1477" s="17">
        <v>4.7619047619047603E-2</v>
      </c>
      <c r="W1477" s="17">
        <v>0.101694915254237</v>
      </c>
      <c r="X1477" s="17">
        <v>8.8607594936708806E-2</v>
      </c>
      <c r="Y1477" s="17">
        <v>4.2857142857142899E-2</v>
      </c>
      <c r="Z1477" s="17">
        <v>6.9767441860465101E-2</v>
      </c>
      <c r="AA1477" s="17">
        <v>4.4444444444444398E-2</v>
      </c>
      <c r="AB1477" s="17"/>
      <c r="AC1477" s="17">
        <v>5.7988031404368902E-2</v>
      </c>
      <c r="AD1477" s="17">
        <v>7.1158984316503096E-2</v>
      </c>
      <c r="AE1477" s="17">
        <v>0.114826976712902</v>
      </c>
      <c r="AF1477" s="17"/>
      <c r="AG1477" s="17">
        <v>6.9249444644953001E-2</v>
      </c>
      <c r="AH1477" s="17">
        <v>5.84033276216206E-2</v>
      </c>
      <c r="AI1477" s="17">
        <v>5.5786738439277603E-2</v>
      </c>
      <c r="AJ1477" s="17">
        <v>0.42283614938640601</v>
      </c>
      <c r="AK1477" s="17">
        <v>0.14510553206451199</v>
      </c>
      <c r="AL1477" s="17"/>
      <c r="AM1477" s="17">
        <v>8.0045901607368505E-2</v>
      </c>
      <c r="AN1477" s="17">
        <v>6.7963404458806304E-2</v>
      </c>
      <c r="AO1477" s="17">
        <v>7.5106089088972997E-2</v>
      </c>
      <c r="AP1477" s="17">
        <v>8.5129622066715593E-2</v>
      </c>
      <c r="AQ1477" s="17">
        <v>4.2115066185209202E-2</v>
      </c>
      <c r="AR1477" s="17"/>
      <c r="AS1477" s="17">
        <v>5.0536842327654603E-2</v>
      </c>
      <c r="AT1477" s="17">
        <v>9.5523293616235405E-2</v>
      </c>
      <c r="AU1477" s="17">
        <v>3.7660625220131701E-2</v>
      </c>
      <c r="AV1477" s="17">
        <v>0.11262082880395299</v>
      </c>
      <c r="AW1477" s="17"/>
      <c r="AX1477" s="17">
        <v>7.3593826088590705E-2</v>
      </c>
      <c r="AY1477" s="17"/>
      <c r="AZ1477" s="17">
        <v>8.1948416308383301E-2</v>
      </c>
      <c r="BA1477" s="17">
        <v>6.8627006222624506E-2</v>
      </c>
      <c r="BB1477" s="17">
        <v>7.13292531663208E-2</v>
      </c>
      <c r="BC1477" s="17"/>
      <c r="BD1477" s="17">
        <v>9.2792545793967104E-2</v>
      </c>
      <c r="BE1477" s="17">
        <v>6.5598399698277396E-2</v>
      </c>
    </row>
    <row r="1478" spans="2:57" x14ac:dyDescent="0.35">
      <c r="B1478" t="s">
        <v>579</v>
      </c>
      <c r="C1478" s="17">
        <v>0.26074149244400002</v>
      </c>
      <c r="D1478" s="17">
        <v>0.27826183440339902</v>
      </c>
      <c r="E1478" s="17">
        <v>0.25166364873939601</v>
      </c>
      <c r="F1478" s="17"/>
      <c r="G1478" s="17">
        <v>0.24059258956155999</v>
      </c>
      <c r="H1478" s="17">
        <v>0.322138291558557</v>
      </c>
      <c r="I1478" s="17">
        <v>0.225712753782215</v>
      </c>
      <c r="J1478" s="17">
        <v>0.22330665726710799</v>
      </c>
      <c r="K1478" s="17">
        <v>0.281479710493581</v>
      </c>
      <c r="L1478" s="17">
        <v>0.21848824390077101</v>
      </c>
      <c r="M1478" s="17"/>
      <c r="N1478" s="17">
        <v>0.25503093397570697</v>
      </c>
      <c r="O1478" s="17">
        <v>0.26190563001510703</v>
      </c>
      <c r="P1478" s="17">
        <v>0.27393810308483302</v>
      </c>
      <c r="Q1478" s="17">
        <v>0.27221319040085301</v>
      </c>
      <c r="R1478" s="17"/>
      <c r="S1478" s="17">
        <v>0.28333333333333299</v>
      </c>
      <c r="T1478" s="17">
        <v>0.266666666666667</v>
      </c>
      <c r="U1478" s="17">
        <v>0.23529411764705899</v>
      </c>
      <c r="V1478" s="17">
        <v>0.33333333333333298</v>
      </c>
      <c r="W1478" s="17">
        <v>0.13559322033898299</v>
      </c>
      <c r="X1478" s="17">
        <v>0.291139240506329</v>
      </c>
      <c r="Y1478" s="17">
        <v>0.3</v>
      </c>
      <c r="Z1478" s="17">
        <v>0.32558139534883701</v>
      </c>
      <c r="AA1478" s="17">
        <v>0.18888888888888899</v>
      </c>
      <c r="AB1478" s="17"/>
      <c r="AC1478" s="17">
        <v>0.28431771233516201</v>
      </c>
      <c r="AD1478" s="17">
        <v>0.24961920071861399</v>
      </c>
      <c r="AE1478" s="17">
        <v>0.25913154373487401</v>
      </c>
      <c r="AF1478" s="17"/>
      <c r="AG1478" s="17">
        <v>0.27690975272899199</v>
      </c>
      <c r="AH1478" s="17">
        <v>0.27519884449713899</v>
      </c>
      <c r="AI1478" s="17">
        <v>0.26373187811663001</v>
      </c>
      <c r="AJ1478" s="17">
        <v>0.18469483005198201</v>
      </c>
      <c r="AK1478" s="17">
        <v>0.185063163744806</v>
      </c>
      <c r="AL1478" s="17"/>
      <c r="AM1478" s="17">
        <v>0.20816303281811299</v>
      </c>
      <c r="AN1478" s="17">
        <v>0.23728126884612</v>
      </c>
      <c r="AO1478" s="17">
        <v>0.24659373914782801</v>
      </c>
      <c r="AP1478" s="17">
        <v>0.31162637695005502</v>
      </c>
      <c r="AQ1478" s="17">
        <v>0.29545338739162202</v>
      </c>
      <c r="AR1478" s="17"/>
      <c r="AS1478" s="17">
        <v>0.24076449582725101</v>
      </c>
      <c r="AT1478" s="17">
        <v>0.316095148358775</v>
      </c>
      <c r="AU1478" s="17">
        <v>0.18190911987479699</v>
      </c>
      <c r="AV1478" s="17">
        <v>0.277733552282523</v>
      </c>
      <c r="AW1478" s="17"/>
      <c r="AX1478" s="17">
        <v>0.26660814240133102</v>
      </c>
      <c r="AY1478" s="17"/>
      <c r="AZ1478" s="17">
        <v>0.265037083773214</v>
      </c>
      <c r="BA1478" s="17">
        <v>0.28970159578183702</v>
      </c>
      <c r="BB1478" s="17">
        <v>0.237068821823536</v>
      </c>
      <c r="BC1478" s="17"/>
      <c r="BD1478" s="17">
        <v>0.28453524059269802</v>
      </c>
      <c r="BE1478" s="17">
        <v>0.27090132731734701</v>
      </c>
    </row>
    <row r="1479" spans="2:57" x14ac:dyDescent="0.35">
      <c r="B1479" t="s">
        <v>580</v>
      </c>
      <c r="C1479" s="17">
        <v>0.41772756691086799</v>
      </c>
      <c r="D1479" s="17">
        <v>0.41426284770594402</v>
      </c>
      <c r="E1479" s="17">
        <v>0.417027408882922</v>
      </c>
      <c r="F1479" s="17"/>
      <c r="G1479" s="17">
        <v>0.38321884052178001</v>
      </c>
      <c r="H1479" s="17">
        <v>0.38029651199296</v>
      </c>
      <c r="I1479" s="17">
        <v>0.45457304406112697</v>
      </c>
      <c r="J1479" s="17">
        <v>0.48511147228694801</v>
      </c>
      <c r="K1479" s="17">
        <v>0.30213325996120399</v>
      </c>
      <c r="L1479" s="17">
        <v>0.58386929823646905</v>
      </c>
      <c r="M1479" s="17"/>
      <c r="N1479" s="17">
        <v>0.449092236073317</v>
      </c>
      <c r="O1479" s="17">
        <v>0.37176612259359498</v>
      </c>
      <c r="P1479" s="17">
        <v>0.414140480548156</v>
      </c>
      <c r="Q1479" s="17">
        <v>0.363890636674915</v>
      </c>
      <c r="R1479" s="17"/>
      <c r="S1479" s="17">
        <v>0.36666666666666697</v>
      </c>
      <c r="T1479" s="17">
        <v>0.40952380952381001</v>
      </c>
      <c r="U1479" s="17">
        <v>0.35294117647058798</v>
      </c>
      <c r="V1479" s="17">
        <v>0.365079365079365</v>
      </c>
      <c r="W1479" s="17">
        <v>0.44067796610169502</v>
      </c>
      <c r="X1479" s="17">
        <v>0.443037974683544</v>
      </c>
      <c r="Y1479" s="17">
        <v>0.45714285714285702</v>
      </c>
      <c r="Z1479" s="17">
        <v>0.44186046511627902</v>
      </c>
      <c r="AA1479" s="17">
        <v>0.51111111111111096</v>
      </c>
      <c r="AB1479" s="17"/>
      <c r="AC1479" s="17">
        <v>0.43218425870690402</v>
      </c>
      <c r="AD1479" s="17">
        <v>0.42624299729424098</v>
      </c>
      <c r="AE1479" s="17">
        <v>0.40832068919311898</v>
      </c>
      <c r="AF1479" s="17"/>
      <c r="AG1479" s="17">
        <v>0.44085683270712001</v>
      </c>
      <c r="AH1479" s="17">
        <v>0.38833701401550502</v>
      </c>
      <c r="AI1479" s="17">
        <v>0.369585911036793</v>
      </c>
      <c r="AJ1479" s="17">
        <v>0.39246902056161198</v>
      </c>
      <c r="AK1479" s="17">
        <v>0.53282061798126401</v>
      </c>
      <c r="AL1479" s="17"/>
      <c r="AM1479" s="17">
        <v>0.51180239938521099</v>
      </c>
      <c r="AN1479" s="17">
        <v>0.33165350035761398</v>
      </c>
      <c r="AO1479" s="17">
        <v>0.46155487771772802</v>
      </c>
      <c r="AP1479" s="17">
        <v>0.383691265177388</v>
      </c>
      <c r="AQ1479" s="17">
        <v>0.43273208302368299</v>
      </c>
      <c r="AR1479" s="17"/>
      <c r="AS1479" s="17">
        <v>0.44098254146684901</v>
      </c>
      <c r="AT1479" s="17">
        <v>0.36889710575136297</v>
      </c>
      <c r="AU1479" s="17">
        <v>0.44420377433268399</v>
      </c>
      <c r="AV1479" s="17">
        <v>0.45379482215059702</v>
      </c>
      <c r="AW1479" s="17"/>
      <c r="AX1479" s="17">
        <v>0.40489594533871398</v>
      </c>
      <c r="AY1479" s="17"/>
      <c r="AZ1479" s="17">
        <v>0.38821682450302097</v>
      </c>
      <c r="BA1479" s="17">
        <v>0.43812439007548198</v>
      </c>
      <c r="BB1479" s="17">
        <v>0.42239188654251297</v>
      </c>
      <c r="BC1479" s="17"/>
      <c r="BD1479" s="17">
        <v>0.37486986215403101</v>
      </c>
      <c r="BE1479" s="17">
        <v>0.44605765847407403</v>
      </c>
    </row>
    <row r="1480" spans="2:57" x14ac:dyDescent="0.35">
      <c r="B1480" t="s">
        <v>581</v>
      </c>
      <c r="C1480" s="17">
        <v>0.14765396997555399</v>
      </c>
      <c r="D1480" s="17">
        <v>0.12645931768893601</v>
      </c>
      <c r="E1480" s="17">
        <v>0.16081292877454201</v>
      </c>
      <c r="F1480" s="17"/>
      <c r="G1480" s="17">
        <v>0.169936416725777</v>
      </c>
      <c r="H1480" s="17">
        <v>0.10629751743919599</v>
      </c>
      <c r="I1480" s="17">
        <v>0.146565124894522</v>
      </c>
      <c r="J1480" s="17">
        <v>0.18676673270071201</v>
      </c>
      <c r="K1480" s="17">
        <v>0.20125743193109399</v>
      </c>
      <c r="L1480" s="17">
        <v>5.7775338844653697E-2</v>
      </c>
      <c r="M1480" s="17"/>
      <c r="N1480" s="17">
        <v>0.15385972189498201</v>
      </c>
      <c r="O1480" s="17">
        <v>0.15195611374477699</v>
      </c>
      <c r="P1480" s="17">
        <v>0.152171425887735</v>
      </c>
      <c r="Q1480" s="17">
        <v>9.3702154062681106E-2</v>
      </c>
      <c r="R1480" s="17"/>
      <c r="S1480" s="17">
        <v>0.1</v>
      </c>
      <c r="T1480" s="17">
        <v>0.14285714285714299</v>
      </c>
      <c r="U1480" s="17">
        <v>0.26470588235294101</v>
      </c>
      <c r="V1480" s="17">
        <v>0.158730158730159</v>
      </c>
      <c r="W1480" s="17">
        <v>0.152542372881356</v>
      </c>
      <c r="X1480" s="17">
        <v>0.126582278481013</v>
      </c>
      <c r="Y1480" s="17">
        <v>0.128571428571429</v>
      </c>
      <c r="Z1480" s="17">
        <v>6.9767441860465101E-2</v>
      </c>
      <c r="AA1480" s="17">
        <v>0.16666666666666699</v>
      </c>
      <c r="AB1480" s="17"/>
      <c r="AC1480" s="17">
        <v>0.14805531013082701</v>
      </c>
      <c r="AD1480" s="17">
        <v>0.15374118908978701</v>
      </c>
      <c r="AE1480" s="17">
        <v>6.4916180198116902E-2</v>
      </c>
      <c r="AF1480" s="17"/>
      <c r="AG1480" s="17">
        <v>0.126163251071023</v>
      </c>
      <c r="AH1480" s="17">
        <v>0.17058342810722599</v>
      </c>
      <c r="AI1480" s="17">
        <v>0.21103165945674099</v>
      </c>
      <c r="AJ1480" s="17">
        <v>0</v>
      </c>
      <c r="AK1480" s="17">
        <v>7.0739972033710602E-2</v>
      </c>
      <c r="AL1480" s="17"/>
      <c r="AM1480" s="17">
        <v>0.101402557018397</v>
      </c>
      <c r="AN1480" s="17">
        <v>0.16390404158614799</v>
      </c>
      <c r="AO1480" s="17">
        <v>0.14242672472749801</v>
      </c>
      <c r="AP1480" s="17">
        <v>0.15820219953124001</v>
      </c>
      <c r="AQ1480" s="17">
        <v>0.22969946339948599</v>
      </c>
      <c r="AR1480" s="17"/>
      <c r="AS1480" s="17">
        <v>0.131146236166192</v>
      </c>
      <c r="AT1480" s="17">
        <v>0.15380780199968</v>
      </c>
      <c r="AU1480" s="17">
        <v>0.17567844306382499</v>
      </c>
      <c r="AV1480" s="17">
        <v>0.122336100590743</v>
      </c>
      <c r="AW1480" s="17"/>
      <c r="AX1480" s="17">
        <v>0.15746854346769201</v>
      </c>
      <c r="AY1480" s="17"/>
      <c r="AZ1480" s="17">
        <v>0.126487570893002</v>
      </c>
      <c r="BA1480" s="17">
        <v>0.150350456656101</v>
      </c>
      <c r="BB1480" s="17">
        <v>0.17014264011156</v>
      </c>
      <c r="BC1480" s="17"/>
      <c r="BD1480" s="17">
        <v>0.12176704120734801</v>
      </c>
      <c r="BE1480" s="17">
        <v>0.15877586173504599</v>
      </c>
    </row>
    <row r="1481" spans="2:57" x14ac:dyDescent="0.35">
      <c r="B1481" t="s">
        <v>582</v>
      </c>
      <c r="C1481" s="17">
        <v>2.8527865448748399E-2</v>
      </c>
      <c r="D1481" s="17">
        <v>3.0364483855234499E-2</v>
      </c>
      <c r="E1481" s="17">
        <v>2.75818736841285E-2</v>
      </c>
      <c r="F1481" s="17"/>
      <c r="G1481" s="17">
        <v>5.3908198253974401E-2</v>
      </c>
      <c r="H1481" s="17">
        <v>3.06225135225404E-2</v>
      </c>
      <c r="I1481" s="17">
        <v>1.60188911071047E-2</v>
      </c>
      <c r="J1481" s="17">
        <v>3.6323667517999099E-2</v>
      </c>
      <c r="K1481" s="17">
        <v>9.3134903640582807E-3</v>
      </c>
      <c r="L1481" s="17">
        <v>5.6509356672858703E-2</v>
      </c>
      <c r="M1481" s="17"/>
      <c r="N1481" s="17">
        <v>2.48383353772E-2</v>
      </c>
      <c r="O1481" s="17">
        <v>2.7035092417054901E-2</v>
      </c>
      <c r="P1481" s="17">
        <v>4.2261250439158501E-2</v>
      </c>
      <c r="Q1481" s="17">
        <v>3.32218372345073E-2</v>
      </c>
      <c r="R1481" s="17"/>
      <c r="S1481" s="17">
        <v>6.6666666666666693E-2</v>
      </c>
      <c r="T1481" s="17">
        <v>9.5238095238095195E-3</v>
      </c>
      <c r="U1481" s="17">
        <v>2.9411764705882401E-2</v>
      </c>
      <c r="V1481" s="17">
        <v>3.17460317460318E-2</v>
      </c>
      <c r="W1481" s="17">
        <v>6.7796610169491497E-2</v>
      </c>
      <c r="X1481" s="17">
        <v>1.26582278481013E-2</v>
      </c>
      <c r="Y1481" s="17">
        <v>1.4285714285714299E-2</v>
      </c>
      <c r="Z1481" s="17">
        <v>0</v>
      </c>
      <c r="AA1481" s="17">
        <v>1.1111111111111099E-2</v>
      </c>
      <c r="AB1481" s="17"/>
      <c r="AC1481" s="17">
        <v>2.48657149803811E-2</v>
      </c>
      <c r="AD1481" s="17">
        <v>2.94937102401834E-2</v>
      </c>
      <c r="AE1481" s="17">
        <v>2.37272051791604E-2</v>
      </c>
      <c r="AF1481" s="17"/>
      <c r="AG1481" s="17">
        <v>2.7611975137376399E-2</v>
      </c>
      <c r="AH1481" s="17">
        <v>3.02184134200079E-2</v>
      </c>
      <c r="AI1481" s="17">
        <v>6.1126511283092003E-2</v>
      </c>
      <c r="AJ1481" s="17">
        <v>0</v>
      </c>
      <c r="AK1481" s="17">
        <v>0</v>
      </c>
      <c r="AL1481" s="17"/>
      <c r="AM1481" s="17">
        <v>1.55076366236653E-2</v>
      </c>
      <c r="AN1481" s="17">
        <v>6.5778863176402802E-2</v>
      </c>
      <c r="AO1481" s="17">
        <v>1.7945677145187699E-2</v>
      </c>
      <c r="AP1481" s="17">
        <v>2.75016407951695E-2</v>
      </c>
      <c r="AQ1481" s="17">
        <v>0</v>
      </c>
      <c r="AR1481" s="17"/>
      <c r="AS1481" s="17">
        <v>2.6010481235230601E-2</v>
      </c>
      <c r="AT1481" s="17">
        <v>2.8145577888399199E-2</v>
      </c>
      <c r="AU1481" s="17">
        <v>4.6457398371170397E-2</v>
      </c>
      <c r="AV1481" s="17">
        <v>8.4606571550128896E-3</v>
      </c>
      <c r="AW1481" s="17"/>
      <c r="AX1481" s="17">
        <v>2.8685808666696701E-2</v>
      </c>
      <c r="AY1481" s="17"/>
      <c r="AZ1481" s="17">
        <v>3.9565823663653903E-2</v>
      </c>
      <c r="BA1481" s="17">
        <v>1.2315747719810101E-2</v>
      </c>
      <c r="BB1481" s="17">
        <v>3.0035674001891801E-2</v>
      </c>
      <c r="BC1481" s="17"/>
      <c r="BD1481" s="17">
        <v>3.0800535128187999E-2</v>
      </c>
      <c r="BE1481" s="17">
        <v>2.4354844780863701E-2</v>
      </c>
    </row>
    <row r="1482" spans="2:57" x14ac:dyDescent="0.35">
      <c r="B1482" t="s">
        <v>81</v>
      </c>
      <c r="C1482" s="17">
        <v>7.1842507094478605E-2</v>
      </c>
      <c r="D1482" s="17">
        <v>6.6200541944929706E-2</v>
      </c>
      <c r="E1482" s="17">
        <v>7.5498377247569096E-2</v>
      </c>
      <c r="F1482" s="17"/>
      <c r="G1482" s="17">
        <v>5.5545567340585501E-2</v>
      </c>
      <c r="H1482" s="17">
        <v>7.4309805914543794E-2</v>
      </c>
      <c r="I1482" s="17">
        <v>7.0782413829315494E-2</v>
      </c>
      <c r="J1482" s="17">
        <v>3.19898873826409E-2</v>
      </c>
      <c r="K1482" s="17">
        <v>0.13586651675494699</v>
      </c>
      <c r="L1482" s="17">
        <v>5.4295807484920001E-2</v>
      </c>
      <c r="M1482" s="17"/>
      <c r="N1482" s="17">
        <v>4.2799179509860202E-2</v>
      </c>
      <c r="O1482" s="17">
        <v>0.114808926819325</v>
      </c>
      <c r="P1482" s="17">
        <v>5.01435735691751E-2</v>
      </c>
      <c r="Q1482" s="17">
        <v>0.15128043462638399</v>
      </c>
      <c r="R1482" s="17"/>
      <c r="S1482" s="17">
        <v>6.6666666666666693E-2</v>
      </c>
      <c r="T1482" s="17">
        <v>7.6190476190476197E-2</v>
      </c>
      <c r="U1482" s="17">
        <v>8.8235294117647106E-2</v>
      </c>
      <c r="V1482" s="17">
        <v>6.3492063492063502E-2</v>
      </c>
      <c r="W1482" s="17">
        <v>0.101694915254237</v>
      </c>
      <c r="X1482" s="17">
        <v>3.7974683544303799E-2</v>
      </c>
      <c r="Y1482" s="17">
        <v>5.7142857142857099E-2</v>
      </c>
      <c r="Z1482" s="17">
        <v>9.3023255813953501E-2</v>
      </c>
      <c r="AA1482" s="17">
        <v>7.7777777777777807E-2</v>
      </c>
      <c r="AB1482" s="17"/>
      <c r="AC1482" s="17">
        <v>5.25889724423566E-2</v>
      </c>
      <c r="AD1482" s="17">
        <v>6.9743918340671507E-2</v>
      </c>
      <c r="AE1482" s="17">
        <v>0.12907740498182799</v>
      </c>
      <c r="AF1482" s="17"/>
      <c r="AG1482" s="17">
        <v>5.9208743710535798E-2</v>
      </c>
      <c r="AH1482" s="17">
        <v>7.7258972338501306E-2</v>
      </c>
      <c r="AI1482" s="17">
        <v>3.8737301667466903E-2</v>
      </c>
      <c r="AJ1482" s="17">
        <v>0</v>
      </c>
      <c r="AK1482" s="17">
        <v>6.6270714175707193E-2</v>
      </c>
      <c r="AL1482" s="17"/>
      <c r="AM1482" s="17">
        <v>8.3078472547244694E-2</v>
      </c>
      <c r="AN1482" s="17">
        <v>0.13341892157490901</v>
      </c>
      <c r="AO1482" s="17">
        <v>5.63728921727851E-2</v>
      </c>
      <c r="AP1482" s="17">
        <v>3.3848895479431998E-2</v>
      </c>
      <c r="AQ1482" s="17">
        <v>0</v>
      </c>
      <c r="AR1482" s="17"/>
      <c r="AS1482" s="17">
        <v>0.110559402976823</v>
      </c>
      <c r="AT1482" s="17">
        <v>3.7531072385547398E-2</v>
      </c>
      <c r="AU1482" s="17">
        <v>0.11409063913739199</v>
      </c>
      <c r="AV1482" s="17">
        <v>2.5054039017169901E-2</v>
      </c>
      <c r="AW1482" s="17"/>
      <c r="AX1482" s="17">
        <v>6.8747734036974997E-2</v>
      </c>
      <c r="AY1482" s="17"/>
      <c r="AZ1482" s="17">
        <v>9.87442808587254E-2</v>
      </c>
      <c r="BA1482" s="17">
        <v>4.0880803544145701E-2</v>
      </c>
      <c r="BB1482" s="17">
        <v>6.9031724354178994E-2</v>
      </c>
      <c r="BC1482" s="17"/>
      <c r="BD1482" s="17">
        <v>9.5234775123767199E-2</v>
      </c>
      <c r="BE1482" s="17">
        <v>3.43119079943923E-2</v>
      </c>
    </row>
    <row r="1483" spans="2:57" x14ac:dyDescent="0.35">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row>
    <row r="1484" spans="2:57" x14ac:dyDescent="0.35">
      <c r="B1484" s="6" t="s">
        <v>596</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row>
    <row r="1485" spans="2:57" x14ac:dyDescent="0.35">
      <c r="B1485" s="24" t="s">
        <v>85</v>
      </c>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row>
    <row r="1486" spans="2:57" x14ac:dyDescent="0.35">
      <c r="B1486" t="s">
        <v>586</v>
      </c>
      <c r="C1486" s="17">
        <v>0.383946625492743</v>
      </c>
      <c r="D1486" s="17">
        <v>0.33832790224376202</v>
      </c>
      <c r="E1486" s="17">
        <v>0.41407429152612302</v>
      </c>
      <c r="F1486" s="17"/>
      <c r="G1486" s="17">
        <v>0.226450867401391</v>
      </c>
      <c r="H1486" s="17">
        <v>0.41618914614106201</v>
      </c>
      <c r="I1486" s="17">
        <v>0.336249227665953</v>
      </c>
      <c r="J1486" s="17">
        <v>0.33619113273170997</v>
      </c>
      <c r="K1486" s="17">
        <v>0.49229321096599599</v>
      </c>
      <c r="L1486" s="17">
        <v>0.57534821340096298</v>
      </c>
      <c r="M1486" s="17"/>
      <c r="N1486" s="17">
        <v>0.39531128005334698</v>
      </c>
      <c r="O1486" s="17">
        <v>0.43937889409749298</v>
      </c>
      <c r="P1486" s="17">
        <v>0.31786015814341601</v>
      </c>
      <c r="Q1486" s="17">
        <v>0.326893060859132</v>
      </c>
      <c r="R1486" s="17"/>
      <c r="S1486" s="17">
        <v>0.33333333333333298</v>
      </c>
      <c r="T1486" s="17">
        <v>0.5</v>
      </c>
      <c r="U1486" s="17">
        <v>0.33333333333333298</v>
      </c>
      <c r="V1486" s="17">
        <v>0.5</v>
      </c>
      <c r="W1486" s="17">
        <v>0.375</v>
      </c>
      <c r="X1486" s="17">
        <v>0.41176470588235298</v>
      </c>
      <c r="Y1486" s="17">
        <v>0.2</v>
      </c>
      <c r="Z1486" s="17">
        <v>0.14285714285714299</v>
      </c>
      <c r="AA1486" s="17">
        <v>0.42105263157894701</v>
      </c>
      <c r="AB1486" s="17"/>
      <c r="AC1486" s="17">
        <v>0.36900321747657899</v>
      </c>
      <c r="AD1486" s="17">
        <v>0.37025898470193103</v>
      </c>
      <c r="AE1486" s="17">
        <v>0.50231339535896102</v>
      </c>
      <c r="AF1486" s="17"/>
      <c r="AG1486" s="17">
        <v>0.50914763690376197</v>
      </c>
      <c r="AH1486" s="17">
        <v>0.33188670666847903</v>
      </c>
      <c r="AI1486" s="17">
        <v>0.30315477803957502</v>
      </c>
      <c r="AJ1486" s="17">
        <v>0</v>
      </c>
      <c r="AK1486" s="17">
        <v>0.24681512068966799</v>
      </c>
      <c r="AL1486" s="17"/>
      <c r="AM1486" s="17">
        <v>0.262951952431702</v>
      </c>
      <c r="AN1486" s="17">
        <v>0.410552285819763</v>
      </c>
      <c r="AO1486" s="17">
        <v>0.37542436613974201</v>
      </c>
      <c r="AP1486" s="17">
        <v>0.44190874254986001</v>
      </c>
      <c r="AQ1486" s="17">
        <v>0.620964942728219</v>
      </c>
      <c r="AR1486" s="17"/>
      <c r="AS1486" s="17">
        <v>0.43869361000503798</v>
      </c>
      <c r="AT1486" s="17">
        <v>0.312385201030485</v>
      </c>
      <c r="AU1486" s="17">
        <v>0.40902116178658998</v>
      </c>
      <c r="AV1486" s="17">
        <v>0.40466175234310497</v>
      </c>
      <c r="AW1486" s="17"/>
      <c r="AX1486" s="17">
        <v>0.369472800148474</v>
      </c>
      <c r="AY1486" s="17"/>
      <c r="AZ1486" s="17">
        <v>0.32277134570238097</v>
      </c>
      <c r="BA1486" s="17">
        <v>0.33113787116404497</v>
      </c>
      <c r="BB1486" s="17">
        <v>0.48697636243472098</v>
      </c>
      <c r="BC1486" s="17"/>
      <c r="BD1486" s="17">
        <v>0.42202236431758999</v>
      </c>
      <c r="BE1486" s="17">
        <v>0.36901094785659899</v>
      </c>
    </row>
    <row r="1487" spans="2:57" x14ac:dyDescent="0.35">
      <c r="B1487" t="s">
        <v>587</v>
      </c>
      <c r="C1487" s="17">
        <v>0.31014803426848703</v>
      </c>
      <c r="D1487" s="17">
        <v>0.235881477775221</v>
      </c>
      <c r="E1487" s="17">
        <v>0.35919539579297399</v>
      </c>
      <c r="F1487" s="17"/>
      <c r="G1487" s="17">
        <v>0.40790082743984801</v>
      </c>
      <c r="H1487" s="17">
        <v>0.28348378542772601</v>
      </c>
      <c r="I1487" s="17">
        <v>0.20352670660887601</v>
      </c>
      <c r="J1487" s="17">
        <v>0.28547727163396402</v>
      </c>
      <c r="K1487" s="17">
        <v>0.478291563713378</v>
      </c>
      <c r="L1487" s="17">
        <v>0.57401783552086705</v>
      </c>
      <c r="M1487" s="17"/>
      <c r="N1487" s="17">
        <v>0.31197577100394702</v>
      </c>
      <c r="O1487" s="17">
        <v>0.26666449701470202</v>
      </c>
      <c r="P1487" s="17">
        <v>0.21427506776865099</v>
      </c>
      <c r="Q1487" s="17">
        <v>0.47373227441093102</v>
      </c>
      <c r="R1487" s="17"/>
      <c r="S1487" s="17">
        <v>0.33333333333333298</v>
      </c>
      <c r="T1487" s="17">
        <v>0.45</v>
      </c>
      <c r="U1487" s="17">
        <v>0.33333333333333298</v>
      </c>
      <c r="V1487" s="17">
        <v>0.3</v>
      </c>
      <c r="W1487" s="17">
        <v>0.25</v>
      </c>
      <c r="X1487" s="17">
        <v>0.17647058823529399</v>
      </c>
      <c r="Y1487" s="17">
        <v>0.4</v>
      </c>
      <c r="Z1487" s="17">
        <v>0.28571428571428598</v>
      </c>
      <c r="AA1487" s="17">
        <v>0.21052631578947401</v>
      </c>
      <c r="AB1487" s="17"/>
      <c r="AC1487" s="17">
        <v>0.36145243319057002</v>
      </c>
      <c r="AD1487" s="17">
        <v>0.27614035172144702</v>
      </c>
      <c r="AE1487" s="17">
        <v>0.25834065784694699</v>
      </c>
      <c r="AF1487" s="17"/>
      <c r="AG1487" s="17">
        <v>0.31947091235785502</v>
      </c>
      <c r="AH1487" s="17">
        <v>0.31396574307026998</v>
      </c>
      <c r="AI1487" s="17">
        <v>0.52821507259673195</v>
      </c>
      <c r="AJ1487" s="17">
        <v>0.51839999999999997</v>
      </c>
      <c r="AK1487" s="17">
        <v>0.28728799566931601</v>
      </c>
      <c r="AL1487" s="17"/>
      <c r="AM1487" s="17">
        <v>0</v>
      </c>
      <c r="AN1487" s="17">
        <v>0.47656320967314902</v>
      </c>
      <c r="AO1487" s="17">
        <v>0.21864312912794401</v>
      </c>
      <c r="AP1487" s="17">
        <v>0.25172606874215098</v>
      </c>
      <c r="AQ1487" s="17">
        <v>0.60152724748351305</v>
      </c>
      <c r="AR1487" s="17"/>
      <c r="AS1487" s="17">
        <v>0.37560956323688699</v>
      </c>
      <c r="AT1487" s="17">
        <v>0.17249227077266299</v>
      </c>
      <c r="AU1487" s="17">
        <v>0.45360324789067602</v>
      </c>
      <c r="AV1487" s="17">
        <v>0.34130485150371898</v>
      </c>
      <c r="AW1487" s="17"/>
      <c r="AX1487" s="17">
        <v>0.27993462605213998</v>
      </c>
      <c r="AY1487" s="17"/>
      <c r="AZ1487" s="17">
        <v>0.29351955892367398</v>
      </c>
      <c r="BA1487" s="17">
        <v>0.29259812322705298</v>
      </c>
      <c r="BB1487" s="17">
        <v>0.33038743511097202</v>
      </c>
      <c r="BC1487" s="17"/>
      <c r="BD1487" s="17">
        <v>0.32552667883875203</v>
      </c>
      <c r="BE1487" s="17">
        <v>0.22500101887564999</v>
      </c>
    </row>
    <row r="1488" spans="2:57" x14ac:dyDescent="0.35">
      <c r="B1488" t="s">
        <v>588</v>
      </c>
      <c r="C1488" s="17">
        <v>0.245956570491666</v>
      </c>
      <c r="D1488" s="17">
        <v>0.26490196184159298</v>
      </c>
      <c r="E1488" s="17">
        <v>0.233444593329415</v>
      </c>
      <c r="F1488" s="17"/>
      <c r="G1488" s="17">
        <v>0.72347908232778702</v>
      </c>
      <c r="H1488" s="17">
        <v>0.282608446251851</v>
      </c>
      <c r="I1488" s="17">
        <v>0.20052196086264401</v>
      </c>
      <c r="J1488" s="17">
        <v>0.185550866651531</v>
      </c>
      <c r="K1488" s="17">
        <v>0.21673138016237201</v>
      </c>
      <c r="L1488" s="17">
        <v>0</v>
      </c>
      <c r="M1488" s="17"/>
      <c r="N1488" s="17">
        <v>0.18451492176120199</v>
      </c>
      <c r="O1488" s="17">
        <v>0.407367839039601</v>
      </c>
      <c r="P1488" s="17">
        <v>0.24485661396864999</v>
      </c>
      <c r="Q1488" s="17">
        <v>0.20949314336371</v>
      </c>
      <c r="R1488" s="17"/>
      <c r="S1488" s="17">
        <v>0.296296296296296</v>
      </c>
      <c r="T1488" s="17">
        <v>0.35</v>
      </c>
      <c r="U1488" s="17">
        <v>0.33333333333333298</v>
      </c>
      <c r="V1488" s="17">
        <v>0.1</v>
      </c>
      <c r="W1488" s="17">
        <v>0.125</v>
      </c>
      <c r="X1488" s="17">
        <v>0.23529411764705899</v>
      </c>
      <c r="Y1488" s="17">
        <v>0.1</v>
      </c>
      <c r="Z1488" s="17">
        <v>0.14285714285714299</v>
      </c>
      <c r="AA1488" s="17">
        <v>0.26315789473684198</v>
      </c>
      <c r="AB1488" s="17"/>
      <c r="AC1488" s="17">
        <v>0.210100948794961</v>
      </c>
      <c r="AD1488" s="17">
        <v>0.22800659741287899</v>
      </c>
      <c r="AE1488" s="17">
        <v>0.41545748453110798</v>
      </c>
      <c r="AF1488" s="17"/>
      <c r="AG1488" s="17">
        <v>0.12983744505347</v>
      </c>
      <c r="AH1488" s="17">
        <v>0.28160036113541498</v>
      </c>
      <c r="AI1488" s="17">
        <v>0.31517198718349698</v>
      </c>
      <c r="AJ1488" s="17">
        <v>0</v>
      </c>
      <c r="AK1488" s="17">
        <v>0.37928589712430699</v>
      </c>
      <c r="AL1488" s="17"/>
      <c r="AM1488" s="17">
        <v>0.256505098555252</v>
      </c>
      <c r="AN1488" s="17">
        <v>0.23879017133587499</v>
      </c>
      <c r="AO1488" s="17">
        <v>0.26319771347454401</v>
      </c>
      <c r="AP1488" s="17">
        <v>0.24095146431235401</v>
      </c>
      <c r="AQ1488" s="17">
        <v>0.39847275251648701</v>
      </c>
      <c r="AR1488" s="17"/>
      <c r="AS1488" s="17">
        <v>0.33968494344051697</v>
      </c>
      <c r="AT1488" s="17">
        <v>0.207278143158038</v>
      </c>
      <c r="AU1488" s="17">
        <v>0.198981729014262</v>
      </c>
      <c r="AV1488" s="17">
        <v>0.164324970010092</v>
      </c>
      <c r="AW1488" s="17"/>
      <c r="AX1488" s="17">
        <v>0.23115555115759601</v>
      </c>
      <c r="AY1488" s="17"/>
      <c r="AZ1488" s="17">
        <v>0.34736452911649801</v>
      </c>
      <c r="BA1488" s="17">
        <v>0.26139052113234901</v>
      </c>
      <c r="BB1488" s="17">
        <v>0.13864205501864399</v>
      </c>
      <c r="BC1488" s="17"/>
      <c r="BD1488" s="17">
        <v>0.26461063073095697</v>
      </c>
      <c r="BE1488" s="17">
        <v>0.25093690573161698</v>
      </c>
    </row>
    <row r="1489" spans="2:57" x14ac:dyDescent="0.35">
      <c r="B1489" t="s">
        <v>589</v>
      </c>
      <c r="C1489" s="17">
        <v>0.24076466212727199</v>
      </c>
      <c r="D1489" s="17">
        <v>0.33789344492904699</v>
      </c>
      <c r="E1489" s="17">
        <v>0.17661855451901101</v>
      </c>
      <c r="F1489" s="17"/>
      <c r="G1489" s="17">
        <v>0.18054241993720599</v>
      </c>
      <c r="H1489" s="17">
        <v>0.36955670242069899</v>
      </c>
      <c r="I1489" s="17">
        <v>0.108783859608317</v>
      </c>
      <c r="J1489" s="17">
        <v>0.24108990156763599</v>
      </c>
      <c r="K1489" s="17">
        <v>0.34980585951288401</v>
      </c>
      <c r="L1489" s="17">
        <v>0.226810722932618</v>
      </c>
      <c r="M1489" s="17"/>
      <c r="N1489" s="17">
        <v>0.15485739040732899</v>
      </c>
      <c r="O1489" s="17">
        <v>0.49968501836711698</v>
      </c>
      <c r="P1489" s="17">
        <v>0.242045737330216</v>
      </c>
      <c r="Q1489" s="17">
        <v>6.1541237646530703E-2</v>
      </c>
      <c r="R1489" s="17"/>
      <c r="S1489" s="17">
        <v>0.33333333333333298</v>
      </c>
      <c r="T1489" s="17">
        <v>0.3</v>
      </c>
      <c r="U1489" s="17">
        <v>0.33333333333333298</v>
      </c>
      <c r="V1489" s="17">
        <v>0.1</v>
      </c>
      <c r="W1489" s="17">
        <v>0.125</v>
      </c>
      <c r="X1489" s="17">
        <v>0.23529411764705899</v>
      </c>
      <c r="Y1489" s="17">
        <v>0.3</v>
      </c>
      <c r="Z1489" s="17">
        <v>0.42857142857142899</v>
      </c>
      <c r="AA1489" s="17">
        <v>5.2631578947368397E-2</v>
      </c>
      <c r="AB1489" s="17"/>
      <c r="AC1489" s="17">
        <v>0.25317777172859901</v>
      </c>
      <c r="AD1489" s="17">
        <v>0.22211028953297199</v>
      </c>
      <c r="AE1489" s="17">
        <v>0.40532758386331402</v>
      </c>
      <c r="AF1489" s="17"/>
      <c r="AG1489" s="17">
        <v>0.26005107575048197</v>
      </c>
      <c r="AH1489" s="17">
        <v>0.25466507782952702</v>
      </c>
      <c r="AI1489" s="17">
        <v>0.32780082987551901</v>
      </c>
      <c r="AJ1489" s="17">
        <v>0</v>
      </c>
      <c r="AK1489" s="17">
        <v>0.13888281538362199</v>
      </c>
      <c r="AL1489" s="17"/>
      <c r="AM1489" s="17">
        <v>0.26453839734467299</v>
      </c>
      <c r="AN1489" s="17">
        <v>0.26707573693768499</v>
      </c>
      <c r="AO1489" s="17">
        <v>0.22711760112377699</v>
      </c>
      <c r="AP1489" s="17">
        <v>0.245025861411658</v>
      </c>
      <c r="AQ1489" s="17">
        <v>0.20305449496702499</v>
      </c>
      <c r="AR1489" s="17"/>
      <c r="AS1489" s="17">
        <v>0.28417773550463199</v>
      </c>
      <c r="AT1489" s="17">
        <v>0.25297068412231699</v>
      </c>
      <c r="AU1489" s="17">
        <v>0.14585434524778401</v>
      </c>
      <c r="AV1489" s="17">
        <v>0.20794070884236099</v>
      </c>
      <c r="AW1489" s="17"/>
      <c r="AX1489" s="17">
        <v>0.218588532148634</v>
      </c>
      <c r="AY1489" s="17"/>
      <c r="AZ1489" s="17">
        <v>0.30411306004045702</v>
      </c>
      <c r="BA1489" s="17">
        <v>0.23432017711709899</v>
      </c>
      <c r="BB1489" s="17">
        <v>0.19352422019405699</v>
      </c>
      <c r="BC1489" s="17"/>
      <c r="BD1489" s="17">
        <v>0.21162856248414899</v>
      </c>
      <c r="BE1489" s="17">
        <v>0.26154775917874901</v>
      </c>
    </row>
    <row r="1490" spans="2:57" x14ac:dyDescent="0.35">
      <c r="B1490" t="s">
        <v>590</v>
      </c>
      <c r="C1490" s="17">
        <v>0.21938768697542799</v>
      </c>
      <c r="D1490" s="17">
        <v>0.20620265924765599</v>
      </c>
      <c r="E1490" s="17">
        <v>0.22809538600188001</v>
      </c>
      <c r="F1490" s="17"/>
      <c r="G1490" s="17">
        <v>0</v>
      </c>
      <c r="H1490" s="17">
        <v>0.22705807775742201</v>
      </c>
      <c r="I1490" s="17">
        <v>0.34761332346701701</v>
      </c>
      <c r="J1490" s="17">
        <v>8.6148616659639493E-2</v>
      </c>
      <c r="K1490" s="17">
        <v>0.26897282033180397</v>
      </c>
      <c r="L1490" s="17">
        <v>8.4394687602834598E-2</v>
      </c>
      <c r="M1490" s="17"/>
      <c r="N1490" s="17">
        <v>0.19406026215310099</v>
      </c>
      <c r="O1490" s="17">
        <v>0.35981533105317198</v>
      </c>
      <c r="P1490" s="17">
        <v>9.7306864303527599E-2</v>
      </c>
      <c r="Q1490" s="17">
        <v>0.21685959932587001</v>
      </c>
      <c r="R1490" s="17"/>
      <c r="S1490" s="17">
        <v>0.407407407407407</v>
      </c>
      <c r="T1490" s="17">
        <v>0.4</v>
      </c>
      <c r="U1490" s="17">
        <v>0</v>
      </c>
      <c r="V1490" s="17">
        <v>0.1</v>
      </c>
      <c r="W1490" s="17">
        <v>0.125</v>
      </c>
      <c r="X1490" s="17">
        <v>5.8823529411764698E-2</v>
      </c>
      <c r="Y1490" s="17">
        <v>0.2</v>
      </c>
      <c r="Z1490" s="17">
        <v>0.28571428571428598</v>
      </c>
      <c r="AA1490" s="17">
        <v>0.157894736842105</v>
      </c>
      <c r="AB1490" s="17"/>
      <c r="AC1490" s="17">
        <v>0.209180412287924</v>
      </c>
      <c r="AD1490" s="17">
        <v>0.20944579789498999</v>
      </c>
      <c r="AE1490" s="17">
        <v>0.419432389895187</v>
      </c>
      <c r="AF1490" s="17"/>
      <c r="AG1490" s="17">
        <v>0.16419623189194399</v>
      </c>
      <c r="AH1490" s="17">
        <v>0.227943810537307</v>
      </c>
      <c r="AI1490" s="17">
        <v>0.52821507259673195</v>
      </c>
      <c r="AJ1490" s="17">
        <v>0</v>
      </c>
      <c r="AK1490" s="17">
        <v>0.21544641873613099</v>
      </c>
      <c r="AL1490" s="17"/>
      <c r="AM1490" s="17">
        <v>0.243718245701805</v>
      </c>
      <c r="AN1490" s="17">
        <v>0.26638904278957298</v>
      </c>
      <c r="AO1490" s="17">
        <v>0.19277448081857501</v>
      </c>
      <c r="AP1490" s="17">
        <v>0.185594975844806</v>
      </c>
      <c r="AQ1490" s="17">
        <v>0.20895522388059701</v>
      </c>
      <c r="AR1490" s="17"/>
      <c r="AS1490" s="17">
        <v>0.171295108915932</v>
      </c>
      <c r="AT1490" s="17">
        <v>0.238493943806871</v>
      </c>
      <c r="AU1490" s="17">
        <v>0.28990498302201501</v>
      </c>
      <c r="AV1490" s="17">
        <v>0.20975657985534901</v>
      </c>
      <c r="AW1490" s="17"/>
      <c r="AX1490" s="17">
        <v>0.21038758018101</v>
      </c>
      <c r="AY1490" s="17"/>
      <c r="AZ1490" s="17">
        <v>0.19682014172708701</v>
      </c>
      <c r="BA1490" s="17">
        <v>0.25781077623244297</v>
      </c>
      <c r="BB1490" s="17">
        <v>0.18093280205343301</v>
      </c>
      <c r="BC1490" s="17"/>
      <c r="BD1490" s="17">
        <v>0.22609797883041999</v>
      </c>
      <c r="BE1490" s="17">
        <v>0.216917284400236</v>
      </c>
    </row>
    <row r="1491" spans="2:57" x14ac:dyDescent="0.35">
      <c r="B1491" t="s">
        <v>591</v>
      </c>
      <c r="C1491" s="17">
        <v>0.21612785421122499</v>
      </c>
      <c r="D1491" s="17">
        <v>0.24855058562301799</v>
      </c>
      <c r="E1491" s="17">
        <v>0.19471512815720701</v>
      </c>
      <c r="F1491" s="17"/>
      <c r="G1491" s="17">
        <v>8.2414452437930205E-2</v>
      </c>
      <c r="H1491" s="17">
        <v>0.28058039664544498</v>
      </c>
      <c r="I1491" s="17">
        <v>0.24638020403969699</v>
      </c>
      <c r="J1491" s="17">
        <v>4.74921861072371E-2</v>
      </c>
      <c r="K1491" s="17">
        <v>0.33321567243205102</v>
      </c>
      <c r="L1491" s="17">
        <v>0.18488045092741201</v>
      </c>
      <c r="M1491" s="17"/>
      <c r="N1491" s="17">
        <v>0.23485440825592899</v>
      </c>
      <c r="O1491" s="17">
        <v>0.13189960538582701</v>
      </c>
      <c r="P1491" s="17">
        <v>0.275855080374586</v>
      </c>
      <c r="Q1491" s="17">
        <v>0.18462371293959201</v>
      </c>
      <c r="R1491" s="17"/>
      <c r="S1491" s="17">
        <v>0.296296296296296</v>
      </c>
      <c r="T1491" s="17">
        <v>0.15</v>
      </c>
      <c r="U1491" s="17">
        <v>0</v>
      </c>
      <c r="V1491" s="17">
        <v>0.2</v>
      </c>
      <c r="W1491" s="17">
        <v>0.25</v>
      </c>
      <c r="X1491" s="17">
        <v>0.29411764705882398</v>
      </c>
      <c r="Y1491" s="17">
        <v>0.3</v>
      </c>
      <c r="Z1491" s="17">
        <v>0.42857142857142899</v>
      </c>
      <c r="AA1491" s="17">
        <v>0.157894736842105</v>
      </c>
      <c r="AB1491" s="17"/>
      <c r="AC1491" s="17">
        <v>0.12377410295258</v>
      </c>
      <c r="AD1491" s="17">
        <v>0.27911048079906597</v>
      </c>
      <c r="AE1491" s="17">
        <v>0.338366873122524</v>
      </c>
      <c r="AF1491" s="17"/>
      <c r="AG1491" s="17">
        <v>0.169406040960494</v>
      </c>
      <c r="AH1491" s="17">
        <v>0.292681777105605</v>
      </c>
      <c r="AI1491" s="17">
        <v>0.46842789326994599</v>
      </c>
      <c r="AJ1491" s="17">
        <v>0</v>
      </c>
      <c r="AK1491" s="17">
        <v>0.15397221296984701</v>
      </c>
      <c r="AL1491" s="17"/>
      <c r="AM1491" s="17">
        <v>0</v>
      </c>
      <c r="AN1491" s="17">
        <v>0.13923617312162401</v>
      </c>
      <c r="AO1491" s="17">
        <v>0.21097347549102499</v>
      </c>
      <c r="AP1491" s="17">
        <v>0.32315984396062503</v>
      </c>
      <c r="AQ1491" s="17">
        <v>0.39847275251648701</v>
      </c>
      <c r="AR1491" s="17"/>
      <c r="AS1491" s="17">
        <v>0.210304124380265</v>
      </c>
      <c r="AT1491" s="17">
        <v>0.27896550110639701</v>
      </c>
      <c r="AU1491" s="17">
        <v>0.139430200679035</v>
      </c>
      <c r="AV1491" s="17">
        <v>0.153848314196743</v>
      </c>
      <c r="AW1491" s="17"/>
      <c r="AX1491" s="17">
        <v>0.19816598493507601</v>
      </c>
      <c r="AY1491" s="17"/>
      <c r="AZ1491" s="17">
        <v>0.21219405670948999</v>
      </c>
      <c r="BA1491" s="17">
        <v>0.17677372071046099</v>
      </c>
      <c r="BB1491" s="17">
        <v>0.24665468209589</v>
      </c>
      <c r="BC1491" s="17"/>
      <c r="BD1491" s="17">
        <v>0.18546350067449399</v>
      </c>
      <c r="BE1491" s="17">
        <v>0.19980603464810101</v>
      </c>
    </row>
    <row r="1492" spans="2:57" x14ac:dyDescent="0.35">
      <c r="B1492" t="s">
        <v>592</v>
      </c>
      <c r="C1492" s="17">
        <v>0.16168940986750999</v>
      </c>
      <c r="D1492" s="17">
        <v>0.191147417234033</v>
      </c>
      <c r="E1492" s="17">
        <v>0.14223465653950401</v>
      </c>
      <c r="F1492" s="17"/>
      <c r="G1492" s="17">
        <v>0.105822446220648</v>
      </c>
      <c r="H1492" s="17">
        <v>0.28175618661348101</v>
      </c>
      <c r="I1492" s="17">
        <v>0.14286261998174199</v>
      </c>
      <c r="J1492" s="17">
        <v>4.74921861072371E-2</v>
      </c>
      <c r="K1492" s="17">
        <v>0</v>
      </c>
      <c r="L1492" s="17">
        <v>0.35821693542532501</v>
      </c>
      <c r="M1492" s="17"/>
      <c r="N1492" s="17">
        <v>0.108880921257427</v>
      </c>
      <c r="O1492" s="17">
        <v>0.19504948550840301</v>
      </c>
      <c r="P1492" s="17">
        <v>0.16344593435617299</v>
      </c>
      <c r="Q1492" s="17">
        <v>0.33475728170365598</v>
      </c>
      <c r="R1492" s="17"/>
      <c r="S1492" s="17">
        <v>0.33333333333333298</v>
      </c>
      <c r="T1492" s="17">
        <v>0</v>
      </c>
      <c r="U1492" s="17">
        <v>0.33333333333333298</v>
      </c>
      <c r="V1492" s="17">
        <v>0.3</v>
      </c>
      <c r="W1492" s="17">
        <v>0</v>
      </c>
      <c r="X1492" s="17">
        <v>0.11764705882352899</v>
      </c>
      <c r="Y1492" s="17">
        <v>0.1</v>
      </c>
      <c r="Z1492" s="17">
        <v>0</v>
      </c>
      <c r="AA1492" s="17">
        <v>0.105263157894737</v>
      </c>
      <c r="AB1492" s="17"/>
      <c r="AC1492" s="17">
        <v>0.108028085897931</v>
      </c>
      <c r="AD1492" s="17">
        <v>0.21321602147111801</v>
      </c>
      <c r="AE1492" s="17">
        <v>0.16213103354532499</v>
      </c>
      <c r="AF1492" s="17"/>
      <c r="AG1492" s="17">
        <v>0.17631736696772199</v>
      </c>
      <c r="AH1492" s="17">
        <v>0.16547079583493601</v>
      </c>
      <c r="AI1492" s="17">
        <v>0.200414242721213</v>
      </c>
      <c r="AJ1492" s="17">
        <v>0</v>
      </c>
      <c r="AK1492" s="17">
        <v>0</v>
      </c>
      <c r="AL1492" s="17"/>
      <c r="AM1492" s="17">
        <v>0.11144904702946901</v>
      </c>
      <c r="AN1492" s="17">
        <v>0.24057454112851301</v>
      </c>
      <c r="AO1492" s="17">
        <v>0.13397572422311099</v>
      </c>
      <c r="AP1492" s="17">
        <v>0.18927794800023101</v>
      </c>
      <c r="AQ1492" s="17">
        <v>0.20305449496702499</v>
      </c>
      <c r="AR1492" s="17"/>
      <c r="AS1492" s="17">
        <v>0.20503330346645601</v>
      </c>
      <c r="AT1492" s="17">
        <v>0.19136612849136</v>
      </c>
      <c r="AU1492" s="17">
        <v>0</v>
      </c>
      <c r="AV1492" s="17">
        <v>0.15998074666499701</v>
      </c>
      <c r="AW1492" s="17"/>
      <c r="AX1492" s="17">
        <v>0.161726330597004</v>
      </c>
      <c r="AY1492" s="17"/>
      <c r="AZ1492" s="17">
        <v>0.11749323223734</v>
      </c>
      <c r="BA1492" s="17">
        <v>0.26099828143380699</v>
      </c>
      <c r="BB1492" s="17">
        <v>9.6233223026359893E-2</v>
      </c>
      <c r="BC1492" s="17"/>
      <c r="BD1492" s="17">
        <v>0.133810085515398</v>
      </c>
      <c r="BE1492" s="17">
        <v>0.216211988563553</v>
      </c>
    </row>
    <row r="1493" spans="2:57" x14ac:dyDescent="0.35">
      <c r="B1493" t="s">
        <v>593</v>
      </c>
      <c r="C1493" s="17">
        <v>0.15619786984998499</v>
      </c>
      <c r="D1493" s="17">
        <v>0.29828771614007699</v>
      </c>
      <c r="E1493" s="17">
        <v>6.2358430013013701E-2</v>
      </c>
      <c r="F1493" s="17"/>
      <c r="G1493" s="17">
        <v>0.40575135767557802</v>
      </c>
      <c r="H1493" s="17">
        <v>0.21601018292958801</v>
      </c>
      <c r="I1493" s="17">
        <v>9.7205537113793594E-2</v>
      </c>
      <c r="J1493" s="17">
        <v>0.188627602960804</v>
      </c>
      <c r="K1493" s="17">
        <v>6.4242852100247105E-2</v>
      </c>
      <c r="L1493" s="17">
        <v>0</v>
      </c>
      <c r="M1493" s="17"/>
      <c r="N1493" s="17">
        <v>0.13209629878271001</v>
      </c>
      <c r="O1493" s="17">
        <v>0.13342332903489701</v>
      </c>
      <c r="P1493" s="17">
        <v>0.200693433695802</v>
      </c>
      <c r="Q1493" s="17">
        <v>0.26016703029732602</v>
      </c>
      <c r="R1493" s="17"/>
      <c r="S1493" s="17">
        <v>0.296296296296296</v>
      </c>
      <c r="T1493" s="17">
        <v>0.05</v>
      </c>
      <c r="U1493" s="17">
        <v>0.16666666666666699</v>
      </c>
      <c r="V1493" s="17">
        <v>0</v>
      </c>
      <c r="W1493" s="17">
        <v>0</v>
      </c>
      <c r="X1493" s="17">
        <v>0.23529411764705899</v>
      </c>
      <c r="Y1493" s="17">
        <v>0.1</v>
      </c>
      <c r="Z1493" s="17">
        <v>0</v>
      </c>
      <c r="AA1493" s="17">
        <v>0.26315789473684198</v>
      </c>
      <c r="AB1493" s="17"/>
      <c r="AC1493" s="17">
        <v>0.10148946679527</v>
      </c>
      <c r="AD1493" s="17">
        <v>0.14964442111045601</v>
      </c>
      <c r="AE1493" s="17">
        <v>0.407143072554425</v>
      </c>
      <c r="AF1493" s="17"/>
      <c r="AG1493" s="17">
        <v>0.123724319281318</v>
      </c>
      <c r="AH1493" s="17">
        <v>0.20263912144258001</v>
      </c>
      <c r="AI1493" s="17">
        <v>0.31517198718349698</v>
      </c>
      <c r="AJ1493" s="17">
        <v>0.51839999999999997</v>
      </c>
      <c r="AK1493" s="17">
        <v>7.0996570668355796E-2</v>
      </c>
      <c r="AL1493" s="17"/>
      <c r="AM1493" s="17">
        <v>0</v>
      </c>
      <c r="AN1493" s="17">
        <v>0.228561624943667</v>
      </c>
      <c r="AO1493" s="17">
        <v>0.171516022361002</v>
      </c>
      <c r="AP1493" s="17">
        <v>0.13298305735447599</v>
      </c>
      <c r="AQ1493" s="17">
        <v>0.379035057271781</v>
      </c>
      <c r="AR1493" s="17"/>
      <c r="AS1493" s="17">
        <v>0.17157051137644599</v>
      </c>
      <c r="AT1493" s="17">
        <v>0.22582088853431401</v>
      </c>
      <c r="AU1493" s="17">
        <v>0</v>
      </c>
      <c r="AV1493" s="17">
        <v>0.11391572124401</v>
      </c>
      <c r="AW1493" s="17"/>
      <c r="AX1493" s="17">
        <v>0.15522588788861399</v>
      </c>
      <c r="AY1493" s="17"/>
      <c r="AZ1493" s="17">
        <v>0.215353189168561</v>
      </c>
      <c r="BA1493" s="17">
        <v>0.19110829878445901</v>
      </c>
      <c r="BB1493" s="17">
        <v>6.5028885856921403E-2</v>
      </c>
      <c r="BC1493" s="17"/>
      <c r="BD1493" s="17">
        <v>0.14394428801381801</v>
      </c>
      <c r="BE1493" s="17">
        <v>0.210540123073399</v>
      </c>
    </row>
    <row r="1494" spans="2:57" x14ac:dyDescent="0.35">
      <c r="B1494" t="s">
        <v>594</v>
      </c>
      <c r="C1494" s="17">
        <v>0.120993730036294</v>
      </c>
      <c r="D1494" s="17">
        <v>0.14835265540730799</v>
      </c>
      <c r="E1494" s="17">
        <v>0.10292525928775099</v>
      </c>
      <c r="F1494" s="17"/>
      <c r="G1494" s="17">
        <v>0.19410646523428199</v>
      </c>
      <c r="H1494" s="17">
        <v>7.9722697539635901E-2</v>
      </c>
      <c r="I1494" s="17">
        <v>0.221983235837731</v>
      </c>
      <c r="J1494" s="17">
        <v>0</v>
      </c>
      <c r="K1494" s="17">
        <v>0.145075891281327</v>
      </c>
      <c r="L1494" s="17">
        <v>0</v>
      </c>
      <c r="M1494" s="17"/>
      <c r="N1494" s="17">
        <v>0.11891020454750501</v>
      </c>
      <c r="O1494" s="17">
        <v>0.101086527149074</v>
      </c>
      <c r="P1494" s="17">
        <v>0.21067362490642</v>
      </c>
      <c r="Q1494" s="17">
        <v>6.2919473737932996E-2</v>
      </c>
      <c r="R1494" s="17"/>
      <c r="S1494" s="17">
        <v>0.148148148148148</v>
      </c>
      <c r="T1494" s="17">
        <v>0.15</v>
      </c>
      <c r="U1494" s="17">
        <v>0.16666666666666699</v>
      </c>
      <c r="V1494" s="17">
        <v>0</v>
      </c>
      <c r="W1494" s="17">
        <v>0</v>
      </c>
      <c r="X1494" s="17">
        <v>0.23529411764705899</v>
      </c>
      <c r="Y1494" s="17">
        <v>0.3</v>
      </c>
      <c r="Z1494" s="17">
        <v>0</v>
      </c>
      <c r="AA1494" s="17">
        <v>0</v>
      </c>
      <c r="AB1494" s="17"/>
      <c r="AC1494" s="17">
        <v>0.16615910290224001</v>
      </c>
      <c r="AD1494" s="17">
        <v>7.2891550287271401E-2</v>
      </c>
      <c r="AE1494" s="17">
        <v>0.26413105190213698</v>
      </c>
      <c r="AF1494" s="17"/>
      <c r="AG1494" s="17">
        <v>0.12750334248592099</v>
      </c>
      <c r="AH1494" s="17">
        <v>5.3399606873096098E-2</v>
      </c>
      <c r="AI1494" s="17">
        <v>0.15325590608644901</v>
      </c>
      <c r="AJ1494" s="17">
        <v>0.51839999999999997</v>
      </c>
      <c r="AK1494" s="17">
        <v>0.23465091060694299</v>
      </c>
      <c r="AL1494" s="17"/>
      <c r="AM1494" s="17">
        <v>0</v>
      </c>
      <c r="AN1494" s="17">
        <v>0.11580083118407999</v>
      </c>
      <c r="AO1494" s="17">
        <v>0.13007447755387999</v>
      </c>
      <c r="AP1494" s="17">
        <v>7.6412385337180699E-2</v>
      </c>
      <c r="AQ1494" s="17">
        <v>0.18951752863589</v>
      </c>
      <c r="AR1494" s="17"/>
      <c r="AS1494" s="17">
        <v>0.12879179721237899</v>
      </c>
      <c r="AT1494" s="17">
        <v>6.06126350941519E-2</v>
      </c>
      <c r="AU1494" s="17">
        <v>4.7962221455848199E-2</v>
      </c>
      <c r="AV1494" s="17">
        <v>0.34427551606413698</v>
      </c>
      <c r="AW1494" s="17"/>
      <c r="AX1494" s="17">
        <v>0.114536469758064</v>
      </c>
      <c r="AY1494" s="17"/>
      <c r="AZ1494" s="17">
        <v>0.17637597552994699</v>
      </c>
      <c r="BA1494" s="17">
        <v>0.18519716979469</v>
      </c>
      <c r="BB1494" s="17">
        <v>0</v>
      </c>
      <c r="BC1494" s="17"/>
      <c r="BD1494" s="17">
        <v>8.1139268357951197E-2</v>
      </c>
      <c r="BE1494" s="17">
        <v>0.157899621237342</v>
      </c>
    </row>
    <row r="1495" spans="2:57" x14ac:dyDescent="0.35">
      <c r="B1495" t="s">
        <v>595</v>
      </c>
      <c r="C1495" s="17">
        <v>5.5122369534661403E-2</v>
      </c>
      <c r="D1495" s="17">
        <v>6.2963912563913899E-2</v>
      </c>
      <c r="E1495" s="17">
        <v>4.9943632105244599E-2</v>
      </c>
      <c r="F1495" s="17"/>
      <c r="G1495" s="17">
        <v>0</v>
      </c>
      <c r="H1495" s="17">
        <v>2.2482985331828499E-2</v>
      </c>
      <c r="I1495" s="17">
        <v>2.48564442858407E-2</v>
      </c>
      <c r="J1495" s="17">
        <v>9.5508527205015306E-2</v>
      </c>
      <c r="K1495" s="17">
        <v>0.234145193552183</v>
      </c>
      <c r="L1495" s="17">
        <v>0</v>
      </c>
      <c r="M1495" s="17"/>
      <c r="N1495" s="17">
        <v>9.35901855205932E-2</v>
      </c>
      <c r="O1495" s="17">
        <v>0</v>
      </c>
      <c r="P1495" s="17">
        <v>5.3643527757072901E-2</v>
      </c>
      <c r="Q1495" s="17">
        <v>0</v>
      </c>
      <c r="R1495" s="17"/>
      <c r="S1495" s="17">
        <v>0</v>
      </c>
      <c r="T1495" s="17">
        <v>0</v>
      </c>
      <c r="U1495" s="17">
        <v>0.16666666666666699</v>
      </c>
      <c r="V1495" s="17">
        <v>0.1</v>
      </c>
      <c r="W1495" s="17">
        <v>0.125</v>
      </c>
      <c r="X1495" s="17">
        <v>0</v>
      </c>
      <c r="Y1495" s="17">
        <v>0</v>
      </c>
      <c r="Z1495" s="17">
        <v>0.14285714285714299</v>
      </c>
      <c r="AA1495" s="17">
        <v>0.105263157894737</v>
      </c>
      <c r="AB1495" s="17"/>
      <c r="AC1495" s="17">
        <v>6.8022084378080105E-2</v>
      </c>
      <c r="AD1495" s="17">
        <v>4.75148509445939E-2</v>
      </c>
      <c r="AE1495" s="17">
        <v>6.9609030502465294E-2</v>
      </c>
      <c r="AF1495" s="17"/>
      <c r="AG1495" s="17">
        <v>8.9023309518019594E-2</v>
      </c>
      <c r="AH1495" s="17">
        <v>0</v>
      </c>
      <c r="AI1495" s="17">
        <v>0</v>
      </c>
      <c r="AJ1495" s="17">
        <v>0</v>
      </c>
      <c r="AK1495" s="17">
        <v>0.237658011983055</v>
      </c>
      <c r="AL1495" s="17"/>
      <c r="AM1495" s="17">
        <v>0.122879718519671</v>
      </c>
      <c r="AN1495" s="17">
        <v>0</v>
      </c>
      <c r="AO1495" s="17">
        <v>7.1423879298640802E-2</v>
      </c>
      <c r="AP1495" s="17">
        <v>7.9463516125106798E-2</v>
      </c>
      <c r="AQ1495" s="17">
        <v>0</v>
      </c>
      <c r="AR1495" s="17"/>
      <c r="AS1495" s="17">
        <v>8.9538576794013905E-2</v>
      </c>
      <c r="AT1495" s="17">
        <v>6.7050422552243902E-2</v>
      </c>
      <c r="AU1495" s="17">
        <v>0</v>
      </c>
      <c r="AV1495" s="17">
        <v>0</v>
      </c>
      <c r="AW1495" s="17"/>
      <c r="AX1495" s="17">
        <v>5.2587164452489302E-2</v>
      </c>
      <c r="AY1495" s="17"/>
      <c r="AZ1495" s="17">
        <v>4.5160130983827297E-2</v>
      </c>
      <c r="BA1495" s="17">
        <v>2.14662089565852E-2</v>
      </c>
      <c r="BB1495" s="17">
        <v>0.103166622996039</v>
      </c>
      <c r="BC1495" s="17"/>
      <c r="BD1495" s="17">
        <v>0.10213056057631301</v>
      </c>
      <c r="BE1495" s="17">
        <v>1.8460680662688099E-2</v>
      </c>
    </row>
    <row r="1496" spans="2:57" x14ac:dyDescent="0.35">
      <c r="B1496" t="s">
        <v>81</v>
      </c>
      <c r="C1496" s="17">
        <v>3.7641483411253202E-2</v>
      </c>
      <c r="D1496" s="17">
        <v>5.7390790252336697E-2</v>
      </c>
      <c r="E1496" s="17">
        <v>2.4598581757660599E-2</v>
      </c>
      <c r="F1496" s="17"/>
      <c r="G1496" s="17">
        <v>9.5978497735006205E-2</v>
      </c>
      <c r="H1496" s="17">
        <v>0</v>
      </c>
      <c r="I1496" s="17">
        <v>4.8179878349215499E-2</v>
      </c>
      <c r="J1496" s="17">
        <v>4.74921861072371E-2</v>
      </c>
      <c r="K1496" s="17">
        <v>0</v>
      </c>
      <c r="L1496" s="17">
        <v>0.108365123178917</v>
      </c>
      <c r="M1496" s="17"/>
      <c r="N1496" s="17">
        <v>6.01572590817663E-2</v>
      </c>
      <c r="O1496" s="17">
        <v>0</v>
      </c>
      <c r="P1496" s="17">
        <v>0</v>
      </c>
      <c r="Q1496" s="17">
        <v>6.2919473737932996E-2</v>
      </c>
      <c r="R1496" s="17"/>
      <c r="S1496" s="17">
        <v>3.7037037037037E-2</v>
      </c>
      <c r="T1496" s="17">
        <v>0</v>
      </c>
      <c r="U1496" s="17">
        <v>0</v>
      </c>
      <c r="V1496" s="17">
        <v>0</v>
      </c>
      <c r="W1496" s="17">
        <v>0.125</v>
      </c>
      <c r="X1496" s="17">
        <v>5.8823529411764698E-2</v>
      </c>
      <c r="Y1496" s="17">
        <v>0</v>
      </c>
      <c r="Z1496" s="17">
        <v>0</v>
      </c>
      <c r="AA1496" s="17">
        <v>0.105263157894737</v>
      </c>
      <c r="AB1496" s="17"/>
      <c r="AC1496" s="17">
        <v>6.2001248304040898E-2</v>
      </c>
      <c r="AD1496" s="17">
        <v>1.53619442903574E-2</v>
      </c>
      <c r="AE1496" s="17">
        <v>0</v>
      </c>
      <c r="AF1496" s="17"/>
      <c r="AG1496" s="17">
        <v>4.3231725950765798E-2</v>
      </c>
      <c r="AH1496" s="17">
        <v>3.6290396679891403E-2</v>
      </c>
      <c r="AI1496" s="17">
        <v>0</v>
      </c>
      <c r="AJ1496" s="17">
        <v>0.48159999999999997</v>
      </c>
      <c r="AK1496" s="17">
        <v>0</v>
      </c>
      <c r="AL1496" s="17"/>
      <c r="AM1496" s="17">
        <v>0.11394498479157</v>
      </c>
      <c r="AN1496" s="17">
        <v>8.0008766822670399E-2</v>
      </c>
      <c r="AO1496" s="17">
        <v>2.21561367441276E-2</v>
      </c>
      <c r="AP1496" s="17">
        <v>2.5096104810132601E-2</v>
      </c>
      <c r="AQ1496" s="17">
        <v>0</v>
      </c>
      <c r="AR1496" s="17"/>
      <c r="AS1496" s="17">
        <v>2.2432740354327699E-2</v>
      </c>
      <c r="AT1496" s="17">
        <v>2.18392804884452E-2</v>
      </c>
      <c r="AU1496" s="17">
        <v>0.13988799641840699</v>
      </c>
      <c r="AV1496" s="17">
        <v>0</v>
      </c>
      <c r="AW1496" s="17"/>
      <c r="AX1496" s="17">
        <v>4.3312391377040203E-2</v>
      </c>
      <c r="AY1496" s="17"/>
      <c r="AZ1496" s="17">
        <v>4.6568305455814703E-2</v>
      </c>
      <c r="BA1496" s="17">
        <v>0</v>
      </c>
      <c r="BB1496" s="17">
        <v>7.19622858266004E-2</v>
      </c>
      <c r="BC1496" s="17"/>
      <c r="BD1496" s="17">
        <v>3.23505287709474E-2</v>
      </c>
      <c r="BE1496" s="17">
        <v>3.5021314660678503E-2</v>
      </c>
    </row>
    <row r="1497" spans="2:57" x14ac:dyDescent="0.35">
      <c r="C1497" s="17"/>
      <c r="D1497" s="17"/>
      <c r="E1497" s="17"/>
      <c r="F1497" s="17"/>
      <c r="G1497" s="17"/>
      <c r="H1497" s="17"/>
      <c r="I1497" s="17"/>
      <c r="J1497" s="17"/>
      <c r="K1497" s="17"/>
      <c r="L1497" s="17"/>
      <c r="M1497" s="17"/>
      <c r="N1497" s="17"/>
      <c r="O1497" s="17"/>
      <c r="P1497" s="17"/>
      <c r="Q1497" s="17"/>
      <c r="R1497" s="17"/>
      <c r="S1497" s="17"/>
      <c r="T1497" s="17"/>
      <c r="U1497" s="17"/>
      <c r="V1497" s="17"/>
      <c r="W1497" s="17"/>
      <c r="X1497" s="17"/>
      <c r="Y1497" s="17"/>
      <c r="Z1497" s="17"/>
      <c r="AA1497" s="17"/>
      <c r="AB1497" s="17"/>
      <c r="AC1497" s="17"/>
      <c r="AD1497" s="17"/>
      <c r="AE1497" s="17"/>
      <c r="AF1497" s="17"/>
      <c r="AG1497" s="17"/>
      <c r="AH1497" s="17"/>
      <c r="AI1497" s="17"/>
      <c r="AJ1497" s="17"/>
      <c r="AK1497" s="17"/>
      <c r="AL1497" s="17"/>
      <c r="AM1497" s="17"/>
      <c r="AN1497" s="17"/>
      <c r="AO1497" s="17"/>
      <c r="AP1497" s="17"/>
      <c r="AQ1497" s="17"/>
      <c r="AR1497" s="17"/>
      <c r="AS1497" s="17"/>
      <c r="AT1497" s="17"/>
      <c r="AU1497" s="17"/>
      <c r="AV1497" s="17"/>
      <c r="AW1497" s="17"/>
      <c r="AX1497" s="17"/>
      <c r="AY1497" s="17"/>
      <c r="AZ1497" s="17"/>
      <c r="BA1497" s="17"/>
      <c r="BB1497" s="17"/>
      <c r="BC1497" s="17"/>
      <c r="BD1497" s="17"/>
      <c r="BE1497" s="17"/>
    </row>
    <row r="1498" spans="2:57" x14ac:dyDescent="0.35">
      <c r="B1498" s="6" t="s">
        <v>597</v>
      </c>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row>
    <row r="1499" spans="2:57" x14ac:dyDescent="0.35">
      <c r="B1499" s="24" t="s">
        <v>85</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row>
    <row r="1500" spans="2:57" x14ac:dyDescent="0.35">
      <c r="B1500" t="s">
        <v>586</v>
      </c>
      <c r="C1500" s="17">
        <v>0.56917659184756797</v>
      </c>
      <c r="D1500" s="17">
        <v>0.491731292263348</v>
      </c>
      <c r="E1500" s="17">
        <v>0.62595935270935799</v>
      </c>
      <c r="F1500" s="17"/>
      <c r="G1500" s="17">
        <v>0.205437292163303</v>
      </c>
      <c r="H1500" s="17">
        <v>0.46510783543733902</v>
      </c>
      <c r="I1500" s="17">
        <v>0.56830011298665495</v>
      </c>
      <c r="J1500" s="17">
        <v>0.81246276678027796</v>
      </c>
      <c r="K1500" s="17">
        <v>0.61794944421714604</v>
      </c>
      <c r="L1500" s="17">
        <v>0.763721997463921</v>
      </c>
      <c r="M1500" s="17"/>
      <c r="N1500" s="17">
        <v>0.64267616831699304</v>
      </c>
      <c r="O1500" s="17">
        <v>0.43149604680057602</v>
      </c>
      <c r="P1500" s="17">
        <v>0.70968337542288096</v>
      </c>
      <c r="Q1500" s="17">
        <v>0.492238019033651</v>
      </c>
      <c r="R1500" s="17"/>
      <c r="S1500" s="17">
        <v>0.54838709677419395</v>
      </c>
      <c r="T1500" s="17">
        <v>0.65</v>
      </c>
      <c r="U1500" s="17">
        <v>0.57142857142857095</v>
      </c>
      <c r="V1500" s="17">
        <v>0.53333333333333299</v>
      </c>
      <c r="W1500" s="17">
        <v>0.84615384615384603</v>
      </c>
      <c r="X1500" s="17">
        <v>0.30769230769230799</v>
      </c>
      <c r="Y1500" s="17">
        <v>0.41176470588235298</v>
      </c>
      <c r="Z1500" s="17">
        <v>0.4</v>
      </c>
      <c r="AA1500" s="17">
        <v>0.75</v>
      </c>
      <c r="AB1500" s="17"/>
      <c r="AC1500" s="17">
        <v>0.69069434237682004</v>
      </c>
      <c r="AD1500" s="17">
        <v>0.48832223009088299</v>
      </c>
      <c r="AE1500" s="17">
        <v>0.51914047947822395</v>
      </c>
      <c r="AF1500" s="17"/>
      <c r="AG1500" s="17">
        <v>0.53898615293745</v>
      </c>
      <c r="AH1500" s="17">
        <v>0.62211245788224701</v>
      </c>
      <c r="AI1500" s="17">
        <v>0.56457208707414097</v>
      </c>
      <c r="AJ1500" s="17">
        <v>1</v>
      </c>
      <c r="AK1500" s="17">
        <v>0.32375032375032398</v>
      </c>
      <c r="AL1500" s="17"/>
      <c r="AM1500" s="17">
        <v>0.54861102718313004</v>
      </c>
      <c r="AN1500" s="17">
        <v>0.51030903729119603</v>
      </c>
      <c r="AO1500" s="17">
        <v>0.54271220068946102</v>
      </c>
      <c r="AP1500" s="17">
        <v>0.63804440242751903</v>
      </c>
      <c r="AQ1500" s="17">
        <v>0.76288128606760097</v>
      </c>
      <c r="AR1500" s="17"/>
      <c r="AS1500" s="17">
        <v>0.597539519749274</v>
      </c>
      <c r="AT1500" s="17">
        <v>0.507384197914449</v>
      </c>
      <c r="AU1500" s="17">
        <v>0.66732056739939505</v>
      </c>
      <c r="AV1500" s="17">
        <v>0.55457726226290005</v>
      </c>
      <c r="AW1500" s="17"/>
      <c r="AX1500" s="17">
        <v>0.57050855142823897</v>
      </c>
      <c r="AY1500" s="17"/>
      <c r="AZ1500" s="17">
        <v>0.49131582382748501</v>
      </c>
      <c r="BA1500" s="17">
        <v>0.49352039721998198</v>
      </c>
      <c r="BB1500" s="17">
        <v>0.70972782008579105</v>
      </c>
      <c r="BC1500" s="17"/>
      <c r="BD1500" s="17">
        <v>0.54060169461778995</v>
      </c>
      <c r="BE1500" s="17">
        <v>0.54285550005321503</v>
      </c>
    </row>
    <row r="1501" spans="2:57" x14ac:dyDescent="0.35">
      <c r="B1501" t="s">
        <v>589</v>
      </c>
      <c r="C1501" s="17">
        <v>0.23893658900225401</v>
      </c>
      <c r="D1501" s="17">
        <v>0.20699794528852</v>
      </c>
      <c r="E1501" s="17">
        <v>0.26235394780883498</v>
      </c>
      <c r="F1501" s="17"/>
      <c r="G1501" s="17">
        <v>0.48257790960651897</v>
      </c>
      <c r="H1501" s="17">
        <v>0.23571605084745101</v>
      </c>
      <c r="I1501" s="17">
        <v>0.26478975156885198</v>
      </c>
      <c r="J1501" s="17">
        <v>0.10886346846096</v>
      </c>
      <c r="K1501" s="17">
        <v>0.27403103824017</v>
      </c>
      <c r="L1501" s="17">
        <v>0</v>
      </c>
      <c r="M1501" s="17"/>
      <c r="N1501" s="17">
        <v>0.14854149331493499</v>
      </c>
      <c r="O1501" s="17">
        <v>0.364150277663783</v>
      </c>
      <c r="P1501" s="17">
        <v>0.14236987976684001</v>
      </c>
      <c r="Q1501" s="17">
        <v>0.37682138422725298</v>
      </c>
      <c r="R1501" s="17"/>
      <c r="S1501" s="17">
        <v>0.32258064516128998</v>
      </c>
      <c r="T1501" s="17">
        <v>0.2</v>
      </c>
      <c r="U1501" s="17">
        <v>0.14285714285714299</v>
      </c>
      <c r="V1501" s="17">
        <v>0.133333333333333</v>
      </c>
      <c r="W1501" s="17">
        <v>0.230769230769231</v>
      </c>
      <c r="X1501" s="17">
        <v>0.30769230769230799</v>
      </c>
      <c r="Y1501" s="17">
        <v>0.35294117647058798</v>
      </c>
      <c r="Z1501" s="17">
        <v>0.5</v>
      </c>
      <c r="AA1501" s="17">
        <v>6.25E-2</v>
      </c>
      <c r="AB1501" s="17"/>
      <c r="AC1501" s="17">
        <v>0.238859184231765</v>
      </c>
      <c r="AD1501" s="17">
        <v>0.232570176479763</v>
      </c>
      <c r="AE1501" s="17">
        <v>0.26138925396090801</v>
      </c>
      <c r="AF1501" s="17"/>
      <c r="AG1501" s="17">
        <v>0.212525833196608</v>
      </c>
      <c r="AH1501" s="17">
        <v>0.191873634817672</v>
      </c>
      <c r="AI1501" s="17">
        <v>0.13164099693107401</v>
      </c>
      <c r="AJ1501" s="17">
        <v>0</v>
      </c>
      <c r="AK1501" s="17">
        <v>0.50841750841750799</v>
      </c>
      <c r="AL1501" s="17"/>
      <c r="AM1501" s="17">
        <v>0.195752543833736</v>
      </c>
      <c r="AN1501" s="17">
        <v>0.30709366396063498</v>
      </c>
      <c r="AO1501" s="17">
        <v>0.23361604639137001</v>
      </c>
      <c r="AP1501" s="17">
        <v>0.182610462020907</v>
      </c>
      <c r="AQ1501" s="17">
        <v>0</v>
      </c>
      <c r="AR1501" s="17"/>
      <c r="AS1501" s="17">
        <v>0.18493867796222899</v>
      </c>
      <c r="AT1501" s="17">
        <v>0.25319297450282802</v>
      </c>
      <c r="AU1501" s="17">
        <v>0.19247405612240501</v>
      </c>
      <c r="AV1501" s="17">
        <v>0.36689266220745498</v>
      </c>
      <c r="AW1501" s="17"/>
      <c r="AX1501" s="17">
        <v>0.23860600617748501</v>
      </c>
      <c r="AY1501" s="17"/>
      <c r="AZ1501" s="17">
        <v>0.287137566753837</v>
      </c>
      <c r="BA1501" s="17">
        <v>0.23061615006275801</v>
      </c>
      <c r="BB1501" s="17">
        <v>0.19745803597419601</v>
      </c>
      <c r="BC1501" s="17"/>
      <c r="BD1501" s="17">
        <v>0.22836780852470501</v>
      </c>
      <c r="BE1501" s="17">
        <v>0.24227052272132699</v>
      </c>
    </row>
    <row r="1502" spans="2:57" x14ac:dyDescent="0.35">
      <c r="B1502" t="s">
        <v>587</v>
      </c>
      <c r="C1502" s="17">
        <v>0.184397036138159</v>
      </c>
      <c r="D1502" s="17">
        <v>0.18037972842311301</v>
      </c>
      <c r="E1502" s="17">
        <v>0.187342519266462</v>
      </c>
      <c r="F1502" s="17"/>
      <c r="G1502" s="17">
        <v>0.13692054303814</v>
      </c>
      <c r="H1502" s="17">
        <v>0.14339339502469101</v>
      </c>
      <c r="I1502" s="17">
        <v>0.293041103306874</v>
      </c>
      <c r="J1502" s="17">
        <v>0.12855138800992</v>
      </c>
      <c r="K1502" s="17">
        <v>0.20922210260985699</v>
      </c>
      <c r="L1502" s="17">
        <v>0</v>
      </c>
      <c r="M1502" s="17"/>
      <c r="N1502" s="17">
        <v>0.219956347807191</v>
      </c>
      <c r="O1502" s="17">
        <v>0.18103727129002001</v>
      </c>
      <c r="P1502" s="17">
        <v>9.3224376995282798E-2</v>
      </c>
      <c r="Q1502" s="17">
        <v>0.19290871880330501</v>
      </c>
      <c r="R1502" s="17"/>
      <c r="S1502" s="17">
        <v>0.25806451612903197</v>
      </c>
      <c r="T1502" s="17">
        <v>0.1</v>
      </c>
      <c r="U1502" s="17">
        <v>0.42857142857142899</v>
      </c>
      <c r="V1502" s="17">
        <v>6.6666666666666693E-2</v>
      </c>
      <c r="W1502" s="17">
        <v>0.230769230769231</v>
      </c>
      <c r="X1502" s="17">
        <v>0.15384615384615399</v>
      </c>
      <c r="Y1502" s="17">
        <v>0.11764705882352899</v>
      </c>
      <c r="Z1502" s="17">
        <v>0.2</v>
      </c>
      <c r="AA1502" s="17">
        <v>0.125</v>
      </c>
      <c r="AB1502" s="17"/>
      <c r="AC1502" s="17">
        <v>0.161840401160883</v>
      </c>
      <c r="AD1502" s="17">
        <v>0.21745878303677099</v>
      </c>
      <c r="AE1502" s="17">
        <v>0.12916851396777501</v>
      </c>
      <c r="AF1502" s="17"/>
      <c r="AG1502" s="17">
        <v>0.18479364808763599</v>
      </c>
      <c r="AH1502" s="17">
        <v>9.5732092366959107E-2</v>
      </c>
      <c r="AI1502" s="17">
        <v>0.43542791292585997</v>
      </c>
      <c r="AJ1502" s="17">
        <v>0</v>
      </c>
      <c r="AK1502" s="17">
        <v>0.16783216783216801</v>
      </c>
      <c r="AL1502" s="17"/>
      <c r="AM1502" s="17">
        <v>5.6125662395748101E-2</v>
      </c>
      <c r="AN1502" s="17">
        <v>7.20094996889665E-2</v>
      </c>
      <c r="AO1502" s="17">
        <v>0.24595787293143001</v>
      </c>
      <c r="AP1502" s="17">
        <v>0.23217889916446999</v>
      </c>
      <c r="AQ1502" s="17">
        <v>0.264323990107172</v>
      </c>
      <c r="AR1502" s="17"/>
      <c r="AS1502" s="17">
        <v>8.1417721792743702E-2</v>
      </c>
      <c r="AT1502" s="17">
        <v>0.28878429285597901</v>
      </c>
      <c r="AU1502" s="17">
        <v>0.16442239512863999</v>
      </c>
      <c r="AV1502" s="17">
        <v>9.3638125721312304E-2</v>
      </c>
      <c r="AW1502" s="17"/>
      <c r="AX1502" s="17">
        <v>0.152749445542952</v>
      </c>
      <c r="AY1502" s="17"/>
      <c r="AZ1502" s="17">
        <v>0.22463100764374699</v>
      </c>
      <c r="BA1502" s="17">
        <v>0.17444748834461599</v>
      </c>
      <c r="BB1502" s="17">
        <v>0.14917087609558199</v>
      </c>
      <c r="BC1502" s="17"/>
      <c r="BD1502" s="17">
        <v>0.18630492078893299</v>
      </c>
      <c r="BE1502" s="17">
        <v>0.217312875841566</v>
      </c>
    </row>
    <row r="1503" spans="2:57" x14ac:dyDescent="0.35">
      <c r="B1503" t="s">
        <v>594</v>
      </c>
      <c r="C1503" s="17">
        <v>0.15780036782681001</v>
      </c>
      <c r="D1503" s="17">
        <v>0.155394623392376</v>
      </c>
      <c r="E1503" s="17">
        <v>0.15956425552107201</v>
      </c>
      <c r="F1503" s="17"/>
      <c r="G1503" s="17">
        <v>0.37009084196552999</v>
      </c>
      <c r="H1503" s="17">
        <v>0.190213335583203</v>
      </c>
      <c r="I1503" s="17">
        <v>0.26085743672316403</v>
      </c>
      <c r="J1503" s="17">
        <v>3.7430689841173301E-2</v>
      </c>
      <c r="K1503" s="17">
        <v>0</v>
      </c>
      <c r="L1503" s="17">
        <v>0</v>
      </c>
      <c r="M1503" s="17"/>
      <c r="N1503" s="17">
        <v>0.20722743377000399</v>
      </c>
      <c r="O1503" s="17">
        <v>9.5564567673521103E-2</v>
      </c>
      <c r="P1503" s="17">
        <v>0.10526159050841</v>
      </c>
      <c r="Q1503" s="17">
        <v>0.119151654318885</v>
      </c>
      <c r="R1503" s="17"/>
      <c r="S1503" s="17">
        <v>9.6774193548387094E-2</v>
      </c>
      <c r="T1503" s="17">
        <v>0.2</v>
      </c>
      <c r="U1503" s="17">
        <v>0.14285714285714299</v>
      </c>
      <c r="V1503" s="17">
        <v>0.266666666666667</v>
      </c>
      <c r="W1503" s="17">
        <v>7.69230769230769E-2</v>
      </c>
      <c r="X1503" s="17">
        <v>7.69230769230769E-2</v>
      </c>
      <c r="Y1503" s="17">
        <v>0.23529411764705899</v>
      </c>
      <c r="Z1503" s="17">
        <v>0.2</v>
      </c>
      <c r="AA1503" s="17">
        <v>0.125</v>
      </c>
      <c r="AB1503" s="17"/>
      <c r="AC1503" s="17">
        <v>8.5006158380163399E-2</v>
      </c>
      <c r="AD1503" s="17">
        <v>0.20478288150177201</v>
      </c>
      <c r="AE1503" s="17">
        <v>0.207165589926459</v>
      </c>
      <c r="AF1503" s="17"/>
      <c r="AG1503" s="17">
        <v>0.15817049083441401</v>
      </c>
      <c r="AH1503" s="17">
        <v>0.137011008812011</v>
      </c>
      <c r="AI1503" s="17">
        <v>0.14104392528329299</v>
      </c>
      <c r="AJ1503" s="17">
        <v>0</v>
      </c>
      <c r="AK1503" s="17">
        <v>0.356902356902357</v>
      </c>
      <c r="AL1503" s="17"/>
      <c r="AM1503" s="17">
        <v>0.10447582866494</v>
      </c>
      <c r="AN1503" s="17">
        <v>7.9247083117075207E-2</v>
      </c>
      <c r="AO1503" s="17">
        <v>0.14813393624565699</v>
      </c>
      <c r="AP1503" s="17">
        <v>0.212562705101175</v>
      </c>
      <c r="AQ1503" s="17">
        <v>0.52576257213520206</v>
      </c>
      <c r="AR1503" s="17"/>
      <c r="AS1503" s="17">
        <v>0.19179698465365599</v>
      </c>
      <c r="AT1503" s="17">
        <v>0.18038840647922399</v>
      </c>
      <c r="AU1503" s="17">
        <v>3.5793904012926502E-2</v>
      </c>
      <c r="AV1503" s="17">
        <v>0.209133426677307</v>
      </c>
      <c r="AW1503" s="17"/>
      <c r="AX1503" s="17">
        <v>0.16789720465497901</v>
      </c>
      <c r="AY1503" s="17"/>
      <c r="AZ1503" s="17">
        <v>0.36273060721211198</v>
      </c>
      <c r="BA1503" s="17">
        <v>9.1689605746354305E-2</v>
      </c>
      <c r="BB1503" s="17">
        <v>4.87345462364695E-2</v>
      </c>
      <c r="BC1503" s="17"/>
      <c r="BD1503" s="17">
        <v>0.19094294479113799</v>
      </c>
      <c r="BE1503" s="17">
        <v>0.170160863862791</v>
      </c>
    </row>
    <row r="1504" spans="2:57" x14ac:dyDescent="0.35">
      <c r="B1504" t="s">
        <v>593</v>
      </c>
      <c r="C1504" s="17">
        <v>0.14651688537559199</v>
      </c>
      <c r="D1504" s="17">
        <v>0.207116116584906</v>
      </c>
      <c r="E1504" s="17">
        <v>0.102085632960786</v>
      </c>
      <c r="F1504" s="17"/>
      <c r="G1504" s="17">
        <v>0.13692054303814</v>
      </c>
      <c r="H1504" s="17">
        <v>0.21548217742534101</v>
      </c>
      <c r="I1504" s="17">
        <v>0.16073336931749199</v>
      </c>
      <c r="J1504" s="17">
        <v>0.105244933473176</v>
      </c>
      <c r="K1504" s="17">
        <v>8.0360410400511298E-2</v>
      </c>
      <c r="L1504" s="17">
        <v>0</v>
      </c>
      <c r="M1504" s="17"/>
      <c r="N1504" s="17">
        <v>0.12512710739242</v>
      </c>
      <c r="O1504" s="17">
        <v>0.12989591211972701</v>
      </c>
      <c r="P1504" s="17">
        <v>9.6553819030828603E-2</v>
      </c>
      <c r="Q1504" s="17">
        <v>0.40526315807447999</v>
      </c>
      <c r="R1504" s="17"/>
      <c r="S1504" s="17">
        <v>0.16129032258064499</v>
      </c>
      <c r="T1504" s="17">
        <v>0.15</v>
      </c>
      <c r="U1504" s="17">
        <v>0.28571428571428598</v>
      </c>
      <c r="V1504" s="17">
        <v>6.6666666666666693E-2</v>
      </c>
      <c r="W1504" s="17">
        <v>0</v>
      </c>
      <c r="X1504" s="17">
        <v>0.15384615384615399</v>
      </c>
      <c r="Y1504" s="17">
        <v>0.23529411764705899</v>
      </c>
      <c r="Z1504" s="17">
        <v>0.1</v>
      </c>
      <c r="AA1504" s="17">
        <v>0.125</v>
      </c>
      <c r="AB1504" s="17"/>
      <c r="AC1504" s="17">
        <v>0.13327082443676599</v>
      </c>
      <c r="AD1504" s="17">
        <v>0.17260397460943</v>
      </c>
      <c r="AE1504" s="17">
        <v>7.4944849933326896E-2</v>
      </c>
      <c r="AF1504" s="17"/>
      <c r="AG1504" s="17">
        <v>6.4397218243422094E-2</v>
      </c>
      <c r="AH1504" s="17">
        <v>0.237493173719593</v>
      </c>
      <c r="AI1504" s="17">
        <v>0</v>
      </c>
      <c r="AJ1504" s="17">
        <v>0</v>
      </c>
      <c r="AK1504" s="17">
        <v>0.16783216783216801</v>
      </c>
      <c r="AL1504" s="17"/>
      <c r="AM1504" s="17">
        <v>0.26659689637980299</v>
      </c>
      <c r="AN1504" s="17">
        <v>0.15122951189536801</v>
      </c>
      <c r="AO1504" s="17">
        <v>0.15952885441840001</v>
      </c>
      <c r="AP1504" s="17">
        <v>0.107586087135248</v>
      </c>
      <c r="AQ1504" s="17">
        <v>0</v>
      </c>
      <c r="AR1504" s="17"/>
      <c r="AS1504" s="17">
        <v>8.3141549778583596E-2</v>
      </c>
      <c r="AT1504" s="17">
        <v>0.19253534352582899</v>
      </c>
      <c r="AU1504" s="17">
        <v>0.100434372019393</v>
      </c>
      <c r="AV1504" s="17">
        <v>0.19605223846867101</v>
      </c>
      <c r="AW1504" s="17"/>
      <c r="AX1504" s="17">
        <v>0.12584080286590399</v>
      </c>
      <c r="AY1504" s="17"/>
      <c r="AZ1504" s="17">
        <v>0.154345839541078</v>
      </c>
      <c r="BA1504" s="17">
        <v>0.143885338453627</v>
      </c>
      <c r="BB1504" s="17">
        <v>0.151508825799715</v>
      </c>
      <c r="BC1504" s="17"/>
      <c r="BD1504" s="17">
        <v>0.10023763705939701</v>
      </c>
      <c r="BE1504" s="17">
        <v>0.223714188864996</v>
      </c>
    </row>
    <row r="1505" spans="2:57" x14ac:dyDescent="0.35">
      <c r="B1505" t="s">
        <v>590</v>
      </c>
      <c r="C1505" s="17">
        <v>0.133887868029193</v>
      </c>
      <c r="D1505" s="17">
        <v>0.142778444886347</v>
      </c>
      <c r="E1505" s="17">
        <v>0.127369312321959</v>
      </c>
      <c r="F1505" s="17"/>
      <c r="G1505" s="17">
        <v>0.21584799755311401</v>
      </c>
      <c r="H1505" s="17">
        <v>0.119742176517617</v>
      </c>
      <c r="I1505" s="17">
        <v>0.13109104681546399</v>
      </c>
      <c r="J1505" s="17">
        <v>7.2781896913392499E-2</v>
      </c>
      <c r="K1505" s="17">
        <v>0.21659705552796901</v>
      </c>
      <c r="L1505" s="17">
        <v>0</v>
      </c>
      <c r="M1505" s="17"/>
      <c r="N1505" s="17">
        <v>6.21582610300088E-2</v>
      </c>
      <c r="O1505" s="17">
        <v>0.34218031627365803</v>
      </c>
      <c r="P1505" s="17">
        <v>0</v>
      </c>
      <c r="Q1505" s="17">
        <v>0.119151654318885</v>
      </c>
      <c r="R1505" s="17"/>
      <c r="S1505" s="17">
        <v>0.16129032258064499</v>
      </c>
      <c r="T1505" s="17">
        <v>0.1</v>
      </c>
      <c r="U1505" s="17">
        <v>0.28571428571428598</v>
      </c>
      <c r="V1505" s="17">
        <v>0.133333333333333</v>
      </c>
      <c r="W1505" s="17">
        <v>7.69230769230769E-2</v>
      </c>
      <c r="X1505" s="17">
        <v>0.230769230769231</v>
      </c>
      <c r="Y1505" s="17">
        <v>0.11764705882352899</v>
      </c>
      <c r="Z1505" s="17">
        <v>0.1</v>
      </c>
      <c r="AA1505" s="17">
        <v>0</v>
      </c>
      <c r="AB1505" s="17"/>
      <c r="AC1505" s="17">
        <v>0.18564798353654799</v>
      </c>
      <c r="AD1505" s="17">
        <v>6.9734356589509799E-2</v>
      </c>
      <c r="AE1505" s="17">
        <v>0.207165589926459</v>
      </c>
      <c r="AF1505" s="17"/>
      <c r="AG1505" s="17">
        <v>0.119701183223502</v>
      </c>
      <c r="AH1505" s="17">
        <v>0.172705014589141</v>
      </c>
      <c r="AI1505" s="17">
        <v>0.13164099693107401</v>
      </c>
      <c r="AJ1505" s="17">
        <v>0</v>
      </c>
      <c r="AK1505" s="17">
        <v>0.31934731934731903</v>
      </c>
      <c r="AL1505" s="17"/>
      <c r="AM1505" s="17">
        <v>0.10447582866494</v>
      </c>
      <c r="AN1505" s="17">
        <v>0.252823339340563</v>
      </c>
      <c r="AO1505" s="17">
        <v>0.12639864245600399</v>
      </c>
      <c r="AP1505" s="17">
        <v>0.10028332695285901</v>
      </c>
      <c r="AQ1505" s="17">
        <v>0</v>
      </c>
      <c r="AR1505" s="17"/>
      <c r="AS1505" s="17">
        <v>0.22299262021954</v>
      </c>
      <c r="AT1505" s="17">
        <v>0.14175498325459901</v>
      </c>
      <c r="AU1505" s="17">
        <v>6.2473619504042899E-2</v>
      </c>
      <c r="AV1505" s="17">
        <v>5.0391060777957498E-2</v>
      </c>
      <c r="AW1505" s="17"/>
      <c r="AX1505" s="17">
        <v>0.14018935378361</v>
      </c>
      <c r="AY1505" s="17"/>
      <c r="AZ1505" s="17">
        <v>0.129118967908849</v>
      </c>
      <c r="BA1505" s="17">
        <v>0.16721946681830099</v>
      </c>
      <c r="BB1505" s="17">
        <v>0.106477953169634</v>
      </c>
      <c r="BC1505" s="17"/>
      <c r="BD1505" s="17">
        <v>0.18842719780153599</v>
      </c>
      <c r="BE1505" s="17">
        <v>0.108907617634069</v>
      </c>
    </row>
    <row r="1506" spans="2:57" x14ac:dyDescent="0.35">
      <c r="B1506" t="s">
        <v>588</v>
      </c>
      <c r="C1506" s="17">
        <v>0.13118194997650001</v>
      </c>
      <c r="D1506" s="17">
        <v>0.13141347163955</v>
      </c>
      <c r="E1506" s="17">
        <v>0.131012198690135</v>
      </c>
      <c r="F1506" s="17"/>
      <c r="G1506" s="17">
        <v>0.205437292163303</v>
      </c>
      <c r="H1506" s="17">
        <v>0.166986356414903</v>
      </c>
      <c r="I1506" s="17">
        <v>0.19163975835986199</v>
      </c>
      <c r="J1506" s="17">
        <v>3.5157356983587899E-2</v>
      </c>
      <c r="K1506" s="17">
        <v>7.1894921185520294E-2</v>
      </c>
      <c r="L1506" s="17">
        <v>0</v>
      </c>
      <c r="M1506" s="17"/>
      <c r="N1506" s="17">
        <v>0.10238444911002299</v>
      </c>
      <c r="O1506" s="17">
        <v>0.14173660010057099</v>
      </c>
      <c r="P1506" s="17">
        <v>0.152727482092089</v>
      </c>
      <c r="Q1506" s="17">
        <v>0.248717936546094</v>
      </c>
      <c r="R1506" s="17"/>
      <c r="S1506" s="17">
        <v>0</v>
      </c>
      <c r="T1506" s="17">
        <v>0.15</v>
      </c>
      <c r="U1506" s="17">
        <v>0.14285714285714299</v>
      </c>
      <c r="V1506" s="17">
        <v>6.6666666666666693E-2</v>
      </c>
      <c r="W1506" s="17">
        <v>0.15384615384615399</v>
      </c>
      <c r="X1506" s="17">
        <v>0.15384615384615399</v>
      </c>
      <c r="Y1506" s="17">
        <v>0.23529411764705899</v>
      </c>
      <c r="Z1506" s="17">
        <v>0.4</v>
      </c>
      <c r="AA1506" s="17">
        <v>0.125</v>
      </c>
      <c r="AB1506" s="17"/>
      <c r="AC1506" s="17">
        <v>0.14294072533055499</v>
      </c>
      <c r="AD1506" s="17">
        <v>9.7153788154053802E-2</v>
      </c>
      <c r="AE1506" s="17">
        <v>0.26645174987959502</v>
      </c>
      <c r="AF1506" s="17"/>
      <c r="AG1506" s="17">
        <v>0.100884523772285</v>
      </c>
      <c r="AH1506" s="17">
        <v>0.114410167968037</v>
      </c>
      <c r="AI1506" s="17">
        <v>0</v>
      </c>
      <c r="AJ1506" s="17">
        <v>0</v>
      </c>
      <c r="AK1506" s="17">
        <v>0.31934731934731903</v>
      </c>
      <c r="AL1506" s="17"/>
      <c r="AM1506" s="17">
        <v>0.195752543833736</v>
      </c>
      <c r="AN1506" s="17">
        <v>0.109250216242901</v>
      </c>
      <c r="AO1506" s="17">
        <v>5.2599530128312297E-2</v>
      </c>
      <c r="AP1506" s="17">
        <v>0.24599729567725401</v>
      </c>
      <c r="AQ1506" s="17">
        <v>0</v>
      </c>
      <c r="AR1506" s="17"/>
      <c r="AS1506" s="17">
        <v>8.3141549778583596E-2</v>
      </c>
      <c r="AT1506" s="17">
        <v>0.17815086204087099</v>
      </c>
      <c r="AU1506" s="17">
        <v>0.12508429856720399</v>
      </c>
      <c r="AV1506" s="17">
        <v>8.9207185930459995E-2</v>
      </c>
      <c r="AW1506" s="17"/>
      <c r="AX1506" s="17">
        <v>0.14372557852494999</v>
      </c>
      <c r="AY1506" s="17"/>
      <c r="AZ1506" s="17">
        <v>0.22492501700992701</v>
      </c>
      <c r="BA1506" s="17">
        <v>0.15393723184279301</v>
      </c>
      <c r="BB1506" s="17">
        <v>2.04241598151471E-2</v>
      </c>
      <c r="BC1506" s="17"/>
      <c r="BD1506" s="17">
        <v>0.186173096176736</v>
      </c>
      <c r="BE1506" s="17">
        <v>9.2687110598299996E-2</v>
      </c>
    </row>
    <row r="1507" spans="2:57" x14ac:dyDescent="0.35">
      <c r="B1507" t="s">
        <v>591</v>
      </c>
      <c r="C1507" s="17">
        <v>0.12470866960167699</v>
      </c>
      <c r="D1507" s="17">
        <v>0.16486276051360901</v>
      </c>
      <c r="E1507" s="17">
        <v>9.5267758996182506E-2</v>
      </c>
      <c r="F1507" s="17"/>
      <c r="G1507" s="17">
        <v>6.3254918824164799E-2</v>
      </c>
      <c r="H1507" s="17">
        <v>9.8811872594603195E-2</v>
      </c>
      <c r="I1507" s="17">
        <v>0.16320124757867399</v>
      </c>
      <c r="J1507" s="17">
        <v>9.60511478977739E-2</v>
      </c>
      <c r="K1507" s="17">
        <v>0.15186446496854999</v>
      </c>
      <c r="L1507" s="17">
        <v>0.280417849163698</v>
      </c>
      <c r="M1507" s="17"/>
      <c r="N1507" s="17">
        <v>0.170073513925978</v>
      </c>
      <c r="O1507" s="17">
        <v>6.8766557150253704E-2</v>
      </c>
      <c r="P1507" s="17">
        <v>0.10526159050841</v>
      </c>
      <c r="Q1507" s="17">
        <v>0.119151654318885</v>
      </c>
      <c r="R1507" s="17"/>
      <c r="S1507" s="17">
        <v>0.16129032258064499</v>
      </c>
      <c r="T1507" s="17">
        <v>0.2</v>
      </c>
      <c r="U1507" s="17">
        <v>0</v>
      </c>
      <c r="V1507" s="17">
        <v>0.133333333333333</v>
      </c>
      <c r="W1507" s="17">
        <v>7.69230769230769E-2</v>
      </c>
      <c r="X1507" s="17">
        <v>7.69230769230769E-2</v>
      </c>
      <c r="Y1507" s="17">
        <v>0.17647058823529399</v>
      </c>
      <c r="Z1507" s="17">
        <v>0.3</v>
      </c>
      <c r="AA1507" s="17">
        <v>0</v>
      </c>
      <c r="AB1507" s="17"/>
      <c r="AC1507" s="17">
        <v>9.1960706980574902E-2</v>
      </c>
      <c r="AD1507" s="17">
        <v>0.13589522466345799</v>
      </c>
      <c r="AE1507" s="17">
        <v>0.19231648937456</v>
      </c>
      <c r="AF1507" s="17"/>
      <c r="AG1507" s="17">
        <v>0.17544783922111601</v>
      </c>
      <c r="AH1507" s="17">
        <v>9.5117392592294403E-2</v>
      </c>
      <c r="AI1507" s="17">
        <v>0</v>
      </c>
      <c r="AJ1507" s="17">
        <v>1</v>
      </c>
      <c r="AK1507" s="17">
        <v>0.16783216783216801</v>
      </c>
      <c r="AL1507" s="17"/>
      <c r="AM1507" s="17">
        <v>0.147402377564544</v>
      </c>
      <c r="AN1507" s="17">
        <v>0.13156988966034699</v>
      </c>
      <c r="AO1507" s="17">
        <v>0.15418236107019601</v>
      </c>
      <c r="AP1507" s="17">
        <v>7.82819883389584E-2</v>
      </c>
      <c r="AQ1507" s="17">
        <v>0.237118713932399</v>
      </c>
      <c r="AR1507" s="17"/>
      <c r="AS1507" s="17">
        <v>0.103864490860594</v>
      </c>
      <c r="AT1507" s="17">
        <v>0.16044579561136499</v>
      </c>
      <c r="AU1507" s="17">
        <v>9.1850980646435099E-2</v>
      </c>
      <c r="AV1507" s="17">
        <v>0.10564301363430099</v>
      </c>
      <c r="AW1507" s="17"/>
      <c r="AX1507" s="17">
        <v>0.13011262943157501</v>
      </c>
      <c r="AY1507" s="17"/>
      <c r="AZ1507" s="17">
        <v>0.118614894410903</v>
      </c>
      <c r="BA1507" s="17">
        <v>0.11458353810821401</v>
      </c>
      <c r="BB1507" s="17">
        <v>0.15102016566796</v>
      </c>
      <c r="BC1507" s="17"/>
      <c r="BD1507" s="17">
        <v>0.14621369052264399</v>
      </c>
      <c r="BE1507" s="17">
        <v>0.123125081607606</v>
      </c>
    </row>
    <row r="1508" spans="2:57" x14ac:dyDescent="0.35">
      <c r="B1508" t="s">
        <v>592</v>
      </c>
      <c r="C1508" s="17">
        <v>0.118724175722877</v>
      </c>
      <c r="D1508" s="17">
        <v>0.13514864835958401</v>
      </c>
      <c r="E1508" s="17">
        <v>0.106681780548242</v>
      </c>
      <c r="F1508" s="17"/>
      <c r="G1508" s="17">
        <v>0.34235783520144297</v>
      </c>
      <c r="H1508" s="17">
        <v>0.13851246885575699</v>
      </c>
      <c r="I1508" s="17">
        <v>0.150500413639509</v>
      </c>
      <c r="J1508" s="17">
        <v>0</v>
      </c>
      <c r="K1508" s="17">
        <v>8.0825497521473305E-2</v>
      </c>
      <c r="L1508" s="17">
        <v>0</v>
      </c>
      <c r="M1508" s="17"/>
      <c r="N1508" s="17">
        <v>7.4410025715227701E-2</v>
      </c>
      <c r="O1508" s="17">
        <v>0.19962978807349899</v>
      </c>
      <c r="P1508" s="17">
        <v>8.0049554486110494E-2</v>
      </c>
      <c r="Q1508" s="17">
        <v>5.4390643213820901E-2</v>
      </c>
      <c r="R1508" s="17"/>
      <c r="S1508" s="17">
        <v>9.6774193548387094E-2</v>
      </c>
      <c r="T1508" s="17">
        <v>0.2</v>
      </c>
      <c r="U1508" s="17">
        <v>0.14285714285714299</v>
      </c>
      <c r="V1508" s="17">
        <v>0.133333333333333</v>
      </c>
      <c r="W1508" s="17">
        <v>7.69230769230769E-2</v>
      </c>
      <c r="X1508" s="17">
        <v>7.69230769230769E-2</v>
      </c>
      <c r="Y1508" s="17">
        <v>5.8823529411764698E-2</v>
      </c>
      <c r="Z1508" s="17">
        <v>0.4</v>
      </c>
      <c r="AA1508" s="17">
        <v>0</v>
      </c>
      <c r="AB1508" s="17"/>
      <c r="AC1508" s="17">
        <v>7.9566518210622703E-2</v>
      </c>
      <c r="AD1508" s="17">
        <v>0.12999180270812699</v>
      </c>
      <c r="AE1508" s="17">
        <v>0.139507044847761</v>
      </c>
      <c r="AF1508" s="17"/>
      <c r="AG1508" s="17">
        <v>0.102434886740692</v>
      </c>
      <c r="AH1508" s="17">
        <v>0.107782484155296</v>
      </c>
      <c r="AI1508" s="17">
        <v>0.30378691599478602</v>
      </c>
      <c r="AJ1508" s="17">
        <v>0</v>
      </c>
      <c r="AK1508" s="17">
        <v>0.356902356902357</v>
      </c>
      <c r="AL1508" s="17"/>
      <c r="AM1508" s="17">
        <v>5.6125662395748101E-2</v>
      </c>
      <c r="AN1508" s="17">
        <v>0.19634180592120501</v>
      </c>
      <c r="AO1508" s="17">
        <v>0.118323145568612</v>
      </c>
      <c r="AP1508" s="17">
        <v>0.107354458924296</v>
      </c>
      <c r="AQ1508" s="17">
        <v>0</v>
      </c>
      <c r="AR1508" s="17"/>
      <c r="AS1508" s="17">
        <v>0.13439145425346799</v>
      </c>
      <c r="AT1508" s="17">
        <v>0.18759314614672901</v>
      </c>
      <c r="AU1508" s="17">
        <v>0</v>
      </c>
      <c r="AV1508" s="17">
        <v>6.04384012171158E-2</v>
      </c>
      <c r="AW1508" s="17"/>
      <c r="AX1508" s="17">
        <v>0.11905990608679599</v>
      </c>
      <c r="AY1508" s="17"/>
      <c r="AZ1508" s="17">
        <v>0.16812188400512701</v>
      </c>
      <c r="BA1508" s="17">
        <v>0.14265775652989501</v>
      </c>
      <c r="BB1508" s="17">
        <v>4.8977636048205299E-2</v>
      </c>
      <c r="BC1508" s="17"/>
      <c r="BD1508" s="17">
        <v>0.13062337742480401</v>
      </c>
      <c r="BE1508" s="17">
        <v>0.13914297212917001</v>
      </c>
    </row>
    <row r="1509" spans="2:57" x14ac:dyDescent="0.35">
      <c r="B1509" t="s">
        <v>595</v>
      </c>
      <c r="C1509" s="17">
        <v>4.0642532064654603E-2</v>
      </c>
      <c r="D1509" s="17">
        <v>6.2731219917970898E-2</v>
      </c>
      <c r="E1509" s="17">
        <v>2.4447144005478798E-2</v>
      </c>
      <c r="F1509" s="17"/>
      <c r="G1509" s="17">
        <v>7.5315389897443102E-2</v>
      </c>
      <c r="H1509" s="17">
        <v>2.1503101808152E-2</v>
      </c>
      <c r="I1509" s="17">
        <v>0</v>
      </c>
      <c r="J1509" s="17">
        <v>0.14536994373815401</v>
      </c>
      <c r="K1509" s="17">
        <v>0</v>
      </c>
      <c r="L1509" s="17">
        <v>0</v>
      </c>
      <c r="M1509" s="17"/>
      <c r="N1509" s="17">
        <v>4.1462027633388202E-2</v>
      </c>
      <c r="O1509" s="17">
        <v>7.7277690421380899E-2</v>
      </c>
      <c r="P1509" s="17">
        <v>0</v>
      </c>
      <c r="Q1509" s="17">
        <v>0</v>
      </c>
      <c r="R1509" s="17"/>
      <c r="S1509" s="17">
        <v>3.2258064516128997E-2</v>
      </c>
      <c r="T1509" s="17">
        <v>0.05</v>
      </c>
      <c r="U1509" s="17">
        <v>0.14285714285714299</v>
      </c>
      <c r="V1509" s="17">
        <v>0</v>
      </c>
      <c r="W1509" s="17">
        <v>7.69230769230769E-2</v>
      </c>
      <c r="X1509" s="17">
        <v>7.69230769230769E-2</v>
      </c>
      <c r="Y1509" s="17">
        <v>0</v>
      </c>
      <c r="Z1509" s="17">
        <v>0</v>
      </c>
      <c r="AA1509" s="17">
        <v>0</v>
      </c>
      <c r="AB1509" s="17"/>
      <c r="AC1509" s="17">
        <v>3.5719676612413098E-2</v>
      </c>
      <c r="AD1509" s="17">
        <v>4.31710423013578E-2</v>
      </c>
      <c r="AE1509" s="17">
        <v>6.4562194914434198E-2</v>
      </c>
      <c r="AF1509" s="17"/>
      <c r="AG1509" s="17">
        <v>5.2220091520066798E-2</v>
      </c>
      <c r="AH1509" s="17">
        <v>5.2187746689947301E-2</v>
      </c>
      <c r="AI1509" s="17">
        <v>0</v>
      </c>
      <c r="AJ1509" s="17">
        <v>0</v>
      </c>
      <c r="AK1509" s="17">
        <v>0</v>
      </c>
      <c r="AL1509" s="17"/>
      <c r="AM1509" s="17">
        <v>0</v>
      </c>
      <c r="AN1509" s="17">
        <v>8.2797380796352002E-2</v>
      </c>
      <c r="AO1509" s="17">
        <v>7.1884650889231294E-2</v>
      </c>
      <c r="AP1509" s="17">
        <v>0</v>
      </c>
      <c r="AQ1509" s="17">
        <v>0</v>
      </c>
      <c r="AR1509" s="17"/>
      <c r="AS1509" s="17">
        <v>2.4674071462362002E-2</v>
      </c>
      <c r="AT1509" s="17">
        <v>4.9773202446654403E-2</v>
      </c>
      <c r="AU1509" s="17">
        <v>3.36199804641188E-2</v>
      </c>
      <c r="AV1509" s="17">
        <v>5.3649430121494597E-2</v>
      </c>
      <c r="AW1509" s="17"/>
      <c r="AX1509" s="17">
        <v>5.2925766839672102E-2</v>
      </c>
      <c r="AY1509" s="17"/>
      <c r="AZ1509" s="17">
        <v>2.0941665518057401E-2</v>
      </c>
      <c r="BA1509" s="17">
        <v>3.4626167671610697E-2</v>
      </c>
      <c r="BB1509" s="17">
        <v>6.9808944608996795E-2</v>
      </c>
      <c r="BC1509" s="17"/>
      <c r="BD1509" s="17">
        <v>1.5503438073010601E-2</v>
      </c>
      <c r="BE1509" s="17">
        <v>5.8131177214235899E-2</v>
      </c>
    </row>
    <row r="1510" spans="2:57" x14ac:dyDescent="0.35">
      <c r="B1510" t="s">
        <v>81</v>
      </c>
      <c r="C1510" s="17">
        <v>3.9385386355839103E-2</v>
      </c>
      <c r="D1510" s="17">
        <v>4.6609900743301E-2</v>
      </c>
      <c r="E1510" s="17">
        <v>3.4088384794631603E-2</v>
      </c>
      <c r="F1510" s="17"/>
      <c r="G1510" s="17">
        <v>0</v>
      </c>
      <c r="H1510" s="17">
        <v>4.3487772595454402E-2</v>
      </c>
      <c r="I1510" s="17">
        <v>2.7197501176550801E-2</v>
      </c>
      <c r="J1510" s="17">
        <v>0</v>
      </c>
      <c r="K1510" s="17">
        <v>8.7500446864668194E-2</v>
      </c>
      <c r="L1510" s="17">
        <v>0.236278002536079</v>
      </c>
      <c r="M1510" s="17"/>
      <c r="N1510" s="17">
        <v>5.5574704708350499E-2</v>
      </c>
      <c r="O1510" s="17">
        <v>4.79811698808729E-2</v>
      </c>
      <c r="P1510" s="17">
        <v>0</v>
      </c>
      <c r="Q1510" s="17">
        <v>0</v>
      </c>
      <c r="R1510" s="17"/>
      <c r="S1510" s="17">
        <v>6.4516129032258104E-2</v>
      </c>
      <c r="T1510" s="17">
        <v>0.05</v>
      </c>
      <c r="U1510" s="17">
        <v>0</v>
      </c>
      <c r="V1510" s="17">
        <v>0</v>
      </c>
      <c r="W1510" s="17">
        <v>7.69230769230769E-2</v>
      </c>
      <c r="X1510" s="17">
        <v>7.69230769230769E-2</v>
      </c>
      <c r="Y1510" s="17">
        <v>0</v>
      </c>
      <c r="Z1510" s="17">
        <v>0</v>
      </c>
      <c r="AA1510" s="17">
        <v>6.25E-2</v>
      </c>
      <c r="AB1510" s="17"/>
      <c r="AC1510" s="17">
        <v>5.4342944094059598E-2</v>
      </c>
      <c r="AD1510" s="17">
        <v>2.49846263840236E-2</v>
      </c>
      <c r="AE1510" s="17">
        <v>7.4944849933326896E-2</v>
      </c>
      <c r="AF1510" s="17"/>
      <c r="AG1510" s="17">
        <v>5.0887535497036097E-2</v>
      </c>
      <c r="AH1510" s="17">
        <v>1.5671583582039701E-2</v>
      </c>
      <c r="AI1510" s="17">
        <v>0</v>
      </c>
      <c r="AJ1510" s="17">
        <v>0</v>
      </c>
      <c r="AK1510" s="17">
        <v>0.16783216783216801</v>
      </c>
      <c r="AL1510" s="17"/>
      <c r="AM1510" s="17">
        <v>0.156617261940003</v>
      </c>
      <c r="AN1510" s="17">
        <v>4.31873746931511E-2</v>
      </c>
      <c r="AO1510" s="17">
        <v>1.5993895430122401E-2</v>
      </c>
      <c r="AP1510" s="17">
        <v>0</v>
      </c>
      <c r="AQ1510" s="17">
        <v>0.237118713932399</v>
      </c>
      <c r="AR1510" s="17"/>
      <c r="AS1510" s="17">
        <v>5.0742423788311501E-2</v>
      </c>
      <c r="AT1510" s="17">
        <v>4.7206600573185903E-2</v>
      </c>
      <c r="AU1510" s="17">
        <v>3.5793904012926502E-2</v>
      </c>
      <c r="AV1510" s="17">
        <v>0</v>
      </c>
      <c r="AW1510" s="17"/>
      <c r="AX1510" s="17">
        <v>4.2489330975258102E-2</v>
      </c>
      <c r="AY1510" s="17"/>
      <c r="AZ1510" s="17">
        <v>2.2583758020584498E-2</v>
      </c>
      <c r="BA1510" s="17">
        <v>5.2546873066261199E-2</v>
      </c>
      <c r="BB1510" s="17">
        <v>4.22455365680924E-2</v>
      </c>
      <c r="BC1510" s="17"/>
      <c r="BD1510" s="17">
        <v>4.5831115979642602E-2</v>
      </c>
      <c r="BE1510" s="17">
        <v>2.97678072535872E-2</v>
      </c>
    </row>
    <row r="1511" spans="2:57" x14ac:dyDescent="0.35">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row>
    <row r="1512" spans="2:57" x14ac:dyDescent="0.35">
      <c r="B1512" s="6" t="s">
        <v>598</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row>
    <row r="1513" spans="2:57" x14ac:dyDescent="0.35">
      <c r="B1513" s="24" t="s">
        <v>85</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row>
    <row r="1514" spans="2:57" x14ac:dyDescent="0.35">
      <c r="B1514" t="s">
        <v>587</v>
      </c>
      <c r="C1514" s="17">
        <v>0.38759499048547902</v>
      </c>
      <c r="D1514" s="17">
        <v>0.29795819289245601</v>
      </c>
      <c r="E1514" s="17">
        <v>0.43977991826510199</v>
      </c>
      <c r="F1514" s="17"/>
      <c r="G1514" s="17">
        <v>0.24573394955314401</v>
      </c>
      <c r="H1514" s="17">
        <v>0.33968408971971498</v>
      </c>
      <c r="I1514" s="17">
        <v>0.38582802031794899</v>
      </c>
      <c r="J1514" s="17">
        <v>0.37151493685923798</v>
      </c>
      <c r="K1514" s="17">
        <v>0.76672178542837099</v>
      </c>
      <c r="L1514" s="17">
        <v>0.519539844888812</v>
      </c>
      <c r="M1514" s="17"/>
      <c r="N1514" s="17">
        <v>0.45250536233785499</v>
      </c>
      <c r="O1514" s="17">
        <v>0.26064346470383298</v>
      </c>
      <c r="P1514" s="17">
        <v>0.36821764357688203</v>
      </c>
      <c r="Q1514" s="17">
        <v>0.308801124129367</v>
      </c>
      <c r="R1514" s="17"/>
      <c r="S1514" s="17">
        <v>0.375</v>
      </c>
      <c r="T1514" s="17">
        <v>0.4</v>
      </c>
      <c r="U1514" s="17">
        <v>0.5</v>
      </c>
      <c r="V1514" s="17">
        <v>0.25</v>
      </c>
      <c r="W1514" s="17">
        <v>0.36363636363636398</v>
      </c>
      <c r="X1514" s="17">
        <v>0.2</v>
      </c>
      <c r="Y1514" s="17">
        <v>0.33333333333333298</v>
      </c>
      <c r="Z1514" s="17">
        <v>0.6</v>
      </c>
      <c r="AA1514" s="17">
        <v>0.54545454545454497</v>
      </c>
      <c r="AB1514" s="17"/>
      <c r="AC1514" s="17">
        <v>0.35816542512864602</v>
      </c>
      <c r="AD1514" s="17">
        <v>0.41688671338690397</v>
      </c>
      <c r="AE1514" s="17">
        <v>0.46967260575109199</v>
      </c>
      <c r="AF1514" s="17"/>
      <c r="AG1514" s="17">
        <v>0.38082925118167399</v>
      </c>
      <c r="AH1514" s="17">
        <v>0.39849185080962002</v>
      </c>
      <c r="AI1514" s="17">
        <v>0.58102172470178304</v>
      </c>
      <c r="AJ1514" s="17">
        <v>0.542713567839196</v>
      </c>
      <c r="AK1514" s="17">
        <v>0.33763178599036198</v>
      </c>
      <c r="AL1514" s="17"/>
      <c r="AM1514" s="17">
        <v>0.21646194122134199</v>
      </c>
      <c r="AN1514" s="17">
        <v>0.511351140236045</v>
      </c>
      <c r="AO1514" s="17">
        <v>0.34248391447775201</v>
      </c>
      <c r="AP1514" s="17">
        <v>0.36291141539738903</v>
      </c>
      <c r="AQ1514" s="17">
        <v>0.43208160457165301</v>
      </c>
      <c r="AR1514" s="17"/>
      <c r="AS1514" s="17">
        <v>0.42574058478624799</v>
      </c>
      <c r="AT1514" s="17">
        <v>0.367338677958367</v>
      </c>
      <c r="AU1514" s="17">
        <v>0.37177854538172</v>
      </c>
      <c r="AV1514" s="17">
        <v>0.37506151142505101</v>
      </c>
      <c r="AW1514" s="17"/>
      <c r="AX1514" s="17">
        <v>0.41000133143168899</v>
      </c>
      <c r="AY1514" s="17"/>
      <c r="AZ1514" s="17">
        <v>0.33190811154602801</v>
      </c>
      <c r="BA1514" s="17">
        <v>0.43003183595505201</v>
      </c>
      <c r="BB1514" s="17">
        <v>0.40302554060543</v>
      </c>
      <c r="BC1514" s="17"/>
      <c r="BD1514" s="17">
        <v>0.38783857458323701</v>
      </c>
      <c r="BE1514" s="17">
        <v>0.31994581308279002</v>
      </c>
    </row>
    <row r="1515" spans="2:57" x14ac:dyDescent="0.35">
      <c r="B1515" t="s">
        <v>591</v>
      </c>
      <c r="C1515" s="17">
        <v>0.36001319429442002</v>
      </c>
      <c r="D1515" s="17">
        <v>0.31621196199887902</v>
      </c>
      <c r="E1515" s="17">
        <v>0.37332108168799499</v>
      </c>
      <c r="F1515" s="17"/>
      <c r="G1515" s="17">
        <v>0.15550715782917199</v>
      </c>
      <c r="H1515" s="17">
        <v>0.28186358465330302</v>
      </c>
      <c r="I1515" s="17">
        <v>0.36901189402607598</v>
      </c>
      <c r="J1515" s="17">
        <v>0.67620697741882496</v>
      </c>
      <c r="K1515" s="17">
        <v>0.25782296040188901</v>
      </c>
      <c r="L1515" s="17">
        <v>0.35126502990831898</v>
      </c>
      <c r="M1515" s="17"/>
      <c r="N1515" s="17">
        <v>0.42408061326326801</v>
      </c>
      <c r="O1515" s="17">
        <v>0.28163380143178102</v>
      </c>
      <c r="P1515" s="17">
        <v>0.35925217294195499</v>
      </c>
      <c r="Q1515" s="17">
        <v>0.20907408519304299</v>
      </c>
      <c r="R1515" s="17"/>
      <c r="S1515" s="17">
        <v>0.3125</v>
      </c>
      <c r="T1515" s="17">
        <v>0.48</v>
      </c>
      <c r="U1515" s="17">
        <v>0.25</v>
      </c>
      <c r="V1515" s="17">
        <v>0.41666666666666702</v>
      </c>
      <c r="W1515" s="17">
        <v>0.36363636363636398</v>
      </c>
      <c r="X1515" s="17">
        <v>0.4</v>
      </c>
      <c r="Y1515" s="17">
        <v>0.22222222222222199</v>
      </c>
      <c r="Z1515" s="17">
        <v>0.4</v>
      </c>
      <c r="AA1515" s="17">
        <v>0.18181818181818199</v>
      </c>
      <c r="AB1515" s="17"/>
      <c r="AC1515" s="17">
        <v>0.36244037284560199</v>
      </c>
      <c r="AD1515" s="17">
        <v>0.41667535008069001</v>
      </c>
      <c r="AE1515" s="17">
        <v>0.29150098987492401</v>
      </c>
      <c r="AF1515" s="17"/>
      <c r="AG1515" s="17">
        <v>0.244175036811902</v>
      </c>
      <c r="AH1515" s="17">
        <v>0.39518519989103901</v>
      </c>
      <c r="AI1515" s="17">
        <v>0.615694886479762</v>
      </c>
      <c r="AJ1515" s="17">
        <v>0</v>
      </c>
      <c r="AK1515" s="17">
        <v>0.31678928255826799</v>
      </c>
      <c r="AL1515" s="17"/>
      <c r="AM1515" s="17">
        <v>0.21646194122134199</v>
      </c>
      <c r="AN1515" s="17">
        <v>0.337374967529387</v>
      </c>
      <c r="AO1515" s="17">
        <v>0.33126447712218599</v>
      </c>
      <c r="AP1515" s="17">
        <v>0.392186654502719</v>
      </c>
      <c r="AQ1515" s="17">
        <v>0.34944504117436398</v>
      </c>
      <c r="AR1515" s="17"/>
      <c r="AS1515" s="17">
        <v>0.32980448014482799</v>
      </c>
      <c r="AT1515" s="17">
        <v>0.28796095287675499</v>
      </c>
      <c r="AU1515" s="17">
        <v>0.44906379542650798</v>
      </c>
      <c r="AV1515" s="17">
        <v>0.40581890393683701</v>
      </c>
      <c r="AW1515" s="17"/>
      <c r="AX1515" s="17">
        <v>0.33352324603075101</v>
      </c>
      <c r="AY1515" s="17"/>
      <c r="AZ1515" s="17">
        <v>0.32759353867789098</v>
      </c>
      <c r="BA1515" s="17">
        <v>0.29489522799632301</v>
      </c>
      <c r="BB1515" s="17">
        <v>0.478328044559796</v>
      </c>
      <c r="BC1515" s="17"/>
      <c r="BD1515" s="17">
        <v>0.27742585695545702</v>
      </c>
      <c r="BE1515" s="17">
        <v>0.379770359251488</v>
      </c>
    </row>
    <row r="1516" spans="2:57" x14ac:dyDescent="0.35">
      <c r="B1516" t="s">
        <v>588</v>
      </c>
      <c r="C1516" s="17">
        <v>0.33355946038974299</v>
      </c>
      <c r="D1516" s="17">
        <v>0.29055845404700897</v>
      </c>
      <c r="E1516" s="17">
        <v>0.36076396807314498</v>
      </c>
      <c r="F1516" s="17"/>
      <c r="G1516" s="17">
        <v>0.37232475473750298</v>
      </c>
      <c r="H1516" s="17">
        <v>0.50261353536165099</v>
      </c>
      <c r="I1516" s="17">
        <v>0.372296527042345</v>
      </c>
      <c r="J1516" s="17">
        <v>4.9188514286248999E-2</v>
      </c>
      <c r="K1516" s="17">
        <v>0.12553793231229601</v>
      </c>
      <c r="L1516" s="17">
        <v>0.181133023434152</v>
      </c>
      <c r="M1516" s="17"/>
      <c r="N1516" s="17">
        <v>0.21907043910917601</v>
      </c>
      <c r="O1516" s="17">
        <v>0.38245080033012002</v>
      </c>
      <c r="P1516" s="17">
        <v>0.64971329769297304</v>
      </c>
      <c r="Q1516" s="17">
        <v>0.31262802080589902</v>
      </c>
      <c r="R1516" s="17"/>
      <c r="S1516" s="17">
        <v>0.1875</v>
      </c>
      <c r="T1516" s="17">
        <v>0.48</v>
      </c>
      <c r="U1516" s="17">
        <v>0.5</v>
      </c>
      <c r="V1516" s="17">
        <v>0.33333333333333298</v>
      </c>
      <c r="W1516" s="17">
        <v>0.45454545454545497</v>
      </c>
      <c r="X1516" s="17">
        <v>0.2</v>
      </c>
      <c r="Y1516" s="17">
        <v>0.11111111111111099</v>
      </c>
      <c r="Z1516" s="17">
        <v>0.5</v>
      </c>
      <c r="AA1516" s="17">
        <v>9.0909090909090898E-2</v>
      </c>
      <c r="AB1516" s="17"/>
      <c r="AC1516" s="17">
        <v>0.26074974365248799</v>
      </c>
      <c r="AD1516" s="17">
        <v>0.29249675243324502</v>
      </c>
      <c r="AE1516" s="17">
        <v>0.48436334604529102</v>
      </c>
      <c r="AF1516" s="17"/>
      <c r="AG1516" s="17">
        <v>0.38136751470753699</v>
      </c>
      <c r="AH1516" s="17">
        <v>0.39003634761269701</v>
      </c>
      <c r="AI1516" s="17">
        <v>0.17185506625309799</v>
      </c>
      <c r="AJ1516" s="17">
        <v>0.542713567839196</v>
      </c>
      <c r="AK1516" s="17">
        <v>0.35210033453645601</v>
      </c>
      <c r="AL1516" s="17"/>
      <c r="AM1516" s="17">
        <v>0.368165985087687</v>
      </c>
      <c r="AN1516" s="17">
        <v>0.44755815491441098</v>
      </c>
      <c r="AO1516" s="17">
        <v>0.367167354388167</v>
      </c>
      <c r="AP1516" s="17">
        <v>0.27778452896806999</v>
      </c>
      <c r="AQ1516" s="17">
        <v>0.22299446094227199</v>
      </c>
      <c r="AR1516" s="17"/>
      <c r="AS1516" s="17">
        <v>0.33848095139426398</v>
      </c>
      <c r="AT1516" s="17">
        <v>0.35567438344782498</v>
      </c>
      <c r="AU1516" s="17">
        <v>0.27588461395264202</v>
      </c>
      <c r="AV1516" s="17">
        <v>0.37219113959307298</v>
      </c>
      <c r="AW1516" s="17"/>
      <c r="AX1516" s="17">
        <v>0.360336767714944</v>
      </c>
      <c r="AY1516" s="17"/>
      <c r="AZ1516" s="17">
        <v>0.51209199815495698</v>
      </c>
      <c r="BA1516" s="17">
        <v>0.29192538066074097</v>
      </c>
      <c r="BB1516" s="17">
        <v>0.107068436461271</v>
      </c>
      <c r="BC1516" s="17"/>
      <c r="BD1516" s="17">
        <v>0.32649428302634098</v>
      </c>
      <c r="BE1516" s="17">
        <v>0.39411236364596403</v>
      </c>
    </row>
    <row r="1517" spans="2:57" x14ac:dyDescent="0.35">
      <c r="B1517" t="s">
        <v>589</v>
      </c>
      <c r="C1517" s="17">
        <v>0.24015687600452201</v>
      </c>
      <c r="D1517" s="17">
        <v>0.19160562453375901</v>
      </c>
      <c r="E1517" s="17">
        <v>0.26886676393546</v>
      </c>
      <c r="F1517" s="17"/>
      <c r="G1517" s="17">
        <v>0.28209796301353102</v>
      </c>
      <c r="H1517" s="17">
        <v>0.28239599539154903</v>
      </c>
      <c r="I1517" s="17">
        <v>0.16674664273245199</v>
      </c>
      <c r="J1517" s="17">
        <v>0.21237838159220199</v>
      </c>
      <c r="K1517" s="17">
        <v>0.375243402354142</v>
      </c>
      <c r="L1517" s="17">
        <v>0.16827481498049299</v>
      </c>
      <c r="M1517" s="17"/>
      <c r="N1517" s="17">
        <v>0.26959296987639397</v>
      </c>
      <c r="O1517" s="17">
        <v>0.22877572568743501</v>
      </c>
      <c r="P1517" s="17">
        <v>0.20233494599586799</v>
      </c>
      <c r="Q1517" s="17">
        <v>9.9727038936323703E-2</v>
      </c>
      <c r="R1517" s="17"/>
      <c r="S1517" s="17">
        <v>0.3125</v>
      </c>
      <c r="T1517" s="17">
        <v>0.2</v>
      </c>
      <c r="U1517" s="17">
        <v>0</v>
      </c>
      <c r="V1517" s="17">
        <v>0.33333333333333298</v>
      </c>
      <c r="W1517" s="17">
        <v>0.27272727272727298</v>
      </c>
      <c r="X1517" s="17">
        <v>0.2</v>
      </c>
      <c r="Y1517" s="17">
        <v>0.11111111111111099</v>
      </c>
      <c r="Z1517" s="17">
        <v>0.3</v>
      </c>
      <c r="AA1517" s="17">
        <v>0.36363636363636398</v>
      </c>
      <c r="AB1517" s="17"/>
      <c r="AC1517" s="17">
        <v>0.19544131357219899</v>
      </c>
      <c r="AD1517" s="17">
        <v>0.23331380996529499</v>
      </c>
      <c r="AE1517" s="17">
        <v>0.25549510616118898</v>
      </c>
      <c r="AF1517" s="17"/>
      <c r="AG1517" s="17">
        <v>0.23995648628132399</v>
      </c>
      <c r="AH1517" s="17">
        <v>0.28322708418398401</v>
      </c>
      <c r="AI1517" s="17">
        <v>0.36857167743464297</v>
      </c>
      <c r="AJ1517" s="17">
        <v>0</v>
      </c>
      <c r="AK1517" s="17">
        <v>0.26018249671421501</v>
      </c>
      <c r="AL1517" s="17"/>
      <c r="AM1517" s="17">
        <v>0</v>
      </c>
      <c r="AN1517" s="17">
        <v>0.28020094348275298</v>
      </c>
      <c r="AO1517" s="17">
        <v>0.20792948169539899</v>
      </c>
      <c r="AP1517" s="17">
        <v>0.31286002596972101</v>
      </c>
      <c r="AQ1517" s="17">
        <v>0.22299446094227199</v>
      </c>
      <c r="AR1517" s="17"/>
      <c r="AS1517" s="17">
        <v>0.28799724804319699</v>
      </c>
      <c r="AT1517" s="17">
        <v>0.21384982979293099</v>
      </c>
      <c r="AU1517" s="17">
        <v>0.15207034889259</v>
      </c>
      <c r="AV1517" s="17">
        <v>0.32651870418474599</v>
      </c>
      <c r="AW1517" s="17"/>
      <c r="AX1517" s="17">
        <v>0.28704892779905</v>
      </c>
      <c r="AY1517" s="17"/>
      <c r="AZ1517" s="17">
        <v>0.318767617132513</v>
      </c>
      <c r="BA1517" s="17">
        <v>0.168314067489683</v>
      </c>
      <c r="BB1517" s="17">
        <v>0.214005440940602</v>
      </c>
      <c r="BC1517" s="17"/>
      <c r="BD1517" s="17">
        <v>0.266109499736088</v>
      </c>
      <c r="BE1517" s="17">
        <v>0.22488685772707601</v>
      </c>
    </row>
    <row r="1518" spans="2:57" x14ac:dyDescent="0.35">
      <c r="B1518" t="s">
        <v>586</v>
      </c>
      <c r="C1518" s="17">
        <v>0.163414764435724</v>
      </c>
      <c r="D1518" s="17">
        <v>0.15128538697458499</v>
      </c>
      <c r="E1518" s="17">
        <v>0.17210753531304199</v>
      </c>
      <c r="F1518" s="17"/>
      <c r="G1518" s="17">
        <v>0.1776688059256</v>
      </c>
      <c r="H1518" s="17">
        <v>0.10368641093480201</v>
      </c>
      <c r="I1518" s="17">
        <v>0.215361411360525</v>
      </c>
      <c r="J1518" s="17">
        <v>0.110729794100724</v>
      </c>
      <c r="K1518" s="17">
        <v>0.24627249177588501</v>
      </c>
      <c r="L1518" s="17">
        <v>0.30118432317071198</v>
      </c>
      <c r="M1518" s="17"/>
      <c r="N1518" s="17">
        <v>0.21025682135653101</v>
      </c>
      <c r="O1518" s="17">
        <v>0.15629250843916601</v>
      </c>
      <c r="P1518" s="17">
        <v>5.8423466637503703E-2</v>
      </c>
      <c r="Q1518" s="17">
        <v>9.1466282657565304E-2</v>
      </c>
      <c r="R1518" s="17"/>
      <c r="S1518" s="17">
        <v>0.1875</v>
      </c>
      <c r="T1518" s="17">
        <v>0.16</v>
      </c>
      <c r="U1518" s="17">
        <v>0</v>
      </c>
      <c r="V1518" s="17">
        <v>0.25</v>
      </c>
      <c r="W1518" s="17">
        <v>0.27272727272727298</v>
      </c>
      <c r="X1518" s="17">
        <v>0.1</v>
      </c>
      <c r="Y1518" s="17">
        <v>0.22222222222222199</v>
      </c>
      <c r="Z1518" s="17">
        <v>0.1</v>
      </c>
      <c r="AA1518" s="17">
        <v>9.0909090909090898E-2</v>
      </c>
      <c r="AB1518" s="17"/>
      <c r="AC1518" s="17">
        <v>0.123383546729001</v>
      </c>
      <c r="AD1518" s="17">
        <v>0.116808988150174</v>
      </c>
      <c r="AE1518" s="17">
        <v>0.38170640192505101</v>
      </c>
      <c r="AF1518" s="17"/>
      <c r="AG1518" s="17">
        <v>0.15756674889016001</v>
      </c>
      <c r="AH1518" s="17">
        <v>8.6660384455389899E-2</v>
      </c>
      <c r="AI1518" s="17">
        <v>0.116432833712471</v>
      </c>
      <c r="AJ1518" s="17">
        <v>0.457286432160804</v>
      </c>
      <c r="AK1518" s="17">
        <v>0.37547301962264401</v>
      </c>
      <c r="AL1518" s="17"/>
      <c r="AM1518" s="17">
        <v>0.111963073045522</v>
      </c>
      <c r="AN1518" s="17">
        <v>0.17490778467919499</v>
      </c>
      <c r="AO1518" s="17">
        <v>0.14005967899962601</v>
      </c>
      <c r="AP1518" s="17">
        <v>0.21111988765849099</v>
      </c>
      <c r="AQ1518" s="17">
        <v>0.10093862106246</v>
      </c>
      <c r="AR1518" s="17"/>
      <c r="AS1518" s="17">
        <v>0.21133844381994299</v>
      </c>
      <c r="AT1518" s="17">
        <v>0.15218289717086</v>
      </c>
      <c r="AU1518" s="17">
        <v>0.111644027510619</v>
      </c>
      <c r="AV1518" s="17">
        <v>0.17068262382337099</v>
      </c>
      <c r="AW1518" s="17"/>
      <c r="AX1518" s="17">
        <v>0.142364579005892</v>
      </c>
      <c r="AY1518" s="17"/>
      <c r="AZ1518" s="17">
        <v>0.13228517092470901</v>
      </c>
      <c r="BA1518" s="17">
        <v>0.172116365947587</v>
      </c>
      <c r="BB1518" s="17">
        <v>0.20814188649255999</v>
      </c>
      <c r="BC1518" s="17"/>
      <c r="BD1518" s="17">
        <v>0.21667083388348801</v>
      </c>
      <c r="BE1518" s="17">
        <v>0.13824829832875199</v>
      </c>
    </row>
    <row r="1519" spans="2:57" x14ac:dyDescent="0.35">
      <c r="B1519" t="s">
        <v>590</v>
      </c>
      <c r="C1519" s="17">
        <v>0.153805522538916</v>
      </c>
      <c r="D1519" s="17">
        <v>8.4696997266002105E-2</v>
      </c>
      <c r="E1519" s="17">
        <v>0.19190733343034999</v>
      </c>
      <c r="F1519" s="17"/>
      <c r="G1519" s="17">
        <v>0.17937139775255301</v>
      </c>
      <c r="H1519" s="17">
        <v>0.19800833168989701</v>
      </c>
      <c r="I1519" s="17">
        <v>0.22332730580155499</v>
      </c>
      <c r="J1519" s="17">
        <v>5.3045518422345402E-2</v>
      </c>
      <c r="K1519" s="17">
        <v>0</v>
      </c>
      <c r="L1519" s="17">
        <v>0</v>
      </c>
      <c r="M1519" s="17"/>
      <c r="N1519" s="17">
        <v>0.19035982847226099</v>
      </c>
      <c r="O1519" s="17">
        <v>0.15085921686035</v>
      </c>
      <c r="P1519" s="17">
        <v>0.128654250777859</v>
      </c>
      <c r="Q1519" s="17">
        <v>0</v>
      </c>
      <c r="R1519" s="17"/>
      <c r="S1519" s="17">
        <v>0.25</v>
      </c>
      <c r="T1519" s="17">
        <v>0.12</v>
      </c>
      <c r="U1519" s="17">
        <v>0</v>
      </c>
      <c r="V1519" s="17">
        <v>0.33333333333333298</v>
      </c>
      <c r="W1519" s="17">
        <v>0</v>
      </c>
      <c r="X1519" s="17">
        <v>0.3</v>
      </c>
      <c r="Y1519" s="17">
        <v>0</v>
      </c>
      <c r="Z1519" s="17">
        <v>0.1</v>
      </c>
      <c r="AA1519" s="17">
        <v>0.18181818181818199</v>
      </c>
      <c r="AB1519" s="17"/>
      <c r="AC1519" s="17">
        <v>7.2842072412427405E-2</v>
      </c>
      <c r="AD1519" s="17">
        <v>0.185467603067906</v>
      </c>
      <c r="AE1519" s="17">
        <v>0.151702304714154</v>
      </c>
      <c r="AF1519" s="17"/>
      <c r="AG1519" s="17">
        <v>0.13770007414792201</v>
      </c>
      <c r="AH1519" s="17">
        <v>0.16421071563304199</v>
      </c>
      <c r="AI1519" s="17">
        <v>8.9035685221432098E-2</v>
      </c>
      <c r="AJ1519" s="17">
        <v>0</v>
      </c>
      <c r="AK1519" s="17">
        <v>0.25844799461747497</v>
      </c>
      <c r="AL1519" s="17"/>
      <c r="AM1519" s="17">
        <v>0.13971460397133501</v>
      </c>
      <c r="AN1519" s="17">
        <v>0.224857730778282</v>
      </c>
      <c r="AO1519" s="17">
        <v>0.13378088000813099</v>
      </c>
      <c r="AP1519" s="17">
        <v>0.20946420080675701</v>
      </c>
      <c r="AQ1519" s="17">
        <v>0.10093862106246</v>
      </c>
      <c r="AR1519" s="17"/>
      <c r="AS1519" s="17">
        <v>0.150938452172138</v>
      </c>
      <c r="AT1519" s="17">
        <v>0.22023077615568701</v>
      </c>
      <c r="AU1519" s="17">
        <v>0.108874343477048</v>
      </c>
      <c r="AV1519" s="17">
        <v>0.113196999999283</v>
      </c>
      <c r="AW1519" s="17"/>
      <c r="AX1519" s="17">
        <v>0.17630311675948601</v>
      </c>
      <c r="AY1519" s="17"/>
      <c r="AZ1519" s="17">
        <v>0.243731944246487</v>
      </c>
      <c r="BA1519" s="17">
        <v>0.138182909460347</v>
      </c>
      <c r="BB1519" s="17">
        <v>3.2211290392320902E-2</v>
      </c>
      <c r="BC1519" s="17"/>
      <c r="BD1519" s="17">
        <v>0.16998118843733201</v>
      </c>
      <c r="BE1519" s="17">
        <v>0.162560112783037</v>
      </c>
    </row>
    <row r="1520" spans="2:57" x14ac:dyDescent="0.35">
      <c r="B1520" t="s">
        <v>593</v>
      </c>
      <c r="C1520" s="17">
        <v>0.123807059188259</v>
      </c>
      <c r="D1520" s="17">
        <v>0.10861461600075301</v>
      </c>
      <c r="E1520" s="17">
        <v>0.13350613150877499</v>
      </c>
      <c r="F1520" s="17"/>
      <c r="G1520" s="17">
        <v>0.23696190035775799</v>
      </c>
      <c r="H1520" s="17">
        <v>0.12830411621065499</v>
      </c>
      <c r="I1520" s="17">
        <v>0.14164151490558999</v>
      </c>
      <c r="J1520" s="17">
        <v>0.10667648206180801</v>
      </c>
      <c r="K1520" s="17">
        <v>0</v>
      </c>
      <c r="L1520" s="17">
        <v>0</v>
      </c>
      <c r="M1520" s="17"/>
      <c r="N1520" s="17">
        <v>0.15047707784046499</v>
      </c>
      <c r="O1520" s="17">
        <v>0.11326324950130599</v>
      </c>
      <c r="P1520" s="17">
        <v>0.12583515891154601</v>
      </c>
      <c r="Q1520" s="17">
        <v>0</v>
      </c>
      <c r="R1520" s="17"/>
      <c r="S1520" s="17">
        <v>0.125</v>
      </c>
      <c r="T1520" s="17">
        <v>0.12</v>
      </c>
      <c r="U1520" s="17">
        <v>0.25</v>
      </c>
      <c r="V1520" s="17">
        <v>8.3333333333333301E-2</v>
      </c>
      <c r="W1520" s="17">
        <v>0.18181818181818199</v>
      </c>
      <c r="X1520" s="17">
        <v>0</v>
      </c>
      <c r="Y1520" s="17">
        <v>0.11111111111111099</v>
      </c>
      <c r="Z1520" s="17">
        <v>0.2</v>
      </c>
      <c r="AA1520" s="17">
        <v>9.0909090909090898E-2</v>
      </c>
      <c r="AB1520" s="17"/>
      <c r="AC1520" s="17">
        <v>9.7350631744817104E-2</v>
      </c>
      <c r="AD1520" s="17">
        <v>0.115507950414171</v>
      </c>
      <c r="AE1520" s="17">
        <v>0.14924354335648901</v>
      </c>
      <c r="AF1520" s="17"/>
      <c r="AG1520" s="17">
        <v>0.101197450206226</v>
      </c>
      <c r="AH1520" s="17">
        <v>0.113430294982736</v>
      </c>
      <c r="AI1520" s="17">
        <v>0.21350975636431399</v>
      </c>
      <c r="AJ1520" s="17">
        <v>0.542713567839196</v>
      </c>
      <c r="AK1520" s="17">
        <v>0.14395315126639999</v>
      </c>
      <c r="AL1520" s="17"/>
      <c r="AM1520" s="17">
        <v>0.20169376486018001</v>
      </c>
      <c r="AN1520" s="17">
        <v>0.16130015816715201</v>
      </c>
      <c r="AO1520" s="17">
        <v>0.121215390358188</v>
      </c>
      <c r="AP1520" s="17">
        <v>0.11987630150742599</v>
      </c>
      <c r="AQ1520" s="17">
        <v>0.10093862106246</v>
      </c>
      <c r="AR1520" s="17"/>
      <c r="AS1520" s="17">
        <v>0.17257477138723901</v>
      </c>
      <c r="AT1520" s="17">
        <v>9.2365089794523805E-2</v>
      </c>
      <c r="AU1520" s="17">
        <v>6.7245351884835894E-2</v>
      </c>
      <c r="AV1520" s="17">
        <v>0.17068262382337099</v>
      </c>
      <c r="AW1520" s="17"/>
      <c r="AX1520" s="17">
        <v>0.12797713753852799</v>
      </c>
      <c r="AY1520" s="17"/>
      <c r="AZ1520" s="17">
        <v>0.165325444312239</v>
      </c>
      <c r="BA1520" s="17">
        <v>0.11503715615599901</v>
      </c>
      <c r="BB1520" s="17">
        <v>7.1421991995489306E-2</v>
      </c>
      <c r="BC1520" s="17"/>
      <c r="BD1520" s="17">
        <v>0.118142095816341</v>
      </c>
      <c r="BE1520" s="17">
        <v>0.164582452558309</v>
      </c>
    </row>
    <row r="1521" spans="2:57" x14ac:dyDescent="0.35">
      <c r="B1521" t="s">
        <v>594</v>
      </c>
      <c r="C1521" s="17">
        <v>0.10746396065305799</v>
      </c>
      <c r="D1521" s="17">
        <v>0.15402564527843299</v>
      </c>
      <c r="E1521" s="17">
        <v>8.4896098934057598E-2</v>
      </c>
      <c r="F1521" s="17"/>
      <c r="G1521" s="17">
        <v>0.24940855243952501</v>
      </c>
      <c r="H1521" s="17">
        <v>0.165324999798519</v>
      </c>
      <c r="I1521" s="17">
        <v>6.3586910940693894E-2</v>
      </c>
      <c r="J1521" s="17">
        <v>5.3045518422345402E-2</v>
      </c>
      <c r="K1521" s="17">
        <v>0</v>
      </c>
      <c r="L1521" s="17">
        <v>0</v>
      </c>
      <c r="M1521" s="17"/>
      <c r="N1521" s="17">
        <v>6.9602539219012896E-2</v>
      </c>
      <c r="O1521" s="17">
        <v>7.0291404272094404E-2</v>
      </c>
      <c r="P1521" s="17">
        <v>0.315274189841593</v>
      </c>
      <c r="Q1521" s="17">
        <v>8.9462735513637703E-2</v>
      </c>
      <c r="R1521" s="17"/>
      <c r="S1521" s="17">
        <v>6.25E-2</v>
      </c>
      <c r="T1521" s="17">
        <v>0.08</v>
      </c>
      <c r="U1521" s="17">
        <v>0.25</v>
      </c>
      <c r="V1521" s="17">
        <v>8.3333333333333301E-2</v>
      </c>
      <c r="W1521" s="17">
        <v>0.18181818181818199</v>
      </c>
      <c r="X1521" s="17">
        <v>0.1</v>
      </c>
      <c r="Y1521" s="17">
        <v>0.11111111111111099</v>
      </c>
      <c r="Z1521" s="17">
        <v>0.1</v>
      </c>
      <c r="AA1521" s="17">
        <v>9.0909090909090898E-2</v>
      </c>
      <c r="AB1521" s="17"/>
      <c r="AC1521" s="17">
        <v>0.18856081471486699</v>
      </c>
      <c r="AD1521" s="17">
        <v>7.3466229423487406E-2</v>
      </c>
      <c r="AE1521" s="17">
        <v>0</v>
      </c>
      <c r="AF1521" s="17"/>
      <c r="AG1521" s="17">
        <v>0.103289169762526</v>
      </c>
      <c r="AH1521" s="17">
        <v>0.227127759300573</v>
      </c>
      <c r="AI1521" s="17">
        <v>0</v>
      </c>
      <c r="AJ1521" s="17">
        <v>0</v>
      </c>
      <c r="AK1521" s="17">
        <v>0</v>
      </c>
      <c r="AL1521" s="17"/>
      <c r="AM1521" s="17">
        <v>0.22845138111635199</v>
      </c>
      <c r="AN1521" s="17">
        <v>6.0570532645072402E-2</v>
      </c>
      <c r="AO1521" s="17">
        <v>0.136887216356602</v>
      </c>
      <c r="AP1521" s="17">
        <v>0.127687919619449</v>
      </c>
      <c r="AQ1521" s="17">
        <v>0</v>
      </c>
      <c r="AR1521" s="17"/>
      <c r="AS1521" s="17">
        <v>0.149914108038538</v>
      </c>
      <c r="AT1521" s="17">
        <v>0.12643720450693999</v>
      </c>
      <c r="AU1521" s="17">
        <v>7.7564871793203899E-2</v>
      </c>
      <c r="AV1521" s="17">
        <v>4.1591665815877303E-2</v>
      </c>
      <c r="AW1521" s="17"/>
      <c r="AX1521" s="17">
        <v>0.12552692055366699</v>
      </c>
      <c r="AY1521" s="17"/>
      <c r="AZ1521" s="17">
        <v>0.15911868666975401</v>
      </c>
      <c r="BA1521" s="17">
        <v>0.12748154854360499</v>
      </c>
      <c r="BB1521" s="17">
        <v>0</v>
      </c>
      <c r="BC1521" s="17"/>
      <c r="BD1521" s="17">
        <v>0.126133632855954</v>
      </c>
      <c r="BE1521" s="17">
        <v>0.120498738738334</v>
      </c>
    </row>
    <row r="1522" spans="2:57" x14ac:dyDescent="0.35">
      <c r="B1522" t="s">
        <v>592</v>
      </c>
      <c r="C1522" s="17">
        <v>8.8058600068948403E-2</v>
      </c>
      <c r="D1522" s="17">
        <v>0.10444343277092399</v>
      </c>
      <c r="E1522" s="17">
        <v>8.0855669450260195E-2</v>
      </c>
      <c r="F1522" s="17"/>
      <c r="G1522" s="17">
        <v>0.31298632671777199</v>
      </c>
      <c r="H1522" s="17">
        <v>0.113433773196778</v>
      </c>
      <c r="I1522" s="17">
        <v>3.35183778386519E-2</v>
      </c>
      <c r="J1522" s="17">
        <v>0</v>
      </c>
      <c r="K1522" s="17">
        <v>0.11261706910354501</v>
      </c>
      <c r="L1522" s="17">
        <v>0</v>
      </c>
      <c r="M1522" s="17"/>
      <c r="N1522" s="17">
        <v>6.6125942399306206E-2</v>
      </c>
      <c r="O1522" s="17">
        <v>0.14496811366599099</v>
      </c>
      <c r="P1522" s="17">
        <v>0.137619721412786</v>
      </c>
      <c r="Q1522" s="17">
        <v>0</v>
      </c>
      <c r="R1522" s="17"/>
      <c r="S1522" s="17">
        <v>0.125</v>
      </c>
      <c r="T1522" s="17">
        <v>0.04</v>
      </c>
      <c r="U1522" s="17">
        <v>0</v>
      </c>
      <c r="V1522" s="17">
        <v>8.3333333333333301E-2</v>
      </c>
      <c r="W1522" s="17">
        <v>0.27272727272727298</v>
      </c>
      <c r="X1522" s="17">
        <v>0</v>
      </c>
      <c r="Y1522" s="17">
        <v>0.11111111111111099</v>
      </c>
      <c r="Z1522" s="17">
        <v>0.1</v>
      </c>
      <c r="AA1522" s="17">
        <v>9.0909090909090898E-2</v>
      </c>
      <c r="AB1522" s="17"/>
      <c r="AC1522" s="17">
        <v>6.4346727517902796E-2</v>
      </c>
      <c r="AD1522" s="17">
        <v>4.0638296342228097E-2</v>
      </c>
      <c r="AE1522" s="17">
        <v>0.19943628399483801</v>
      </c>
      <c r="AF1522" s="17"/>
      <c r="AG1522" s="17">
        <v>8.1953942158848894E-2</v>
      </c>
      <c r="AH1522" s="17">
        <v>5.6874395799606701E-2</v>
      </c>
      <c r="AI1522" s="17">
        <v>9.7076922651842396E-2</v>
      </c>
      <c r="AJ1522" s="17">
        <v>0.457286432160804</v>
      </c>
      <c r="AK1522" s="17">
        <v>0</v>
      </c>
      <c r="AL1522" s="17"/>
      <c r="AM1522" s="17">
        <v>0.13971460397133501</v>
      </c>
      <c r="AN1522" s="17">
        <v>3.8900985604480999E-2</v>
      </c>
      <c r="AO1522" s="17">
        <v>9.4393648685289197E-2</v>
      </c>
      <c r="AP1522" s="17">
        <v>8.2090255522208694E-2</v>
      </c>
      <c r="AQ1522" s="17">
        <v>0.10093862106246</v>
      </c>
      <c r="AR1522" s="17"/>
      <c r="AS1522" s="17">
        <v>2.8275247348044701E-2</v>
      </c>
      <c r="AT1522" s="17">
        <v>0.22553258856564501</v>
      </c>
      <c r="AU1522" s="17">
        <v>0</v>
      </c>
      <c r="AV1522" s="17">
        <v>9.5585931130874699E-2</v>
      </c>
      <c r="AW1522" s="17"/>
      <c r="AX1522" s="17">
        <v>6.9565057447826706E-2</v>
      </c>
      <c r="AY1522" s="17"/>
      <c r="AZ1522" s="17">
        <v>0.10961722795234601</v>
      </c>
      <c r="BA1522" s="17">
        <v>0.105806252123103</v>
      </c>
      <c r="BB1522" s="17">
        <v>3.2211290392320902E-2</v>
      </c>
      <c r="BC1522" s="17"/>
      <c r="BD1522" s="17">
        <v>6.2841228904091995E-2</v>
      </c>
      <c r="BE1522" s="17">
        <v>0.121649141871338</v>
      </c>
    </row>
    <row r="1523" spans="2:57" x14ac:dyDescent="0.35">
      <c r="B1523" t="s">
        <v>81</v>
      </c>
      <c r="C1523" s="17">
        <v>5.17461331337861E-2</v>
      </c>
      <c r="D1523" s="17">
        <v>7.3892401957026704E-2</v>
      </c>
      <c r="E1523" s="17">
        <v>4.1021417326476198E-2</v>
      </c>
      <c r="F1523" s="17"/>
      <c r="G1523" s="17">
        <v>0</v>
      </c>
      <c r="H1523" s="17">
        <v>7.7967575942271897E-2</v>
      </c>
      <c r="I1523" s="17">
        <v>3.07419277090011E-2</v>
      </c>
      <c r="J1523" s="17">
        <v>0</v>
      </c>
      <c r="K1523" s="17">
        <v>0.120661145468084</v>
      </c>
      <c r="L1523" s="17">
        <v>0.16827481498049299</v>
      </c>
      <c r="M1523" s="17"/>
      <c r="N1523" s="17">
        <v>4.8449174734162603E-2</v>
      </c>
      <c r="O1523" s="17">
        <v>3.6642936018624402E-2</v>
      </c>
      <c r="P1523" s="17">
        <v>0</v>
      </c>
      <c r="Q1523" s="17">
        <v>0.19764183689353099</v>
      </c>
      <c r="R1523" s="17"/>
      <c r="S1523" s="17">
        <v>6.25E-2</v>
      </c>
      <c r="T1523" s="17">
        <v>0.04</v>
      </c>
      <c r="U1523" s="17">
        <v>0</v>
      </c>
      <c r="V1523" s="17">
        <v>0</v>
      </c>
      <c r="W1523" s="17">
        <v>0</v>
      </c>
      <c r="X1523" s="17">
        <v>0.2</v>
      </c>
      <c r="Y1523" s="17">
        <v>0.11111111111111099</v>
      </c>
      <c r="Z1523" s="17">
        <v>0</v>
      </c>
      <c r="AA1523" s="17">
        <v>9.0909090909090898E-2</v>
      </c>
      <c r="AB1523" s="17"/>
      <c r="AC1523" s="17">
        <v>6.1330479627218597E-2</v>
      </c>
      <c r="AD1523" s="17">
        <v>7.1307025458293705E-2</v>
      </c>
      <c r="AE1523" s="17">
        <v>0</v>
      </c>
      <c r="AF1523" s="17"/>
      <c r="AG1523" s="17">
        <v>5.2758071296452103E-2</v>
      </c>
      <c r="AH1523" s="17">
        <v>2.4842736085268199E-2</v>
      </c>
      <c r="AI1523" s="17">
        <v>0</v>
      </c>
      <c r="AJ1523" s="17">
        <v>0</v>
      </c>
      <c r="AK1523" s="17">
        <v>0</v>
      </c>
      <c r="AL1523" s="17"/>
      <c r="AM1523" s="17">
        <v>0.213678308830791</v>
      </c>
      <c r="AN1523" s="17">
        <v>0</v>
      </c>
      <c r="AO1523" s="17">
        <v>2.5031093993660301E-2</v>
      </c>
      <c r="AP1523" s="17">
        <v>4.2799625618545702E-2</v>
      </c>
      <c r="AQ1523" s="17">
        <v>0.10093862106246</v>
      </c>
      <c r="AR1523" s="17"/>
      <c r="AS1523" s="17">
        <v>2.8275247348044701E-2</v>
      </c>
      <c r="AT1523" s="17">
        <v>5.8060768378319E-2</v>
      </c>
      <c r="AU1523" s="17">
        <v>0.108874343477048</v>
      </c>
      <c r="AV1523" s="17">
        <v>0</v>
      </c>
      <c r="AW1523" s="17"/>
      <c r="AX1523" s="17">
        <v>6.6364535726066404E-2</v>
      </c>
      <c r="AY1523" s="17"/>
      <c r="AZ1523" s="17">
        <v>4.3487639270696002E-2</v>
      </c>
      <c r="BA1523" s="17">
        <v>4.9395339341289701E-2</v>
      </c>
      <c r="BB1523" s="17">
        <v>7.0027109332756104E-2</v>
      </c>
      <c r="BC1523" s="17"/>
      <c r="BD1523" s="17">
        <v>9.9353313224909895E-2</v>
      </c>
      <c r="BE1523" s="17">
        <v>0</v>
      </c>
    </row>
    <row r="1524" spans="2:57" x14ac:dyDescent="0.35">
      <c r="B1524" t="s">
        <v>595</v>
      </c>
      <c r="C1524" s="17">
        <v>1.7264295749532501E-2</v>
      </c>
      <c r="D1524" s="17">
        <v>2.6624100565793399E-2</v>
      </c>
      <c r="E1524" s="17">
        <v>1.26639447259195E-2</v>
      </c>
      <c r="F1524" s="17"/>
      <c r="G1524" s="17">
        <v>0</v>
      </c>
      <c r="H1524" s="17">
        <v>0</v>
      </c>
      <c r="I1524" s="17">
        <v>3.07419277090011E-2</v>
      </c>
      <c r="J1524" s="17">
        <v>5.3630963639462299E-2</v>
      </c>
      <c r="K1524" s="17">
        <v>0</v>
      </c>
      <c r="L1524" s="17">
        <v>0</v>
      </c>
      <c r="M1524" s="17"/>
      <c r="N1524" s="17">
        <v>3.2622031936366598E-2</v>
      </c>
      <c r="O1524" s="17">
        <v>0</v>
      </c>
      <c r="P1524" s="17">
        <v>0</v>
      </c>
      <c r="Q1524" s="17">
        <v>0</v>
      </c>
      <c r="R1524" s="17"/>
      <c r="S1524" s="17">
        <v>0</v>
      </c>
      <c r="T1524" s="17">
        <v>0</v>
      </c>
      <c r="U1524" s="17">
        <v>0</v>
      </c>
      <c r="V1524" s="17">
        <v>0</v>
      </c>
      <c r="W1524" s="17">
        <v>9.0909090909090898E-2</v>
      </c>
      <c r="X1524" s="17">
        <v>0.1</v>
      </c>
      <c r="Y1524" s="17">
        <v>0</v>
      </c>
      <c r="Z1524" s="17">
        <v>0</v>
      </c>
      <c r="AA1524" s="17">
        <v>0</v>
      </c>
      <c r="AB1524" s="17"/>
      <c r="AC1524" s="17">
        <v>3.2173363758951398E-2</v>
      </c>
      <c r="AD1524" s="17">
        <v>1.7031102640858501E-2</v>
      </c>
      <c r="AE1524" s="17">
        <v>0</v>
      </c>
      <c r="AF1524" s="17"/>
      <c r="AG1524" s="17">
        <v>0</v>
      </c>
      <c r="AH1524" s="17">
        <v>2.5399097263419299E-2</v>
      </c>
      <c r="AI1524" s="17">
        <v>0</v>
      </c>
      <c r="AJ1524" s="17">
        <v>0</v>
      </c>
      <c r="AK1524" s="17">
        <v>8.6335257276540303E-2</v>
      </c>
      <c r="AL1524" s="17"/>
      <c r="AM1524" s="17">
        <v>0</v>
      </c>
      <c r="AN1524" s="17">
        <v>0</v>
      </c>
      <c r="AO1524" s="17">
        <v>4.5074198465126898E-2</v>
      </c>
      <c r="AP1524" s="17">
        <v>0</v>
      </c>
      <c r="AQ1524" s="17">
        <v>0</v>
      </c>
      <c r="AR1524" s="17"/>
      <c r="AS1524" s="17">
        <v>0</v>
      </c>
      <c r="AT1524" s="17">
        <v>6.1354620020322902E-2</v>
      </c>
      <c r="AU1524" s="17">
        <v>0</v>
      </c>
      <c r="AV1524" s="17">
        <v>0</v>
      </c>
      <c r="AW1524" s="17"/>
      <c r="AX1524" s="17">
        <v>2.2141499328906401E-2</v>
      </c>
      <c r="AY1524" s="17"/>
      <c r="AZ1524" s="17">
        <v>0</v>
      </c>
      <c r="BA1524" s="17">
        <v>0</v>
      </c>
      <c r="BB1524" s="17">
        <v>6.8839652259396103E-2</v>
      </c>
      <c r="BC1524" s="17"/>
      <c r="BD1524" s="17">
        <v>0</v>
      </c>
      <c r="BE1524" s="17">
        <v>3.8566339104807203E-2</v>
      </c>
    </row>
    <row r="1525" spans="2:57" x14ac:dyDescent="0.35">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c r="AY1525" s="17"/>
      <c r="AZ1525" s="17"/>
      <c r="BA1525" s="17"/>
      <c r="BB1525" s="17"/>
      <c r="BC1525" s="17"/>
      <c r="BD1525" s="17"/>
      <c r="BE1525" s="17"/>
    </row>
    <row r="1526" spans="2:57" x14ac:dyDescent="0.35">
      <c r="B1526" s="6" t="s">
        <v>601</v>
      </c>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row>
    <row r="1527" spans="2:57" x14ac:dyDescent="0.35">
      <c r="B1527" s="24" t="s">
        <v>85</v>
      </c>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c r="AX1527" s="17"/>
      <c r="AY1527" s="17"/>
      <c r="AZ1527" s="17"/>
      <c r="BA1527" s="17"/>
      <c r="BB1527" s="17"/>
      <c r="BC1527" s="17"/>
      <c r="BD1527" s="17"/>
      <c r="BE1527" s="17"/>
    </row>
    <row r="1528" spans="2:57" x14ac:dyDescent="0.35">
      <c r="B1528" t="s">
        <v>586</v>
      </c>
      <c r="C1528" s="17">
        <v>0.37323317418385998</v>
      </c>
      <c r="D1528" s="17">
        <v>0.28316501528683002</v>
      </c>
      <c r="E1528" s="17">
        <v>0.44610524955719599</v>
      </c>
      <c r="F1528" s="17"/>
      <c r="G1528" s="17">
        <v>0.28551331656163698</v>
      </c>
      <c r="H1528" s="17">
        <v>0.197826845623086</v>
      </c>
      <c r="I1528" s="17">
        <v>0.30627740440948997</v>
      </c>
      <c r="J1528" s="17">
        <v>0.54577101235327496</v>
      </c>
      <c r="K1528" s="17">
        <v>0.57087589719309895</v>
      </c>
      <c r="L1528" s="17">
        <v>0.73085264189498</v>
      </c>
      <c r="M1528" s="17"/>
      <c r="N1528" s="17">
        <v>0.49913093373408501</v>
      </c>
      <c r="O1528" s="17">
        <v>0.251553828049428</v>
      </c>
      <c r="P1528" s="17">
        <v>0.32536870227189102</v>
      </c>
      <c r="Q1528" s="17">
        <v>0.253963485288144</v>
      </c>
      <c r="R1528" s="17"/>
      <c r="S1528" s="17">
        <v>0.33333333333333298</v>
      </c>
      <c r="T1528" s="17">
        <v>0.28000000000000003</v>
      </c>
      <c r="U1528" s="17">
        <v>0.42857142857142899</v>
      </c>
      <c r="V1528" s="17">
        <v>0.54545454545454497</v>
      </c>
      <c r="W1528" s="17">
        <v>0.4</v>
      </c>
      <c r="X1528" s="17">
        <v>0.3125</v>
      </c>
      <c r="Y1528" s="17">
        <v>0.47058823529411797</v>
      </c>
      <c r="Z1528" s="17">
        <v>0.8</v>
      </c>
      <c r="AA1528" s="17">
        <v>0.16666666666666699</v>
      </c>
      <c r="AB1528" s="17"/>
      <c r="AC1528" s="17">
        <v>0.51839380257689305</v>
      </c>
      <c r="AD1528" s="17">
        <v>0.33576379277184698</v>
      </c>
      <c r="AE1528" s="17">
        <v>0.19121102069674201</v>
      </c>
      <c r="AF1528" s="17"/>
      <c r="AG1528" s="17">
        <v>0.43423723242908202</v>
      </c>
      <c r="AH1528" s="17">
        <v>0.33196759494975597</v>
      </c>
      <c r="AI1528" s="17">
        <v>0.30100390376559899</v>
      </c>
      <c r="AJ1528" s="17" t="s">
        <v>600</v>
      </c>
      <c r="AK1528" s="17">
        <v>0.118253486961795</v>
      </c>
      <c r="AL1528" s="17"/>
      <c r="AM1528" s="17">
        <v>0.20783320977712699</v>
      </c>
      <c r="AN1528" s="17">
        <v>0.33705992485990499</v>
      </c>
      <c r="AO1528" s="17">
        <v>0.32236724761368502</v>
      </c>
      <c r="AP1528" s="17">
        <v>0.40264243631772501</v>
      </c>
      <c r="AQ1528" s="17">
        <v>0.68234904331980495</v>
      </c>
      <c r="AR1528" s="17"/>
      <c r="AS1528" s="17">
        <v>0.48255969846879598</v>
      </c>
      <c r="AT1528" s="17">
        <v>0.27599573128478899</v>
      </c>
      <c r="AU1528" s="17">
        <v>0.44171510006235398</v>
      </c>
      <c r="AV1528" s="17">
        <v>0.31463164492051698</v>
      </c>
      <c r="AW1528" s="17"/>
      <c r="AX1528" s="17">
        <v>0.374506859147894</v>
      </c>
      <c r="AY1528" s="17"/>
      <c r="AZ1528" s="17">
        <v>0.226706908283138</v>
      </c>
      <c r="BA1528" s="17">
        <v>0.35849667722948803</v>
      </c>
      <c r="BB1528" s="17">
        <v>0.60062999997135402</v>
      </c>
      <c r="BC1528" s="17"/>
      <c r="BD1528" s="17">
        <v>0.37059388050358699</v>
      </c>
      <c r="BE1528" s="17">
        <v>0.32338335015528402</v>
      </c>
    </row>
    <row r="1529" spans="2:57" x14ac:dyDescent="0.35">
      <c r="B1529" t="s">
        <v>587</v>
      </c>
      <c r="C1529" s="17">
        <v>0.323878605024502</v>
      </c>
      <c r="D1529" s="17">
        <v>0.35223003092670802</v>
      </c>
      <c r="E1529" s="17">
        <v>0.30094011854284602</v>
      </c>
      <c r="F1529" s="17"/>
      <c r="G1529" s="17">
        <v>0.25768206513040698</v>
      </c>
      <c r="H1529" s="17">
        <v>0.37114275818904602</v>
      </c>
      <c r="I1529" s="17">
        <v>0.399078858824643</v>
      </c>
      <c r="J1529" s="17">
        <v>0.24368109562194901</v>
      </c>
      <c r="K1529" s="17">
        <v>0.23506388069305301</v>
      </c>
      <c r="L1529" s="17">
        <v>0.35513151070350601</v>
      </c>
      <c r="M1529" s="17"/>
      <c r="N1529" s="17">
        <v>0.33264349449781</v>
      </c>
      <c r="O1529" s="17">
        <v>0.33414731137988801</v>
      </c>
      <c r="P1529" s="17">
        <v>0.36422196994681699</v>
      </c>
      <c r="Q1529" s="17">
        <v>0.170285437838541</v>
      </c>
      <c r="R1529" s="17"/>
      <c r="S1529" s="17">
        <v>0.238095238095238</v>
      </c>
      <c r="T1529" s="17">
        <v>0.44</v>
      </c>
      <c r="U1529" s="17">
        <v>0.42857142857142899</v>
      </c>
      <c r="V1529" s="17">
        <v>0.27272727272727298</v>
      </c>
      <c r="W1529" s="17">
        <v>0.2</v>
      </c>
      <c r="X1529" s="17">
        <v>0.4375</v>
      </c>
      <c r="Y1529" s="17">
        <v>0.11764705882352899</v>
      </c>
      <c r="Z1529" s="17">
        <v>0.2</v>
      </c>
      <c r="AA1529" s="17">
        <v>0.41666666666666702</v>
      </c>
      <c r="AB1529" s="17"/>
      <c r="AC1529" s="17">
        <v>0.37779004757187501</v>
      </c>
      <c r="AD1529" s="17">
        <v>0.31187124483015999</v>
      </c>
      <c r="AE1529" s="17">
        <v>0.353383959630309</v>
      </c>
      <c r="AF1529" s="17"/>
      <c r="AG1529" s="17">
        <v>0.29267233928158798</v>
      </c>
      <c r="AH1529" s="17">
        <v>0.29903044178634902</v>
      </c>
      <c r="AI1529" s="17">
        <v>0.50318277518257803</v>
      </c>
      <c r="AJ1529" s="17" t="s">
        <v>600</v>
      </c>
      <c r="AK1529" s="17">
        <v>0.51667677380230403</v>
      </c>
      <c r="AL1529" s="17"/>
      <c r="AM1529" s="17">
        <v>0.35899750502724098</v>
      </c>
      <c r="AN1529" s="17">
        <v>0.159265890699993</v>
      </c>
      <c r="AO1529" s="17">
        <v>0.488737037963905</v>
      </c>
      <c r="AP1529" s="17">
        <v>0.311270028368896</v>
      </c>
      <c r="AQ1529" s="17">
        <v>0.33048952207405002</v>
      </c>
      <c r="AR1529" s="17"/>
      <c r="AS1529" s="17">
        <v>0.39522247023496199</v>
      </c>
      <c r="AT1529" s="17">
        <v>0.37983727073180101</v>
      </c>
      <c r="AU1529" s="17">
        <v>0.19552522626464</v>
      </c>
      <c r="AV1529" s="17">
        <v>0.267639450743547</v>
      </c>
      <c r="AW1529" s="17"/>
      <c r="AX1529" s="17">
        <v>0.33904021284685099</v>
      </c>
      <c r="AY1529" s="17"/>
      <c r="AZ1529" s="17">
        <v>0.33778713883063</v>
      </c>
      <c r="BA1529" s="17">
        <v>0.40204777134842701</v>
      </c>
      <c r="BB1529" s="17">
        <v>0.20466911537410301</v>
      </c>
      <c r="BC1529" s="17"/>
      <c r="BD1529" s="17">
        <v>0.35359952451121202</v>
      </c>
      <c r="BE1529" s="17">
        <v>0.30157565828979199</v>
      </c>
    </row>
    <row r="1530" spans="2:57" x14ac:dyDescent="0.35">
      <c r="B1530" t="s">
        <v>591</v>
      </c>
      <c r="C1530" s="17">
        <v>0.266810164798923</v>
      </c>
      <c r="D1530" s="17">
        <v>0.211353638375258</v>
      </c>
      <c r="E1530" s="17">
        <v>0.31167876456800298</v>
      </c>
      <c r="F1530" s="17"/>
      <c r="G1530" s="17">
        <v>0.1157900495432</v>
      </c>
      <c r="H1530" s="17">
        <v>0.21458722642387701</v>
      </c>
      <c r="I1530" s="17">
        <v>0.299133225750567</v>
      </c>
      <c r="J1530" s="17">
        <v>0.207739942738143</v>
      </c>
      <c r="K1530" s="17">
        <v>0.34172478485892999</v>
      </c>
      <c r="L1530" s="17">
        <v>0.65014205872235398</v>
      </c>
      <c r="M1530" s="17"/>
      <c r="N1530" s="17">
        <v>0.23137332918678</v>
      </c>
      <c r="O1530" s="17">
        <v>0.394598389251963</v>
      </c>
      <c r="P1530" s="17">
        <v>0.22666885368562001</v>
      </c>
      <c r="Q1530" s="17">
        <v>8.5142718919270596E-2</v>
      </c>
      <c r="R1530" s="17"/>
      <c r="S1530" s="17">
        <v>0.238095238095238</v>
      </c>
      <c r="T1530" s="17">
        <v>0.16</v>
      </c>
      <c r="U1530" s="17">
        <v>0.57142857142857095</v>
      </c>
      <c r="V1530" s="17">
        <v>0.45454545454545497</v>
      </c>
      <c r="W1530" s="17">
        <v>0.3</v>
      </c>
      <c r="X1530" s="17">
        <v>0.1875</v>
      </c>
      <c r="Y1530" s="17">
        <v>0.11764705882352899</v>
      </c>
      <c r="Z1530" s="17">
        <v>0</v>
      </c>
      <c r="AA1530" s="17">
        <v>0.33333333333333298</v>
      </c>
      <c r="AB1530" s="17"/>
      <c r="AC1530" s="17">
        <v>0.26596696849381002</v>
      </c>
      <c r="AD1530" s="17">
        <v>0.25633742113449598</v>
      </c>
      <c r="AE1530" s="17">
        <v>0.40492799917963601</v>
      </c>
      <c r="AF1530" s="17"/>
      <c r="AG1530" s="17">
        <v>0.262708117437086</v>
      </c>
      <c r="AH1530" s="17">
        <v>0.27679504377126801</v>
      </c>
      <c r="AI1530" s="17">
        <v>0.216516437484922</v>
      </c>
      <c r="AJ1530" s="17" t="s">
        <v>600</v>
      </c>
      <c r="AK1530" s="17">
        <v>0.13098847786537299</v>
      </c>
      <c r="AL1530" s="17"/>
      <c r="AM1530" s="17">
        <v>0.215983352640576</v>
      </c>
      <c r="AN1530" s="17">
        <v>0.24441920756030799</v>
      </c>
      <c r="AO1530" s="17">
        <v>0.26586021057963799</v>
      </c>
      <c r="AP1530" s="17">
        <v>0.23386107529618799</v>
      </c>
      <c r="AQ1530" s="17">
        <v>0.66951047792595098</v>
      </c>
      <c r="AR1530" s="17"/>
      <c r="AS1530" s="17">
        <v>0.25500664721594501</v>
      </c>
      <c r="AT1530" s="17">
        <v>0.21277863945886499</v>
      </c>
      <c r="AU1530" s="17">
        <v>0.33542315761402802</v>
      </c>
      <c r="AV1530" s="17">
        <v>0.312651130989687</v>
      </c>
      <c r="AW1530" s="17"/>
      <c r="AX1530" s="17">
        <v>0.247730113241238</v>
      </c>
      <c r="AY1530" s="17"/>
      <c r="AZ1530" s="17">
        <v>0.23487189047381499</v>
      </c>
      <c r="BA1530" s="17">
        <v>0.291661092344286</v>
      </c>
      <c r="BB1530" s="17">
        <v>0.26385537693509697</v>
      </c>
      <c r="BC1530" s="17"/>
      <c r="BD1530" s="17">
        <v>0.248778969425135</v>
      </c>
      <c r="BE1530" s="17">
        <v>0.25143495250669201</v>
      </c>
    </row>
    <row r="1531" spans="2:57" x14ac:dyDescent="0.35">
      <c r="B1531" t="s">
        <v>589</v>
      </c>
      <c r="C1531" s="17">
        <v>0.23112027582846301</v>
      </c>
      <c r="D1531" s="17">
        <v>0.20888626162263799</v>
      </c>
      <c r="E1531" s="17">
        <v>0.24910930523574901</v>
      </c>
      <c r="F1531" s="17"/>
      <c r="G1531" s="17">
        <v>0.30229239941130998</v>
      </c>
      <c r="H1531" s="17">
        <v>0.15493271277311599</v>
      </c>
      <c r="I1531" s="17">
        <v>0.36525783788416899</v>
      </c>
      <c r="J1531" s="17">
        <v>0.21164994166038301</v>
      </c>
      <c r="K1531" s="17">
        <v>5.2127509554751997E-2</v>
      </c>
      <c r="L1531" s="17">
        <v>0.38868159842452099</v>
      </c>
      <c r="M1531" s="17"/>
      <c r="N1531" s="17">
        <v>0.13964996445137001</v>
      </c>
      <c r="O1531" s="17">
        <v>0.43459012769490202</v>
      </c>
      <c r="P1531" s="17">
        <v>9.2882252108464403E-2</v>
      </c>
      <c r="Q1531" s="17">
        <v>0.25401382587875398</v>
      </c>
      <c r="R1531" s="17"/>
      <c r="S1531" s="17">
        <v>0.19047619047618999</v>
      </c>
      <c r="T1531" s="17">
        <v>0.28000000000000003</v>
      </c>
      <c r="U1531" s="17">
        <v>0.28571428571428598</v>
      </c>
      <c r="V1531" s="17">
        <v>0.18181818181818199</v>
      </c>
      <c r="W1531" s="17">
        <v>0.2</v>
      </c>
      <c r="X1531" s="17">
        <v>0.3125</v>
      </c>
      <c r="Y1531" s="17">
        <v>0.17647058823529399</v>
      </c>
      <c r="Z1531" s="17">
        <v>0</v>
      </c>
      <c r="AA1531" s="17">
        <v>0.25</v>
      </c>
      <c r="AB1531" s="17"/>
      <c r="AC1531" s="17">
        <v>0.230642020910513</v>
      </c>
      <c r="AD1531" s="17">
        <v>0.192635180827054</v>
      </c>
      <c r="AE1531" s="17">
        <v>0.33758765770078097</v>
      </c>
      <c r="AF1531" s="17"/>
      <c r="AG1531" s="17">
        <v>0.31393881744147001</v>
      </c>
      <c r="AH1531" s="17">
        <v>0.200927376510698</v>
      </c>
      <c r="AI1531" s="17">
        <v>0</v>
      </c>
      <c r="AJ1531" s="17" t="s">
        <v>600</v>
      </c>
      <c r="AK1531" s="17">
        <v>0.35961188599151001</v>
      </c>
      <c r="AL1531" s="17"/>
      <c r="AM1531" s="17">
        <v>0.35430744336076903</v>
      </c>
      <c r="AN1531" s="17">
        <v>0.26815045980006802</v>
      </c>
      <c r="AO1531" s="17">
        <v>0.13680834592723601</v>
      </c>
      <c r="AP1531" s="17">
        <v>0.28229751407896803</v>
      </c>
      <c r="AQ1531" s="17">
        <v>0</v>
      </c>
      <c r="AR1531" s="17"/>
      <c r="AS1531" s="17">
        <v>0.28051048929214301</v>
      </c>
      <c r="AT1531" s="17">
        <v>0.206972571613593</v>
      </c>
      <c r="AU1531" s="17">
        <v>0.22890423395659401</v>
      </c>
      <c r="AV1531" s="17">
        <v>0.20930431314455</v>
      </c>
      <c r="AW1531" s="17"/>
      <c r="AX1531" s="17">
        <v>0.24011666040587701</v>
      </c>
      <c r="AY1531" s="17"/>
      <c r="AZ1531" s="17">
        <v>0.27639226897449698</v>
      </c>
      <c r="BA1531" s="17">
        <v>0.17853750189825601</v>
      </c>
      <c r="BB1531" s="17">
        <v>0.24851833168128401</v>
      </c>
      <c r="BC1531" s="17"/>
      <c r="BD1531" s="17">
        <v>0.27830157552624502</v>
      </c>
      <c r="BE1531" s="17">
        <v>0.25184932176264302</v>
      </c>
    </row>
    <row r="1532" spans="2:57" x14ac:dyDescent="0.35">
      <c r="B1532" t="s">
        <v>594</v>
      </c>
      <c r="C1532" s="17">
        <v>0.21516253075913</v>
      </c>
      <c r="D1532" s="17">
        <v>0.29286658567817397</v>
      </c>
      <c r="E1532" s="17">
        <v>0.15229396748198001</v>
      </c>
      <c r="F1532" s="17"/>
      <c r="G1532" s="17">
        <v>0.25768206513040698</v>
      </c>
      <c r="H1532" s="17">
        <v>0.34739960893598698</v>
      </c>
      <c r="I1532" s="17">
        <v>0.163696517833857</v>
      </c>
      <c r="J1532" s="17">
        <v>0.25518929674771501</v>
      </c>
      <c r="K1532" s="17">
        <v>0</v>
      </c>
      <c r="L1532" s="17">
        <v>0.109031604163357</v>
      </c>
      <c r="M1532" s="17"/>
      <c r="N1532" s="17">
        <v>0.19067332255324401</v>
      </c>
      <c r="O1532" s="17">
        <v>0.28215662459544899</v>
      </c>
      <c r="P1532" s="17">
        <v>0.228148647081825</v>
      </c>
      <c r="Q1532" s="17">
        <v>8.5142718919270596E-2</v>
      </c>
      <c r="R1532" s="17"/>
      <c r="S1532" s="17">
        <v>9.5238095238095205E-2</v>
      </c>
      <c r="T1532" s="17">
        <v>0.4</v>
      </c>
      <c r="U1532" s="17">
        <v>0</v>
      </c>
      <c r="V1532" s="17">
        <v>9.0909090909090898E-2</v>
      </c>
      <c r="W1532" s="17">
        <v>0.1</v>
      </c>
      <c r="X1532" s="17">
        <v>0.375</v>
      </c>
      <c r="Y1532" s="17">
        <v>0.23529411764705899</v>
      </c>
      <c r="Z1532" s="17">
        <v>0</v>
      </c>
      <c r="AA1532" s="17">
        <v>0.33333333333333298</v>
      </c>
      <c r="AB1532" s="17"/>
      <c r="AC1532" s="17">
        <v>0.22671417533324101</v>
      </c>
      <c r="AD1532" s="17">
        <v>0.19131825485194801</v>
      </c>
      <c r="AE1532" s="17">
        <v>0.274718964233581</v>
      </c>
      <c r="AF1532" s="17"/>
      <c r="AG1532" s="17">
        <v>0.20923186459670001</v>
      </c>
      <c r="AH1532" s="17">
        <v>0.20639749018658199</v>
      </c>
      <c r="AI1532" s="17">
        <v>0.29679858324012498</v>
      </c>
      <c r="AJ1532" s="17" t="s">
        <v>600</v>
      </c>
      <c r="AK1532" s="17">
        <v>0.24924196482716801</v>
      </c>
      <c r="AL1532" s="17"/>
      <c r="AM1532" s="17">
        <v>0.21540946323835</v>
      </c>
      <c r="AN1532" s="17">
        <v>0.30165973441830701</v>
      </c>
      <c r="AO1532" s="17">
        <v>0.23331720977710199</v>
      </c>
      <c r="AP1532" s="17">
        <v>0.18464579301003001</v>
      </c>
      <c r="AQ1532" s="17">
        <v>0</v>
      </c>
      <c r="AR1532" s="17"/>
      <c r="AS1532" s="17">
        <v>0.15777399810632201</v>
      </c>
      <c r="AT1532" s="17">
        <v>0.336288983028874</v>
      </c>
      <c r="AU1532" s="17">
        <v>0.12453532401011901</v>
      </c>
      <c r="AV1532" s="17">
        <v>0.15558087858241701</v>
      </c>
      <c r="AW1532" s="17"/>
      <c r="AX1532" s="17">
        <v>0.22912685715056999</v>
      </c>
      <c r="AY1532" s="17"/>
      <c r="AZ1532" s="17">
        <v>0.31323176451102103</v>
      </c>
      <c r="BA1532" s="17">
        <v>0.17070987074545799</v>
      </c>
      <c r="BB1532" s="17">
        <v>0.14602770003412599</v>
      </c>
      <c r="BC1532" s="17"/>
      <c r="BD1532" s="17">
        <v>0.22598108580772799</v>
      </c>
      <c r="BE1532" s="17">
        <v>0.26363800653813801</v>
      </c>
    </row>
    <row r="1533" spans="2:57" x14ac:dyDescent="0.35">
      <c r="B1533" t="s">
        <v>590</v>
      </c>
      <c r="C1533" s="17">
        <v>0.19561149944140699</v>
      </c>
      <c r="D1533" s="17">
        <v>0.26913133029943798</v>
      </c>
      <c r="E1533" s="17">
        <v>0.13612829559523501</v>
      </c>
      <c r="F1533" s="17"/>
      <c r="G1533" s="17">
        <v>0.114569717571536</v>
      </c>
      <c r="H1533" s="17">
        <v>0.28525627911559798</v>
      </c>
      <c r="I1533" s="17">
        <v>0.26272946481510101</v>
      </c>
      <c r="J1533" s="17">
        <v>0.207739942738143</v>
      </c>
      <c r="K1533" s="17">
        <v>5.4234358050445998E-2</v>
      </c>
      <c r="L1533" s="17">
        <v>0</v>
      </c>
      <c r="M1533" s="17"/>
      <c r="N1533" s="17">
        <v>0.117921987996442</v>
      </c>
      <c r="O1533" s="17">
        <v>0.29689796559062298</v>
      </c>
      <c r="P1533" s="17">
        <v>8.9944370654911995E-2</v>
      </c>
      <c r="Q1533" s="17">
        <v>0.43457353854380598</v>
      </c>
      <c r="R1533" s="17"/>
      <c r="S1533" s="17">
        <v>0.33333333333333298</v>
      </c>
      <c r="T1533" s="17">
        <v>0.24</v>
      </c>
      <c r="U1533" s="17">
        <v>0.28571428571428598</v>
      </c>
      <c r="V1533" s="17">
        <v>0</v>
      </c>
      <c r="W1533" s="17">
        <v>0.1</v>
      </c>
      <c r="X1533" s="17">
        <v>0.25</v>
      </c>
      <c r="Y1533" s="17">
        <v>5.8823529411764698E-2</v>
      </c>
      <c r="Z1533" s="17">
        <v>0</v>
      </c>
      <c r="AA1533" s="17">
        <v>0.25</v>
      </c>
      <c r="AB1533" s="17"/>
      <c r="AC1533" s="17">
        <v>0.17925144562300899</v>
      </c>
      <c r="AD1533" s="17">
        <v>0.15724830454102701</v>
      </c>
      <c r="AE1533" s="17">
        <v>0.40419289993542201</v>
      </c>
      <c r="AF1533" s="17"/>
      <c r="AG1533" s="17">
        <v>0.16734395117124401</v>
      </c>
      <c r="AH1533" s="17">
        <v>0.23057311963340399</v>
      </c>
      <c r="AI1533" s="17">
        <v>0.185681075509354</v>
      </c>
      <c r="AJ1533" s="17" t="s">
        <v>600</v>
      </c>
      <c r="AK1533" s="17">
        <v>0.35961188599151001</v>
      </c>
      <c r="AL1533" s="17"/>
      <c r="AM1533" s="17">
        <v>0.29511311101334903</v>
      </c>
      <c r="AN1533" s="17">
        <v>7.5762340038163997E-2</v>
      </c>
      <c r="AO1533" s="17">
        <v>0.19694086952696399</v>
      </c>
      <c r="AP1533" s="17">
        <v>0.22549023856189099</v>
      </c>
      <c r="AQ1533" s="17">
        <v>0</v>
      </c>
      <c r="AR1533" s="17"/>
      <c r="AS1533" s="17">
        <v>0.14525315789142901</v>
      </c>
      <c r="AT1533" s="17">
        <v>0.16398255129067399</v>
      </c>
      <c r="AU1533" s="17">
        <v>0.28938933505376702</v>
      </c>
      <c r="AV1533" s="17">
        <v>0.20930431314455</v>
      </c>
      <c r="AW1533" s="17"/>
      <c r="AX1533" s="17">
        <v>0.17451754602664901</v>
      </c>
      <c r="AY1533" s="17"/>
      <c r="AZ1533" s="17">
        <v>0.15667821320700401</v>
      </c>
      <c r="BA1533" s="17">
        <v>0.22819475624787999</v>
      </c>
      <c r="BB1533" s="17">
        <v>0.18373971933804401</v>
      </c>
      <c r="BC1533" s="17"/>
      <c r="BD1533" s="17">
        <v>0.21818984149444801</v>
      </c>
      <c r="BE1533" s="17">
        <v>0.22845110530853299</v>
      </c>
    </row>
    <row r="1534" spans="2:57" x14ac:dyDescent="0.35">
      <c r="B1534" t="s">
        <v>588</v>
      </c>
      <c r="C1534" s="17">
        <v>0.192797787933844</v>
      </c>
      <c r="D1534" s="17">
        <v>0.139996686856837</v>
      </c>
      <c r="E1534" s="17">
        <v>0.23551794414218499</v>
      </c>
      <c r="F1534" s="17"/>
      <c r="G1534" s="17">
        <v>0.24580593586994301</v>
      </c>
      <c r="H1534" s="17">
        <v>0.18477785967900501</v>
      </c>
      <c r="I1534" s="17">
        <v>0.23199172709715399</v>
      </c>
      <c r="J1534" s="17">
        <v>0</v>
      </c>
      <c r="K1534" s="17">
        <v>0.388060348907598</v>
      </c>
      <c r="L1534" s="17">
        <v>0</v>
      </c>
      <c r="M1534" s="17"/>
      <c r="N1534" s="17">
        <v>0.16308609849417599</v>
      </c>
      <c r="O1534" s="17">
        <v>0.28045867741451003</v>
      </c>
      <c r="P1534" s="17">
        <v>0.17039712430603901</v>
      </c>
      <c r="Q1534" s="17">
        <v>8.5142718919270596E-2</v>
      </c>
      <c r="R1534" s="17"/>
      <c r="S1534" s="17">
        <v>9.5238095238095205E-2</v>
      </c>
      <c r="T1534" s="17">
        <v>0.24</v>
      </c>
      <c r="U1534" s="17">
        <v>0.42857142857142899</v>
      </c>
      <c r="V1534" s="17">
        <v>9.0909090909090898E-2</v>
      </c>
      <c r="W1534" s="17">
        <v>0</v>
      </c>
      <c r="X1534" s="17">
        <v>0.3125</v>
      </c>
      <c r="Y1534" s="17">
        <v>0.17647058823529399</v>
      </c>
      <c r="Z1534" s="17">
        <v>0</v>
      </c>
      <c r="AA1534" s="17">
        <v>0.16666666666666699</v>
      </c>
      <c r="AB1534" s="17"/>
      <c r="AC1534" s="17">
        <v>0.209881420122736</v>
      </c>
      <c r="AD1534" s="17">
        <v>0.16240255341985099</v>
      </c>
      <c r="AE1534" s="17">
        <v>0.39799706344847902</v>
      </c>
      <c r="AF1534" s="17"/>
      <c r="AG1534" s="17">
        <v>9.2985197558057994E-2</v>
      </c>
      <c r="AH1534" s="17">
        <v>0.29305261023155699</v>
      </c>
      <c r="AI1534" s="17">
        <v>9.7369344474417197E-2</v>
      </c>
      <c r="AJ1534" s="17" t="s">
        <v>600</v>
      </c>
      <c r="AK1534" s="17">
        <v>0.13098847786537299</v>
      </c>
      <c r="AL1534" s="17"/>
      <c r="AM1534" s="17">
        <v>0.14505853824128001</v>
      </c>
      <c r="AN1534" s="17">
        <v>0.189913470464175</v>
      </c>
      <c r="AO1534" s="17">
        <v>0.20276633395225699</v>
      </c>
      <c r="AP1534" s="17">
        <v>0.21245412997891999</v>
      </c>
      <c r="AQ1534" s="17">
        <v>0</v>
      </c>
      <c r="AR1534" s="17"/>
      <c r="AS1534" s="17">
        <v>0.21772378105522699</v>
      </c>
      <c r="AT1534" s="17">
        <v>0.225837009317989</v>
      </c>
      <c r="AU1534" s="17">
        <v>0.19467884889051701</v>
      </c>
      <c r="AV1534" s="17">
        <v>5.8335137598997201E-2</v>
      </c>
      <c r="AW1534" s="17"/>
      <c r="AX1534" s="17">
        <v>0.19057024338401299</v>
      </c>
      <c r="AY1534" s="17"/>
      <c r="AZ1534" s="17">
        <v>0.18537011324153299</v>
      </c>
      <c r="BA1534" s="17">
        <v>0.17459786417730899</v>
      </c>
      <c r="BB1534" s="17">
        <v>0.24995751939942901</v>
      </c>
      <c r="BC1534" s="17"/>
      <c r="BD1534" s="17">
        <v>0.248711405577561</v>
      </c>
      <c r="BE1534" s="17">
        <v>0.161212029593712</v>
      </c>
    </row>
    <row r="1535" spans="2:57" x14ac:dyDescent="0.35">
      <c r="B1535" t="s">
        <v>592</v>
      </c>
      <c r="C1535" s="17">
        <v>0.180144132155831</v>
      </c>
      <c r="D1535" s="17">
        <v>0.18480261594056399</v>
      </c>
      <c r="E1535" s="17">
        <v>0.17637506009258699</v>
      </c>
      <c r="F1535" s="17"/>
      <c r="G1535" s="17">
        <v>0.41945690152714898</v>
      </c>
      <c r="H1535" s="17">
        <v>0.105504042401543</v>
      </c>
      <c r="I1535" s="17">
        <v>0.21334715028735199</v>
      </c>
      <c r="J1535" s="17">
        <v>0.104804971111346</v>
      </c>
      <c r="K1535" s="17">
        <v>0.11227463596408099</v>
      </c>
      <c r="L1535" s="17">
        <v>0.24609990654014899</v>
      </c>
      <c r="M1535" s="17"/>
      <c r="N1535" s="17">
        <v>0.186306323047808</v>
      </c>
      <c r="O1535" s="17">
        <v>0.173297238839205</v>
      </c>
      <c r="P1535" s="17">
        <v>0.22689484456666201</v>
      </c>
      <c r="Q1535" s="17">
        <v>8.5142718919270596E-2</v>
      </c>
      <c r="R1535" s="17"/>
      <c r="S1535" s="17">
        <v>0.28571428571428598</v>
      </c>
      <c r="T1535" s="17">
        <v>0.12</v>
      </c>
      <c r="U1535" s="17">
        <v>0.28571428571428598</v>
      </c>
      <c r="V1535" s="17">
        <v>0.18181818181818199</v>
      </c>
      <c r="W1535" s="17">
        <v>0</v>
      </c>
      <c r="X1535" s="17">
        <v>6.25E-2</v>
      </c>
      <c r="Y1535" s="17">
        <v>0.23529411764705899</v>
      </c>
      <c r="Z1535" s="17">
        <v>0.4</v>
      </c>
      <c r="AA1535" s="17">
        <v>0.16666666666666699</v>
      </c>
      <c r="AB1535" s="17"/>
      <c r="AC1535" s="17">
        <v>0.20345406899235399</v>
      </c>
      <c r="AD1535" s="17">
        <v>0.171205923205759</v>
      </c>
      <c r="AE1535" s="17">
        <v>0.132104085096615</v>
      </c>
      <c r="AF1535" s="17"/>
      <c r="AG1535" s="17">
        <v>0.27021427736138798</v>
      </c>
      <c r="AH1535" s="17">
        <v>0.169572579608224</v>
      </c>
      <c r="AI1535" s="17">
        <v>0</v>
      </c>
      <c r="AJ1535" s="17" t="s">
        <v>600</v>
      </c>
      <c r="AK1535" s="17">
        <v>0</v>
      </c>
      <c r="AL1535" s="17"/>
      <c r="AM1535" s="17">
        <v>0.21862902845243201</v>
      </c>
      <c r="AN1535" s="17">
        <v>0.25997953889588199</v>
      </c>
      <c r="AO1535" s="17">
        <v>0.20346357213354699</v>
      </c>
      <c r="AP1535" s="17">
        <v>0.12912852768424499</v>
      </c>
      <c r="AQ1535" s="17">
        <v>0</v>
      </c>
      <c r="AR1535" s="17"/>
      <c r="AS1535" s="17">
        <v>8.6585977820939894E-2</v>
      </c>
      <c r="AT1535" s="17">
        <v>0.20597148700241899</v>
      </c>
      <c r="AU1535" s="17">
        <v>0.16434729493970199</v>
      </c>
      <c r="AV1535" s="17">
        <v>0.30760982280212001</v>
      </c>
      <c r="AW1535" s="17"/>
      <c r="AX1535" s="17">
        <v>0.195607087302162</v>
      </c>
      <c r="AY1535" s="17"/>
      <c r="AZ1535" s="17">
        <v>0.116560843890276</v>
      </c>
      <c r="BA1535" s="17">
        <v>0.27988746975080703</v>
      </c>
      <c r="BB1535" s="17">
        <v>0.117884915232536</v>
      </c>
      <c r="BC1535" s="17"/>
      <c r="BD1535" s="17">
        <v>0.12963502083636</v>
      </c>
      <c r="BE1535" s="17">
        <v>0.22618636893457</v>
      </c>
    </row>
    <row r="1536" spans="2:57" x14ac:dyDescent="0.35">
      <c r="B1536" t="s">
        <v>593</v>
      </c>
      <c r="C1536" s="17">
        <v>0.16881002079679999</v>
      </c>
      <c r="D1536" s="17">
        <v>0.251392026977031</v>
      </c>
      <c r="E1536" s="17">
        <v>0.101994819369989</v>
      </c>
      <c r="F1536" s="17"/>
      <c r="G1536" s="17">
        <v>0.181834516912316</v>
      </c>
      <c r="H1536" s="17">
        <v>0.27086906975043001</v>
      </c>
      <c r="I1536" s="17">
        <v>0.16086789447837399</v>
      </c>
      <c r="J1536" s="17">
        <v>0.207739942738143</v>
      </c>
      <c r="K1536" s="17">
        <v>0</v>
      </c>
      <c r="L1536" s="17">
        <v>0</v>
      </c>
      <c r="M1536" s="17"/>
      <c r="N1536" s="17">
        <v>0.13804553282388601</v>
      </c>
      <c r="O1536" s="17">
        <v>0.27967086880937903</v>
      </c>
      <c r="P1536" s="17">
        <v>0.14001220347525301</v>
      </c>
      <c r="Q1536" s="17">
        <v>0</v>
      </c>
      <c r="R1536" s="17"/>
      <c r="S1536" s="17">
        <v>0.238095238095238</v>
      </c>
      <c r="T1536" s="17">
        <v>0.24</v>
      </c>
      <c r="U1536" s="17">
        <v>0</v>
      </c>
      <c r="V1536" s="17">
        <v>0.18181818181818199</v>
      </c>
      <c r="W1536" s="17">
        <v>0.2</v>
      </c>
      <c r="X1536" s="17">
        <v>0.1875</v>
      </c>
      <c r="Y1536" s="17">
        <v>0.11764705882352899</v>
      </c>
      <c r="Z1536" s="17">
        <v>0</v>
      </c>
      <c r="AA1536" s="17">
        <v>0.16666666666666699</v>
      </c>
      <c r="AB1536" s="17"/>
      <c r="AC1536" s="17">
        <v>0.10336035102588099</v>
      </c>
      <c r="AD1536" s="17">
        <v>0.22297800197275899</v>
      </c>
      <c r="AE1536" s="17">
        <v>7.1694679348916796E-2</v>
      </c>
      <c r="AF1536" s="17"/>
      <c r="AG1536" s="17">
        <v>0.16087458806615901</v>
      </c>
      <c r="AH1536" s="17">
        <v>0.15452204041130399</v>
      </c>
      <c r="AI1536" s="17">
        <v>0.30100390376559899</v>
      </c>
      <c r="AJ1536" s="17" t="s">
        <v>600</v>
      </c>
      <c r="AK1536" s="17">
        <v>0.24135839902971501</v>
      </c>
      <c r="AL1536" s="17"/>
      <c r="AM1536" s="17">
        <v>0.213938966785961</v>
      </c>
      <c r="AN1536" s="17">
        <v>0.22556567410751599</v>
      </c>
      <c r="AO1536" s="17">
        <v>0.152191652970219</v>
      </c>
      <c r="AP1536" s="17">
        <v>0.13452042980682299</v>
      </c>
      <c r="AQ1536" s="17">
        <v>0.35185952124575498</v>
      </c>
      <c r="AR1536" s="17"/>
      <c r="AS1536" s="17">
        <v>0.122736491185822</v>
      </c>
      <c r="AT1536" s="17">
        <v>0.27381529238504598</v>
      </c>
      <c r="AU1536" s="17">
        <v>6.3160911543888004E-2</v>
      </c>
      <c r="AV1536" s="17">
        <v>0.15664064725656701</v>
      </c>
      <c r="AW1536" s="17"/>
      <c r="AX1536" s="17">
        <v>0.17648001089366799</v>
      </c>
      <c r="AY1536" s="17"/>
      <c r="AZ1536" s="17">
        <v>0.237177018314192</v>
      </c>
      <c r="BA1536" s="17">
        <v>0.186391868389022</v>
      </c>
      <c r="BB1536" s="17">
        <v>3.3580172136410298E-2</v>
      </c>
      <c r="BC1536" s="17"/>
      <c r="BD1536" s="17">
        <v>0.20265317043001199</v>
      </c>
      <c r="BE1536" s="17">
        <v>0.16686229070108199</v>
      </c>
    </row>
    <row r="1537" spans="2:57" x14ac:dyDescent="0.35">
      <c r="B1537" t="s">
        <v>81</v>
      </c>
      <c r="C1537" s="17">
        <v>3.6351428628783697E-2</v>
      </c>
      <c r="D1537" s="17">
        <v>0</v>
      </c>
      <c r="E1537" s="17">
        <v>6.5762533278914695E-2</v>
      </c>
      <c r="F1537" s="17"/>
      <c r="G1537" s="17">
        <v>0</v>
      </c>
      <c r="H1537" s="17">
        <v>2.6831715829818501E-2</v>
      </c>
      <c r="I1537" s="17">
        <v>6.2951175600480705E-2</v>
      </c>
      <c r="J1537" s="17">
        <v>0</v>
      </c>
      <c r="K1537" s="17">
        <v>4.1776608730820897E-2</v>
      </c>
      <c r="L1537" s="17">
        <v>0.12656566622064799</v>
      </c>
      <c r="M1537" s="17"/>
      <c r="N1537" s="17">
        <v>1.86081267825094E-2</v>
      </c>
      <c r="O1537" s="17">
        <v>2.5489289057044201E-2</v>
      </c>
      <c r="P1537" s="17">
        <v>0</v>
      </c>
      <c r="Q1537" s="17">
        <v>0.22867427915256799</v>
      </c>
      <c r="R1537" s="17"/>
      <c r="S1537" s="17">
        <v>4.7619047619047603E-2</v>
      </c>
      <c r="T1537" s="17">
        <v>0.04</v>
      </c>
      <c r="U1537" s="17">
        <v>0</v>
      </c>
      <c r="V1537" s="17">
        <v>0</v>
      </c>
      <c r="W1537" s="17">
        <v>0.1</v>
      </c>
      <c r="X1537" s="17">
        <v>0</v>
      </c>
      <c r="Y1537" s="17">
        <v>0</v>
      </c>
      <c r="Z1537" s="17">
        <v>0.2</v>
      </c>
      <c r="AA1537" s="17">
        <v>8.3333333333333301E-2</v>
      </c>
      <c r="AB1537" s="17"/>
      <c r="AC1537" s="17">
        <v>5.0359112017381802E-2</v>
      </c>
      <c r="AD1537" s="17">
        <v>4.0912703596790098E-2</v>
      </c>
      <c r="AE1537" s="17">
        <v>0</v>
      </c>
      <c r="AF1537" s="17"/>
      <c r="AG1537" s="17">
        <v>2.5461878755774801E-2</v>
      </c>
      <c r="AH1537" s="17">
        <v>6.1997798755950601E-2</v>
      </c>
      <c r="AI1537" s="17">
        <v>0</v>
      </c>
      <c r="AJ1537" s="17" t="s">
        <v>600</v>
      </c>
      <c r="AK1537" s="17">
        <v>0</v>
      </c>
      <c r="AL1537" s="17"/>
      <c r="AM1537" s="17">
        <v>0</v>
      </c>
      <c r="AN1537" s="17">
        <v>6.4394004802800803E-2</v>
      </c>
      <c r="AO1537" s="17">
        <v>5.0821175950252997E-2</v>
      </c>
      <c r="AP1537" s="17">
        <v>2.7808336968890301E-2</v>
      </c>
      <c r="AQ1537" s="17">
        <v>0</v>
      </c>
      <c r="AR1537" s="17"/>
      <c r="AS1537" s="17">
        <v>8.6417901457377294E-2</v>
      </c>
      <c r="AT1537" s="17">
        <v>0</v>
      </c>
      <c r="AU1537" s="17">
        <v>6.0727576593286002E-2</v>
      </c>
      <c r="AV1537" s="17">
        <v>0</v>
      </c>
      <c r="AW1537" s="17"/>
      <c r="AX1537" s="17">
        <v>3.9325245839472799E-2</v>
      </c>
      <c r="AY1537" s="17"/>
      <c r="AZ1537" s="17">
        <v>4.4054431075376002E-2</v>
      </c>
      <c r="BA1537" s="17">
        <v>1.47273515278794E-2</v>
      </c>
      <c r="BB1537" s="17">
        <v>3.3580172136410298E-2</v>
      </c>
      <c r="BC1537" s="17"/>
      <c r="BD1537" s="17">
        <v>3.3266187957479203E-2</v>
      </c>
      <c r="BE1537" s="17">
        <v>1.7632910183409099E-2</v>
      </c>
    </row>
    <row r="1538" spans="2:57" x14ac:dyDescent="0.35">
      <c r="B1538" t="s">
        <v>595</v>
      </c>
      <c r="C1538" s="17">
        <v>3.0701526383714001E-2</v>
      </c>
      <c r="D1538" s="17">
        <v>1.5790351877895601E-2</v>
      </c>
      <c r="E1538" s="17">
        <v>4.2765814649395398E-2</v>
      </c>
      <c r="F1538" s="17"/>
      <c r="G1538" s="17">
        <v>5.5710807402028301E-2</v>
      </c>
      <c r="H1538" s="17">
        <v>0</v>
      </c>
      <c r="I1538" s="17">
        <v>0</v>
      </c>
      <c r="J1538" s="17">
        <v>5.1734731502446098E-2</v>
      </c>
      <c r="K1538" s="17">
        <v>0.11227463596408099</v>
      </c>
      <c r="L1538" s="17">
        <v>0</v>
      </c>
      <c r="M1538" s="17"/>
      <c r="N1538" s="17">
        <v>5.2212676415058001E-2</v>
      </c>
      <c r="O1538" s="17">
        <v>2.5489289057044201E-2</v>
      </c>
      <c r="P1538" s="17">
        <v>0</v>
      </c>
      <c r="Q1538" s="17">
        <v>0</v>
      </c>
      <c r="R1538" s="17"/>
      <c r="S1538" s="17">
        <v>0</v>
      </c>
      <c r="T1538" s="17">
        <v>0</v>
      </c>
      <c r="U1538" s="17">
        <v>0.14285714285714299</v>
      </c>
      <c r="V1538" s="17">
        <v>0</v>
      </c>
      <c r="W1538" s="17">
        <v>0.1</v>
      </c>
      <c r="X1538" s="17">
        <v>6.25E-2</v>
      </c>
      <c r="Y1538" s="17">
        <v>0</v>
      </c>
      <c r="Z1538" s="17">
        <v>0</v>
      </c>
      <c r="AA1538" s="17">
        <v>0</v>
      </c>
      <c r="AB1538" s="17"/>
      <c r="AC1538" s="17">
        <v>2.5670665652332E-2</v>
      </c>
      <c r="AD1538" s="17">
        <v>3.0694004890010299E-2</v>
      </c>
      <c r="AE1538" s="17">
        <v>6.1762294094531003E-2</v>
      </c>
      <c r="AF1538" s="17"/>
      <c r="AG1538" s="17">
        <v>2.3915465215522999E-2</v>
      </c>
      <c r="AH1538" s="17">
        <v>1.5551197011940099E-2</v>
      </c>
      <c r="AI1538" s="17">
        <v>0</v>
      </c>
      <c r="AJ1538" s="17" t="s">
        <v>600</v>
      </c>
      <c r="AK1538" s="17">
        <v>0.254699818071559</v>
      </c>
      <c r="AL1538" s="17"/>
      <c r="AM1538" s="17">
        <v>0</v>
      </c>
      <c r="AN1538" s="17">
        <v>7.4040994031188204E-2</v>
      </c>
      <c r="AO1538" s="17">
        <v>0</v>
      </c>
      <c r="AP1538" s="17">
        <v>5.4071766328397802E-2</v>
      </c>
      <c r="AQ1538" s="17">
        <v>0</v>
      </c>
      <c r="AR1538" s="17"/>
      <c r="AS1538" s="17">
        <v>2.7957926758316799E-2</v>
      </c>
      <c r="AT1538" s="17">
        <v>4.33462831559603E-2</v>
      </c>
      <c r="AU1538" s="17">
        <v>3.2196410492306399E-2</v>
      </c>
      <c r="AV1538" s="17">
        <v>0</v>
      </c>
      <c r="AW1538" s="17"/>
      <c r="AX1538" s="17">
        <v>3.9688757264207598E-2</v>
      </c>
      <c r="AY1538" s="17"/>
      <c r="AZ1538" s="17">
        <v>2.1298693635920199E-2</v>
      </c>
      <c r="BA1538" s="17">
        <v>1.9119035272686598E-2</v>
      </c>
      <c r="BB1538" s="17">
        <v>6.5294779154131205E-2</v>
      </c>
      <c r="BC1538" s="17"/>
      <c r="BD1538" s="17">
        <v>5.61360189082021E-2</v>
      </c>
      <c r="BE1538" s="17">
        <v>0</v>
      </c>
    </row>
    <row r="1539" spans="2:57" x14ac:dyDescent="0.35">
      <c r="C1539" s="17"/>
      <c r="D1539" s="17"/>
      <c r="E1539" s="17"/>
      <c r="F1539" s="17"/>
      <c r="G1539" s="17"/>
      <c r="H1539" s="17"/>
      <c r="I1539" s="17"/>
      <c r="J1539" s="17"/>
      <c r="K1539" s="17"/>
      <c r="L1539" s="17"/>
      <c r="M1539" s="17"/>
      <c r="N1539" s="17"/>
      <c r="O1539" s="17"/>
      <c r="P1539" s="17"/>
      <c r="Q1539" s="17"/>
      <c r="R1539" s="17"/>
      <c r="S1539" s="17"/>
      <c r="T1539" s="17"/>
      <c r="U1539" s="17"/>
      <c r="V1539" s="17"/>
      <c r="W1539" s="17"/>
      <c r="X1539" s="17"/>
      <c r="Y1539" s="17"/>
      <c r="Z1539" s="17"/>
      <c r="AA1539" s="17"/>
      <c r="AB1539" s="17"/>
      <c r="AC1539" s="17"/>
      <c r="AD1539" s="17"/>
      <c r="AE1539" s="17"/>
      <c r="AF1539" s="17"/>
      <c r="AG1539" s="17"/>
      <c r="AH1539" s="17"/>
      <c r="AI1539" s="17"/>
      <c r="AJ1539" s="17"/>
      <c r="AK1539" s="17"/>
      <c r="AL1539" s="17"/>
      <c r="AM1539" s="17"/>
      <c r="AN1539" s="17"/>
      <c r="AO1539" s="17"/>
      <c r="AP1539" s="17"/>
      <c r="AQ1539" s="17"/>
      <c r="AR1539" s="17"/>
      <c r="AS1539" s="17"/>
      <c r="AT1539" s="17"/>
      <c r="AU1539" s="17"/>
      <c r="AV1539" s="17"/>
      <c r="AW1539" s="17"/>
      <c r="AX1539" s="17"/>
      <c r="AY1539" s="17"/>
      <c r="AZ1539" s="17"/>
      <c r="BA1539" s="17"/>
      <c r="BB1539" s="17"/>
      <c r="BC1539" s="17"/>
      <c r="BD1539" s="17"/>
      <c r="BE1539" s="17"/>
    </row>
    <row r="1540" spans="2:57" x14ac:dyDescent="0.35">
      <c r="B1540" s="6" t="s">
        <v>602</v>
      </c>
      <c r="C1540" s="17"/>
      <c r="D1540" s="17"/>
      <c r="E1540" s="17"/>
      <c r="F1540" s="17"/>
      <c r="G1540" s="17"/>
      <c r="H1540" s="17"/>
      <c r="I1540" s="17"/>
      <c r="J1540" s="17"/>
      <c r="K1540" s="17"/>
      <c r="L1540" s="17"/>
      <c r="M1540" s="17"/>
      <c r="N1540" s="17"/>
      <c r="O1540" s="17"/>
      <c r="P1540" s="17"/>
      <c r="Q1540" s="17"/>
      <c r="R1540" s="17"/>
      <c r="S1540" s="17"/>
      <c r="T1540" s="17"/>
      <c r="U1540" s="17"/>
      <c r="V1540" s="17"/>
      <c r="W1540" s="17"/>
      <c r="X1540" s="17"/>
      <c r="Y1540" s="17"/>
      <c r="Z1540" s="17"/>
      <c r="AA1540" s="17"/>
      <c r="AB1540" s="17"/>
      <c r="AC1540" s="17"/>
      <c r="AD1540" s="17"/>
      <c r="AE1540" s="17"/>
      <c r="AF1540" s="17"/>
      <c r="AG1540" s="17"/>
      <c r="AH1540" s="17"/>
      <c r="AI1540" s="17"/>
      <c r="AJ1540" s="17"/>
      <c r="AK1540" s="17"/>
      <c r="AL1540" s="17"/>
      <c r="AM1540" s="17"/>
      <c r="AN1540" s="17"/>
      <c r="AO1540" s="17"/>
      <c r="AP1540" s="17"/>
      <c r="AQ1540" s="17"/>
      <c r="AR1540" s="17"/>
      <c r="AS1540" s="17"/>
      <c r="AT1540" s="17"/>
      <c r="AU1540" s="17"/>
      <c r="AV1540" s="17"/>
      <c r="AW1540" s="17"/>
      <c r="AX1540" s="17"/>
      <c r="AY1540" s="17"/>
      <c r="AZ1540" s="17"/>
      <c r="BA1540" s="17"/>
      <c r="BB1540" s="17"/>
      <c r="BC1540" s="17"/>
      <c r="BD1540" s="17"/>
      <c r="BE1540" s="17"/>
    </row>
    <row r="1541" spans="2:57" x14ac:dyDescent="0.35">
      <c r="B1541" s="24" t="s">
        <v>85</v>
      </c>
      <c r="C1541" s="17"/>
      <c r="D1541" s="17"/>
      <c r="E1541" s="17"/>
      <c r="F1541" s="17"/>
      <c r="G1541" s="17"/>
      <c r="H1541" s="17"/>
      <c r="I1541" s="17"/>
      <c r="J1541" s="17"/>
      <c r="K1541" s="17"/>
      <c r="L1541" s="17"/>
      <c r="M1541" s="17"/>
      <c r="N1541" s="17"/>
      <c r="O1541" s="17"/>
      <c r="P1541" s="17"/>
      <c r="Q1541" s="17"/>
      <c r="R1541" s="17"/>
      <c r="S1541" s="17"/>
      <c r="T1541" s="17"/>
      <c r="U1541" s="17"/>
      <c r="V1541" s="17"/>
      <c r="W1541" s="17"/>
      <c r="X1541" s="17"/>
      <c r="Y1541" s="17"/>
      <c r="Z1541" s="17"/>
      <c r="AA1541" s="17"/>
      <c r="AB1541" s="17"/>
      <c r="AC1541" s="17"/>
      <c r="AD1541" s="17"/>
      <c r="AE1541" s="17"/>
      <c r="AF1541" s="17"/>
      <c r="AG1541" s="17"/>
      <c r="AH1541" s="17"/>
      <c r="AI1541" s="17"/>
      <c r="AJ1541" s="17"/>
      <c r="AK1541" s="17"/>
      <c r="AL1541" s="17"/>
      <c r="AM1541" s="17"/>
      <c r="AN1541" s="17"/>
      <c r="AO1541" s="17"/>
      <c r="AP1541" s="17"/>
      <c r="AQ1541" s="17"/>
      <c r="AR1541" s="17"/>
      <c r="AS1541" s="17"/>
      <c r="AT1541" s="17"/>
      <c r="AU1541" s="17"/>
      <c r="AV1541" s="17"/>
      <c r="AW1541" s="17"/>
      <c r="AX1541" s="17"/>
      <c r="AY1541" s="17"/>
      <c r="AZ1541" s="17"/>
      <c r="BA1541" s="17"/>
      <c r="BB1541" s="17"/>
      <c r="BC1541" s="17"/>
      <c r="BD1541" s="17"/>
      <c r="BE1541" s="17"/>
    </row>
    <row r="1542" spans="2:57" x14ac:dyDescent="0.35">
      <c r="B1542" t="s">
        <v>589</v>
      </c>
      <c r="C1542" s="17">
        <v>0.34077778966081601</v>
      </c>
      <c r="D1542" s="17">
        <v>0.34049479296601798</v>
      </c>
      <c r="E1542" s="17">
        <v>0.34490427759293002</v>
      </c>
      <c r="F1542" s="17"/>
      <c r="G1542" s="17">
        <v>0.23800365261140599</v>
      </c>
      <c r="H1542" s="17">
        <v>0.40410263626658499</v>
      </c>
      <c r="I1542" s="17">
        <v>0.30451485176827298</v>
      </c>
      <c r="J1542" s="17">
        <v>0.30876250894540902</v>
      </c>
      <c r="K1542" s="17">
        <v>0.45425421455511</v>
      </c>
      <c r="L1542" s="17">
        <v>0.31693729616998401</v>
      </c>
      <c r="M1542" s="17"/>
      <c r="N1542" s="17">
        <v>0.42071969573963902</v>
      </c>
      <c r="O1542" s="17">
        <v>0.22047498367427401</v>
      </c>
      <c r="P1542" s="17">
        <v>0.31714618782013099</v>
      </c>
      <c r="Q1542" s="17">
        <v>0.28215141630121698</v>
      </c>
      <c r="R1542" s="17"/>
      <c r="S1542" s="17">
        <v>0.4</v>
      </c>
      <c r="T1542" s="17">
        <v>0.35714285714285698</v>
      </c>
      <c r="U1542" s="17">
        <v>0.57142857142857095</v>
      </c>
      <c r="V1542" s="17">
        <v>0.28571428571428598</v>
      </c>
      <c r="W1542" s="17">
        <v>0.230769230769231</v>
      </c>
      <c r="X1542" s="17">
        <v>0.375</v>
      </c>
      <c r="Y1542" s="17">
        <v>0.133333333333333</v>
      </c>
      <c r="Z1542" s="17">
        <v>0.25</v>
      </c>
      <c r="AA1542" s="17">
        <v>0.31578947368421101</v>
      </c>
      <c r="AB1542" s="17"/>
      <c r="AC1542" s="17">
        <v>0.42396827221501598</v>
      </c>
      <c r="AD1542" s="17">
        <v>0.29029412079959699</v>
      </c>
      <c r="AE1542" s="17">
        <v>0.49542205910759102</v>
      </c>
      <c r="AF1542" s="17"/>
      <c r="AG1542" s="17">
        <v>0.429131874008786</v>
      </c>
      <c r="AH1542" s="17">
        <v>0.32929796325761701</v>
      </c>
      <c r="AI1542" s="17">
        <v>0.233848859086047</v>
      </c>
      <c r="AJ1542" s="17">
        <v>0</v>
      </c>
      <c r="AK1542" s="17">
        <v>0.35462508596432102</v>
      </c>
      <c r="AL1542" s="17"/>
      <c r="AM1542" s="17">
        <v>0.41190590324562998</v>
      </c>
      <c r="AN1542" s="17">
        <v>0.48620224015202901</v>
      </c>
      <c r="AO1542" s="17">
        <v>0.29887804556688702</v>
      </c>
      <c r="AP1542" s="17">
        <v>0.326255203204108</v>
      </c>
      <c r="AQ1542" s="17">
        <v>0.23316951005016001</v>
      </c>
      <c r="AR1542" s="17"/>
      <c r="AS1542" s="17">
        <v>0.30051006101903499</v>
      </c>
      <c r="AT1542" s="17">
        <v>0.39365562515017199</v>
      </c>
      <c r="AU1542" s="17">
        <v>0.23674895149296599</v>
      </c>
      <c r="AV1542" s="17">
        <v>0.40088822311936501</v>
      </c>
      <c r="AW1542" s="17"/>
      <c r="AX1542" s="17">
        <v>0.362629737630838</v>
      </c>
      <c r="AY1542" s="17"/>
      <c r="AZ1542" s="17">
        <v>0.298397392599213</v>
      </c>
      <c r="BA1542" s="17">
        <v>0.39667398816831001</v>
      </c>
      <c r="BB1542" s="17">
        <v>0.32003481445833398</v>
      </c>
      <c r="BC1542" s="17"/>
      <c r="BD1542" s="17">
        <v>0.30677486670231902</v>
      </c>
      <c r="BE1542" s="17">
        <v>0.33110667073360001</v>
      </c>
    </row>
    <row r="1543" spans="2:57" x14ac:dyDescent="0.35">
      <c r="B1543" t="s">
        <v>586</v>
      </c>
      <c r="C1543" s="17">
        <v>0.29110248920306597</v>
      </c>
      <c r="D1543" s="17">
        <v>0.28901221020995699</v>
      </c>
      <c r="E1543" s="17">
        <v>0.29585263698582898</v>
      </c>
      <c r="F1543" s="17"/>
      <c r="G1543" s="17">
        <v>0.25475977191813798</v>
      </c>
      <c r="H1543" s="17">
        <v>0.26795492164408702</v>
      </c>
      <c r="I1543" s="17">
        <v>0.32544856546407502</v>
      </c>
      <c r="J1543" s="17">
        <v>0.34680673132912199</v>
      </c>
      <c r="K1543" s="17">
        <v>0.28129476808832099</v>
      </c>
      <c r="L1543" s="17">
        <v>0.21286952408698101</v>
      </c>
      <c r="M1543" s="17"/>
      <c r="N1543" s="17">
        <v>0.35250388833046398</v>
      </c>
      <c r="O1543" s="17">
        <v>0.20434870089860199</v>
      </c>
      <c r="P1543" s="17">
        <v>0.22485681758093501</v>
      </c>
      <c r="Q1543" s="17">
        <v>0.30484509564453899</v>
      </c>
      <c r="R1543" s="17"/>
      <c r="S1543" s="17">
        <v>0.17142857142857101</v>
      </c>
      <c r="T1543" s="17">
        <v>0.32142857142857101</v>
      </c>
      <c r="U1543" s="17">
        <v>0.28571428571428598</v>
      </c>
      <c r="V1543" s="17">
        <v>0.28571428571428598</v>
      </c>
      <c r="W1543" s="17">
        <v>0.38461538461538503</v>
      </c>
      <c r="X1543" s="17">
        <v>0.375</v>
      </c>
      <c r="Y1543" s="17">
        <v>0.2</v>
      </c>
      <c r="Z1543" s="17">
        <v>0.33333333333333298</v>
      </c>
      <c r="AA1543" s="17">
        <v>0.36842105263157898</v>
      </c>
      <c r="AB1543" s="17"/>
      <c r="AC1543" s="17">
        <v>0.178666504349382</v>
      </c>
      <c r="AD1543" s="17">
        <v>0.37960851185237499</v>
      </c>
      <c r="AE1543" s="17">
        <v>0.15259802974695799</v>
      </c>
      <c r="AF1543" s="17"/>
      <c r="AG1543" s="17">
        <v>0.25497142056489602</v>
      </c>
      <c r="AH1543" s="17">
        <v>0.37585598328055603</v>
      </c>
      <c r="AI1543" s="17">
        <v>7.7949619695349096E-2</v>
      </c>
      <c r="AJ1543" s="17">
        <v>0</v>
      </c>
      <c r="AK1543" s="17">
        <v>0.365464125136652</v>
      </c>
      <c r="AL1543" s="17"/>
      <c r="AM1543" s="17">
        <v>0.12067119067830299</v>
      </c>
      <c r="AN1543" s="17">
        <v>9.5143704162375595E-2</v>
      </c>
      <c r="AO1543" s="17">
        <v>0.32320914987466398</v>
      </c>
      <c r="AP1543" s="17">
        <v>0.38049687318497899</v>
      </c>
      <c r="AQ1543" s="17">
        <v>0.25708433159376698</v>
      </c>
      <c r="AR1543" s="17"/>
      <c r="AS1543" s="17">
        <v>0.33877902377936903</v>
      </c>
      <c r="AT1543" s="17">
        <v>0.19950168419104899</v>
      </c>
      <c r="AU1543" s="17">
        <v>0.30798533433993702</v>
      </c>
      <c r="AV1543" s="17">
        <v>0.432802735699161</v>
      </c>
      <c r="AW1543" s="17"/>
      <c r="AX1543" s="17">
        <v>0.27658375672024499</v>
      </c>
      <c r="AY1543" s="17"/>
      <c r="AZ1543" s="17">
        <v>0.25394468796044301</v>
      </c>
      <c r="BA1543" s="17">
        <v>0.29672772451830398</v>
      </c>
      <c r="BB1543" s="17">
        <v>0.313361503473781</v>
      </c>
      <c r="BC1543" s="17"/>
      <c r="BD1543" s="17">
        <v>0.30371931003741298</v>
      </c>
      <c r="BE1543" s="17">
        <v>0.30237128431188698</v>
      </c>
    </row>
    <row r="1544" spans="2:57" x14ac:dyDescent="0.35">
      <c r="B1544" t="s">
        <v>587</v>
      </c>
      <c r="C1544" s="17">
        <v>0.28016522555135498</v>
      </c>
      <c r="D1544" s="17">
        <v>0.18271781290511899</v>
      </c>
      <c r="E1544" s="17">
        <v>0.34799014471421402</v>
      </c>
      <c r="F1544" s="17"/>
      <c r="G1544" s="17">
        <v>0.14347884831056101</v>
      </c>
      <c r="H1544" s="17">
        <v>0.23222430852161599</v>
      </c>
      <c r="I1544" s="17">
        <v>0.273416515714905</v>
      </c>
      <c r="J1544" s="17">
        <v>0.31541583056936301</v>
      </c>
      <c r="K1544" s="17">
        <v>0.44211263251354099</v>
      </c>
      <c r="L1544" s="17">
        <v>0.46709353169234702</v>
      </c>
      <c r="M1544" s="17"/>
      <c r="N1544" s="17">
        <v>0.27734743615634999</v>
      </c>
      <c r="O1544" s="17">
        <v>0.33533868910148901</v>
      </c>
      <c r="P1544" s="17">
        <v>0.236931396283871</v>
      </c>
      <c r="Q1544" s="17">
        <v>0.191811277237836</v>
      </c>
      <c r="R1544" s="17"/>
      <c r="S1544" s="17">
        <v>0.25714285714285701</v>
      </c>
      <c r="T1544" s="17">
        <v>0.35714285714285698</v>
      </c>
      <c r="U1544" s="17">
        <v>0.14285714285714299</v>
      </c>
      <c r="V1544" s="17">
        <v>0.42857142857142799</v>
      </c>
      <c r="W1544" s="17">
        <v>0.46153846153846201</v>
      </c>
      <c r="X1544" s="17">
        <v>0.25</v>
      </c>
      <c r="Y1544" s="17">
        <v>0.2</v>
      </c>
      <c r="Z1544" s="17">
        <v>0.25</v>
      </c>
      <c r="AA1544" s="17">
        <v>0.21052631578947401</v>
      </c>
      <c r="AB1544" s="17"/>
      <c r="AC1544" s="17">
        <v>0.34455817093243901</v>
      </c>
      <c r="AD1544" s="17">
        <v>0.22386280482808399</v>
      </c>
      <c r="AE1544" s="17">
        <v>0.34160324512265799</v>
      </c>
      <c r="AF1544" s="17"/>
      <c r="AG1544" s="17">
        <v>0.33120886851416598</v>
      </c>
      <c r="AH1544" s="17">
        <v>0.28535025505297401</v>
      </c>
      <c r="AI1544" s="17">
        <v>0.24097050208147</v>
      </c>
      <c r="AJ1544" s="17">
        <v>0</v>
      </c>
      <c r="AK1544" s="17">
        <v>0.221257777887374</v>
      </c>
      <c r="AL1544" s="17"/>
      <c r="AM1544" s="17">
        <v>0.26622756897414401</v>
      </c>
      <c r="AN1544" s="17">
        <v>0.22614278210820199</v>
      </c>
      <c r="AO1544" s="17">
        <v>0.30028902999944801</v>
      </c>
      <c r="AP1544" s="17">
        <v>0.27337961085761803</v>
      </c>
      <c r="AQ1544" s="17">
        <v>0.25708433159376698</v>
      </c>
      <c r="AR1544" s="17"/>
      <c r="AS1544" s="17">
        <v>0.335724692023879</v>
      </c>
      <c r="AT1544" s="17">
        <v>0.293401196825196</v>
      </c>
      <c r="AU1544" s="17">
        <v>0.299812551622687</v>
      </c>
      <c r="AV1544" s="17">
        <v>0.169659344945438</v>
      </c>
      <c r="AW1544" s="17"/>
      <c r="AX1544" s="17">
        <v>0.27024706000251097</v>
      </c>
      <c r="AY1544" s="17"/>
      <c r="AZ1544" s="17">
        <v>0.17427661152860899</v>
      </c>
      <c r="BA1544" s="17">
        <v>0.28989281913738602</v>
      </c>
      <c r="BB1544" s="17">
        <v>0.39802649261239698</v>
      </c>
      <c r="BC1544" s="17"/>
      <c r="BD1544" s="17">
        <v>0.25449708595118298</v>
      </c>
      <c r="BE1544" s="17">
        <v>0.29923437642537598</v>
      </c>
    </row>
    <row r="1545" spans="2:57" x14ac:dyDescent="0.35">
      <c r="B1545" t="s">
        <v>591</v>
      </c>
      <c r="C1545" s="17">
        <v>0.26012280872562099</v>
      </c>
      <c r="D1545" s="17">
        <v>0.26433661067157199</v>
      </c>
      <c r="E1545" s="17">
        <v>0.24877800582101101</v>
      </c>
      <c r="F1545" s="17"/>
      <c r="G1545" s="17">
        <v>0.36313056633859903</v>
      </c>
      <c r="H1545" s="17">
        <v>0.29527035819460101</v>
      </c>
      <c r="I1545" s="17">
        <v>0.24589934911939501</v>
      </c>
      <c r="J1545" s="17">
        <v>0.20086592368176301</v>
      </c>
      <c r="K1545" s="17">
        <v>0.168085022133596</v>
      </c>
      <c r="L1545" s="17">
        <v>0.239516755378966</v>
      </c>
      <c r="M1545" s="17"/>
      <c r="N1545" s="17">
        <v>0.30974211718643302</v>
      </c>
      <c r="O1545" s="17">
        <v>0.26385497553685</v>
      </c>
      <c r="P1545" s="17">
        <v>9.9835440667973605E-2</v>
      </c>
      <c r="Q1545" s="17">
        <v>0.20840057992133701</v>
      </c>
      <c r="R1545" s="17"/>
      <c r="S1545" s="17">
        <v>0.25714285714285701</v>
      </c>
      <c r="T1545" s="17">
        <v>0.35714285714285698</v>
      </c>
      <c r="U1545" s="17">
        <v>0.14285714285714299</v>
      </c>
      <c r="V1545" s="17">
        <v>0.42857142857142799</v>
      </c>
      <c r="W1545" s="17">
        <v>0.230769230769231</v>
      </c>
      <c r="X1545" s="17">
        <v>0.1875</v>
      </c>
      <c r="Y1545" s="17">
        <v>6.6666666666666693E-2</v>
      </c>
      <c r="Z1545" s="17">
        <v>0.33333333333333298</v>
      </c>
      <c r="AA1545" s="17">
        <v>0.31578947368421101</v>
      </c>
      <c r="AB1545" s="17"/>
      <c r="AC1545" s="17">
        <v>0.244035354014878</v>
      </c>
      <c r="AD1545" s="17">
        <v>0.24897041460607999</v>
      </c>
      <c r="AE1545" s="17">
        <v>0.219252849140429</v>
      </c>
      <c r="AF1545" s="17"/>
      <c r="AG1545" s="17">
        <v>0.15353952447229499</v>
      </c>
      <c r="AH1545" s="17">
        <v>0.27192211745911199</v>
      </c>
      <c r="AI1545" s="17">
        <v>0.29821103880109201</v>
      </c>
      <c r="AJ1545" s="17">
        <v>1</v>
      </c>
      <c r="AK1545" s="17">
        <v>0.28851133085098501</v>
      </c>
      <c r="AL1545" s="17"/>
      <c r="AM1545" s="17">
        <v>0.28155279687558099</v>
      </c>
      <c r="AN1545" s="17">
        <v>0.27507382996313801</v>
      </c>
      <c r="AO1545" s="17">
        <v>0.27894261269663601</v>
      </c>
      <c r="AP1545" s="17">
        <v>0.25490516572109301</v>
      </c>
      <c r="AQ1545" s="17">
        <v>0.25708433159376698</v>
      </c>
      <c r="AR1545" s="17"/>
      <c r="AS1545" s="17">
        <v>0.30495788677955699</v>
      </c>
      <c r="AT1545" s="17">
        <v>0.27640359237117901</v>
      </c>
      <c r="AU1545" s="17">
        <v>0.134952131639682</v>
      </c>
      <c r="AV1545" s="17">
        <v>0.35213748822276397</v>
      </c>
      <c r="AW1545" s="17"/>
      <c r="AX1545" s="17">
        <v>0.26149488423984901</v>
      </c>
      <c r="AY1545" s="17"/>
      <c r="AZ1545" s="17">
        <v>0.31008919869784901</v>
      </c>
      <c r="BA1545" s="17">
        <v>0.288688597661723</v>
      </c>
      <c r="BB1545" s="17">
        <v>0.151253694813622</v>
      </c>
      <c r="BC1545" s="17"/>
      <c r="BD1545" s="17">
        <v>0.21824653417126699</v>
      </c>
      <c r="BE1545" s="17">
        <v>0.328237198364838</v>
      </c>
    </row>
    <row r="1546" spans="2:57" x14ac:dyDescent="0.35">
      <c r="B1546" t="s">
        <v>588</v>
      </c>
      <c r="C1546" s="17">
        <v>0.24997773669239401</v>
      </c>
      <c r="D1546" s="17">
        <v>0.21574603635551201</v>
      </c>
      <c r="E1546" s="17">
        <v>0.27555536164800298</v>
      </c>
      <c r="F1546" s="17"/>
      <c r="G1546" s="17">
        <v>0.15068928678952501</v>
      </c>
      <c r="H1546" s="17">
        <v>0.29741005621419497</v>
      </c>
      <c r="I1546" s="17">
        <v>0.30094797041070998</v>
      </c>
      <c r="J1546" s="17">
        <v>0.25722618032654498</v>
      </c>
      <c r="K1546" s="17">
        <v>0.27302499968687899</v>
      </c>
      <c r="L1546" s="17">
        <v>0</v>
      </c>
      <c r="M1546" s="17"/>
      <c r="N1546" s="17">
        <v>0.225632055509221</v>
      </c>
      <c r="O1546" s="17">
        <v>0.208779195299161</v>
      </c>
      <c r="P1546" s="17">
        <v>0.37299239261741801</v>
      </c>
      <c r="Q1546" s="17">
        <v>0.32882802397391703</v>
      </c>
      <c r="R1546" s="17"/>
      <c r="S1546" s="17">
        <v>0.22857142857142901</v>
      </c>
      <c r="T1546" s="17">
        <v>0.28571428571428598</v>
      </c>
      <c r="U1546" s="17">
        <v>0.57142857142857095</v>
      </c>
      <c r="V1546" s="17">
        <v>0</v>
      </c>
      <c r="W1546" s="17">
        <v>7.69230769230769E-2</v>
      </c>
      <c r="X1546" s="17">
        <v>0.1875</v>
      </c>
      <c r="Y1546" s="17">
        <v>0.4</v>
      </c>
      <c r="Z1546" s="17">
        <v>0.33333333333333298</v>
      </c>
      <c r="AA1546" s="17">
        <v>0.105263157894737</v>
      </c>
      <c r="AB1546" s="17"/>
      <c r="AC1546" s="17">
        <v>0.267566342813578</v>
      </c>
      <c r="AD1546" s="17">
        <v>0.194265492718946</v>
      </c>
      <c r="AE1546" s="17">
        <v>0.49542205910759102</v>
      </c>
      <c r="AF1546" s="17"/>
      <c r="AG1546" s="17">
        <v>0.20704404134254301</v>
      </c>
      <c r="AH1546" s="17">
        <v>0.28949837588001598</v>
      </c>
      <c r="AI1546" s="17">
        <v>0.32630073360843798</v>
      </c>
      <c r="AJ1546" s="17">
        <v>0</v>
      </c>
      <c r="AK1546" s="17">
        <v>0.33893642613096198</v>
      </c>
      <c r="AL1546" s="17"/>
      <c r="AM1546" s="17">
        <v>0.391364512422335</v>
      </c>
      <c r="AN1546" s="17">
        <v>0.34733773860075201</v>
      </c>
      <c r="AO1546" s="17">
        <v>0.20190150523192299</v>
      </c>
      <c r="AP1546" s="17">
        <v>0.193904022415821</v>
      </c>
      <c r="AQ1546" s="17">
        <v>0.74007831669766999</v>
      </c>
      <c r="AR1546" s="17"/>
      <c r="AS1546" s="17">
        <v>0.15634560215992399</v>
      </c>
      <c r="AT1546" s="17">
        <v>0.315138718306953</v>
      </c>
      <c r="AU1546" s="17">
        <v>0.26320043678874699</v>
      </c>
      <c r="AV1546" s="17">
        <v>0.171487288607792</v>
      </c>
      <c r="AW1546" s="17"/>
      <c r="AX1546" s="17">
        <v>0.25335226097827901</v>
      </c>
      <c r="AY1546" s="17"/>
      <c r="AZ1546" s="17">
        <v>0.24039664568433899</v>
      </c>
      <c r="BA1546" s="17">
        <v>0.28309204614511801</v>
      </c>
      <c r="BB1546" s="17">
        <v>0.23852657918760201</v>
      </c>
      <c r="BC1546" s="17"/>
      <c r="BD1546" s="17">
        <v>0.183264325234932</v>
      </c>
      <c r="BE1546" s="17">
        <v>0.29738636788525102</v>
      </c>
    </row>
    <row r="1547" spans="2:57" x14ac:dyDescent="0.35">
      <c r="B1547" t="s">
        <v>590</v>
      </c>
      <c r="C1547" s="17">
        <v>0.20647076310666601</v>
      </c>
      <c r="D1547" s="17">
        <v>0.22927197807349001</v>
      </c>
      <c r="E1547" s="17">
        <v>0.19374499843333601</v>
      </c>
      <c r="F1547" s="17"/>
      <c r="G1547" s="17">
        <v>0.19154843817032499</v>
      </c>
      <c r="H1547" s="17">
        <v>0.297218199801775</v>
      </c>
      <c r="I1547" s="17">
        <v>0.21934062829165099</v>
      </c>
      <c r="J1547" s="17">
        <v>0.109284240090315</v>
      </c>
      <c r="K1547" s="17">
        <v>0.223562580434264</v>
      </c>
      <c r="L1547" s="17">
        <v>0</v>
      </c>
      <c r="M1547" s="17"/>
      <c r="N1547" s="17">
        <v>0.19939567448157899</v>
      </c>
      <c r="O1547" s="17">
        <v>0.236477667092927</v>
      </c>
      <c r="P1547" s="17">
        <v>0.14130313937802499</v>
      </c>
      <c r="Q1547" s="17">
        <v>0.257713629340803</v>
      </c>
      <c r="R1547" s="17"/>
      <c r="S1547" s="17">
        <v>0.25714285714285701</v>
      </c>
      <c r="T1547" s="17">
        <v>0.25</v>
      </c>
      <c r="U1547" s="17">
        <v>0.28571428571428598</v>
      </c>
      <c r="V1547" s="17">
        <v>0.28571428571428598</v>
      </c>
      <c r="W1547" s="17">
        <v>0</v>
      </c>
      <c r="X1547" s="17">
        <v>0.125</v>
      </c>
      <c r="Y1547" s="17">
        <v>0.2</v>
      </c>
      <c r="Z1547" s="17">
        <v>0.33333333333333298</v>
      </c>
      <c r="AA1547" s="17">
        <v>0.105263157894737</v>
      </c>
      <c r="AB1547" s="17"/>
      <c r="AC1547" s="17">
        <v>0.18676698828761201</v>
      </c>
      <c r="AD1547" s="17">
        <v>0.21370198999076701</v>
      </c>
      <c r="AE1547" s="17">
        <v>0.299580451999227</v>
      </c>
      <c r="AF1547" s="17"/>
      <c r="AG1547" s="17">
        <v>0.155652889367974</v>
      </c>
      <c r="AH1547" s="17">
        <v>0.209731933329797</v>
      </c>
      <c r="AI1547" s="17">
        <v>0.46702921722284202</v>
      </c>
      <c r="AJ1547" s="17">
        <v>0</v>
      </c>
      <c r="AK1547" s="17">
        <v>0.28002860454220402</v>
      </c>
      <c r="AL1547" s="17"/>
      <c r="AM1547" s="17">
        <v>0.12067119067830299</v>
      </c>
      <c r="AN1547" s="17">
        <v>0.30935576781212099</v>
      </c>
      <c r="AO1547" s="17">
        <v>0.215502542325194</v>
      </c>
      <c r="AP1547" s="17">
        <v>0.186760677104468</v>
      </c>
      <c r="AQ1547" s="17">
        <v>0</v>
      </c>
      <c r="AR1547" s="17"/>
      <c r="AS1547" s="17">
        <v>0.25679841816242399</v>
      </c>
      <c r="AT1547" s="17">
        <v>0.163096797131598</v>
      </c>
      <c r="AU1547" s="17">
        <v>0.26424629452696502</v>
      </c>
      <c r="AV1547" s="17">
        <v>0.178563041028209</v>
      </c>
      <c r="AW1547" s="17"/>
      <c r="AX1547" s="17">
        <v>0.19406145915576301</v>
      </c>
      <c r="AY1547" s="17"/>
      <c r="AZ1547" s="17">
        <v>0.25074987518043501</v>
      </c>
      <c r="BA1547" s="17">
        <v>0.208241406503689</v>
      </c>
      <c r="BB1547" s="17">
        <v>0.16850997069110801</v>
      </c>
      <c r="BC1547" s="17"/>
      <c r="BD1547" s="17">
        <v>0.19233795157725</v>
      </c>
      <c r="BE1547" s="17">
        <v>0.19268974234478001</v>
      </c>
    </row>
    <row r="1548" spans="2:57" x14ac:dyDescent="0.35">
      <c r="B1548" t="s">
        <v>593</v>
      </c>
      <c r="C1548" s="17">
        <v>0.201598111412677</v>
      </c>
      <c r="D1548" s="17">
        <v>0.256830695369963</v>
      </c>
      <c r="E1548" s="17">
        <v>0.167321030194303</v>
      </c>
      <c r="F1548" s="17"/>
      <c r="G1548" s="17">
        <v>0.23490937409809501</v>
      </c>
      <c r="H1548" s="17">
        <v>0.22245494662191201</v>
      </c>
      <c r="I1548" s="17">
        <v>0.29935741908590702</v>
      </c>
      <c r="J1548" s="17">
        <v>0.13688642937397999</v>
      </c>
      <c r="K1548" s="17">
        <v>0.101206267934949</v>
      </c>
      <c r="L1548" s="17">
        <v>0</v>
      </c>
      <c r="M1548" s="17"/>
      <c r="N1548" s="17">
        <v>0.20679640938996999</v>
      </c>
      <c r="O1548" s="17">
        <v>0.18985899710277501</v>
      </c>
      <c r="P1548" s="17">
        <v>0.20457458682184401</v>
      </c>
      <c r="Q1548" s="17">
        <v>0.20294748395397399</v>
      </c>
      <c r="R1548" s="17"/>
      <c r="S1548" s="17">
        <v>0.4</v>
      </c>
      <c r="T1548" s="17">
        <v>0.107142857142857</v>
      </c>
      <c r="U1548" s="17">
        <v>0.14285714285714299</v>
      </c>
      <c r="V1548" s="17">
        <v>0.28571428571428598</v>
      </c>
      <c r="W1548" s="17">
        <v>0</v>
      </c>
      <c r="X1548" s="17">
        <v>0.25</v>
      </c>
      <c r="Y1548" s="17">
        <v>0.133333333333333</v>
      </c>
      <c r="Z1548" s="17">
        <v>0.25</v>
      </c>
      <c r="AA1548" s="17">
        <v>0.157894736842105</v>
      </c>
      <c r="AB1548" s="17"/>
      <c r="AC1548" s="17">
        <v>0.25675751572976402</v>
      </c>
      <c r="AD1548" s="17">
        <v>0.18060530387328899</v>
      </c>
      <c r="AE1548" s="17">
        <v>0.20145721460305199</v>
      </c>
      <c r="AF1548" s="17"/>
      <c r="AG1548" s="17">
        <v>0.26940931924873002</v>
      </c>
      <c r="AH1548" s="17">
        <v>0.20417312481411701</v>
      </c>
      <c r="AI1548" s="17">
        <v>0.25767399201618701</v>
      </c>
      <c r="AJ1548" s="17">
        <v>0</v>
      </c>
      <c r="AK1548" s="17">
        <v>0</v>
      </c>
      <c r="AL1548" s="17"/>
      <c r="AM1548" s="17">
        <v>0.18152631240624301</v>
      </c>
      <c r="AN1548" s="17">
        <v>0.31314360409632702</v>
      </c>
      <c r="AO1548" s="17">
        <v>0.18958651761536699</v>
      </c>
      <c r="AP1548" s="17">
        <v>0.215070083287141</v>
      </c>
      <c r="AQ1548" s="17">
        <v>0</v>
      </c>
      <c r="AR1548" s="17"/>
      <c r="AS1548" s="17">
        <v>0.14141603177218601</v>
      </c>
      <c r="AT1548" s="17">
        <v>0.22751199610676201</v>
      </c>
      <c r="AU1548" s="17">
        <v>7.4161650605721302E-2</v>
      </c>
      <c r="AV1548" s="17">
        <v>0.37488908979537899</v>
      </c>
      <c r="AW1548" s="17"/>
      <c r="AX1548" s="17">
        <v>0.224236627225888</v>
      </c>
      <c r="AY1548" s="17"/>
      <c r="AZ1548" s="17">
        <v>0.23182558661420999</v>
      </c>
      <c r="BA1548" s="17">
        <v>0.28512854640255703</v>
      </c>
      <c r="BB1548" s="17">
        <v>4.1915227857845697E-2</v>
      </c>
      <c r="BC1548" s="17"/>
      <c r="BD1548" s="17">
        <v>0.17653111850783301</v>
      </c>
      <c r="BE1548" s="17">
        <v>0.272631900618861</v>
      </c>
    </row>
    <row r="1549" spans="2:57" x14ac:dyDescent="0.35">
      <c r="B1549" t="s">
        <v>594</v>
      </c>
      <c r="C1549" s="17">
        <v>0.17192090923834</v>
      </c>
      <c r="D1549" s="17">
        <v>0.15122482947995999</v>
      </c>
      <c r="E1549" s="17">
        <v>0.187625110727105</v>
      </c>
      <c r="F1549" s="17"/>
      <c r="G1549" s="17">
        <v>0.20383494464478699</v>
      </c>
      <c r="H1549" s="17">
        <v>0.156980877580772</v>
      </c>
      <c r="I1549" s="17">
        <v>0.26891576412208201</v>
      </c>
      <c r="J1549" s="17">
        <v>6.02131835696239E-2</v>
      </c>
      <c r="K1549" s="17">
        <v>0.15994721201800999</v>
      </c>
      <c r="L1549" s="17">
        <v>0.106398403784959</v>
      </c>
      <c r="M1549" s="17"/>
      <c r="N1549" s="17">
        <v>0.17489416810910499</v>
      </c>
      <c r="O1549" s="17">
        <v>0.184406230900864</v>
      </c>
      <c r="P1549" s="17">
        <v>4.3676272106837402E-2</v>
      </c>
      <c r="Q1549" s="17">
        <v>0.31906651124532698</v>
      </c>
      <c r="R1549" s="17"/>
      <c r="S1549" s="17">
        <v>0.2</v>
      </c>
      <c r="T1549" s="17">
        <v>0.17857142857142899</v>
      </c>
      <c r="U1549" s="17">
        <v>0.14285714285714299</v>
      </c>
      <c r="V1549" s="17">
        <v>0</v>
      </c>
      <c r="W1549" s="17">
        <v>0.15384615384615399</v>
      </c>
      <c r="X1549" s="17">
        <v>0.25</v>
      </c>
      <c r="Y1549" s="17">
        <v>0.2</v>
      </c>
      <c r="Z1549" s="17">
        <v>0.25</v>
      </c>
      <c r="AA1549" s="17">
        <v>0.105263157894737</v>
      </c>
      <c r="AB1549" s="17"/>
      <c r="AC1549" s="17">
        <v>0.216974271118173</v>
      </c>
      <c r="AD1549" s="17">
        <v>0.168257036600133</v>
      </c>
      <c r="AE1549" s="17">
        <v>7.1415877921576207E-2</v>
      </c>
      <c r="AF1549" s="17"/>
      <c r="AG1549" s="17">
        <v>0.20975190788640199</v>
      </c>
      <c r="AH1549" s="17">
        <v>0.18136341661500899</v>
      </c>
      <c r="AI1549" s="17">
        <v>0</v>
      </c>
      <c r="AJ1549" s="17">
        <v>0</v>
      </c>
      <c r="AK1549" s="17">
        <v>6.8922151258846404E-2</v>
      </c>
      <c r="AL1549" s="17"/>
      <c r="AM1549" s="17">
        <v>0.270719411828375</v>
      </c>
      <c r="AN1549" s="17">
        <v>0.12556229485083401</v>
      </c>
      <c r="AO1549" s="17">
        <v>0.118444897718888</v>
      </c>
      <c r="AP1549" s="17">
        <v>0.19137732183949699</v>
      </c>
      <c r="AQ1549" s="17">
        <v>0.25992168330233001</v>
      </c>
      <c r="AR1549" s="17"/>
      <c r="AS1549" s="17">
        <v>0.111702339856428</v>
      </c>
      <c r="AT1549" s="17">
        <v>0.28430559775632203</v>
      </c>
      <c r="AU1549" s="17">
        <v>8.0254070806233396E-2</v>
      </c>
      <c r="AV1549" s="17">
        <v>9.735043708419E-2</v>
      </c>
      <c r="AW1549" s="17"/>
      <c r="AX1549" s="17">
        <v>0.18104987089008701</v>
      </c>
      <c r="AY1549" s="17"/>
      <c r="AZ1549" s="17">
        <v>0.14553716722308099</v>
      </c>
      <c r="BA1549" s="17">
        <v>0.19503308719092699</v>
      </c>
      <c r="BB1549" s="17">
        <v>0.188583600188205</v>
      </c>
      <c r="BC1549" s="17"/>
      <c r="BD1549" s="17">
        <v>0.171061998644258</v>
      </c>
      <c r="BE1549" s="17">
        <v>0.195426739625676</v>
      </c>
    </row>
    <row r="1550" spans="2:57" x14ac:dyDescent="0.35">
      <c r="B1550" t="s">
        <v>592</v>
      </c>
      <c r="C1550" s="17">
        <v>8.8006049769495706E-2</v>
      </c>
      <c r="D1550" s="17">
        <v>0.15370255886459799</v>
      </c>
      <c r="E1550" s="17">
        <v>4.5480677554068802E-2</v>
      </c>
      <c r="F1550" s="17"/>
      <c r="G1550" s="17">
        <v>0.153756595923081</v>
      </c>
      <c r="H1550" s="17">
        <v>0.10364263307223</v>
      </c>
      <c r="I1550" s="17">
        <v>2.4652116724421899E-2</v>
      </c>
      <c r="J1550" s="17">
        <v>7.1718202573105697E-2</v>
      </c>
      <c r="K1550" s="17">
        <v>0.11677734566598399</v>
      </c>
      <c r="L1550" s="17">
        <v>8.9360519856603801E-2</v>
      </c>
      <c r="M1550" s="17"/>
      <c r="N1550" s="17">
        <v>8.3310317757249897E-2</v>
      </c>
      <c r="O1550" s="17">
        <v>6.3885762962869894E-2</v>
      </c>
      <c r="P1550" s="17">
        <v>0.12822416533994499</v>
      </c>
      <c r="Q1550" s="17">
        <v>0.12795085641902801</v>
      </c>
      <c r="R1550" s="17"/>
      <c r="S1550" s="17">
        <v>5.7142857142857099E-2</v>
      </c>
      <c r="T1550" s="17">
        <v>3.5714285714285698E-2</v>
      </c>
      <c r="U1550" s="17">
        <v>0</v>
      </c>
      <c r="V1550" s="17">
        <v>0.14285714285714299</v>
      </c>
      <c r="W1550" s="17">
        <v>0</v>
      </c>
      <c r="X1550" s="17">
        <v>0.1875</v>
      </c>
      <c r="Y1550" s="17">
        <v>0.133333333333333</v>
      </c>
      <c r="Z1550" s="17">
        <v>0.41666666666666702</v>
      </c>
      <c r="AA1550" s="17">
        <v>5.2631578947368397E-2</v>
      </c>
      <c r="AB1550" s="17"/>
      <c r="AC1550" s="17">
        <v>8.4305573045840604E-2</v>
      </c>
      <c r="AD1550" s="17">
        <v>0.105933084189716</v>
      </c>
      <c r="AE1550" s="17">
        <v>6.8147575816109696E-2</v>
      </c>
      <c r="AF1550" s="17"/>
      <c r="AG1550" s="17">
        <v>0.10021624945975301</v>
      </c>
      <c r="AH1550" s="17">
        <v>9.4940077831223602E-2</v>
      </c>
      <c r="AI1550" s="17">
        <v>0.20935522520665401</v>
      </c>
      <c r="AJ1550" s="17">
        <v>0</v>
      </c>
      <c r="AK1550" s="17">
        <v>0</v>
      </c>
      <c r="AL1550" s="17"/>
      <c r="AM1550" s="17">
        <v>0.130906998186469</v>
      </c>
      <c r="AN1550" s="17">
        <v>4.4173862646817198E-2</v>
      </c>
      <c r="AO1550" s="17">
        <v>6.6932682975923197E-2</v>
      </c>
      <c r="AP1550" s="17">
        <v>8.8604951107083801E-2</v>
      </c>
      <c r="AQ1550" s="17">
        <v>0.23316951005016001</v>
      </c>
      <c r="AR1550" s="17"/>
      <c r="AS1550" s="17">
        <v>6.4488797131398101E-2</v>
      </c>
      <c r="AT1550" s="17">
        <v>0.10085201727559</v>
      </c>
      <c r="AU1550" s="17">
        <v>4.5923491673817103E-2</v>
      </c>
      <c r="AV1550" s="17">
        <v>0.138857109087623</v>
      </c>
      <c r="AW1550" s="17"/>
      <c r="AX1550" s="17">
        <v>9.4578572789092499E-2</v>
      </c>
      <c r="AY1550" s="17"/>
      <c r="AZ1550" s="17">
        <v>0.110132364297104</v>
      </c>
      <c r="BA1550" s="17">
        <v>7.5268167507305306E-2</v>
      </c>
      <c r="BB1550" s="17">
        <v>6.1048795215128897E-2</v>
      </c>
      <c r="BC1550" s="17"/>
      <c r="BD1550" s="17">
        <v>8.6308597284876207E-2</v>
      </c>
      <c r="BE1550" s="17">
        <v>8.9525478073995995E-2</v>
      </c>
    </row>
    <row r="1551" spans="2:57" x14ac:dyDescent="0.35">
      <c r="B1551" t="s">
        <v>81</v>
      </c>
      <c r="C1551" s="17">
        <v>5.9557801087332399E-2</v>
      </c>
      <c r="D1551" s="17">
        <v>4.8843302792518799E-2</v>
      </c>
      <c r="E1551" s="17">
        <v>6.7347606303380297E-2</v>
      </c>
      <c r="F1551" s="17"/>
      <c r="G1551" s="17">
        <v>4.5807491513422498E-2</v>
      </c>
      <c r="H1551" s="17">
        <v>0</v>
      </c>
      <c r="I1551" s="17">
        <v>2.71805389525678E-2</v>
      </c>
      <c r="J1551" s="17">
        <v>0.126054925891081</v>
      </c>
      <c r="K1551" s="17">
        <v>5.51733443718012E-2</v>
      </c>
      <c r="L1551" s="17">
        <v>0.33714754466608998</v>
      </c>
      <c r="M1551" s="17"/>
      <c r="N1551" s="17">
        <v>6.4184791806665004E-2</v>
      </c>
      <c r="O1551" s="17">
        <v>4.7164217608645503E-2</v>
      </c>
      <c r="P1551" s="17">
        <v>5.7115886902524102E-2</v>
      </c>
      <c r="Q1551" s="17">
        <v>7.4996627534945806E-2</v>
      </c>
      <c r="R1551" s="17"/>
      <c r="S1551" s="17">
        <v>0</v>
      </c>
      <c r="T1551" s="17">
        <v>7.1428571428571397E-2</v>
      </c>
      <c r="U1551" s="17">
        <v>0</v>
      </c>
      <c r="V1551" s="17">
        <v>0.14285714285714299</v>
      </c>
      <c r="W1551" s="17">
        <v>0.15384615384615399</v>
      </c>
      <c r="X1551" s="17">
        <v>6.25E-2</v>
      </c>
      <c r="Y1551" s="17">
        <v>6.6666666666666693E-2</v>
      </c>
      <c r="Z1551" s="17">
        <v>0</v>
      </c>
      <c r="AA1551" s="17">
        <v>0.105263157894737</v>
      </c>
      <c r="AB1551" s="17"/>
      <c r="AC1551" s="17">
        <v>6.7030963963834303E-2</v>
      </c>
      <c r="AD1551" s="17">
        <v>7.3809671715559397E-2</v>
      </c>
      <c r="AE1551" s="17">
        <v>0</v>
      </c>
      <c r="AF1551" s="17"/>
      <c r="AG1551" s="17">
        <v>6.6902885236775497E-2</v>
      </c>
      <c r="AH1551" s="17">
        <v>2.9196042956247299E-2</v>
      </c>
      <c r="AI1551" s="17">
        <v>0.15109173102561901</v>
      </c>
      <c r="AJ1551" s="17">
        <v>0</v>
      </c>
      <c r="AK1551" s="17">
        <v>0</v>
      </c>
      <c r="AL1551" s="17"/>
      <c r="AM1551" s="17">
        <v>0</v>
      </c>
      <c r="AN1551" s="17">
        <v>9.0133109572710493E-2</v>
      </c>
      <c r="AO1551" s="17">
        <v>6.22607173038629E-2</v>
      </c>
      <c r="AP1551" s="17">
        <v>5.0346156831460001E-2</v>
      </c>
      <c r="AQ1551" s="17">
        <v>0</v>
      </c>
      <c r="AR1551" s="17"/>
      <c r="AS1551" s="17">
        <v>7.3267185676529206E-2</v>
      </c>
      <c r="AT1551" s="17">
        <v>1.69117892438964E-2</v>
      </c>
      <c r="AU1551" s="17">
        <v>0.109771485107202</v>
      </c>
      <c r="AV1551" s="17">
        <v>7.5353409358597398E-2</v>
      </c>
      <c r="AW1551" s="17"/>
      <c r="AX1551" s="17">
        <v>5.5971664118930002E-2</v>
      </c>
      <c r="AY1551" s="17"/>
      <c r="AZ1551" s="17">
        <v>2.0910581812061201E-2</v>
      </c>
      <c r="BA1551" s="17">
        <v>0</v>
      </c>
      <c r="BB1551" s="17">
        <v>0.17713942769808799</v>
      </c>
      <c r="BC1551" s="17"/>
      <c r="BD1551" s="17">
        <v>4.6245170667281302E-2</v>
      </c>
      <c r="BE1551" s="17">
        <v>4.4373075977406203E-2</v>
      </c>
    </row>
    <row r="1552" spans="2:57" x14ac:dyDescent="0.35">
      <c r="B1552" t="s">
        <v>595</v>
      </c>
      <c r="C1552" s="17">
        <v>4.93556703593915E-2</v>
      </c>
      <c r="D1552" s="17">
        <v>1.6201511535622201E-2</v>
      </c>
      <c r="E1552" s="17">
        <v>7.1900202979055403E-2</v>
      </c>
      <c r="F1552" s="17"/>
      <c r="G1552" s="17">
        <v>0</v>
      </c>
      <c r="H1552" s="17">
        <v>6.5196949577935301E-2</v>
      </c>
      <c r="I1552" s="17">
        <v>7.9865269123198301E-2</v>
      </c>
      <c r="J1552" s="17">
        <v>3.8657700145914797E-2</v>
      </c>
      <c r="K1552" s="17">
        <v>5.3030018963874E-2</v>
      </c>
      <c r="L1552" s="17">
        <v>0</v>
      </c>
      <c r="M1552" s="17"/>
      <c r="N1552" s="17">
        <v>4.8339091465531503E-2</v>
      </c>
      <c r="O1552" s="17">
        <v>4.6229974320550898E-2</v>
      </c>
      <c r="P1552" s="17">
        <v>4.2719553765449503E-2</v>
      </c>
      <c r="Q1552" s="17">
        <v>7.5824339624412998E-2</v>
      </c>
      <c r="R1552" s="17"/>
      <c r="S1552" s="17">
        <v>5.7142857142857099E-2</v>
      </c>
      <c r="T1552" s="17">
        <v>0</v>
      </c>
      <c r="U1552" s="17">
        <v>0</v>
      </c>
      <c r="V1552" s="17">
        <v>0</v>
      </c>
      <c r="W1552" s="17">
        <v>7.69230769230769E-2</v>
      </c>
      <c r="X1552" s="17">
        <v>6.25E-2</v>
      </c>
      <c r="Y1552" s="17">
        <v>0.133333333333333</v>
      </c>
      <c r="Z1552" s="17">
        <v>0</v>
      </c>
      <c r="AA1552" s="17">
        <v>0.105263157894737</v>
      </c>
      <c r="AB1552" s="17"/>
      <c r="AC1552" s="17">
        <v>2.0693493250298199E-2</v>
      </c>
      <c r="AD1552" s="17">
        <v>6.8859920478870407E-2</v>
      </c>
      <c r="AE1552" s="17">
        <v>6.6654819393471093E-2</v>
      </c>
      <c r="AF1552" s="17"/>
      <c r="AG1552" s="17">
        <v>6.3059564641545607E-2</v>
      </c>
      <c r="AH1552" s="17">
        <v>5.7432822496071997E-2</v>
      </c>
      <c r="AI1552" s="17">
        <v>0</v>
      </c>
      <c r="AJ1552" s="17">
        <v>0</v>
      </c>
      <c r="AK1552" s="17">
        <v>6.4327341174923294E-2</v>
      </c>
      <c r="AL1552" s="17"/>
      <c r="AM1552" s="17">
        <v>0</v>
      </c>
      <c r="AN1552" s="17">
        <v>9.0133109572710493E-2</v>
      </c>
      <c r="AO1552" s="17">
        <v>5.5519206315831397E-2</v>
      </c>
      <c r="AP1552" s="17">
        <v>5.2245576525574898E-2</v>
      </c>
      <c r="AQ1552" s="17">
        <v>0</v>
      </c>
      <c r="AR1552" s="17"/>
      <c r="AS1552" s="17">
        <v>0</v>
      </c>
      <c r="AT1552" s="17">
        <v>7.4047221302472793E-2</v>
      </c>
      <c r="AU1552" s="17">
        <v>7.8249510141314302E-2</v>
      </c>
      <c r="AV1552" s="17">
        <v>0</v>
      </c>
      <c r="AW1552" s="17"/>
      <c r="AX1552" s="17">
        <v>5.9833228995863498E-2</v>
      </c>
      <c r="AY1552" s="17"/>
      <c r="AZ1552" s="17">
        <v>7.4699565712693497E-2</v>
      </c>
      <c r="BA1552" s="17">
        <v>6.4521972873485198E-2</v>
      </c>
      <c r="BB1552" s="17">
        <v>0</v>
      </c>
      <c r="BC1552" s="17"/>
      <c r="BD1552" s="17">
        <v>4.5800724749926802E-2</v>
      </c>
      <c r="BE1552" s="17">
        <v>5.3094560743570697E-2</v>
      </c>
    </row>
    <row r="1553" spans="2:57" x14ac:dyDescent="0.35">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c r="AY1553" s="17"/>
      <c r="AZ1553" s="17"/>
      <c r="BA1553" s="17"/>
      <c r="BB1553" s="17"/>
      <c r="BC1553" s="17"/>
      <c r="BD1553" s="17"/>
      <c r="BE1553" s="17"/>
    </row>
    <row r="1554" spans="2:57" x14ac:dyDescent="0.35">
      <c r="B1554" s="6" t="s">
        <v>603</v>
      </c>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c r="BA1554" s="17"/>
      <c r="BB1554" s="17"/>
      <c r="BC1554" s="17"/>
      <c r="BD1554" s="17"/>
      <c r="BE1554" s="17"/>
    </row>
    <row r="1555" spans="2:57" x14ac:dyDescent="0.35">
      <c r="B1555" s="24" t="s">
        <v>85</v>
      </c>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c r="AX1555" s="17"/>
      <c r="AY1555" s="17"/>
      <c r="AZ1555" s="17"/>
      <c r="BA1555" s="17"/>
      <c r="BB1555" s="17"/>
      <c r="BC1555" s="17"/>
      <c r="BD1555" s="17"/>
      <c r="BE1555" s="17"/>
    </row>
    <row r="1556" spans="2:57" x14ac:dyDescent="0.35">
      <c r="B1556" t="s">
        <v>591</v>
      </c>
      <c r="C1556" s="17">
        <v>0.48746880621719801</v>
      </c>
      <c r="D1556" s="17">
        <v>0.46149382303805297</v>
      </c>
      <c r="E1556" s="17">
        <v>0.49976494820332401</v>
      </c>
      <c r="F1556" s="17"/>
      <c r="G1556" s="17">
        <v>0.29879901866618702</v>
      </c>
      <c r="H1556" s="17">
        <v>0.30522153265594099</v>
      </c>
      <c r="I1556" s="17">
        <v>0.449453308530192</v>
      </c>
      <c r="J1556" s="17">
        <v>0.73222662011157802</v>
      </c>
      <c r="K1556" s="17">
        <v>0.61549192584815304</v>
      </c>
      <c r="L1556" s="17">
        <v>0.79474184352233102</v>
      </c>
      <c r="M1556" s="17"/>
      <c r="N1556" s="17">
        <v>0.56287431741809202</v>
      </c>
      <c r="O1556" s="17">
        <v>0.242471804043421</v>
      </c>
      <c r="P1556" s="17">
        <v>0.46434756332642202</v>
      </c>
      <c r="Q1556" s="17">
        <v>0.64994838208094496</v>
      </c>
      <c r="R1556" s="17"/>
      <c r="S1556" s="17">
        <v>0.375</v>
      </c>
      <c r="T1556" s="17">
        <v>0.45454545454545497</v>
      </c>
      <c r="U1556" s="17">
        <v>0.44444444444444398</v>
      </c>
      <c r="V1556" s="17">
        <v>0.5</v>
      </c>
      <c r="W1556" s="17">
        <v>0.53846153846153799</v>
      </c>
      <c r="X1556" s="17">
        <v>0.52941176470588203</v>
      </c>
      <c r="Y1556" s="17">
        <v>0.54545454545454497</v>
      </c>
      <c r="Z1556" s="17">
        <v>0.4</v>
      </c>
      <c r="AA1556" s="17">
        <v>0.59090909090909105</v>
      </c>
      <c r="AB1556" s="17"/>
      <c r="AC1556" s="17">
        <v>0.54422227995708905</v>
      </c>
      <c r="AD1556" s="17">
        <v>0.45936537372975</v>
      </c>
      <c r="AE1556" s="17">
        <v>0.510839492012227</v>
      </c>
      <c r="AF1556" s="17"/>
      <c r="AG1556" s="17">
        <v>0.46164928281816803</v>
      </c>
      <c r="AH1556" s="17">
        <v>0.51077298560254603</v>
      </c>
      <c r="AI1556" s="17">
        <v>0.29414099052717502</v>
      </c>
      <c r="AJ1556" s="17" t="s">
        <v>600</v>
      </c>
      <c r="AK1556" s="17">
        <v>0.64165920868070703</v>
      </c>
      <c r="AL1556" s="17"/>
      <c r="AM1556" s="17">
        <v>0.61511726993276505</v>
      </c>
      <c r="AN1556" s="17">
        <v>0.39814662761844599</v>
      </c>
      <c r="AO1556" s="17">
        <v>0.56469996159794</v>
      </c>
      <c r="AP1556" s="17">
        <v>0.54176075799029599</v>
      </c>
      <c r="AQ1556" s="17">
        <v>0.28186553727677999</v>
      </c>
      <c r="AR1556" s="17"/>
      <c r="AS1556" s="17">
        <v>0.51298482050130101</v>
      </c>
      <c r="AT1556" s="17">
        <v>0.47908689684377198</v>
      </c>
      <c r="AU1556" s="17">
        <v>0.58517575625135998</v>
      </c>
      <c r="AV1556" s="17">
        <v>0.323329443119027</v>
      </c>
      <c r="AW1556" s="17"/>
      <c r="AX1556" s="17">
        <v>0.47834855834880602</v>
      </c>
      <c r="AY1556" s="17"/>
      <c r="AZ1556" s="17">
        <v>0.388166236762993</v>
      </c>
      <c r="BA1556" s="17">
        <v>0.440910154581723</v>
      </c>
      <c r="BB1556" s="17">
        <v>0.60234988476312601</v>
      </c>
      <c r="BC1556" s="17"/>
      <c r="BD1556" s="17">
        <v>0.43998136525145598</v>
      </c>
      <c r="BE1556" s="17">
        <v>0.48408674963800802</v>
      </c>
    </row>
    <row r="1557" spans="2:57" x14ac:dyDescent="0.35">
      <c r="B1557" t="s">
        <v>587</v>
      </c>
      <c r="C1557" s="17">
        <v>0.31572147332172901</v>
      </c>
      <c r="D1557" s="17">
        <v>0.254624644074531</v>
      </c>
      <c r="E1557" s="17">
        <v>0.34464373602905701</v>
      </c>
      <c r="F1557" s="17"/>
      <c r="G1557" s="17">
        <v>0.29043390231834698</v>
      </c>
      <c r="H1557" s="17">
        <v>0.24190980456660899</v>
      </c>
      <c r="I1557" s="17">
        <v>0.34800541557218101</v>
      </c>
      <c r="J1557" s="17">
        <v>0.38455249760895299</v>
      </c>
      <c r="K1557" s="17">
        <v>0.277009144349596</v>
      </c>
      <c r="L1557" s="17">
        <v>0.39056065885334201</v>
      </c>
      <c r="M1557" s="17"/>
      <c r="N1557" s="17">
        <v>0.38613480716870102</v>
      </c>
      <c r="O1557" s="17">
        <v>0.33495247218228702</v>
      </c>
      <c r="P1557" s="17">
        <v>0.10668222692271601</v>
      </c>
      <c r="Q1557" s="17">
        <v>0.20221751675603</v>
      </c>
      <c r="R1557" s="17"/>
      <c r="S1557" s="17">
        <v>0.29166666666666702</v>
      </c>
      <c r="T1557" s="17">
        <v>0.36363636363636398</v>
      </c>
      <c r="U1557" s="17">
        <v>0.44444444444444398</v>
      </c>
      <c r="V1557" s="17">
        <v>0.2</v>
      </c>
      <c r="W1557" s="17">
        <v>0.38461538461538503</v>
      </c>
      <c r="X1557" s="17">
        <v>0.23529411764705899</v>
      </c>
      <c r="Y1557" s="17">
        <v>0.18181818181818199</v>
      </c>
      <c r="Z1557" s="17">
        <v>0.6</v>
      </c>
      <c r="AA1557" s="17">
        <v>0.27272727272727298</v>
      </c>
      <c r="AB1557" s="17"/>
      <c r="AC1557" s="17">
        <v>0.388515876659561</v>
      </c>
      <c r="AD1557" s="17">
        <v>0.27002610244810499</v>
      </c>
      <c r="AE1557" s="17">
        <v>0.24920219554383999</v>
      </c>
      <c r="AF1557" s="17"/>
      <c r="AG1557" s="17">
        <v>0.35138199951785498</v>
      </c>
      <c r="AH1557" s="17">
        <v>0.33483888494426101</v>
      </c>
      <c r="AI1557" s="17">
        <v>0.43006978160412601</v>
      </c>
      <c r="AJ1557" s="17" t="s">
        <v>600</v>
      </c>
      <c r="AK1557" s="17">
        <v>0.23514997351389599</v>
      </c>
      <c r="AL1557" s="17"/>
      <c r="AM1557" s="17">
        <v>0.192441365033617</v>
      </c>
      <c r="AN1557" s="17">
        <v>0.21680761370788801</v>
      </c>
      <c r="AO1557" s="17">
        <v>0.30619047298165802</v>
      </c>
      <c r="AP1557" s="17">
        <v>0.33351359310099199</v>
      </c>
      <c r="AQ1557" s="17">
        <v>0.583256935197348</v>
      </c>
      <c r="AR1557" s="17"/>
      <c r="AS1557" s="17">
        <v>0.30700466947171601</v>
      </c>
      <c r="AT1557" s="17">
        <v>0.27226716201453499</v>
      </c>
      <c r="AU1557" s="17">
        <v>0.38720609512085902</v>
      </c>
      <c r="AV1557" s="17">
        <v>0.34210267938932098</v>
      </c>
      <c r="AW1557" s="17"/>
      <c r="AX1557" s="17">
        <v>0.37657636682191897</v>
      </c>
      <c r="AY1557" s="17"/>
      <c r="AZ1557" s="17">
        <v>0.32820830286722702</v>
      </c>
      <c r="BA1557" s="17">
        <v>0.30418561526038701</v>
      </c>
      <c r="BB1557" s="17">
        <v>0.332069527433144</v>
      </c>
      <c r="BC1557" s="17"/>
      <c r="BD1557" s="17">
        <v>0.37097635871405898</v>
      </c>
      <c r="BE1557" s="17">
        <v>0.29240637005151399</v>
      </c>
    </row>
    <row r="1558" spans="2:57" x14ac:dyDescent="0.35">
      <c r="B1558" t="s">
        <v>588</v>
      </c>
      <c r="C1558" s="17">
        <v>0.26862667652595601</v>
      </c>
      <c r="D1558" s="17">
        <v>0.209617020150803</v>
      </c>
      <c r="E1558" s="17">
        <v>0.29656090494632098</v>
      </c>
      <c r="F1558" s="17"/>
      <c r="G1558" s="17">
        <v>0.21083515105842801</v>
      </c>
      <c r="H1558" s="17">
        <v>0.37252422299493299</v>
      </c>
      <c r="I1558" s="17">
        <v>0.17845223254040399</v>
      </c>
      <c r="J1558" s="17">
        <v>0.257519189526351</v>
      </c>
      <c r="K1558" s="17">
        <v>0.42033651247231302</v>
      </c>
      <c r="L1558" s="17">
        <v>0</v>
      </c>
      <c r="M1558" s="17"/>
      <c r="N1558" s="17">
        <v>0.24312283600988999</v>
      </c>
      <c r="O1558" s="17">
        <v>0.38344560529550398</v>
      </c>
      <c r="P1558" s="17">
        <v>0.196818830688437</v>
      </c>
      <c r="Q1558" s="17">
        <v>0.254295502615423</v>
      </c>
      <c r="R1558" s="17"/>
      <c r="S1558" s="17">
        <v>0.33333333333333298</v>
      </c>
      <c r="T1558" s="17">
        <v>0.13636363636363599</v>
      </c>
      <c r="U1558" s="17">
        <v>0.33333333333333298</v>
      </c>
      <c r="V1558" s="17">
        <v>0.1</v>
      </c>
      <c r="W1558" s="17">
        <v>0.53846153846153799</v>
      </c>
      <c r="X1558" s="17">
        <v>0.35294117647058798</v>
      </c>
      <c r="Y1558" s="17">
        <v>0.18181818181818199</v>
      </c>
      <c r="Z1558" s="17">
        <v>0.4</v>
      </c>
      <c r="AA1558" s="17">
        <v>0.18181818181818199</v>
      </c>
      <c r="AB1558" s="17"/>
      <c r="AC1558" s="17">
        <v>0.348297211609982</v>
      </c>
      <c r="AD1558" s="17">
        <v>0.270815230632244</v>
      </c>
      <c r="AE1558" s="17">
        <v>0.116998982088134</v>
      </c>
      <c r="AF1558" s="17"/>
      <c r="AG1558" s="17">
        <v>0.27395419712481001</v>
      </c>
      <c r="AH1558" s="17">
        <v>0.27612623225981697</v>
      </c>
      <c r="AI1558" s="17">
        <v>0</v>
      </c>
      <c r="AJ1558" s="17" t="s">
        <v>600</v>
      </c>
      <c r="AK1558" s="17">
        <v>0.17457774416107699</v>
      </c>
      <c r="AL1558" s="17"/>
      <c r="AM1558" s="17">
        <v>0.20618717682173299</v>
      </c>
      <c r="AN1558" s="17">
        <v>0.151136775097892</v>
      </c>
      <c r="AO1558" s="17">
        <v>0.29456458645032502</v>
      </c>
      <c r="AP1558" s="17">
        <v>0.41233831061640802</v>
      </c>
      <c r="AQ1558" s="17">
        <v>0.13255702807744199</v>
      </c>
      <c r="AR1558" s="17"/>
      <c r="AS1558" s="17">
        <v>0.196170561954084</v>
      </c>
      <c r="AT1558" s="17">
        <v>0.29804895589374902</v>
      </c>
      <c r="AU1558" s="17">
        <v>0.240189183390108</v>
      </c>
      <c r="AV1558" s="17">
        <v>0.37202730100440401</v>
      </c>
      <c r="AW1558" s="17"/>
      <c r="AX1558" s="17">
        <v>0.24718385898375</v>
      </c>
      <c r="AY1558" s="17"/>
      <c r="AZ1558" s="17">
        <v>0.254890718265322</v>
      </c>
      <c r="BA1558" s="17">
        <v>0.26105977380082801</v>
      </c>
      <c r="BB1558" s="17">
        <v>0.29866006398232697</v>
      </c>
      <c r="BC1558" s="17"/>
      <c r="BD1558" s="17">
        <v>0.26522063278576702</v>
      </c>
      <c r="BE1558" s="17">
        <v>0.30275257084025597</v>
      </c>
    </row>
    <row r="1559" spans="2:57" x14ac:dyDescent="0.35">
      <c r="B1559" t="s">
        <v>589</v>
      </c>
      <c r="C1559" s="17">
        <v>0.24836612149026399</v>
      </c>
      <c r="D1559" s="17">
        <v>0.216228403469158</v>
      </c>
      <c r="E1559" s="17">
        <v>0.26357960367703598</v>
      </c>
      <c r="F1559" s="17"/>
      <c r="G1559" s="17">
        <v>0.21083515105842801</v>
      </c>
      <c r="H1559" s="17">
        <v>0.31806852023895199</v>
      </c>
      <c r="I1559" s="17">
        <v>0.184317470212501</v>
      </c>
      <c r="J1559" s="17">
        <v>0.22560556112143099</v>
      </c>
      <c r="K1559" s="17">
        <v>0.33355934099102102</v>
      </c>
      <c r="L1559" s="17">
        <v>0.231232182451695</v>
      </c>
      <c r="M1559" s="17"/>
      <c r="N1559" s="17">
        <v>0.22544362946684399</v>
      </c>
      <c r="O1559" s="17">
        <v>0.29537572889973801</v>
      </c>
      <c r="P1559" s="17">
        <v>0.15187400360525599</v>
      </c>
      <c r="Q1559" s="17">
        <v>0.39591435628210497</v>
      </c>
      <c r="R1559" s="17"/>
      <c r="S1559" s="17">
        <v>0.25</v>
      </c>
      <c r="T1559" s="17">
        <v>0.13636363636363599</v>
      </c>
      <c r="U1559" s="17">
        <v>0.44444444444444398</v>
      </c>
      <c r="V1559" s="17">
        <v>0.3</v>
      </c>
      <c r="W1559" s="17">
        <v>7.69230769230769E-2</v>
      </c>
      <c r="X1559" s="17">
        <v>0.29411764705882398</v>
      </c>
      <c r="Y1559" s="17">
        <v>0.27272727272727298</v>
      </c>
      <c r="Z1559" s="17">
        <v>0</v>
      </c>
      <c r="AA1559" s="17">
        <v>0.27272727272727298</v>
      </c>
      <c r="AB1559" s="17"/>
      <c r="AC1559" s="17">
        <v>0.27767066731539902</v>
      </c>
      <c r="AD1559" s="17">
        <v>0.26879372495349202</v>
      </c>
      <c r="AE1559" s="17">
        <v>0.119979156221966</v>
      </c>
      <c r="AF1559" s="17"/>
      <c r="AG1559" s="17">
        <v>0.15615429819374099</v>
      </c>
      <c r="AH1559" s="17">
        <v>0.32249849647261702</v>
      </c>
      <c r="AI1559" s="17">
        <v>9.5686300804405294E-2</v>
      </c>
      <c r="AJ1559" s="17" t="s">
        <v>600</v>
      </c>
      <c r="AK1559" s="17">
        <v>0.23617315306377501</v>
      </c>
      <c r="AL1559" s="17"/>
      <c r="AM1559" s="17">
        <v>0.40293832899826498</v>
      </c>
      <c r="AN1559" s="17">
        <v>0.116853152661894</v>
      </c>
      <c r="AO1559" s="17">
        <v>0.28746639793807599</v>
      </c>
      <c r="AP1559" s="17">
        <v>0.26693006050128498</v>
      </c>
      <c r="AQ1559" s="17">
        <v>0.13255702807744199</v>
      </c>
      <c r="AR1559" s="17"/>
      <c r="AS1559" s="17">
        <v>0.23836123444381699</v>
      </c>
      <c r="AT1559" s="17">
        <v>0.26569649699162401</v>
      </c>
      <c r="AU1559" s="17">
        <v>0.239809552481135</v>
      </c>
      <c r="AV1559" s="17">
        <v>0.23559110844790601</v>
      </c>
      <c r="AW1559" s="17"/>
      <c r="AX1559" s="17">
        <v>0.25667480507132601</v>
      </c>
      <c r="AY1559" s="17"/>
      <c r="AZ1559" s="17">
        <v>0.27630503460607098</v>
      </c>
      <c r="BA1559" s="17">
        <v>0.23702527626862499</v>
      </c>
      <c r="BB1559" s="17">
        <v>0.24318410989573899</v>
      </c>
      <c r="BC1559" s="17"/>
      <c r="BD1559" s="17">
        <v>0.240709915267379</v>
      </c>
      <c r="BE1559" s="17">
        <v>0.25562552787408699</v>
      </c>
    </row>
    <row r="1560" spans="2:57" x14ac:dyDescent="0.35">
      <c r="B1560" t="s">
        <v>593</v>
      </c>
      <c r="C1560" s="17">
        <v>0.177364200150532</v>
      </c>
      <c r="D1560" s="17">
        <v>0.107628098293626</v>
      </c>
      <c r="E1560" s="17">
        <v>0.21037615646548</v>
      </c>
      <c r="F1560" s="17"/>
      <c r="G1560" s="17">
        <v>0.438025136768944</v>
      </c>
      <c r="H1560" s="17">
        <v>0.263868321258793</v>
      </c>
      <c r="I1560" s="17">
        <v>9.5144335777235106E-2</v>
      </c>
      <c r="J1560" s="17">
        <v>7.9684119256335006E-2</v>
      </c>
      <c r="K1560" s="17">
        <v>0.20207004709996401</v>
      </c>
      <c r="L1560" s="17">
        <v>0</v>
      </c>
      <c r="M1560" s="17"/>
      <c r="N1560" s="17">
        <v>0.175789721026616</v>
      </c>
      <c r="O1560" s="17">
        <v>0.114937644632072</v>
      </c>
      <c r="P1560" s="17">
        <v>0.30646445280345103</v>
      </c>
      <c r="Q1560" s="17">
        <v>0.141618853666682</v>
      </c>
      <c r="R1560" s="17"/>
      <c r="S1560" s="17">
        <v>0.25</v>
      </c>
      <c r="T1560" s="17">
        <v>0.13636363636363599</v>
      </c>
      <c r="U1560" s="17">
        <v>0.11111111111111099</v>
      </c>
      <c r="V1560" s="17">
        <v>0.3</v>
      </c>
      <c r="W1560" s="17">
        <v>0.30769230769230799</v>
      </c>
      <c r="X1560" s="17">
        <v>0</v>
      </c>
      <c r="Y1560" s="17">
        <v>0.18181818181818199</v>
      </c>
      <c r="Z1560" s="17">
        <v>0.2</v>
      </c>
      <c r="AA1560" s="17">
        <v>0.18181818181818199</v>
      </c>
      <c r="AB1560" s="17"/>
      <c r="AC1560" s="17">
        <v>0.12613794469056999</v>
      </c>
      <c r="AD1560" s="17">
        <v>0.20464538832912299</v>
      </c>
      <c r="AE1560" s="17">
        <v>0.13051663139095501</v>
      </c>
      <c r="AF1560" s="17"/>
      <c r="AG1560" s="17">
        <v>0.21726987772180201</v>
      </c>
      <c r="AH1560" s="17">
        <v>0.159728239904842</v>
      </c>
      <c r="AI1560" s="17">
        <v>0.18063911456793699</v>
      </c>
      <c r="AJ1560" s="17" t="s">
        <v>600</v>
      </c>
      <c r="AK1560" s="17">
        <v>5.58656034233775E-2</v>
      </c>
      <c r="AL1560" s="17"/>
      <c r="AM1560" s="17">
        <v>0</v>
      </c>
      <c r="AN1560" s="17">
        <v>0.31784559848173299</v>
      </c>
      <c r="AO1560" s="17">
        <v>7.4274774475815694E-2</v>
      </c>
      <c r="AP1560" s="17">
        <v>0.24392877791995601</v>
      </c>
      <c r="AQ1560" s="17">
        <v>0.138914354934217</v>
      </c>
      <c r="AR1560" s="17"/>
      <c r="AS1560" s="17">
        <v>0.20781123380250499</v>
      </c>
      <c r="AT1560" s="17">
        <v>0.191892114742435</v>
      </c>
      <c r="AU1560" s="17">
        <v>9.9992069774121201E-2</v>
      </c>
      <c r="AV1560" s="17">
        <v>0.19095317673280701</v>
      </c>
      <c r="AW1560" s="17"/>
      <c r="AX1560" s="17">
        <v>0.18135130101920299</v>
      </c>
      <c r="AY1560" s="17"/>
      <c r="AZ1560" s="17">
        <v>0.257564547639622</v>
      </c>
      <c r="BA1560" s="17">
        <v>0.18592874565922099</v>
      </c>
      <c r="BB1560" s="17">
        <v>0.112848635402787</v>
      </c>
      <c r="BC1560" s="17"/>
      <c r="BD1560" s="17">
        <v>0.103166271066223</v>
      </c>
      <c r="BE1560" s="17">
        <v>0.25571507092766499</v>
      </c>
    </row>
    <row r="1561" spans="2:57" x14ac:dyDescent="0.35">
      <c r="B1561" t="s">
        <v>592</v>
      </c>
      <c r="C1561" s="17">
        <v>0.177013478794254</v>
      </c>
      <c r="D1561" s="17">
        <v>0.18948160036400499</v>
      </c>
      <c r="E1561" s="17">
        <v>0.171111269269629</v>
      </c>
      <c r="F1561" s="17"/>
      <c r="G1561" s="17">
        <v>0.289604309256285</v>
      </c>
      <c r="H1561" s="17">
        <v>0.287863002278678</v>
      </c>
      <c r="I1561" s="17">
        <v>6.4633480788593906E-2</v>
      </c>
      <c r="J1561" s="17">
        <v>0.116779117720531</v>
      </c>
      <c r="K1561" s="17">
        <v>0.22075030703512899</v>
      </c>
      <c r="L1561" s="17">
        <v>0.231232182451695</v>
      </c>
      <c r="M1561" s="17"/>
      <c r="N1561" s="17">
        <v>0.13464393743522399</v>
      </c>
      <c r="O1561" s="17">
        <v>0.249327130969446</v>
      </c>
      <c r="P1561" s="17">
        <v>0.19700221942044999</v>
      </c>
      <c r="Q1561" s="17">
        <v>0.21276124018732701</v>
      </c>
      <c r="R1561" s="17"/>
      <c r="S1561" s="17">
        <v>8.3333333333333301E-2</v>
      </c>
      <c r="T1561" s="17">
        <v>0.18181818181818199</v>
      </c>
      <c r="U1561" s="17">
        <v>0.11111111111111099</v>
      </c>
      <c r="V1561" s="17">
        <v>0.2</v>
      </c>
      <c r="W1561" s="17">
        <v>0.230769230769231</v>
      </c>
      <c r="X1561" s="17">
        <v>0.17647058823529399</v>
      </c>
      <c r="Y1561" s="17">
        <v>0.36363636363636398</v>
      </c>
      <c r="Z1561" s="17">
        <v>0.2</v>
      </c>
      <c r="AA1561" s="17">
        <v>0.18181818181818199</v>
      </c>
      <c r="AB1561" s="17"/>
      <c r="AC1561" s="17">
        <v>0.14739629733933801</v>
      </c>
      <c r="AD1561" s="17">
        <v>0.17303613110983099</v>
      </c>
      <c r="AE1561" s="17">
        <v>0.157985425540067</v>
      </c>
      <c r="AF1561" s="17"/>
      <c r="AG1561" s="17">
        <v>0.19516999582028999</v>
      </c>
      <c r="AH1561" s="17">
        <v>0.219140160354484</v>
      </c>
      <c r="AI1561" s="17">
        <v>9.5686300804405294E-2</v>
      </c>
      <c r="AJ1561" s="17" t="s">
        <v>600</v>
      </c>
      <c r="AK1561" s="17">
        <v>6.1595408902698198E-2</v>
      </c>
      <c r="AL1561" s="17"/>
      <c r="AM1561" s="17">
        <v>0.20618717682173299</v>
      </c>
      <c r="AN1561" s="17">
        <v>0.188489090413684</v>
      </c>
      <c r="AO1561" s="17">
        <v>0.132737715406297</v>
      </c>
      <c r="AP1561" s="17">
        <v>0.19714721306091099</v>
      </c>
      <c r="AQ1561" s="17">
        <v>0.138914354934217</v>
      </c>
      <c r="AR1561" s="17"/>
      <c r="AS1561" s="17">
        <v>0.111441182103288</v>
      </c>
      <c r="AT1561" s="17">
        <v>0.222765986355449</v>
      </c>
      <c r="AU1561" s="17">
        <v>0.10484882744886399</v>
      </c>
      <c r="AV1561" s="17">
        <v>0.28722940151769</v>
      </c>
      <c r="AW1561" s="17"/>
      <c r="AX1561" s="17">
        <v>0.174469434688417</v>
      </c>
      <c r="AY1561" s="17"/>
      <c r="AZ1561" s="17">
        <v>0.154794728844904</v>
      </c>
      <c r="BA1561" s="17">
        <v>0.17532047740076401</v>
      </c>
      <c r="BB1561" s="17">
        <v>0.21840490411258801</v>
      </c>
      <c r="BC1561" s="17"/>
      <c r="BD1561" s="17">
        <v>0.120712091985004</v>
      </c>
      <c r="BE1561" s="17">
        <v>0.24055675058686901</v>
      </c>
    </row>
    <row r="1562" spans="2:57" x14ac:dyDescent="0.35">
      <c r="B1562" t="s">
        <v>590</v>
      </c>
      <c r="C1562" s="17">
        <v>0.16803372015638399</v>
      </c>
      <c r="D1562" s="17">
        <v>0.146431051808423</v>
      </c>
      <c r="E1562" s="17">
        <v>0.178260078166078</v>
      </c>
      <c r="F1562" s="17"/>
      <c r="G1562" s="17">
        <v>0.27834554627115199</v>
      </c>
      <c r="H1562" s="17">
        <v>0.17304378015129701</v>
      </c>
      <c r="I1562" s="17">
        <v>0.13548002656966701</v>
      </c>
      <c r="J1562" s="17">
        <v>0.11138924614881</v>
      </c>
      <c r="K1562" s="17">
        <v>0.225035349257867</v>
      </c>
      <c r="L1562" s="17">
        <v>0.185302502375673</v>
      </c>
      <c r="M1562" s="17"/>
      <c r="N1562" s="17">
        <v>0.167712756190116</v>
      </c>
      <c r="O1562" s="17">
        <v>0.13088210977056999</v>
      </c>
      <c r="P1562" s="17">
        <v>0.24176365777161901</v>
      </c>
      <c r="Q1562" s="17">
        <v>0.14783410116302501</v>
      </c>
      <c r="R1562" s="17"/>
      <c r="S1562" s="17">
        <v>0.29166666666666702</v>
      </c>
      <c r="T1562" s="17">
        <v>0.18181818181818199</v>
      </c>
      <c r="U1562" s="17">
        <v>0.11111111111111099</v>
      </c>
      <c r="V1562" s="17">
        <v>0.2</v>
      </c>
      <c r="W1562" s="17">
        <v>0.15384615384615399</v>
      </c>
      <c r="X1562" s="17">
        <v>5.8823529411764698E-2</v>
      </c>
      <c r="Y1562" s="17">
        <v>0.18181818181818199</v>
      </c>
      <c r="Z1562" s="17">
        <v>0.2</v>
      </c>
      <c r="AA1562" s="17">
        <v>0.13636363636363599</v>
      </c>
      <c r="AB1562" s="17"/>
      <c r="AC1562" s="17">
        <v>0.177614378459271</v>
      </c>
      <c r="AD1562" s="17">
        <v>0.17935969341484501</v>
      </c>
      <c r="AE1562" s="17">
        <v>3.8006269318100701E-2</v>
      </c>
      <c r="AF1562" s="17"/>
      <c r="AG1562" s="17">
        <v>0.17060880558277999</v>
      </c>
      <c r="AH1562" s="17">
        <v>0.280457102000642</v>
      </c>
      <c r="AI1562" s="17">
        <v>0.12512990855759801</v>
      </c>
      <c r="AJ1562" s="17" t="s">
        <v>600</v>
      </c>
      <c r="AK1562" s="17">
        <v>0</v>
      </c>
      <c r="AL1562" s="17"/>
      <c r="AM1562" s="17">
        <v>0.192441365033617</v>
      </c>
      <c r="AN1562" s="17">
        <v>0.25994469908065598</v>
      </c>
      <c r="AO1562" s="17">
        <v>0.181194032629798</v>
      </c>
      <c r="AP1562" s="17">
        <v>0.12908151149720501</v>
      </c>
      <c r="AQ1562" s="17">
        <v>0</v>
      </c>
      <c r="AR1562" s="17"/>
      <c r="AS1562" s="17">
        <v>0.14732557397054399</v>
      </c>
      <c r="AT1562" s="17">
        <v>0.16510087007090199</v>
      </c>
      <c r="AU1562" s="17">
        <v>0.10639156223966501</v>
      </c>
      <c r="AV1562" s="17">
        <v>0.30114307519922601</v>
      </c>
      <c r="AW1562" s="17"/>
      <c r="AX1562" s="17">
        <v>0.211433514165284</v>
      </c>
      <c r="AY1562" s="17"/>
      <c r="AZ1562" s="17">
        <v>0.12692472845896899</v>
      </c>
      <c r="BA1562" s="17">
        <v>0.24913733648482</v>
      </c>
      <c r="BB1562" s="17">
        <v>0.12060759548620199</v>
      </c>
      <c r="BC1562" s="17"/>
      <c r="BD1562" s="17">
        <v>0.16715039315980601</v>
      </c>
      <c r="BE1562" s="17">
        <v>0.196952647566004</v>
      </c>
    </row>
    <row r="1563" spans="2:57" x14ac:dyDescent="0.35">
      <c r="B1563" t="s">
        <v>586</v>
      </c>
      <c r="C1563" s="17">
        <v>0.134689036517184</v>
      </c>
      <c r="D1563" s="17">
        <v>6.0125553501124501E-2</v>
      </c>
      <c r="E1563" s="17">
        <v>0.16998619793677999</v>
      </c>
      <c r="F1563" s="17"/>
      <c r="G1563" s="17">
        <v>7.2132413701357298E-2</v>
      </c>
      <c r="H1563" s="17">
        <v>0.161023581501471</v>
      </c>
      <c r="I1563" s="17">
        <v>0.17378666239238699</v>
      </c>
      <c r="J1563" s="17">
        <v>7.6767247582227305E-2</v>
      </c>
      <c r="K1563" s="17">
        <v>0.105107141444281</v>
      </c>
      <c r="L1563" s="17">
        <v>0.20525815647766901</v>
      </c>
      <c r="M1563" s="17"/>
      <c r="N1563" s="17">
        <v>0.121231641332793</v>
      </c>
      <c r="O1563" s="17">
        <v>0.189170308641853</v>
      </c>
      <c r="P1563" s="17">
        <v>0.15559700326140199</v>
      </c>
      <c r="Q1563" s="17">
        <v>6.05986630893482E-2</v>
      </c>
      <c r="R1563" s="17"/>
      <c r="S1563" s="17">
        <v>0.16666666666666699</v>
      </c>
      <c r="T1563" s="17">
        <v>4.5454545454545497E-2</v>
      </c>
      <c r="U1563" s="17">
        <v>0.11111111111111099</v>
      </c>
      <c r="V1563" s="17">
        <v>0.3</v>
      </c>
      <c r="W1563" s="17">
        <v>0.30769230769230799</v>
      </c>
      <c r="X1563" s="17">
        <v>0.11764705882352899</v>
      </c>
      <c r="Y1563" s="17">
        <v>0</v>
      </c>
      <c r="Z1563" s="17">
        <v>0.2</v>
      </c>
      <c r="AA1563" s="17">
        <v>9.0909090909090898E-2</v>
      </c>
      <c r="AB1563" s="17"/>
      <c r="AC1563" s="17">
        <v>0.17205217028595801</v>
      </c>
      <c r="AD1563" s="17">
        <v>0.114618119391284</v>
      </c>
      <c r="AE1563" s="17">
        <v>8.77074382880524E-2</v>
      </c>
      <c r="AF1563" s="17"/>
      <c r="AG1563" s="17">
        <v>0.238075195378258</v>
      </c>
      <c r="AH1563" s="17">
        <v>9.8103483790796794E-2</v>
      </c>
      <c r="AI1563" s="17">
        <v>0.220816209362003</v>
      </c>
      <c r="AJ1563" s="17" t="s">
        <v>600</v>
      </c>
      <c r="AK1563" s="17">
        <v>0</v>
      </c>
      <c r="AL1563" s="17"/>
      <c r="AM1563" s="17">
        <v>0</v>
      </c>
      <c r="AN1563" s="17">
        <v>0.16494264643291501</v>
      </c>
      <c r="AO1563" s="17">
        <v>9.5576753730827704E-2</v>
      </c>
      <c r="AP1563" s="17">
        <v>0.241366330551151</v>
      </c>
      <c r="AQ1563" s="17">
        <v>0</v>
      </c>
      <c r="AR1563" s="17"/>
      <c r="AS1563" s="17">
        <v>0.18539245866331799</v>
      </c>
      <c r="AT1563" s="17">
        <v>0.147669695920806</v>
      </c>
      <c r="AU1563" s="17">
        <v>3.4397272002297703E-2</v>
      </c>
      <c r="AV1563" s="17">
        <v>0.14569375544689001</v>
      </c>
      <c r="AW1563" s="17"/>
      <c r="AX1563" s="17">
        <v>0.156701467792593</v>
      </c>
      <c r="AY1563" s="17"/>
      <c r="AZ1563" s="17">
        <v>0.17944570183063999</v>
      </c>
      <c r="BA1563" s="17">
        <v>0.16518623236627</v>
      </c>
      <c r="BB1563" s="17">
        <v>6.9923507817231806E-2</v>
      </c>
      <c r="BC1563" s="17"/>
      <c r="BD1563" s="17">
        <v>0.161435112724021</v>
      </c>
      <c r="BE1563" s="17">
        <v>0.134629058943048</v>
      </c>
    </row>
    <row r="1564" spans="2:57" x14ac:dyDescent="0.35">
      <c r="B1564" t="s">
        <v>594</v>
      </c>
      <c r="C1564" s="17">
        <v>0.10375277129461501</v>
      </c>
      <c r="D1564" s="17">
        <v>0.174605571600881</v>
      </c>
      <c r="E1564" s="17">
        <v>7.0212187777319399E-2</v>
      </c>
      <c r="F1564" s="17"/>
      <c r="G1564" s="17">
        <v>0</v>
      </c>
      <c r="H1564" s="17">
        <v>0.19981230439851899</v>
      </c>
      <c r="I1564" s="17">
        <v>9.2862225809406396E-2</v>
      </c>
      <c r="J1564" s="17">
        <v>0.11138924614881</v>
      </c>
      <c r="K1564" s="17">
        <v>5.2265154418686802E-2</v>
      </c>
      <c r="L1564" s="17">
        <v>0</v>
      </c>
      <c r="M1564" s="17"/>
      <c r="N1564" s="17">
        <v>6.8543764235463905E-2</v>
      </c>
      <c r="O1564" s="17">
        <v>0.149905126161715</v>
      </c>
      <c r="P1564" s="17">
        <v>9.3099998958018598E-2</v>
      </c>
      <c r="Q1564" s="17">
        <v>0.19933186613272799</v>
      </c>
      <c r="R1564" s="17"/>
      <c r="S1564" s="17">
        <v>0.16666666666666699</v>
      </c>
      <c r="T1564" s="17">
        <v>0.13636363636363599</v>
      </c>
      <c r="U1564" s="17">
        <v>0.11111111111111099</v>
      </c>
      <c r="V1564" s="17">
        <v>0</v>
      </c>
      <c r="W1564" s="17">
        <v>0.15384615384615399</v>
      </c>
      <c r="X1564" s="17">
        <v>0</v>
      </c>
      <c r="Y1564" s="17">
        <v>9.0909090909090898E-2</v>
      </c>
      <c r="Z1564" s="17">
        <v>0.2</v>
      </c>
      <c r="AA1564" s="17">
        <v>9.0909090909090898E-2</v>
      </c>
      <c r="AB1564" s="17"/>
      <c r="AC1564" s="17">
        <v>0.191182448616358</v>
      </c>
      <c r="AD1564" s="17">
        <v>7.1785705826658497E-2</v>
      </c>
      <c r="AE1564" s="17">
        <v>4.4118297934970803E-2</v>
      </c>
      <c r="AF1564" s="17"/>
      <c r="AG1564" s="17">
        <v>0.151177600236125</v>
      </c>
      <c r="AH1564" s="17">
        <v>9.9251387923124004E-2</v>
      </c>
      <c r="AI1564" s="17">
        <v>0</v>
      </c>
      <c r="AJ1564" s="17" t="s">
        <v>600</v>
      </c>
      <c r="AK1564" s="17">
        <v>6.6302034832140297E-2</v>
      </c>
      <c r="AL1564" s="17"/>
      <c r="AM1564" s="17">
        <v>0.192441365033617</v>
      </c>
      <c r="AN1564" s="17">
        <v>0.109255500070766</v>
      </c>
      <c r="AO1564" s="17">
        <v>0.115197244774183</v>
      </c>
      <c r="AP1564" s="17">
        <v>9.4937798742909404E-2</v>
      </c>
      <c r="AQ1564" s="17">
        <v>0.138914354934217</v>
      </c>
      <c r="AR1564" s="17"/>
      <c r="AS1564" s="17">
        <v>0.10305702418807899</v>
      </c>
      <c r="AT1564" s="17">
        <v>0.111405801929957</v>
      </c>
      <c r="AU1564" s="17">
        <v>9.6792323541349298E-2</v>
      </c>
      <c r="AV1564" s="17">
        <v>9.5476588366403506E-2</v>
      </c>
      <c r="AW1564" s="17"/>
      <c r="AX1564" s="17">
        <v>0.123844038331861</v>
      </c>
      <c r="AY1564" s="17"/>
      <c r="AZ1564" s="17">
        <v>9.9478284309902201E-2</v>
      </c>
      <c r="BA1564" s="17">
        <v>0.12647765657826801</v>
      </c>
      <c r="BB1564" s="17">
        <v>6.9014758880182103E-2</v>
      </c>
      <c r="BC1564" s="17"/>
      <c r="BD1564" s="17">
        <v>0.10159846778702</v>
      </c>
      <c r="BE1564" s="17">
        <v>0.11009716447439701</v>
      </c>
    </row>
    <row r="1565" spans="2:57" x14ac:dyDescent="0.35">
      <c r="B1565" t="s">
        <v>595</v>
      </c>
      <c r="C1565" s="17">
        <v>2.2205002231935701E-2</v>
      </c>
      <c r="D1565" s="17">
        <v>2.6597329639250801E-2</v>
      </c>
      <c r="E1565" s="17">
        <v>2.0125744621741701E-2</v>
      </c>
      <c r="F1565" s="17"/>
      <c r="G1565" s="17">
        <v>0</v>
      </c>
      <c r="H1565" s="17">
        <v>0</v>
      </c>
      <c r="I1565" s="17">
        <v>4.4647022391744201E-2</v>
      </c>
      <c r="J1565" s="17">
        <v>0</v>
      </c>
      <c r="K1565" s="17">
        <v>6.33780111721617E-2</v>
      </c>
      <c r="L1565" s="17">
        <v>0</v>
      </c>
      <c r="M1565" s="17"/>
      <c r="N1565" s="17">
        <v>4.1735703321522197E-2</v>
      </c>
      <c r="O1565" s="17">
        <v>0</v>
      </c>
      <c r="P1565" s="17">
        <v>0</v>
      </c>
      <c r="Q1565" s="17">
        <v>0</v>
      </c>
      <c r="R1565" s="17"/>
      <c r="S1565" s="17">
        <v>0</v>
      </c>
      <c r="T1565" s="17">
        <v>0</v>
      </c>
      <c r="U1565" s="17">
        <v>0</v>
      </c>
      <c r="V1565" s="17">
        <v>0.1</v>
      </c>
      <c r="W1565" s="17">
        <v>7.69230769230769E-2</v>
      </c>
      <c r="X1565" s="17">
        <v>5.8823529411764698E-2</v>
      </c>
      <c r="Y1565" s="17">
        <v>0</v>
      </c>
      <c r="Z1565" s="17">
        <v>0</v>
      </c>
      <c r="AA1565" s="17">
        <v>0</v>
      </c>
      <c r="AB1565" s="17"/>
      <c r="AC1565" s="17">
        <v>3.0558212650310699E-2</v>
      </c>
      <c r="AD1565" s="17">
        <v>2.7003457154105199E-2</v>
      </c>
      <c r="AE1565" s="17">
        <v>0</v>
      </c>
      <c r="AF1565" s="17"/>
      <c r="AG1565" s="17">
        <v>3.1067200621084201E-2</v>
      </c>
      <c r="AH1565" s="17">
        <v>1.6281968631919601E-2</v>
      </c>
      <c r="AI1565" s="17">
        <v>0.10432818705138899</v>
      </c>
      <c r="AJ1565" s="17" t="s">
        <v>600</v>
      </c>
      <c r="AK1565" s="17">
        <v>0</v>
      </c>
      <c r="AL1565" s="17"/>
      <c r="AM1565" s="17">
        <v>0</v>
      </c>
      <c r="AN1565" s="17">
        <v>0</v>
      </c>
      <c r="AO1565" s="17">
        <v>3.9993137587772301E-2</v>
      </c>
      <c r="AP1565" s="17">
        <v>2.53271103272063E-2</v>
      </c>
      <c r="AQ1565" s="17">
        <v>0</v>
      </c>
      <c r="AR1565" s="17"/>
      <c r="AS1565" s="17">
        <v>3.06567349866739E-2</v>
      </c>
      <c r="AT1565" s="17">
        <v>3.6918964480659601E-2</v>
      </c>
      <c r="AU1565" s="17">
        <v>0</v>
      </c>
      <c r="AV1565" s="17">
        <v>0</v>
      </c>
      <c r="AW1565" s="17"/>
      <c r="AX1565" s="17">
        <v>1.8746900340817101E-2</v>
      </c>
      <c r="AY1565" s="17"/>
      <c r="AZ1565" s="17">
        <v>2.57794990948155E-2</v>
      </c>
      <c r="BA1565" s="17">
        <v>0</v>
      </c>
      <c r="BB1565" s="17">
        <v>4.9512448437813203E-2</v>
      </c>
      <c r="BC1565" s="17"/>
      <c r="BD1565" s="17">
        <v>3.72854872000912E-2</v>
      </c>
      <c r="BE1565" s="17">
        <v>1.3161912332321699E-2</v>
      </c>
    </row>
    <row r="1566" spans="2:57" x14ac:dyDescent="0.35">
      <c r="B1566" t="s">
        <v>81</v>
      </c>
      <c r="C1566" s="17">
        <v>7.5855630133484396E-3</v>
      </c>
      <c r="D1566" s="17">
        <v>2.36096843921021E-2</v>
      </c>
      <c r="E1566" s="17">
        <v>0</v>
      </c>
      <c r="F1566" s="17"/>
      <c r="G1566" s="17">
        <v>7.6796614888061596E-2</v>
      </c>
      <c r="H1566" s="17">
        <v>0</v>
      </c>
      <c r="I1566" s="17">
        <v>0</v>
      </c>
      <c r="J1566" s="17">
        <v>0</v>
      </c>
      <c r="K1566" s="17">
        <v>0</v>
      </c>
      <c r="L1566" s="17">
        <v>0</v>
      </c>
      <c r="M1566" s="17"/>
      <c r="N1566" s="17">
        <v>1.42575445003333E-2</v>
      </c>
      <c r="O1566" s="17">
        <v>0</v>
      </c>
      <c r="P1566" s="17">
        <v>0</v>
      </c>
      <c r="Q1566" s="17">
        <v>0</v>
      </c>
      <c r="R1566" s="17"/>
      <c r="S1566" s="17">
        <v>0</v>
      </c>
      <c r="T1566" s="17">
        <v>4.5454545454545497E-2</v>
      </c>
      <c r="U1566" s="17">
        <v>0</v>
      </c>
      <c r="V1566" s="17">
        <v>0</v>
      </c>
      <c r="W1566" s="17">
        <v>0</v>
      </c>
      <c r="X1566" s="17">
        <v>0</v>
      </c>
      <c r="Y1566" s="17">
        <v>0</v>
      </c>
      <c r="Z1566" s="17">
        <v>0</v>
      </c>
      <c r="AA1566" s="17">
        <v>0</v>
      </c>
      <c r="AB1566" s="17"/>
      <c r="AC1566" s="17">
        <v>2.7125646297809999E-2</v>
      </c>
      <c r="AD1566" s="17">
        <v>0</v>
      </c>
      <c r="AE1566" s="17">
        <v>0</v>
      </c>
      <c r="AF1566" s="17"/>
      <c r="AG1566" s="17">
        <v>0</v>
      </c>
      <c r="AH1566" s="17">
        <v>0</v>
      </c>
      <c r="AI1566" s="17">
        <v>0</v>
      </c>
      <c r="AJ1566" s="17" t="s">
        <v>600</v>
      </c>
      <c r="AK1566" s="17">
        <v>0</v>
      </c>
      <c r="AL1566" s="17"/>
      <c r="AM1566" s="17">
        <v>0</v>
      </c>
      <c r="AN1566" s="17">
        <v>0</v>
      </c>
      <c r="AO1566" s="17">
        <v>2.01172123355924E-2</v>
      </c>
      <c r="AP1566" s="17">
        <v>0</v>
      </c>
      <c r="AQ1566" s="17">
        <v>0</v>
      </c>
      <c r="AR1566" s="17"/>
      <c r="AS1566" s="17">
        <v>0</v>
      </c>
      <c r="AT1566" s="17">
        <v>2.0502240783693001E-2</v>
      </c>
      <c r="AU1566" s="17">
        <v>0</v>
      </c>
      <c r="AV1566" s="17">
        <v>0</v>
      </c>
      <c r="AW1566" s="17"/>
      <c r="AX1566" s="17">
        <v>0</v>
      </c>
      <c r="AY1566" s="17"/>
      <c r="AZ1566" s="17">
        <v>2.74464441490667E-2</v>
      </c>
      <c r="BA1566" s="17">
        <v>0</v>
      </c>
      <c r="BB1566" s="17">
        <v>0</v>
      </c>
      <c r="BC1566" s="17"/>
      <c r="BD1566" s="17">
        <v>0</v>
      </c>
      <c r="BE1566" s="17">
        <v>1.52785627237237E-2</v>
      </c>
    </row>
    <row r="1567" spans="2:57" x14ac:dyDescent="0.35">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c r="AB1567" s="17"/>
      <c r="AC1567" s="17"/>
      <c r="AD1567" s="17"/>
      <c r="AE1567" s="17"/>
      <c r="AF1567" s="17"/>
      <c r="AG1567" s="17"/>
      <c r="AH1567" s="17"/>
      <c r="AI1567" s="17"/>
      <c r="AJ1567" s="17"/>
      <c r="AK1567" s="17"/>
      <c r="AL1567" s="17"/>
      <c r="AM1567" s="17"/>
      <c r="AN1567" s="17"/>
      <c r="AO1567" s="17"/>
      <c r="AP1567" s="17"/>
      <c r="AQ1567" s="17"/>
      <c r="AR1567" s="17"/>
      <c r="AS1567" s="17"/>
      <c r="AT1567" s="17"/>
      <c r="AU1567" s="17"/>
      <c r="AV1567" s="17"/>
      <c r="AW1567" s="17"/>
      <c r="AX1567" s="17"/>
      <c r="AY1567" s="17"/>
      <c r="AZ1567" s="17"/>
      <c r="BA1567" s="17"/>
      <c r="BB1567" s="17"/>
      <c r="BC1567" s="17"/>
      <c r="BD1567" s="17"/>
      <c r="BE1567" s="17"/>
    </row>
    <row r="1568" spans="2:57" x14ac:dyDescent="0.35">
      <c r="B1568" s="6" t="s">
        <v>604</v>
      </c>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c r="AF1568" s="17"/>
      <c r="AG1568" s="17"/>
      <c r="AH1568" s="17"/>
      <c r="AI1568" s="17"/>
      <c r="AJ1568" s="17"/>
      <c r="AK1568" s="17"/>
      <c r="AL1568" s="17"/>
      <c r="AM1568" s="17"/>
      <c r="AN1568" s="17"/>
      <c r="AO1568" s="17"/>
      <c r="AP1568" s="17"/>
      <c r="AQ1568" s="17"/>
      <c r="AR1568" s="17"/>
      <c r="AS1568" s="17"/>
      <c r="AT1568" s="17"/>
      <c r="AU1568" s="17"/>
      <c r="AV1568" s="17"/>
      <c r="AW1568" s="17"/>
      <c r="AX1568" s="17"/>
      <c r="AY1568" s="17"/>
      <c r="AZ1568" s="17"/>
      <c r="BA1568" s="17"/>
      <c r="BB1568" s="17"/>
      <c r="BC1568" s="17"/>
      <c r="BD1568" s="17"/>
      <c r="BE1568" s="17"/>
    </row>
    <row r="1569" spans="2:57" x14ac:dyDescent="0.35">
      <c r="B1569" s="24" t="s">
        <v>85</v>
      </c>
      <c r="C1569" s="17"/>
      <c r="D1569" s="17"/>
      <c r="E1569" s="17"/>
      <c r="F1569" s="17"/>
      <c r="G1569" s="17"/>
      <c r="H1569" s="17"/>
      <c r="I1569" s="17"/>
      <c r="J1569" s="17"/>
      <c r="K1569" s="17"/>
      <c r="L1569" s="17"/>
      <c r="M1569" s="17"/>
      <c r="N1569" s="17"/>
      <c r="O1569" s="17"/>
      <c r="P1569" s="17"/>
      <c r="Q1569" s="17"/>
      <c r="R1569" s="17"/>
      <c r="S1569" s="17"/>
      <c r="T1569" s="17"/>
      <c r="U1569" s="17"/>
      <c r="V1569" s="17"/>
      <c r="W1569" s="17"/>
      <c r="X1569" s="17"/>
      <c r="Y1569" s="17"/>
      <c r="Z1569" s="17"/>
      <c r="AA1569" s="17"/>
      <c r="AB1569" s="17"/>
      <c r="AC1569" s="17"/>
      <c r="AD1569" s="17"/>
      <c r="AE1569" s="17"/>
      <c r="AF1569" s="17"/>
      <c r="AG1569" s="17"/>
      <c r="AH1569" s="17"/>
      <c r="AI1569" s="17"/>
      <c r="AJ1569" s="17"/>
      <c r="AK1569" s="17"/>
      <c r="AL1569" s="17"/>
      <c r="AM1569" s="17"/>
      <c r="AN1569" s="17"/>
      <c r="AO1569" s="17"/>
      <c r="AP1569" s="17"/>
      <c r="AQ1569" s="17"/>
      <c r="AR1569" s="17"/>
      <c r="AS1569" s="17"/>
      <c r="AT1569" s="17"/>
      <c r="AU1569" s="17"/>
      <c r="AV1569" s="17"/>
      <c r="AW1569" s="17"/>
      <c r="AX1569" s="17"/>
      <c r="AY1569" s="17"/>
      <c r="AZ1569" s="17"/>
      <c r="BA1569" s="17"/>
      <c r="BB1569" s="17"/>
      <c r="BC1569" s="17"/>
      <c r="BD1569" s="17"/>
      <c r="BE1569" s="17"/>
    </row>
    <row r="1570" spans="2:57" x14ac:dyDescent="0.35">
      <c r="B1570" t="s">
        <v>591</v>
      </c>
      <c r="C1570" s="17">
        <v>0.41369406539039</v>
      </c>
      <c r="D1570" s="17">
        <v>0.302087055118269</v>
      </c>
      <c r="E1570" s="17">
        <v>0.45732609867861401</v>
      </c>
      <c r="F1570" s="17"/>
      <c r="G1570" s="17">
        <v>0.21190617802675399</v>
      </c>
      <c r="H1570" s="17">
        <v>0.36646919962964403</v>
      </c>
      <c r="I1570" s="17">
        <v>0.339490196714679</v>
      </c>
      <c r="J1570" s="17">
        <v>0.59513049381280703</v>
      </c>
      <c r="K1570" s="17">
        <v>0.387421163259351</v>
      </c>
      <c r="L1570" s="17">
        <v>0.68528420295525205</v>
      </c>
      <c r="M1570" s="17"/>
      <c r="N1570" s="17">
        <v>0.46702276836043499</v>
      </c>
      <c r="O1570" s="17">
        <v>0.35524269319302698</v>
      </c>
      <c r="P1570" s="17">
        <v>0.43196345149781101</v>
      </c>
      <c r="Q1570" s="17">
        <v>0.30732833952000499</v>
      </c>
      <c r="R1570" s="17"/>
      <c r="S1570" s="17">
        <v>0.39130434782608697</v>
      </c>
      <c r="T1570" s="17">
        <v>0.27777777777777801</v>
      </c>
      <c r="U1570" s="17">
        <v>0.375</v>
      </c>
      <c r="V1570" s="17">
        <v>0.66666666666666696</v>
      </c>
      <c r="W1570" s="17">
        <v>0.64285714285714302</v>
      </c>
      <c r="X1570" s="17">
        <v>0.18181818181818199</v>
      </c>
      <c r="Y1570" s="17">
        <v>0.42857142857142899</v>
      </c>
      <c r="Z1570" s="17">
        <v>0.33333333333333298</v>
      </c>
      <c r="AA1570" s="17">
        <v>0.44</v>
      </c>
      <c r="AB1570" s="17"/>
      <c r="AC1570" s="17">
        <v>0.51233380078344604</v>
      </c>
      <c r="AD1570" s="17">
        <v>0.39077502712661699</v>
      </c>
      <c r="AE1570" s="17">
        <v>0.14555761347915</v>
      </c>
      <c r="AF1570" s="17"/>
      <c r="AG1570" s="17">
        <v>0.46050625631709802</v>
      </c>
      <c r="AH1570" s="17">
        <v>0.36296733740006198</v>
      </c>
      <c r="AI1570" s="17">
        <v>0.61868399731555801</v>
      </c>
      <c r="AJ1570" s="17">
        <v>1</v>
      </c>
      <c r="AK1570" s="17">
        <v>0.31227342405410002</v>
      </c>
      <c r="AL1570" s="17"/>
      <c r="AM1570" s="17">
        <v>0.37607348541255298</v>
      </c>
      <c r="AN1570" s="17">
        <v>0.32647714427207702</v>
      </c>
      <c r="AO1570" s="17">
        <v>0.53601007523756605</v>
      </c>
      <c r="AP1570" s="17">
        <v>0.31603022483696103</v>
      </c>
      <c r="AQ1570" s="17">
        <v>1</v>
      </c>
      <c r="AR1570" s="17"/>
      <c r="AS1570" s="17">
        <v>0.358620790731765</v>
      </c>
      <c r="AT1570" s="17">
        <v>0.35563470196188102</v>
      </c>
      <c r="AU1570" s="17">
        <v>0.51918142258126698</v>
      </c>
      <c r="AV1570" s="17">
        <v>0.45221989468917101</v>
      </c>
      <c r="AW1570" s="17"/>
      <c r="AX1570" s="17">
        <v>0.42636125718006102</v>
      </c>
      <c r="AY1570" s="17"/>
      <c r="AZ1570" s="17">
        <v>0.47252312390622903</v>
      </c>
      <c r="BA1570" s="17">
        <v>0.32279538693829501</v>
      </c>
      <c r="BB1570" s="17">
        <v>0.464351196505699</v>
      </c>
      <c r="BC1570" s="17"/>
      <c r="BD1570" s="17">
        <v>0.39387813975667102</v>
      </c>
      <c r="BE1570" s="17">
        <v>0.39800744830741602</v>
      </c>
    </row>
    <row r="1571" spans="2:57" x14ac:dyDescent="0.35">
      <c r="B1571" t="s">
        <v>587</v>
      </c>
      <c r="C1571" s="17">
        <v>0.26565300447992402</v>
      </c>
      <c r="D1571" s="17">
        <v>0.246766841312417</v>
      </c>
      <c r="E1571" s="17">
        <v>0.27671352081293998</v>
      </c>
      <c r="F1571" s="17"/>
      <c r="G1571" s="17">
        <v>0.42968774722512798</v>
      </c>
      <c r="H1571" s="17">
        <v>0.20149385275116999</v>
      </c>
      <c r="I1571" s="17">
        <v>0.17609267439242601</v>
      </c>
      <c r="J1571" s="17">
        <v>0.21577752703835601</v>
      </c>
      <c r="K1571" s="17">
        <v>0.44599788954495101</v>
      </c>
      <c r="L1571" s="17">
        <v>0.53664821115945605</v>
      </c>
      <c r="M1571" s="17"/>
      <c r="N1571" s="17">
        <v>0.223401101563867</v>
      </c>
      <c r="O1571" s="17">
        <v>0.35964222175204702</v>
      </c>
      <c r="P1571" s="17">
        <v>0.23594413590853799</v>
      </c>
      <c r="Q1571" s="17">
        <v>0.36226270880220601</v>
      </c>
      <c r="R1571" s="17"/>
      <c r="S1571" s="17">
        <v>0.217391304347826</v>
      </c>
      <c r="T1571" s="17">
        <v>0.44444444444444398</v>
      </c>
      <c r="U1571" s="17">
        <v>0.125</v>
      </c>
      <c r="V1571" s="17">
        <v>0</v>
      </c>
      <c r="W1571" s="17">
        <v>0.28571428571428598</v>
      </c>
      <c r="X1571" s="17">
        <v>0.36363636363636398</v>
      </c>
      <c r="Y1571" s="17">
        <v>0.214285714285714</v>
      </c>
      <c r="Z1571" s="17">
        <v>0.25</v>
      </c>
      <c r="AA1571" s="17">
        <v>0.36</v>
      </c>
      <c r="AB1571" s="17"/>
      <c r="AC1571" s="17">
        <v>0.25961654060675099</v>
      </c>
      <c r="AD1571" s="17">
        <v>0.25677976558423199</v>
      </c>
      <c r="AE1571" s="17">
        <v>0.36772669348030601</v>
      </c>
      <c r="AF1571" s="17"/>
      <c r="AG1571" s="17">
        <v>0.278854044632875</v>
      </c>
      <c r="AH1571" s="17">
        <v>0.248832343345671</v>
      </c>
      <c r="AI1571" s="17">
        <v>0.24495884666339801</v>
      </c>
      <c r="AJ1571" s="17">
        <v>0</v>
      </c>
      <c r="AK1571" s="17">
        <v>0.324138659996348</v>
      </c>
      <c r="AL1571" s="17"/>
      <c r="AM1571" s="17">
        <v>0.28356778587574</v>
      </c>
      <c r="AN1571" s="17">
        <v>0.14965111199888401</v>
      </c>
      <c r="AO1571" s="17">
        <v>0.29835290126227398</v>
      </c>
      <c r="AP1571" s="17">
        <v>0.27038137601943901</v>
      </c>
      <c r="AQ1571" s="17">
        <v>1</v>
      </c>
      <c r="AR1571" s="17"/>
      <c r="AS1571" s="17">
        <v>0.21181216416368501</v>
      </c>
      <c r="AT1571" s="17">
        <v>0.23176293489724401</v>
      </c>
      <c r="AU1571" s="17">
        <v>0.35559108382869598</v>
      </c>
      <c r="AV1571" s="17">
        <v>0.27778982654543499</v>
      </c>
      <c r="AW1571" s="17"/>
      <c r="AX1571" s="17">
        <v>0.28851127398694498</v>
      </c>
      <c r="AY1571" s="17"/>
      <c r="AZ1571" s="17">
        <v>0.151390811872398</v>
      </c>
      <c r="BA1571" s="17">
        <v>0.28013802610664201</v>
      </c>
      <c r="BB1571" s="17">
        <v>0.34072986295026703</v>
      </c>
      <c r="BC1571" s="17"/>
      <c r="BD1571" s="17">
        <v>0.16509880327745499</v>
      </c>
      <c r="BE1571" s="17">
        <v>0.28505173249136001</v>
      </c>
    </row>
    <row r="1572" spans="2:57" x14ac:dyDescent="0.35">
      <c r="B1572" t="s">
        <v>589</v>
      </c>
      <c r="C1572" s="17">
        <v>0.22339400556003799</v>
      </c>
      <c r="D1572" s="17">
        <v>0.13544896045392699</v>
      </c>
      <c r="E1572" s="17">
        <v>0.26468288964419801</v>
      </c>
      <c r="F1572" s="17"/>
      <c r="G1572" s="17">
        <v>0.10978560117326</v>
      </c>
      <c r="H1572" s="17">
        <v>0.108585526799404</v>
      </c>
      <c r="I1572" s="17">
        <v>0.29350993081460303</v>
      </c>
      <c r="J1572" s="17">
        <v>0.212956336755176</v>
      </c>
      <c r="K1572" s="17">
        <v>0.35311040634136698</v>
      </c>
      <c r="L1572" s="17">
        <v>0.314715797044748</v>
      </c>
      <c r="M1572" s="17"/>
      <c r="N1572" s="17">
        <v>0.26990704613037497</v>
      </c>
      <c r="O1572" s="17">
        <v>0.20537102302589599</v>
      </c>
      <c r="P1572" s="17">
        <v>0.14699157248050501</v>
      </c>
      <c r="Q1572" s="17">
        <v>0.14042618555155501</v>
      </c>
      <c r="R1572" s="17"/>
      <c r="S1572" s="17">
        <v>0.13043478260869601</v>
      </c>
      <c r="T1572" s="17">
        <v>0.22222222222222199</v>
      </c>
      <c r="U1572" s="17">
        <v>0.5</v>
      </c>
      <c r="V1572" s="17">
        <v>0.33333333333333298</v>
      </c>
      <c r="W1572" s="17">
        <v>0</v>
      </c>
      <c r="X1572" s="17">
        <v>0.27272727272727298</v>
      </c>
      <c r="Y1572" s="17">
        <v>0.14285714285714299</v>
      </c>
      <c r="Z1572" s="17">
        <v>0.16666666666666699</v>
      </c>
      <c r="AA1572" s="17">
        <v>0.24</v>
      </c>
      <c r="AB1572" s="17"/>
      <c r="AC1572" s="17">
        <v>0.235256281008522</v>
      </c>
      <c r="AD1572" s="17">
        <v>0.22951411724412299</v>
      </c>
      <c r="AE1572" s="17">
        <v>0.234116449942703</v>
      </c>
      <c r="AF1572" s="17"/>
      <c r="AG1572" s="17">
        <v>0.249864681129884</v>
      </c>
      <c r="AH1572" s="17">
        <v>0.23297784871729299</v>
      </c>
      <c r="AI1572" s="17">
        <v>0.13294248964646699</v>
      </c>
      <c r="AJ1572" s="17">
        <v>0</v>
      </c>
      <c r="AK1572" s="17">
        <v>0.37659227121045302</v>
      </c>
      <c r="AL1572" s="17"/>
      <c r="AM1572" s="17">
        <v>0.13302527272776499</v>
      </c>
      <c r="AN1572" s="17">
        <v>0.30711142029635302</v>
      </c>
      <c r="AO1572" s="17">
        <v>0.25185242393242202</v>
      </c>
      <c r="AP1572" s="17">
        <v>0.16963593095340301</v>
      </c>
      <c r="AQ1572" s="17">
        <v>0</v>
      </c>
      <c r="AR1572" s="17"/>
      <c r="AS1572" s="17">
        <v>0.22025193715371399</v>
      </c>
      <c r="AT1572" s="17">
        <v>0.10633932331851401</v>
      </c>
      <c r="AU1572" s="17">
        <v>0.35246692466316598</v>
      </c>
      <c r="AV1572" s="17">
        <v>0.24812769498187701</v>
      </c>
      <c r="AW1572" s="17"/>
      <c r="AX1572" s="17">
        <v>0.21432361020578</v>
      </c>
      <c r="AY1572" s="17"/>
      <c r="AZ1572" s="17">
        <v>0.140329589707507</v>
      </c>
      <c r="BA1572" s="17">
        <v>0.23990407085702301</v>
      </c>
      <c r="BB1572" s="17">
        <v>0.31019108254683597</v>
      </c>
      <c r="BC1572" s="17"/>
      <c r="BD1572" s="17">
        <v>0.25352443772936101</v>
      </c>
      <c r="BE1572" s="17">
        <v>0.18704324925666899</v>
      </c>
    </row>
    <row r="1573" spans="2:57" x14ac:dyDescent="0.35">
      <c r="B1573" t="s">
        <v>588</v>
      </c>
      <c r="C1573" s="17">
        <v>0.15590851262232</v>
      </c>
      <c r="D1573" s="17">
        <v>0.17342368861136701</v>
      </c>
      <c r="E1573" s="17">
        <v>0.14970500398137801</v>
      </c>
      <c r="F1573" s="17"/>
      <c r="G1573" s="17">
        <v>0.22243160270362</v>
      </c>
      <c r="H1573" s="17">
        <v>0.166123624263085</v>
      </c>
      <c r="I1573" s="17">
        <v>0.18619301901591301</v>
      </c>
      <c r="J1573" s="17">
        <v>8.2392168099215707E-2</v>
      </c>
      <c r="K1573" s="17">
        <v>0.163079806043949</v>
      </c>
      <c r="L1573" s="17">
        <v>0.10229962733311999</v>
      </c>
      <c r="M1573" s="17"/>
      <c r="N1573" s="17">
        <v>0.15757694899649899</v>
      </c>
      <c r="O1573" s="17">
        <v>0.21128219670316101</v>
      </c>
      <c r="P1573" s="17">
        <v>0.116342603778682</v>
      </c>
      <c r="Q1573" s="17">
        <v>7.1857345571224196E-2</v>
      </c>
      <c r="R1573" s="17"/>
      <c r="S1573" s="17">
        <v>0.13043478260869601</v>
      </c>
      <c r="T1573" s="17">
        <v>0.27777777777777801</v>
      </c>
      <c r="U1573" s="17">
        <v>0</v>
      </c>
      <c r="V1573" s="17">
        <v>0.33333333333333298</v>
      </c>
      <c r="W1573" s="17">
        <v>7.1428571428571397E-2</v>
      </c>
      <c r="X1573" s="17">
        <v>0.18181818181818199</v>
      </c>
      <c r="Y1573" s="17">
        <v>0.214285714285714</v>
      </c>
      <c r="Z1573" s="17">
        <v>0.25</v>
      </c>
      <c r="AA1573" s="17">
        <v>0.08</v>
      </c>
      <c r="AB1573" s="17"/>
      <c r="AC1573" s="17">
        <v>0.148022697966148</v>
      </c>
      <c r="AD1573" s="17">
        <v>0.140280429822917</v>
      </c>
      <c r="AE1573" s="17">
        <v>0.33650688691085701</v>
      </c>
      <c r="AF1573" s="17"/>
      <c r="AG1573" s="17">
        <v>0.16112476185679001</v>
      </c>
      <c r="AH1573" s="17">
        <v>0.16429896046896</v>
      </c>
      <c r="AI1573" s="17">
        <v>0.112016357016931</v>
      </c>
      <c r="AJ1573" s="17">
        <v>0</v>
      </c>
      <c r="AK1573" s="17">
        <v>0.18829613560522601</v>
      </c>
      <c r="AL1573" s="17"/>
      <c r="AM1573" s="17">
        <v>0.22841344426511201</v>
      </c>
      <c r="AN1573" s="17">
        <v>0.195389362007069</v>
      </c>
      <c r="AO1573" s="17">
        <v>0.13654049475399599</v>
      </c>
      <c r="AP1573" s="17">
        <v>0.17242453846286299</v>
      </c>
      <c r="AQ1573" s="17">
        <v>0</v>
      </c>
      <c r="AR1573" s="17"/>
      <c r="AS1573" s="17">
        <v>0.16928164087653799</v>
      </c>
      <c r="AT1573" s="17">
        <v>0.147723090380844</v>
      </c>
      <c r="AU1573" s="17">
        <v>0.115063185036628</v>
      </c>
      <c r="AV1573" s="17">
        <v>0.22245481039498799</v>
      </c>
      <c r="AW1573" s="17"/>
      <c r="AX1573" s="17">
        <v>0.13940854719236001</v>
      </c>
      <c r="AY1573" s="17"/>
      <c r="AZ1573" s="17">
        <v>0.17083414593988999</v>
      </c>
      <c r="BA1573" s="17">
        <v>0.20658388032967501</v>
      </c>
      <c r="BB1573" s="17">
        <v>7.6786449153339098E-2</v>
      </c>
      <c r="BC1573" s="17"/>
      <c r="BD1573" s="17">
        <v>0.13310382551512601</v>
      </c>
      <c r="BE1573" s="17">
        <v>0.16698824339028001</v>
      </c>
    </row>
    <row r="1574" spans="2:57" x14ac:dyDescent="0.35">
      <c r="B1574" t="s">
        <v>594</v>
      </c>
      <c r="C1574" s="17">
        <v>0.138865111811351</v>
      </c>
      <c r="D1574" s="17">
        <v>0.25291758489572302</v>
      </c>
      <c r="E1574" s="17">
        <v>8.9638317961662703E-2</v>
      </c>
      <c r="F1574" s="17"/>
      <c r="G1574" s="17">
        <v>0.23344501539274701</v>
      </c>
      <c r="H1574" s="17">
        <v>0.16661794256912801</v>
      </c>
      <c r="I1574" s="17">
        <v>9.7696373469340306E-2</v>
      </c>
      <c r="J1574" s="17">
        <v>0.20268334528198001</v>
      </c>
      <c r="K1574" s="17">
        <v>6.6918638792626606E-2</v>
      </c>
      <c r="L1574" s="17">
        <v>7.9670883374631005E-2</v>
      </c>
      <c r="M1574" s="17"/>
      <c r="N1574" s="17">
        <v>0.105300645576998</v>
      </c>
      <c r="O1574" s="17">
        <v>0.21982551959562799</v>
      </c>
      <c r="P1574" s="17">
        <v>0.13674315607250201</v>
      </c>
      <c r="Q1574" s="17">
        <v>0.14580285332144099</v>
      </c>
      <c r="R1574" s="17"/>
      <c r="S1574" s="17">
        <v>0.173913043478261</v>
      </c>
      <c r="T1574" s="17">
        <v>0.11111111111111099</v>
      </c>
      <c r="U1574" s="17">
        <v>0</v>
      </c>
      <c r="V1574" s="17">
        <v>0.22222222222222199</v>
      </c>
      <c r="W1574" s="17">
        <v>7.1428571428571397E-2</v>
      </c>
      <c r="X1574" s="17">
        <v>0</v>
      </c>
      <c r="Y1574" s="17">
        <v>0.214285714285714</v>
      </c>
      <c r="Z1574" s="17">
        <v>0.25</v>
      </c>
      <c r="AA1574" s="17">
        <v>0.2</v>
      </c>
      <c r="AB1574" s="17"/>
      <c r="AC1574" s="17">
        <v>0.15635771525828801</v>
      </c>
      <c r="AD1574" s="17">
        <v>0.120682449778202</v>
      </c>
      <c r="AE1574" s="17">
        <v>0.245216397620798</v>
      </c>
      <c r="AF1574" s="17"/>
      <c r="AG1574" s="17">
        <v>7.5241069218829698E-2</v>
      </c>
      <c r="AH1574" s="17">
        <v>0.18591481623971001</v>
      </c>
      <c r="AI1574" s="17">
        <v>0</v>
      </c>
      <c r="AJ1574" s="17">
        <v>1</v>
      </c>
      <c r="AK1574" s="17">
        <v>0.15527982689636499</v>
      </c>
      <c r="AL1574" s="17"/>
      <c r="AM1574" s="17">
        <v>0.262720516335544</v>
      </c>
      <c r="AN1574" s="17">
        <v>0.13429062057333699</v>
      </c>
      <c r="AO1574" s="17">
        <v>0.124488910421673</v>
      </c>
      <c r="AP1574" s="17">
        <v>0.10264140393172</v>
      </c>
      <c r="AQ1574" s="17">
        <v>0</v>
      </c>
      <c r="AR1574" s="17"/>
      <c r="AS1574" s="17">
        <v>0.20566587146224799</v>
      </c>
      <c r="AT1574" s="17">
        <v>8.0295994105884103E-2</v>
      </c>
      <c r="AU1574" s="17">
        <v>5.0735462875799602E-2</v>
      </c>
      <c r="AV1574" s="17">
        <v>0.29892671484461403</v>
      </c>
      <c r="AW1574" s="17"/>
      <c r="AX1574" s="17">
        <v>0.126956418910255</v>
      </c>
      <c r="AY1574" s="17"/>
      <c r="AZ1574" s="17">
        <v>0.16450512867469899</v>
      </c>
      <c r="BA1574" s="17">
        <v>0.17174110661755701</v>
      </c>
      <c r="BB1574" s="17">
        <v>7.0793908506848496E-2</v>
      </c>
      <c r="BC1574" s="17"/>
      <c r="BD1574" s="17">
        <v>0.12727949431751401</v>
      </c>
      <c r="BE1574" s="17">
        <v>0.13632018788939201</v>
      </c>
    </row>
    <row r="1575" spans="2:57" x14ac:dyDescent="0.35">
      <c r="B1575" t="s">
        <v>590</v>
      </c>
      <c r="C1575" s="17">
        <v>9.7508595894397407E-2</v>
      </c>
      <c r="D1575" s="17">
        <v>0.130078392344989</v>
      </c>
      <c r="E1575" s="17">
        <v>8.4034009480631805E-2</v>
      </c>
      <c r="F1575" s="17"/>
      <c r="G1575" s="17">
        <v>0</v>
      </c>
      <c r="H1575" s="17">
        <v>0.18972813136305899</v>
      </c>
      <c r="I1575" s="17">
        <v>0.10168540200767701</v>
      </c>
      <c r="J1575" s="17">
        <v>3.7899009083548298E-2</v>
      </c>
      <c r="K1575" s="17">
        <v>0</v>
      </c>
      <c r="L1575" s="17">
        <v>0.10229962733311999</v>
      </c>
      <c r="M1575" s="17"/>
      <c r="N1575" s="17">
        <v>0.118505050731085</v>
      </c>
      <c r="O1575" s="17">
        <v>0.10039295716483899</v>
      </c>
      <c r="P1575" s="17">
        <v>6.6950143066099296E-2</v>
      </c>
      <c r="Q1575" s="17">
        <v>6.70668558664759E-2</v>
      </c>
      <c r="R1575" s="17"/>
      <c r="S1575" s="17">
        <v>0.217391304347826</v>
      </c>
      <c r="T1575" s="17">
        <v>5.5555555555555601E-2</v>
      </c>
      <c r="U1575" s="17">
        <v>0.125</v>
      </c>
      <c r="V1575" s="17">
        <v>0.11111111111111099</v>
      </c>
      <c r="W1575" s="17">
        <v>0</v>
      </c>
      <c r="X1575" s="17">
        <v>0.27272727272727298</v>
      </c>
      <c r="Y1575" s="17">
        <v>7.1428571428571397E-2</v>
      </c>
      <c r="Z1575" s="17">
        <v>0</v>
      </c>
      <c r="AA1575" s="17">
        <v>0.04</v>
      </c>
      <c r="AB1575" s="17"/>
      <c r="AC1575" s="17">
        <v>4.84159092723579E-2</v>
      </c>
      <c r="AD1575" s="17">
        <v>0.11946786699092</v>
      </c>
      <c r="AE1575" s="17">
        <v>0.16333743134756201</v>
      </c>
      <c r="AF1575" s="17"/>
      <c r="AG1575" s="17">
        <v>6.8713634688082295E-2</v>
      </c>
      <c r="AH1575" s="17">
        <v>0.118380787208422</v>
      </c>
      <c r="AI1575" s="17">
        <v>0</v>
      </c>
      <c r="AJ1575" s="17">
        <v>0</v>
      </c>
      <c r="AK1575" s="17">
        <v>0.14398924189683501</v>
      </c>
      <c r="AL1575" s="17"/>
      <c r="AM1575" s="17">
        <v>6.8070231734636E-2</v>
      </c>
      <c r="AN1575" s="17">
        <v>0.103221918949106</v>
      </c>
      <c r="AO1575" s="17">
        <v>0.10009260788939101</v>
      </c>
      <c r="AP1575" s="17">
        <v>0.1059670853595</v>
      </c>
      <c r="AQ1575" s="17">
        <v>0</v>
      </c>
      <c r="AR1575" s="17"/>
      <c r="AS1575" s="17">
        <v>8.5005744087127993E-2</v>
      </c>
      <c r="AT1575" s="17">
        <v>0.10421554231142</v>
      </c>
      <c r="AU1575" s="17">
        <v>4.89859641559445E-2</v>
      </c>
      <c r="AV1575" s="17">
        <v>0.19490967417329499</v>
      </c>
      <c r="AW1575" s="17"/>
      <c r="AX1575" s="17">
        <v>8.5224929308372194E-2</v>
      </c>
      <c r="AY1575" s="17"/>
      <c r="AZ1575" s="17">
        <v>0.110147737549222</v>
      </c>
      <c r="BA1575" s="17">
        <v>0.12561996867840999</v>
      </c>
      <c r="BB1575" s="17">
        <v>4.90817614855419E-2</v>
      </c>
      <c r="BC1575" s="17"/>
      <c r="BD1575" s="17">
        <v>7.9506139800624098E-2</v>
      </c>
      <c r="BE1575" s="17">
        <v>0.120333065297657</v>
      </c>
    </row>
    <row r="1576" spans="2:57" x14ac:dyDescent="0.35">
      <c r="B1576" t="s">
        <v>593</v>
      </c>
      <c r="C1576" s="17">
        <v>9.6335496008395305E-2</v>
      </c>
      <c r="D1576" s="17">
        <v>0.109637874076481</v>
      </c>
      <c r="E1576" s="17">
        <v>9.1401618366988305E-2</v>
      </c>
      <c r="F1576" s="17"/>
      <c r="G1576" s="17">
        <v>0.21476154743797701</v>
      </c>
      <c r="H1576" s="17">
        <v>0.115868972950182</v>
      </c>
      <c r="I1576" s="17">
        <v>0.15095104072075299</v>
      </c>
      <c r="J1576" s="17">
        <v>0</v>
      </c>
      <c r="K1576" s="17">
        <v>0</v>
      </c>
      <c r="L1576" s="17">
        <v>0.110116542378508</v>
      </c>
      <c r="M1576" s="17"/>
      <c r="N1576" s="17">
        <v>0.117160649107609</v>
      </c>
      <c r="O1576" s="17">
        <v>0.11837876277627001</v>
      </c>
      <c r="P1576" s="17">
        <v>3.4258991992468298E-2</v>
      </c>
      <c r="Q1576" s="17">
        <v>0</v>
      </c>
      <c r="R1576" s="17"/>
      <c r="S1576" s="17">
        <v>0.217391304347826</v>
      </c>
      <c r="T1576" s="17">
        <v>0.16666666666666699</v>
      </c>
      <c r="U1576" s="17">
        <v>0</v>
      </c>
      <c r="V1576" s="17">
        <v>0.11111111111111099</v>
      </c>
      <c r="W1576" s="17">
        <v>0</v>
      </c>
      <c r="X1576" s="17">
        <v>0</v>
      </c>
      <c r="Y1576" s="17">
        <v>7.1428571428571397E-2</v>
      </c>
      <c r="Z1576" s="17">
        <v>0.16666666666666699</v>
      </c>
      <c r="AA1576" s="17">
        <v>0.08</v>
      </c>
      <c r="AB1576" s="17"/>
      <c r="AC1576" s="17">
        <v>2.50988073667903E-2</v>
      </c>
      <c r="AD1576" s="17">
        <v>0.13414498542676001</v>
      </c>
      <c r="AE1576" s="17">
        <v>6.9228621044961497E-2</v>
      </c>
      <c r="AF1576" s="17"/>
      <c r="AG1576" s="17">
        <v>6.3188711901394898E-2</v>
      </c>
      <c r="AH1576" s="17">
        <v>0.101725444503004</v>
      </c>
      <c r="AI1576" s="17">
        <v>0.25644770379333998</v>
      </c>
      <c r="AJ1576" s="17">
        <v>0</v>
      </c>
      <c r="AK1576" s="17">
        <v>0.18829613560522601</v>
      </c>
      <c r="AL1576" s="17"/>
      <c r="AM1576" s="17">
        <v>6.8070231734636E-2</v>
      </c>
      <c r="AN1576" s="17">
        <v>7.4135492155827196E-2</v>
      </c>
      <c r="AO1576" s="17">
        <v>7.6741185756262903E-2</v>
      </c>
      <c r="AP1576" s="17">
        <v>9.6099704941409306E-2</v>
      </c>
      <c r="AQ1576" s="17">
        <v>0</v>
      </c>
      <c r="AR1576" s="17"/>
      <c r="AS1576" s="17">
        <v>0.11282580578837</v>
      </c>
      <c r="AT1576" s="17">
        <v>4.1133498060656498E-2</v>
      </c>
      <c r="AU1576" s="17">
        <v>0.105059641074379</v>
      </c>
      <c r="AV1576" s="17">
        <v>0.16863431907187901</v>
      </c>
      <c r="AW1576" s="17"/>
      <c r="AX1576" s="17">
        <v>8.4593573901320898E-2</v>
      </c>
      <c r="AY1576" s="17"/>
      <c r="AZ1576" s="17">
        <v>0.110794175803283</v>
      </c>
      <c r="BA1576" s="17">
        <v>0.120575241283848</v>
      </c>
      <c r="BB1576" s="17">
        <v>5.1048452276774403E-2</v>
      </c>
      <c r="BC1576" s="17"/>
      <c r="BD1576" s="17">
        <v>8.81746740013441E-2</v>
      </c>
      <c r="BE1576" s="17">
        <v>0.11155699377685099</v>
      </c>
    </row>
    <row r="1577" spans="2:57" x14ac:dyDescent="0.35">
      <c r="B1577" t="s">
        <v>592</v>
      </c>
      <c r="C1577" s="17">
        <v>7.6901525829574394E-2</v>
      </c>
      <c r="D1577" s="17">
        <v>0.134989559936084</v>
      </c>
      <c r="E1577" s="17">
        <v>5.1892083547594302E-2</v>
      </c>
      <c r="F1577" s="17"/>
      <c r="G1577" s="17">
        <v>0.10738077371898901</v>
      </c>
      <c r="H1577" s="17">
        <v>0.172214835880833</v>
      </c>
      <c r="I1577" s="17">
        <v>4.8018741672165702E-2</v>
      </c>
      <c r="J1577" s="17">
        <v>0</v>
      </c>
      <c r="K1577" s="17">
        <v>5.0051475042156297E-2</v>
      </c>
      <c r="L1577" s="17">
        <v>0</v>
      </c>
      <c r="M1577" s="17"/>
      <c r="N1577" s="17">
        <v>8.8187759327994206E-2</v>
      </c>
      <c r="O1577" s="17">
        <v>0</v>
      </c>
      <c r="P1577" s="17">
        <v>0.142306582122561</v>
      </c>
      <c r="Q1577" s="17">
        <v>6.8568839980330795E-2</v>
      </c>
      <c r="R1577" s="17"/>
      <c r="S1577" s="17">
        <v>8.6956521739130405E-2</v>
      </c>
      <c r="T1577" s="17">
        <v>5.5555555555555601E-2</v>
      </c>
      <c r="U1577" s="17">
        <v>0.125</v>
      </c>
      <c r="V1577" s="17">
        <v>0</v>
      </c>
      <c r="W1577" s="17">
        <v>0</v>
      </c>
      <c r="X1577" s="17">
        <v>0.18181818181818199</v>
      </c>
      <c r="Y1577" s="17">
        <v>0.14285714285714299</v>
      </c>
      <c r="Z1577" s="17">
        <v>0</v>
      </c>
      <c r="AA1577" s="17">
        <v>0.08</v>
      </c>
      <c r="AB1577" s="17"/>
      <c r="AC1577" s="17">
        <v>7.10745548118214E-2</v>
      </c>
      <c r="AD1577" s="17">
        <v>6.28252849516866E-2</v>
      </c>
      <c r="AE1577" s="17">
        <v>0.14155803719028201</v>
      </c>
      <c r="AF1577" s="17"/>
      <c r="AG1577" s="17">
        <v>4.5837309602357199E-2</v>
      </c>
      <c r="AH1577" s="17">
        <v>9.2336040558145593E-2</v>
      </c>
      <c r="AI1577" s="17">
        <v>0.23552157116380301</v>
      </c>
      <c r="AJ1577" s="17">
        <v>0</v>
      </c>
      <c r="AK1577" s="17">
        <v>0.14398924189683501</v>
      </c>
      <c r="AL1577" s="17"/>
      <c r="AM1577" s="17">
        <v>6.8070231734636E-2</v>
      </c>
      <c r="AN1577" s="17">
        <v>3.4660382122341502E-2</v>
      </c>
      <c r="AO1577" s="17">
        <v>0.10141407427655599</v>
      </c>
      <c r="AP1577" s="17">
        <v>0.101000268556866</v>
      </c>
      <c r="AQ1577" s="17">
        <v>0</v>
      </c>
      <c r="AR1577" s="17"/>
      <c r="AS1577" s="17">
        <v>0.131725753159947</v>
      </c>
      <c r="AT1577" s="17">
        <v>6.3629899646410498E-2</v>
      </c>
      <c r="AU1577" s="17">
        <v>2.4492982077972202E-2</v>
      </c>
      <c r="AV1577" s="17">
        <v>9.67619336025516E-2</v>
      </c>
      <c r="AW1577" s="17"/>
      <c r="AX1577" s="17">
        <v>7.8245444844758899E-2</v>
      </c>
      <c r="AY1577" s="17"/>
      <c r="AZ1577" s="17">
        <v>0.13243650495723999</v>
      </c>
      <c r="BA1577" s="17">
        <v>7.1007059675829098E-2</v>
      </c>
      <c r="BB1577" s="17">
        <v>2.38665558319631E-2</v>
      </c>
      <c r="BC1577" s="17"/>
      <c r="BD1577" s="17">
        <v>7.9506139800624098E-2</v>
      </c>
      <c r="BE1577" s="17">
        <v>9.3858801413849599E-2</v>
      </c>
    </row>
    <row r="1578" spans="2:57" x14ac:dyDescent="0.35">
      <c r="B1578" t="s">
        <v>595</v>
      </c>
      <c r="C1578" s="17">
        <v>6.2494172544117398E-2</v>
      </c>
      <c r="D1578" s="17">
        <v>0.116415787107734</v>
      </c>
      <c r="E1578" s="17">
        <v>3.9188948670234897E-2</v>
      </c>
      <c r="F1578" s="17"/>
      <c r="G1578" s="17">
        <v>0.115050828984631</v>
      </c>
      <c r="H1578" s="17">
        <v>5.0675080151763002E-2</v>
      </c>
      <c r="I1578" s="17">
        <v>0.103853802812001</v>
      </c>
      <c r="J1578" s="17">
        <v>7.0441986471925996E-2</v>
      </c>
      <c r="K1578" s="17">
        <v>0</v>
      </c>
      <c r="L1578" s="17">
        <v>0</v>
      </c>
      <c r="M1578" s="17"/>
      <c r="N1578" s="17">
        <v>7.5532461220051403E-2</v>
      </c>
      <c r="O1578" s="17">
        <v>2.98842669239507E-2</v>
      </c>
      <c r="P1578" s="17">
        <v>7.3788598137624103E-2</v>
      </c>
      <c r="Q1578" s="17">
        <v>5.7588713445274498E-2</v>
      </c>
      <c r="R1578" s="17"/>
      <c r="S1578" s="17">
        <v>8.6956521739130405E-2</v>
      </c>
      <c r="T1578" s="17">
        <v>0</v>
      </c>
      <c r="U1578" s="17">
        <v>0.25</v>
      </c>
      <c r="V1578" s="17">
        <v>0</v>
      </c>
      <c r="W1578" s="17">
        <v>7.1428571428571397E-2</v>
      </c>
      <c r="X1578" s="17">
        <v>0</v>
      </c>
      <c r="Y1578" s="17">
        <v>7.1428571428571397E-2</v>
      </c>
      <c r="Z1578" s="17">
        <v>8.3333333333333301E-2</v>
      </c>
      <c r="AA1578" s="17">
        <v>0</v>
      </c>
      <c r="AB1578" s="17"/>
      <c r="AC1578" s="17">
        <v>2.1148069170165901E-2</v>
      </c>
      <c r="AD1578" s="17">
        <v>9.9254321290496397E-2</v>
      </c>
      <c r="AE1578" s="17">
        <v>0</v>
      </c>
      <c r="AF1578" s="17"/>
      <c r="AG1578" s="17">
        <v>9.0859291162738304E-2</v>
      </c>
      <c r="AH1578" s="17">
        <v>4.18965436130792E-2</v>
      </c>
      <c r="AI1578" s="17">
        <v>0</v>
      </c>
      <c r="AJ1578" s="17">
        <v>0</v>
      </c>
      <c r="AK1578" s="17">
        <v>0</v>
      </c>
      <c r="AL1578" s="17"/>
      <c r="AM1578" s="17">
        <v>0</v>
      </c>
      <c r="AN1578" s="17">
        <v>0.15646686786656999</v>
      </c>
      <c r="AO1578" s="17">
        <v>1.8500529420314001E-2</v>
      </c>
      <c r="AP1578" s="17">
        <v>9.47474995972475E-2</v>
      </c>
      <c r="AQ1578" s="17">
        <v>0</v>
      </c>
      <c r="AR1578" s="17"/>
      <c r="AS1578" s="17">
        <v>0</v>
      </c>
      <c r="AT1578" s="17">
        <v>0.16045243681483401</v>
      </c>
      <c r="AU1578" s="17">
        <v>2.4492982077972202E-2</v>
      </c>
      <c r="AV1578" s="17">
        <v>3.8218698329332099E-2</v>
      </c>
      <c r="AW1578" s="17"/>
      <c r="AX1578" s="17">
        <v>6.2529736901174193E-2</v>
      </c>
      <c r="AY1578" s="17"/>
      <c r="AZ1578" s="17">
        <v>4.1138612223740302E-2</v>
      </c>
      <c r="BA1578" s="17">
        <v>9.5017894072169901E-2</v>
      </c>
      <c r="BB1578" s="17">
        <v>4.60667935955636E-2</v>
      </c>
      <c r="BC1578" s="17"/>
      <c r="BD1578" s="17">
        <v>1.5969716498695399E-2</v>
      </c>
      <c r="BE1578" s="17">
        <v>0.108692617761105</v>
      </c>
    </row>
    <row r="1579" spans="2:57" x14ac:dyDescent="0.35">
      <c r="B1579" t="s">
        <v>586</v>
      </c>
      <c r="C1579" s="17">
        <v>5.4785851139013297E-2</v>
      </c>
      <c r="D1579" s="17">
        <v>8.6587337989399202E-2</v>
      </c>
      <c r="E1579" s="17">
        <v>4.1221751687601497E-2</v>
      </c>
      <c r="F1579" s="17"/>
      <c r="G1579" s="17">
        <v>0.10738077371898901</v>
      </c>
      <c r="H1579" s="17">
        <v>0.11579115281433899</v>
      </c>
      <c r="I1579" s="17">
        <v>5.1561969235567003E-2</v>
      </c>
      <c r="J1579" s="17">
        <v>0</v>
      </c>
      <c r="K1579" s="17">
        <v>0</v>
      </c>
      <c r="L1579" s="17">
        <v>0</v>
      </c>
      <c r="M1579" s="17"/>
      <c r="N1579" s="17">
        <v>7.2188321494719002E-2</v>
      </c>
      <c r="O1579" s="17">
        <v>3.9955155411142897E-2</v>
      </c>
      <c r="P1579" s="17">
        <v>3.2691151073630902E-2</v>
      </c>
      <c r="Q1579" s="17">
        <v>0</v>
      </c>
      <c r="R1579" s="17"/>
      <c r="S1579" s="17">
        <v>4.3478260869565202E-2</v>
      </c>
      <c r="T1579" s="17">
        <v>5.5555555555555601E-2</v>
      </c>
      <c r="U1579" s="17">
        <v>0</v>
      </c>
      <c r="V1579" s="17">
        <v>0.11111111111111099</v>
      </c>
      <c r="W1579" s="17">
        <v>0</v>
      </c>
      <c r="X1579" s="17">
        <v>9.0909090909090898E-2</v>
      </c>
      <c r="Y1579" s="17">
        <v>0</v>
      </c>
      <c r="Z1579" s="17">
        <v>0.16666666666666699</v>
      </c>
      <c r="AA1579" s="17">
        <v>0.08</v>
      </c>
      <c r="AB1579" s="17"/>
      <c r="AC1579" s="17">
        <v>4.6720494444369903E-2</v>
      </c>
      <c r="AD1579" s="17">
        <v>4.4955330979811199E-2</v>
      </c>
      <c r="AE1579" s="17">
        <v>9.2558412752421104E-2</v>
      </c>
      <c r="AF1579" s="17"/>
      <c r="AG1579" s="17">
        <v>4.2440417056202502E-2</v>
      </c>
      <c r="AH1579" s="17">
        <v>5.613104956876E-2</v>
      </c>
      <c r="AI1579" s="17">
        <v>0.123505214146872</v>
      </c>
      <c r="AJ1579" s="17">
        <v>0</v>
      </c>
      <c r="AK1579" s="17">
        <v>0.18829613560522601</v>
      </c>
      <c r="AL1579" s="17"/>
      <c r="AM1579" s="17">
        <v>0</v>
      </c>
      <c r="AN1579" s="17">
        <v>4.53257196597604E-2</v>
      </c>
      <c r="AO1579" s="17">
        <v>3.4800819251046902E-2</v>
      </c>
      <c r="AP1579" s="17">
        <v>0.12299205800402099</v>
      </c>
      <c r="AQ1579" s="17">
        <v>0</v>
      </c>
      <c r="AR1579" s="17"/>
      <c r="AS1579" s="17">
        <v>8.5005744087127993E-2</v>
      </c>
      <c r="AT1579" s="17">
        <v>6.1363685329115202E-2</v>
      </c>
      <c r="AU1579" s="17">
        <v>2.4492982077972202E-2</v>
      </c>
      <c r="AV1579" s="17">
        <v>3.8218698329332099E-2</v>
      </c>
      <c r="AW1579" s="17"/>
      <c r="AX1579" s="17">
        <v>6.0994562153899298E-2</v>
      </c>
      <c r="AY1579" s="17"/>
      <c r="AZ1579" s="17">
        <v>0.13408160743712699</v>
      </c>
      <c r="BA1579" s="17">
        <v>2.9059311344148801E-2</v>
      </c>
      <c r="BB1579" s="17">
        <v>0</v>
      </c>
      <c r="BC1579" s="17"/>
      <c r="BD1579" s="17">
        <v>6.2160826351830803E-2</v>
      </c>
      <c r="BE1579" s="17">
        <v>6.1562696360687501E-2</v>
      </c>
    </row>
    <row r="1580" spans="2:57" x14ac:dyDescent="0.35">
      <c r="B1580" t="s">
        <v>81</v>
      </c>
      <c r="C1580" s="17">
        <v>3.4788392312955899E-2</v>
      </c>
      <c r="D1580" s="17">
        <v>0</v>
      </c>
      <c r="E1580" s="17">
        <v>5.0581054749748999E-2</v>
      </c>
      <c r="F1580" s="17"/>
      <c r="G1580" s="17">
        <v>0</v>
      </c>
      <c r="H1580" s="17">
        <v>5.0540110204627599E-2</v>
      </c>
      <c r="I1580" s="17">
        <v>2.6177771640407101E-2</v>
      </c>
      <c r="J1580" s="17">
        <v>4.1786086938271197E-2</v>
      </c>
      <c r="K1580" s="17">
        <v>4.2978010769651201E-2</v>
      </c>
      <c r="L1580" s="17">
        <v>0</v>
      </c>
      <c r="M1580" s="17"/>
      <c r="N1580" s="17">
        <v>3.0484592183399301E-2</v>
      </c>
      <c r="O1580" s="17">
        <v>3.3312970299840698E-2</v>
      </c>
      <c r="P1580" s="17">
        <v>0</v>
      </c>
      <c r="Q1580" s="17">
        <v>0.13718454238570699</v>
      </c>
      <c r="R1580" s="17"/>
      <c r="S1580" s="17">
        <v>0</v>
      </c>
      <c r="T1580" s="17">
        <v>5.5555555555555601E-2</v>
      </c>
      <c r="U1580" s="17">
        <v>0</v>
      </c>
      <c r="V1580" s="17">
        <v>0</v>
      </c>
      <c r="W1580" s="17">
        <v>0.14285714285714299</v>
      </c>
      <c r="X1580" s="17">
        <v>0</v>
      </c>
      <c r="Y1580" s="17">
        <v>0</v>
      </c>
      <c r="Z1580" s="17">
        <v>8.3333333333333301E-2</v>
      </c>
      <c r="AA1580" s="17">
        <v>0.04</v>
      </c>
      <c r="AB1580" s="17"/>
      <c r="AC1580" s="17">
        <v>0</v>
      </c>
      <c r="AD1580" s="17">
        <v>6.1631443851296999E-2</v>
      </c>
      <c r="AE1580" s="17">
        <v>0</v>
      </c>
      <c r="AF1580" s="17"/>
      <c r="AG1580" s="17">
        <v>0</v>
      </c>
      <c r="AH1580" s="17">
        <v>6.0064395081199498E-2</v>
      </c>
      <c r="AI1580" s="17">
        <v>0.124868298891103</v>
      </c>
      <c r="AJ1580" s="17">
        <v>0</v>
      </c>
      <c r="AK1580" s="17">
        <v>0</v>
      </c>
      <c r="AL1580" s="17"/>
      <c r="AM1580" s="17">
        <v>7.5400872075289102E-2</v>
      </c>
      <c r="AN1580" s="17">
        <v>6.64883111644895E-2</v>
      </c>
      <c r="AO1580" s="17">
        <v>2.0623145572840201E-2</v>
      </c>
      <c r="AP1580" s="17">
        <v>2.6111837200711301E-2</v>
      </c>
      <c r="AQ1580" s="17">
        <v>0</v>
      </c>
      <c r="AR1580" s="17"/>
      <c r="AS1580" s="17">
        <v>7.4078696903132804E-2</v>
      </c>
      <c r="AT1580" s="17">
        <v>2.2926428188957799E-2</v>
      </c>
      <c r="AU1580" s="17">
        <v>2.7005082803918098E-2</v>
      </c>
      <c r="AV1580" s="17">
        <v>0</v>
      </c>
      <c r="AW1580" s="17"/>
      <c r="AX1580" s="17">
        <v>2.6706364817217301E-2</v>
      </c>
      <c r="AY1580" s="17"/>
      <c r="AZ1580" s="17">
        <v>4.4277227740697901E-2</v>
      </c>
      <c r="BA1580" s="17">
        <v>3.4611715475977203E-2</v>
      </c>
      <c r="BB1580" s="17">
        <v>2.5737996876564698E-2</v>
      </c>
      <c r="BC1580" s="17"/>
      <c r="BD1580" s="17">
        <v>6.3718495778464307E-2</v>
      </c>
      <c r="BE1580" s="17">
        <v>0</v>
      </c>
    </row>
    <row r="1581" spans="2:57" x14ac:dyDescent="0.35">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c r="AB1581" s="17"/>
      <c r="AC1581" s="17"/>
      <c r="AD1581" s="17"/>
      <c r="AE1581" s="17"/>
      <c r="AF1581" s="17"/>
      <c r="AG1581" s="17"/>
      <c r="AH1581" s="17"/>
      <c r="AI1581" s="17"/>
      <c r="AJ1581" s="17"/>
      <c r="AK1581" s="17"/>
      <c r="AL1581" s="17"/>
      <c r="AM1581" s="17"/>
      <c r="AN1581" s="17"/>
      <c r="AO1581" s="17"/>
      <c r="AP1581" s="17"/>
      <c r="AQ1581" s="17"/>
      <c r="AR1581" s="17"/>
      <c r="AS1581" s="17"/>
      <c r="AT1581" s="17"/>
      <c r="AU1581" s="17"/>
      <c r="AV1581" s="17"/>
      <c r="AW1581" s="17"/>
      <c r="AX1581" s="17"/>
      <c r="AY1581" s="17"/>
      <c r="AZ1581" s="17"/>
      <c r="BA1581" s="17"/>
      <c r="BB1581" s="17"/>
      <c r="BC1581" s="17"/>
      <c r="BD1581" s="17"/>
      <c r="BE1581" s="17"/>
    </row>
    <row r="1582" spans="2:57" x14ac:dyDescent="0.35">
      <c r="B1582" s="6" t="s">
        <v>605</v>
      </c>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row>
    <row r="1583" spans="2:57" x14ac:dyDescent="0.35">
      <c r="B1583" s="24" t="s">
        <v>85</v>
      </c>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c r="AP1583" s="17"/>
      <c r="AQ1583" s="17"/>
      <c r="AR1583" s="17"/>
      <c r="AS1583" s="17"/>
      <c r="AT1583" s="17"/>
      <c r="AU1583" s="17"/>
      <c r="AV1583" s="17"/>
      <c r="AW1583" s="17"/>
      <c r="AX1583" s="17"/>
      <c r="AY1583" s="17"/>
      <c r="AZ1583" s="17"/>
      <c r="BA1583" s="17"/>
      <c r="BB1583" s="17"/>
      <c r="BC1583" s="17"/>
      <c r="BD1583" s="17"/>
      <c r="BE1583" s="17"/>
    </row>
    <row r="1584" spans="2:57" x14ac:dyDescent="0.35">
      <c r="B1584" t="s">
        <v>589</v>
      </c>
      <c r="C1584" s="17">
        <v>0.42852422638592902</v>
      </c>
      <c r="D1584" s="17">
        <v>0.41560605132960998</v>
      </c>
      <c r="E1584" s="17">
        <v>0.43614722365613301</v>
      </c>
      <c r="F1584" s="17"/>
      <c r="G1584" s="17">
        <v>0.505494974280294</v>
      </c>
      <c r="H1584" s="17">
        <v>0.43021646517685302</v>
      </c>
      <c r="I1584" s="17">
        <v>0.33615279792330599</v>
      </c>
      <c r="J1584" s="17">
        <v>0.51042681318171002</v>
      </c>
      <c r="K1584" s="17">
        <v>0.47360912828150797</v>
      </c>
      <c r="L1584" s="17">
        <v>0.35206690043197097</v>
      </c>
      <c r="M1584" s="17"/>
      <c r="N1584" s="17">
        <v>0.44608010060076903</v>
      </c>
      <c r="O1584" s="17">
        <v>0.38448317351957101</v>
      </c>
      <c r="P1584" s="17">
        <v>0.65190750780687201</v>
      </c>
      <c r="Q1584" s="17">
        <v>0.23882149127771601</v>
      </c>
      <c r="R1584" s="17"/>
      <c r="S1584" s="17">
        <v>0.45833333333333298</v>
      </c>
      <c r="T1584" s="17">
        <v>0.5</v>
      </c>
      <c r="U1584" s="17">
        <v>0.6</v>
      </c>
      <c r="V1584" s="17">
        <v>0.33333333333333298</v>
      </c>
      <c r="W1584" s="17">
        <v>0.29411764705882298</v>
      </c>
      <c r="X1584" s="17">
        <v>0.40909090909090901</v>
      </c>
      <c r="Y1584" s="17">
        <v>0.44444444444444398</v>
      </c>
      <c r="Z1584" s="17">
        <v>0.5</v>
      </c>
      <c r="AA1584" s="17">
        <v>0.42857142857142899</v>
      </c>
      <c r="AB1584" s="17"/>
      <c r="AC1584" s="17">
        <v>0.45905940263506101</v>
      </c>
      <c r="AD1584" s="17">
        <v>0.42835710011400402</v>
      </c>
      <c r="AE1584" s="17">
        <v>0.46868410767928198</v>
      </c>
      <c r="AF1584" s="17"/>
      <c r="AG1584" s="17">
        <v>0.32531682867417699</v>
      </c>
      <c r="AH1584" s="17">
        <v>0.459327437114601</v>
      </c>
      <c r="AI1584" s="17">
        <v>0.71511919931901402</v>
      </c>
      <c r="AJ1584" s="17">
        <v>0</v>
      </c>
      <c r="AK1584" s="17">
        <v>0.18642047327973199</v>
      </c>
      <c r="AL1584" s="17"/>
      <c r="AM1584" s="17">
        <v>0.15537966595445099</v>
      </c>
      <c r="AN1584" s="17">
        <v>0.52718594268110897</v>
      </c>
      <c r="AO1584" s="17">
        <v>0.36844792780027202</v>
      </c>
      <c r="AP1584" s="17">
        <v>0.48423940780914798</v>
      </c>
      <c r="AQ1584" s="17">
        <v>0.236475542597992</v>
      </c>
      <c r="AR1584" s="17"/>
      <c r="AS1584" s="17">
        <v>0.38313904707863899</v>
      </c>
      <c r="AT1584" s="17">
        <v>0.49326671659802701</v>
      </c>
      <c r="AU1584" s="17">
        <v>0.385187113492101</v>
      </c>
      <c r="AV1584" s="17">
        <v>0.40558202178338598</v>
      </c>
      <c r="AW1584" s="17"/>
      <c r="AX1584" s="17">
        <v>0.41749598310347802</v>
      </c>
      <c r="AY1584" s="17"/>
      <c r="AZ1584" s="17">
        <v>0.49157246176207198</v>
      </c>
      <c r="BA1584" s="17">
        <v>0.39432963567696599</v>
      </c>
      <c r="BB1584" s="17">
        <v>0.41696113586335098</v>
      </c>
      <c r="BC1584" s="17"/>
      <c r="BD1584" s="17">
        <v>0.39633947425621902</v>
      </c>
      <c r="BE1584" s="17">
        <v>0.40926642217011</v>
      </c>
    </row>
    <row r="1585" spans="2:57" x14ac:dyDescent="0.35">
      <c r="B1585" t="s">
        <v>588</v>
      </c>
      <c r="C1585" s="17">
        <v>0.34434797429334102</v>
      </c>
      <c r="D1585" s="17">
        <v>0.33654743490269901</v>
      </c>
      <c r="E1585" s="17">
        <v>0.348951061820932</v>
      </c>
      <c r="F1585" s="17"/>
      <c r="G1585" s="17">
        <v>0.44386998402865802</v>
      </c>
      <c r="H1585" s="17">
        <v>0.37225358809815801</v>
      </c>
      <c r="I1585" s="17">
        <v>0.27179366613509398</v>
      </c>
      <c r="J1585" s="17">
        <v>0.452779898772394</v>
      </c>
      <c r="K1585" s="17">
        <v>0.26164135310576597</v>
      </c>
      <c r="L1585" s="17">
        <v>0.34462483586999498</v>
      </c>
      <c r="M1585" s="17"/>
      <c r="N1585" s="17">
        <v>0.46357498317840901</v>
      </c>
      <c r="O1585" s="17">
        <v>0.195592643100232</v>
      </c>
      <c r="P1585" s="17">
        <v>0.218803118350824</v>
      </c>
      <c r="Q1585" s="17">
        <v>0.28149574997232002</v>
      </c>
      <c r="R1585" s="17"/>
      <c r="S1585" s="17">
        <v>0.45833333333333298</v>
      </c>
      <c r="T1585" s="17">
        <v>0.5</v>
      </c>
      <c r="U1585" s="17">
        <v>0.4</v>
      </c>
      <c r="V1585" s="17">
        <v>0.25</v>
      </c>
      <c r="W1585" s="17">
        <v>0.23529411764705899</v>
      </c>
      <c r="X1585" s="17">
        <v>0.27272727272727298</v>
      </c>
      <c r="Y1585" s="17">
        <v>0.22222222222222199</v>
      </c>
      <c r="Z1585" s="17">
        <v>0.25</v>
      </c>
      <c r="AA1585" s="17">
        <v>0.42857142857142899</v>
      </c>
      <c r="AB1585" s="17"/>
      <c r="AC1585" s="17">
        <v>0.34897506496679298</v>
      </c>
      <c r="AD1585" s="17">
        <v>0.35136183059399101</v>
      </c>
      <c r="AE1585" s="17">
        <v>0.13217384888216599</v>
      </c>
      <c r="AF1585" s="17"/>
      <c r="AG1585" s="17">
        <v>0.36364771923464001</v>
      </c>
      <c r="AH1585" s="17">
        <v>0.38058931786017502</v>
      </c>
      <c r="AI1585" s="17">
        <v>0.28936633625706798</v>
      </c>
      <c r="AJ1585" s="17">
        <v>0</v>
      </c>
      <c r="AK1585" s="17">
        <v>0</v>
      </c>
      <c r="AL1585" s="17"/>
      <c r="AM1585" s="17">
        <v>0.22571239599767901</v>
      </c>
      <c r="AN1585" s="17">
        <v>0.31114729670204599</v>
      </c>
      <c r="AO1585" s="17">
        <v>0.29952919566594099</v>
      </c>
      <c r="AP1585" s="17">
        <v>0.44928511040875202</v>
      </c>
      <c r="AQ1585" s="17">
        <v>0.62099125364431496</v>
      </c>
      <c r="AR1585" s="17"/>
      <c r="AS1585" s="17">
        <v>0.24266612178715</v>
      </c>
      <c r="AT1585" s="17">
        <v>0.43697286574984601</v>
      </c>
      <c r="AU1585" s="17">
        <v>0.18708013167040299</v>
      </c>
      <c r="AV1585" s="17">
        <v>0.48523425464586201</v>
      </c>
      <c r="AW1585" s="17"/>
      <c r="AX1585" s="17">
        <v>0.34516087057822198</v>
      </c>
      <c r="AY1585" s="17"/>
      <c r="AZ1585" s="17">
        <v>0.35495662197793898</v>
      </c>
      <c r="BA1585" s="17">
        <v>0.35921542170097698</v>
      </c>
      <c r="BB1585" s="17">
        <v>0.31930801582763102</v>
      </c>
      <c r="BC1585" s="17"/>
      <c r="BD1585" s="17">
        <v>0.247078351416641</v>
      </c>
      <c r="BE1585" s="17">
        <v>0.45742982828742301</v>
      </c>
    </row>
    <row r="1586" spans="2:57" x14ac:dyDescent="0.35">
      <c r="B1586" t="s">
        <v>587</v>
      </c>
      <c r="C1586" s="17">
        <v>0.303738713086454</v>
      </c>
      <c r="D1586" s="17">
        <v>0.21945672805059899</v>
      </c>
      <c r="E1586" s="17">
        <v>0.35347339612447198</v>
      </c>
      <c r="F1586" s="17"/>
      <c r="G1586" s="17">
        <v>0.18771870036249799</v>
      </c>
      <c r="H1586" s="17">
        <v>0.29216139477797298</v>
      </c>
      <c r="I1586" s="17">
        <v>0.31889431730816797</v>
      </c>
      <c r="J1586" s="17">
        <v>0.319174094045864</v>
      </c>
      <c r="K1586" s="17">
        <v>0.30655945578295202</v>
      </c>
      <c r="L1586" s="17">
        <v>0.46369786886162101</v>
      </c>
      <c r="M1586" s="17"/>
      <c r="N1586" s="17">
        <v>0.24418138669575201</v>
      </c>
      <c r="O1586" s="17">
        <v>0.34836869096848999</v>
      </c>
      <c r="P1586" s="17">
        <v>0.40064485161289498</v>
      </c>
      <c r="Q1586" s="17">
        <v>0.35835901140434101</v>
      </c>
      <c r="R1586" s="17"/>
      <c r="S1586" s="17">
        <v>0.16666666666666699</v>
      </c>
      <c r="T1586" s="17">
        <v>0.33333333333333298</v>
      </c>
      <c r="U1586" s="17">
        <v>0.6</v>
      </c>
      <c r="V1586" s="17">
        <v>0.41666666666666702</v>
      </c>
      <c r="W1586" s="17">
        <v>0.41176470588235298</v>
      </c>
      <c r="X1586" s="17">
        <v>0.31818181818181801</v>
      </c>
      <c r="Y1586" s="17">
        <v>0.27777777777777801</v>
      </c>
      <c r="Z1586" s="17">
        <v>0.25</v>
      </c>
      <c r="AA1586" s="17">
        <v>0.17857142857142899</v>
      </c>
      <c r="AB1586" s="17"/>
      <c r="AC1586" s="17">
        <v>0.36133670449551603</v>
      </c>
      <c r="AD1586" s="17">
        <v>0.29757204529083803</v>
      </c>
      <c r="AE1586" s="17">
        <v>0.17158797860709199</v>
      </c>
      <c r="AF1586" s="17"/>
      <c r="AG1586" s="17">
        <v>0.349237789056557</v>
      </c>
      <c r="AH1586" s="17">
        <v>0.28442911614926297</v>
      </c>
      <c r="AI1586" s="17">
        <v>0.40711626621671299</v>
      </c>
      <c r="AJ1586" s="17">
        <v>0</v>
      </c>
      <c r="AK1586" s="17">
        <v>0.42612084781156701</v>
      </c>
      <c r="AL1586" s="17"/>
      <c r="AM1586" s="17">
        <v>0.313821530337548</v>
      </c>
      <c r="AN1586" s="17">
        <v>0.41911421386277298</v>
      </c>
      <c r="AO1586" s="17">
        <v>0.268132777455243</v>
      </c>
      <c r="AP1586" s="17">
        <v>0.34885749362367502</v>
      </c>
      <c r="AQ1586" s="17">
        <v>0.18950437317784299</v>
      </c>
      <c r="AR1586" s="17"/>
      <c r="AS1586" s="17">
        <v>0.28727110050375099</v>
      </c>
      <c r="AT1586" s="17">
        <v>0.377484222293414</v>
      </c>
      <c r="AU1586" s="17">
        <v>0.32829142069346401</v>
      </c>
      <c r="AV1586" s="17">
        <v>0.13001560426620101</v>
      </c>
      <c r="AW1586" s="17"/>
      <c r="AX1586" s="17">
        <v>0.30777030668016297</v>
      </c>
      <c r="AY1586" s="17"/>
      <c r="AZ1586" s="17">
        <v>0.25552501762378499</v>
      </c>
      <c r="BA1586" s="17">
        <v>0.35014979076595099</v>
      </c>
      <c r="BB1586" s="17">
        <v>0.29003273004882602</v>
      </c>
      <c r="BC1586" s="17"/>
      <c r="BD1586" s="17">
        <v>0.35605389138736598</v>
      </c>
      <c r="BE1586" s="17">
        <v>0.21127529152858601</v>
      </c>
    </row>
    <row r="1587" spans="2:57" x14ac:dyDescent="0.35">
      <c r="B1587" t="s">
        <v>592</v>
      </c>
      <c r="C1587" s="17">
        <v>0.26017786574354401</v>
      </c>
      <c r="D1587" s="17">
        <v>0.29451046894466998</v>
      </c>
      <c r="E1587" s="17">
        <v>0.23991824398271699</v>
      </c>
      <c r="F1587" s="17"/>
      <c r="G1587" s="17">
        <v>0.19911922369075499</v>
      </c>
      <c r="H1587" s="17">
        <v>0.29512053315363801</v>
      </c>
      <c r="I1587" s="17">
        <v>0.170504379981916</v>
      </c>
      <c r="J1587" s="17">
        <v>0.28894666054410001</v>
      </c>
      <c r="K1587" s="17">
        <v>0.34690301941761598</v>
      </c>
      <c r="L1587" s="17">
        <v>0.24043593200232199</v>
      </c>
      <c r="M1587" s="17"/>
      <c r="N1587" s="17">
        <v>0.27368618699664399</v>
      </c>
      <c r="O1587" s="17">
        <v>0.30619528037176402</v>
      </c>
      <c r="P1587" s="17">
        <v>0.11449000378822199</v>
      </c>
      <c r="Q1587" s="17">
        <v>0.28944424200383201</v>
      </c>
      <c r="R1587" s="17"/>
      <c r="S1587" s="17">
        <v>8.3333333333333301E-2</v>
      </c>
      <c r="T1587" s="17">
        <v>0.58333333333333304</v>
      </c>
      <c r="U1587" s="17">
        <v>0.6</v>
      </c>
      <c r="V1587" s="17">
        <v>0.5</v>
      </c>
      <c r="W1587" s="17">
        <v>0.11764705882352899</v>
      </c>
      <c r="X1587" s="17">
        <v>0.27272727272727298</v>
      </c>
      <c r="Y1587" s="17">
        <v>0.11111111111111099</v>
      </c>
      <c r="Z1587" s="17">
        <v>0.375</v>
      </c>
      <c r="AA1587" s="17">
        <v>0.14285714285714299</v>
      </c>
      <c r="AB1587" s="17"/>
      <c r="AC1587" s="17">
        <v>0.23558549776611601</v>
      </c>
      <c r="AD1587" s="17">
        <v>0.28217153031340497</v>
      </c>
      <c r="AE1587" s="17">
        <v>0.205800452202936</v>
      </c>
      <c r="AF1587" s="17"/>
      <c r="AG1587" s="17">
        <v>0.249469353395157</v>
      </c>
      <c r="AH1587" s="17">
        <v>0.226837968111265</v>
      </c>
      <c r="AI1587" s="17">
        <v>0.35007510278336301</v>
      </c>
      <c r="AJ1587" s="17">
        <v>0.5</v>
      </c>
      <c r="AK1587" s="17">
        <v>0.243783870613201</v>
      </c>
      <c r="AL1587" s="17"/>
      <c r="AM1587" s="17">
        <v>8.3471811479875202E-2</v>
      </c>
      <c r="AN1587" s="17">
        <v>0.29465396408679501</v>
      </c>
      <c r="AO1587" s="17">
        <v>0.20809178039568299</v>
      </c>
      <c r="AP1587" s="17">
        <v>0.34617873171318198</v>
      </c>
      <c r="AQ1587" s="17">
        <v>0.18950437317784299</v>
      </c>
      <c r="AR1587" s="17"/>
      <c r="AS1587" s="17">
        <v>0.16459306612890501</v>
      </c>
      <c r="AT1587" s="17">
        <v>0.249841872233137</v>
      </c>
      <c r="AU1587" s="17">
        <v>0.32629078266816702</v>
      </c>
      <c r="AV1587" s="17">
        <v>0.39570120840623302</v>
      </c>
      <c r="AW1587" s="17"/>
      <c r="AX1587" s="17">
        <v>0.27776901729598003</v>
      </c>
      <c r="AY1587" s="17"/>
      <c r="AZ1587" s="17">
        <v>0.29116596491171498</v>
      </c>
      <c r="BA1587" s="17">
        <v>0.177481960269156</v>
      </c>
      <c r="BB1587" s="17">
        <v>0.29405944204548501</v>
      </c>
      <c r="BC1587" s="17"/>
      <c r="BD1587" s="17">
        <v>0.186338495019021</v>
      </c>
      <c r="BE1587" s="17">
        <v>0.27700322719201498</v>
      </c>
    </row>
    <row r="1588" spans="2:57" x14ac:dyDescent="0.35">
      <c r="B1588" t="s">
        <v>591</v>
      </c>
      <c r="C1588" s="17">
        <v>0.16922124582169801</v>
      </c>
      <c r="D1588" s="17">
        <v>0.17191090351874999</v>
      </c>
      <c r="E1588" s="17">
        <v>0.16763408252711401</v>
      </c>
      <c r="F1588" s="17"/>
      <c r="G1588" s="17">
        <v>0.25433004911060803</v>
      </c>
      <c r="H1588" s="17">
        <v>0.151397686685567</v>
      </c>
      <c r="I1588" s="17">
        <v>0.10463808982905</v>
      </c>
      <c r="J1588" s="17">
        <v>0.20911703215591301</v>
      </c>
      <c r="K1588" s="17">
        <v>0.234773230166682</v>
      </c>
      <c r="L1588" s="17">
        <v>8.9464532838073194E-2</v>
      </c>
      <c r="M1588" s="17"/>
      <c r="N1588" s="17">
        <v>0.16152421407814199</v>
      </c>
      <c r="O1588" s="17">
        <v>0.18721432567995</v>
      </c>
      <c r="P1588" s="17">
        <v>0.105424198987551</v>
      </c>
      <c r="Q1588" s="17">
        <v>0.257587432267394</v>
      </c>
      <c r="R1588" s="17"/>
      <c r="S1588" s="17">
        <v>0.20833333333333301</v>
      </c>
      <c r="T1588" s="17">
        <v>8.3333333333333301E-2</v>
      </c>
      <c r="U1588" s="17">
        <v>0.2</v>
      </c>
      <c r="V1588" s="17">
        <v>8.3333333333333301E-2</v>
      </c>
      <c r="W1588" s="17">
        <v>0.23529411764705899</v>
      </c>
      <c r="X1588" s="17">
        <v>0.13636363636363599</v>
      </c>
      <c r="Y1588" s="17">
        <v>0.16666666666666699</v>
      </c>
      <c r="Z1588" s="17">
        <v>0.25</v>
      </c>
      <c r="AA1588" s="17">
        <v>0.17857142857142899</v>
      </c>
      <c r="AB1588" s="17"/>
      <c r="AC1588" s="17">
        <v>0.164966759018737</v>
      </c>
      <c r="AD1588" s="17">
        <v>0.14209879211197199</v>
      </c>
      <c r="AE1588" s="17">
        <v>0.17158797860709199</v>
      </c>
      <c r="AF1588" s="17"/>
      <c r="AG1588" s="17">
        <v>0.207950205549989</v>
      </c>
      <c r="AH1588" s="17">
        <v>0.18383061467608799</v>
      </c>
      <c r="AI1588" s="17">
        <v>5.4710594983277301E-2</v>
      </c>
      <c r="AJ1588" s="17">
        <v>0</v>
      </c>
      <c r="AK1588" s="17">
        <v>0</v>
      </c>
      <c r="AL1588" s="17"/>
      <c r="AM1588" s="17">
        <v>0.219786927898799</v>
      </c>
      <c r="AN1588" s="17">
        <v>4.1929497529625999E-2</v>
      </c>
      <c r="AO1588" s="17">
        <v>0.12009326021632299</v>
      </c>
      <c r="AP1588" s="17">
        <v>0.19670151176449399</v>
      </c>
      <c r="AQ1588" s="17">
        <v>0.57402008422416595</v>
      </c>
      <c r="AR1588" s="17"/>
      <c r="AS1588" s="17">
        <v>0.17555002113446599</v>
      </c>
      <c r="AT1588" s="17">
        <v>0.19104924853173799</v>
      </c>
      <c r="AU1588" s="17">
        <v>0.15882410069295699</v>
      </c>
      <c r="AV1588" s="17">
        <v>0.115629299652102</v>
      </c>
      <c r="AW1588" s="17"/>
      <c r="AX1588" s="17">
        <v>0.17632538948687401</v>
      </c>
      <c r="AY1588" s="17"/>
      <c r="AZ1588" s="17">
        <v>0.116280476472686</v>
      </c>
      <c r="BA1588" s="17">
        <v>0.154183359208618</v>
      </c>
      <c r="BB1588" s="17">
        <v>0.22439930728711599</v>
      </c>
      <c r="BC1588" s="17"/>
      <c r="BD1588" s="17">
        <v>0.18171536852533299</v>
      </c>
      <c r="BE1588" s="17">
        <v>0.13009468451773001</v>
      </c>
    </row>
    <row r="1589" spans="2:57" x14ac:dyDescent="0.35">
      <c r="B1589" t="s">
        <v>594</v>
      </c>
      <c r="C1589" s="17">
        <v>0.15933223176834899</v>
      </c>
      <c r="D1589" s="17">
        <v>0.231813420130695</v>
      </c>
      <c r="E1589" s="17">
        <v>0.116561182559117</v>
      </c>
      <c r="F1589" s="17"/>
      <c r="G1589" s="17">
        <v>0.11829752436263501</v>
      </c>
      <c r="H1589" s="17">
        <v>0.18191167884664</v>
      </c>
      <c r="I1589" s="17">
        <v>0.304315834519923</v>
      </c>
      <c r="J1589" s="17">
        <v>0.10703401866567699</v>
      </c>
      <c r="K1589" s="17">
        <v>3.78910146274377E-2</v>
      </c>
      <c r="L1589" s="17">
        <v>0</v>
      </c>
      <c r="M1589" s="17"/>
      <c r="N1589" s="17">
        <v>0.14893891881485899</v>
      </c>
      <c r="O1589" s="17">
        <v>0.223714305304272</v>
      </c>
      <c r="P1589" s="17">
        <v>0.121032289718978</v>
      </c>
      <c r="Q1589" s="17">
        <v>0.13013772121102499</v>
      </c>
      <c r="R1589" s="17"/>
      <c r="S1589" s="17">
        <v>0.20833333333333301</v>
      </c>
      <c r="T1589" s="17">
        <v>0.16666666666666699</v>
      </c>
      <c r="U1589" s="17">
        <v>0</v>
      </c>
      <c r="V1589" s="17">
        <v>0.16666666666666699</v>
      </c>
      <c r="W1589" s="17">
        <v>0.17647058823529399</v>
      </c>
      <c r="X1589" s="17">
        <v>0.18181818181818199</v>
      </c>
      <c r="Y1589" s="17">
        <v>0.22222222222222199</v>
      </c>
      <c r="Z1589" s="17">
        <v>0</v>
      </c>
      <c r="AA1589" s="17">
        <v>0.14285714285714299</v>
      </c>
      <c r="AB1589" s="17"/>
      <c r="AC1589" s="17">
        <v>4.3158397354109798E-2</v>
      </c>
      <c r="AD1589" s="17">
        <v>0.216632826520056</v>
      </c>
      <c r="AE1589" s="17">
        <v>0.359727913713626</v>
      </c>
      <c r="AF1589" s="17"/>
      <c r="AG1589" s="17">
        <v>0.195725953418636</v>
      </c>
      <c r="AH1589" s="17">
        <v>0.19443169540907099</v>
      </c>
      <c r="AI1589" s="17">
        <v>0</v>
      </c>
      <c r="AJ1589" s="17">
        <v>0</v>
      </c>
      <c r="AK1589" s="17">
        <v>0.182336977198367</v>
      </c>
      <c r="AL1589" s="17"/>
      <c r="AM1589" s="17">
        <v>0.145689226518115</v>
      </c>
      <c r="AN1589" s="17">
        <v>0.13161298469469401</v>
      </c>
      <c r="AO1589" s="17">
        <v>0.185966018410785</v>
      </c>
      <c r="AP1589" s="17">
        <v>0.17783289233220401</v>
      </c>
      <c r="AQ1589" s="17">
        <v>0.18950437317784299</v>
      </c>
      <c r="AR1589" s="17"/>
      <c r="AS1589" s="17">
        <v>0.223343003423111</v>
      </c>
      <c r="AT1589" s="17">
        <v>0.21365636300516899</v>
      </c>
      <c r="AU1589" s="17">
        <v>0</v>
      </c>
      <c r="AV1589" s="17">
        <v>7.8969664971646494E-2</v>
      </c>
      <c r="AW1589" s="17"/>
      <c r="AX1589" s="17">
        <v>0.15286222696669899</v>
      </c>
      <c r="AY1589" s="17"/>
      <c r="AZ1589" s="17">
        <v>0.18852185079006301</v>
      </c>
      <c r="BA1589" s="17">
        <v>0.234898312893457</v>
      </c>
      <c r="BB1589" s="17">
        <v>6.1492267784728397E-2</v>
      </c>
      <c r="BC1589" s="17"/>
      <c r="BD1589" s="17">
        <v>0.18210691200534601</v>
      </c>
      <c r="BE1589" s="17">
        <v>0.17121984323228701</v>
      </c>
    </row>
    <row r="1590" spans="2:57" x14ac:dyDescent="0.35">
      <c r="B1590" t="s">
        <v>590</v>
      </c>
      <c r="C1590" s="17">
        <v>0.138852807683332</v>
      </c>
      <c r="D1590" s="17">
        <v>0.114508401415336</v>
      </c>
      <c r="E1590" s="17">
        <v>0.153218408220298</v>
      </c>
      <c r="F1590" s="17"/>
      <c r="G1590" s="17">
        <v>0.19658620055516701</v>
      </c>
      <c r="H1590" s="17">
        <v>0.187464887165008</v>
      </c>
      <c r="I1590" s="17">
        <v>0.11280954326310599</v>
      </c>
      <c r="J1590" s="17">
        <v>6.4539888894141001E-2</v>
      </c>
      <c r="K1590" s="17">
        <v>0.15896879786807699</v>
      </c>
      <c r="L1590" s="17">
        <v>0</v>
      </c>
      <c r="M1590" s="17"/>
      <c r="N1590" s="17">
        <v>0.136324334647422</v>
      </c>
      <c r="O1590" s="17">
        <v>0.13445859483058101</v>
      </c>
      <c r="P1590" s="17">
        <v>5.4700779587706097E-2</v>
      </c>
      <c r="Q1590" s="17">
        <v>0.27064199991238702</v>
      </c>
      <c r="R1590" s="17"/>
      <c r="S1590" s="17">
        <v>4.1666666666666699E-2</v>
      </c>
      <c r="T1590" s="17">
        <v>8.3333333333333301E-2</v>
      </c>
      <c r="U1590" s="17">
        <v>0.2</v>
      </c>
      <c r="V1590" s="17">
        <v>0.33333333333333298</v>
      </c>
      <c r="W1590" s="17">
        <v>0.11764705882352899</v>
      </c>
      <c r="X1590" s="17">
        <v>9.0909090909090898E-2</v>
      </c>
      <c r="Y1590" s="17">
        <v>0.22222222222222199</v>
      </c>
      <c r="Z1590" s="17">
        <v>0</v>
      </c>
      <c r="AA1590" s="17">
        <v>0.14285714285714299</v>
      </c>
      <c r="AB1590" s="17"/>
      <c r="AC1590" s="17">
        <v>0.10441512492306</v>
      </c>
      <c r="AD1590" s="17">
        <v>0.13591327610062001</v>
      </c>
      <c r="AE1590" s="17">
        <v>0.325515440117781</v>
      </c>
      <c r="AF1590" s="17"/>
      <c r="AG1590" s="17">
        <v>0.110793402335316</v>
      </c>
      <c r="AH1590" s="17">
        <v>0.12423529778778999</v>
      </c>
      <c r="AI1590" s="17">
        <v>0.235564555143945</v>
      </c>
      <c r="AJ1590" s="17">
        <v>0.5</v>
      </c>
      <c r="AK1590" s="17">
        <v>0</v>
      </c>
      <c r="AL1590" s="17"/>
      <c r="AM1590" s="17">
        <v>0</v>
      </c>
      <c r="AN1590" s="17">
        <v>0.100547963210077</v>
      </c>
      <c r="AO1590" s="17">
        <v>0.110503669170679</v>
      </c>
      <c r="AP1590" s="17">
        <v>0.22692274098312601</v>
      </c>
      <c r="AQ1590" s="17">
        <v>0</v>
      </c>
      <c r="AR1590" s="17"/>
      <c r="AS1590" s="17">
        <v>0.13768132718884099</v>
      </c>
      <c r="AT1590" s="17">
        <v>7.6101840206749802E-2</v>
      </c>
      <c r="AU1590" s="17">
        <v>0.116348200146893</v>
      </c>
      <c r="AV1590" s="17">
        <v>0.31740312186026898</v>
      </c>
      <c r="AW1590" s="17"/>
      <c r="AX1590" s="17">
        <v>0.14544036843653099</v>
      </c>
      <c r="AY1590" s="17"/>
      <c r="AZ1590" s="17">
        <v>0.18781525266895899</v>
      </c>
      <c r="BA1590" s="17">
        <v>0.129947800158316</v>
      </c>
      <c r="BB1590" s="17">
        <v>0.114942384093167</v>
      </c>
      <c r="BC1590" s="17"/>
      <c r="BD1590" s="17">
        <v>9.4725822212517505E-2</v>
      </c>
      <c r="BE1590" s="17">
        <v>0.21618756065990699</v>
      </c>
    </row>
    <row r="1591" spans="2:57" x14ac:dyDescent="0.35">
      <c r="B1591" t="s">
        <v>593</v>
      </c>
      <c r="C1591" s="17">
        <v>0.125032261581245</v>
      </c>
      <c r="D1591" s="17">
        <v>0.159088127889535</v>
      </c>
      <c r="E1591" s="17">
        <v>0.10493594187891001</v>
      </c>
      <c r="F1591" s="17"/>
      <c r="G1591" s="17">
        <v>0.25507996922171799</v>
      </c>
      <c r="H1591" s="17">
        <v>0.20969538182132499</v>
      </c>
      <c r="I1591" s="17">
        <v>7.8612320633623695E-2</v>
      </c>
      <c r="J1591" s="17">
        <v>4.1450275887412603E-2</v>
      </c>
      <c r="K1591" s="17">
        <v>7.3026927514228596E-2</v>
      </c>
      <c r="L1591" s="17">
        <v>0</v>
      </c>
      <c r="M1591" s="17"/>
      <c r="N1591" s="17">
        <v>0.18755452554993499</v>
      </c>
      <c r="O1591" s="17">
        <v>5.4561096361243698E-2</v>
      </c>
      <c r="P1591" s="17">
        <v>0</v>
      </c>
      <c r="Q1591" s="17">
        <v>0.13584909455571001</v>
      </c>
      <c r="R1591" s="17"/>
      <c r="S1591" s="17">
        <v>8.3333333333333301E-2</v>
      </c>
      <c r="T1591" s="17">
        <v>0.16666666666666699</v>
      </c>
      <c r="U1591" s="17">
        <v>0.2</v>
      </c>
      <c r="V1591" s="17">
        <v>8.3333333333333301E-2</v>
      </c>
      <c r="W1591" s="17">
        <v>0</v>
      </c>
      <c r="X1591" s="17">
        <v>0.22727272727272699</v>
      </c>
      <c r="Y1591" s="17">
        <v>0.11111111111111099</v>
      </c>
      <c r="Z1591" s="17">
        <v>0.125</v>
      </c>
      <c r="AA1591" s="17">
        <v>0.14285714285714299</v>
      </c>
      <c r="AB1591" s="17"/>
      <c r="AC1591" s="17">
        <v>7.4812380220051503E-2</v>
      </c>
      <c r="AD1591" s="17">
        <v>0.129736844020994</v>
      </c>
      <c r="AE1591" s="17">
        <v>0.33797430108510301</v>
      </c>
      <c r="AF1591" s="17"/>
      <c r="AG1591" s="17">
        <v>8.3103930665045997E-2</v>
      </c>
      <c r="AH1591" s="17">
        <v>0.11588670453191099</v>
      </c>
      <c r="AI1591" s="17">
        <v>0.11451054763941799</v>
      </c>
      <c r="AJ1591" s="17">
        <v>0</v>
      </c>
      <c r="AK1591" s="17">
        <v>0.182336977198367</v>
      </c>
      <c r="AL1591" s="17"/>
      <c r="AM1591" s="17">
        <v>0.21414843899238001</v>
      </c>
      <c r="AN1591" s="17">
        <v>4.5217302574012498E-2</v>
      </c>
      <c r="AO1591" s="17">
        <v>0.116542245689536</v>
      </c>
      <c r="AP1591" s="17">
        <v>0.14734960589628701</v>
      </c>
      <c r="AQ1591" s="17">
        <v>0.37900874635568499</v>
      </c>
      <c r="AR1591" s="17"/>
      <c r="AS1591" s="17">
        <v>7.2107931150284799E-2</v>
      </c>
      <c r="AT1591" s="17">
        <v>0.18854107533459299</v>
      </c>
      <c r="AU1591" s="17">
        <v>3.6717641800247398E-2</v>
      </c>
      <c r="AV1591" s="17">
        <v>0.1683643323714</v>
      </c>
      <c r="AW1591" s="17"/>
      <c r="AX1591" s="17">
        <v>0.121702817761288</v>
      </c>
      <c r="AY1591" s="17"/>
      <c r="AZ1591" s="17">
        <v>0.14506655703528501</v>
      </c>
      <c r="BA1591" s="17">
        <v>0.19487142328562601</v>
      </c>
      <c r="BB1591" s="17">
        <v>3.9215910954906799E-2</v>
      </c>
      <c r="BC1591" s="17"/>
      <c r="BD1591" s="17">
        <v>7.9717797520389905E-2</v>
      </c>
      <c r="BE1591" s="17">
        <v>0.200315046750452</v>
      </c>
    </row>
    <row r="1592" spans="2:57" x14ac:dyDescent="0.35">
      <c r="B1592" t="s">
        <v>586</v>
      </c>
      <c r="C1592" s="17">
        <v>0.102781853354301</v>
      </c>
      <c r="D1592" s="17">
        <v>0.117082243410569</v>
      </c>
      <c r="E1592" s="17">
        <v>9.4343212920453404E-2</v>
      </c>
      <c r="F1592" s="17"/>
      <c r="G1592" s="17">
        <v>0.183837558666303</v>
      </c>
      <c r="H1592" s="17">
        <v>8.9763475211824095E-2</v>
      </c>
      <c r="I1592" s="17">
        <v>0.181490928857934</v>
      </c>
      <c r="J1592" s="17">
        <v>0.10703401866567699</v>
      </c>
      <c r="K1592" s="17">
        <v>0</v>
      </c>
      <c r="L1592" s="17">
        <v>0</v>
      </c>
      <c r="M1592" s="17"/>
      <c r="N1592" s="17">
        <v>0.10994553702742201</v>
      </c>
      <c r="O1592" s="17">
        <v>0.109910923140767</v>
      </c>
      <c r="P1592" s="17">
        <v>5.0723419399845197E-2</v>
      </c>
      <c r="Q1592" s="17">
        <v>0.123472147477035</v>
      </c>
      <c r="R1592" s="17"/>
      <c r="S1592" s="17">
        <v>0.125</v>
      </c>
      <c r="T1592" s="17">
        <v>8.3333333333333301E-2</v>
      </c>
      <c r="U1592" s="17">
        <v>0</v>
      </c>
      <c r="V1592" s="17">
        <v>0</v>
      </c>
      <c r="W1592" s="17">
        <v>5.8823529411764698E-2</v>
      </c>
      <c r="X1592" s="17">
        <v>0.27272727272727298</v>
      </c>
      <c r="Y1592" s="17">
        <v>0.11111111111111099</v>
      </c>
      <c r="Z1592" s="17">
        <v>0</v>
      </c>
      <c r="AA1592" s="17">
        <v>0.107142857142857</v>
      </c>
      <c r="AB1592" s="17"/>
      <c r="AC1592" s="17">
        <v>7.1201457331776505E-2</v>
      </c>
      <c r="AD1592" s="17">
        <v>0.102504406045547</v>
      </c>
      <c r="AE1592" s="17">
        <v>0.17158797860709199</v>
      </c>
      <c r="AF1592" s="17"/>
      <c r="AG1592" s="17">
        <v>5.9854553873279502E-2</v>
      </c>
      <c r="AH1592" s="17">
        <v>0.129870907282818</v>
      </c>
      <c r="AI1592" s="17">
        <v>0.10851237609640101</v>
      </c>
      <c r="AJ1592" s="17">
        <v>0</v>
      </c>
      <c r="AK1592" s="17">
        <v>0.387458678908701</v>
      </c>
      <c r="AL1592" s="17"/>
      <c r="AM1592" s="17">
        <v>7.5356496474887305E-2</v>
      </c>
      <c r="AN1592" s="17">
        <v>8.2940539399079194E-2</v>
      </c>
      <c r="AO1592" s="17">
        <v>0.14761631517846299</v>
      </c>
      <c r="AP1592" s="17">
        <v>8.1915611592224102E-2</v>
      </c>
      <c r="AQ1592" s="17">
        <v>0.18950437317784299</v>
      </c>
      <c r="AR1592" s="17"/>
      <c r="AS1592" s="17">
        <v>6.39462371089317E-2</v>
      </c>
      <c r="AT1592" s="17">
        <v>0.13678990128016499</v>
      </c>
      <c r="AU1592" s="17">
        <v>7.6751428973737504E-2</v>
      </c>
      <c r="AV1592" s="17">
        <v>0.12289662032258999</v>
      </c>
      <c r="AW1592" s="17"/>
      <c r="AX1592" s="17">
        <v>0.111207789942657</v>
      </c>
      <c r="AY1592" s="17"/>
      <c r="AZ1592" s="17">
        <v>8.8818893129678902E-2</v>
      </c>
      <c r="BA1592" s="17">
        <v>0.14203431916753101</v>
      </c>
      <c r="BB1592" s="17">
        <v>7.8656392602127798E-2</v>
      </c>
      <c r="BC1592" s="17"/>
      <c r="BD1592" s="17">
        <v>7.6903288411011503E-2</v>
      </c>
      <c r="BE1592" s="17">
        <v>0.14566989933616101</v>
      </c>
    </row>
    <row r="1593" spans="2:57" x14ac:dyDescent="0.35">
      <c r="B1593" t="s">
        <v>81</v>
      </c>
      <c r="C1593" s="17">
        <v>3.9950475843314098E-2</v>
      </c>
      <c r="D1593" s="17">
        <v>5.3135019779105098E-2</v>
      </c>
      <c r="E1593" s="17">
        <v>3.2170294664994097E-2</v>
      </c>
      <c r="F1593" s="17"/>
      <c r="G1593" s="17">
        <v>5.9803755696084197E-2</v>
      </c>
      <c r="H1593" s="17">
        <v>4.5991811553064497E-2</v>
      </c>
      <c r="I1593" s="17">
        <v>2.8042516515379499E-2</v>
      </c>
      <c r="J1593" s="17">
        <v>0</v>
      </c>
      <c r="K1593" s="17">
        <v>0</v>
      </c>
      <c r="L1593" s="17">
        <v>0.23101772600298401</v>
      </c>
      <c r="M1593" s="17"/>
      <c r="N1593" s="17">
        <v>2.60280051744037E-2</v>
      </c>
      <c r="O1593" s="17">
        <v>0</v>
      </c>
      <c r="P1593" s="17">
        <v>5.0723419399845197E-2</v>
      </c>
      <c r="Q1593" s="17">
        <v>0.128163632724454</v>
      </c>
      <c r="R1593" s="17"/>
      <c r="S1593" s="17">
        <v>0</v>
      </c>
      <c r="T1593" s="17">
        <v>8.3333333333333301E-2</v>
      </c>
      <c r="U1593" s="17">
        <v>0</v>
      </c>
      <c r="V1593" s="17">
        <v>0</v>
      </c>
      <c r="W1593" s="17">
        <v>0.11764705882352899</v>
      </c>
      <c r="X1593" s="17">
        <v>9.0909090909090898E-2</v>
      </c>
      <c r="Y1593" s="17">
        <v>0</v>
      </c>
      <c r="Z1593" s="17">
        <v>0</v>
      </c>
      <c r="AA1593" s="17">
        <v>3.5714285714285698E-2</v>
      </c>
      <c r="AB1593" s="17"/>
      <c r="AC1593" s="17">
        <v>3.74061901100258E-2</v>
      </c>
      <c r="AD1593" s="17">
        <v>4.0709630665808801E-2</v>
      </c>
      <c r="AE1593" s="17">
        <v>0</v>
      </c>
      <c r="AF1593" s="17"/>
      <c r="AG1593" s="17">
        <v>2.2075811644737601E-2</v>
      </c>
      <c r="AH1593" s="17">
        <v>3.36360071848293E-2</v>
      </c>
      <c r="AI1593" s="17">
        <v>5.5314417080057701E-2</v>
      </c>
      <c r="AJ1593" s="17">
        <v>0.5</v>
      </c>
      <c r="AK1593" s="17">
        <v>0</v>
      </c>
      <c r="AL1593" s="17"/>
      <c r="AM1593" s="17">
        <v>8.3471811479875202E-2</v>
      </c>
      <c r="AN1593" s="17">
        <v>4.5716350454214502E-2</v>
      </c>
      <c r="AO1593" s="17">
        <v>7.3572617758759506E-2</v>
      </c>
      <c r="AP1593" s="17">
        <v>0</v>
      </c>
      <c r="AQ1593" s="17">
        <v>0</v>
      </c>
      <c r="AR1593" s="17"/>
      <c r="AS1593" s="17">
        <v>4.6847668366869002E-2</v>
      </c>
      <c r="AT1593" s="17">
        <v>3.2995857471969203E-2</v>
      </c>
      <c r="AU1593" s="17">
        <v>4.0033787173490099E-2</v>
      </c>
      <c r="AV1593" s="17">
        <v>4.3527627204408802E-2</v>
      </c>
      <c r="AW1593" s="17"/>
      <c r="AX1593" s="17">
        <v>3.21354957367102E-2</v>
      </c>
      <c r="AY1593" s="17"/>
      <c r="AZ1593" s="17">
        <v>6.6873074933882407E-2</v>
      </c>
      <c r="BA1593" s="17">
        <v>2.0000992665931999E-2</v>
      </c>
      <c r="BB1593" s="17">
        <v>4.0919988292380902E-2</v>
      </c>
      <c r="BC1593" s="17"/>
      <c r="BD1593" s="17">
        <v>5.3143031433558197E-2</v>
      </c>
      <c r="BE1593" s="17">
        <v>3.3238376945576402E-2</v>
      </c>
    </row>
    <row r="1594" spans="2:57" x14ac:dyDescent="0.35">
      <c r="B1594" t="s">
        <v>595</v>
      </c>
      <c r="C1594" s="17">
        <v>3.8115359497686699E-2</v>
      </c>
      <c r="D1594" s="17">
        <v>7.0540063082208795E-2</v>
      </c>
      <c r="E1594" s="17">
        <v>1.89815866672071E-2</v>
      </c>
      <c r="F1594" s="17"/>
      <c r="G1594" s="17">
        <v>0</v>
      </c>
      <c r="H1594" s="17">
        <v>0</v>
      </c>
      <c r="I1594" s="17">
        <v>8.3821432406789298E-2</v>
      </c>
      <c r="J1594" s="17">
        <v>0</v>
      </c>
      <c r="K1594" s="17">
        <v>6.3875766681299795E-2</v>
      </c>
      <c r="L1594" s="17">
        <v>0.11163096842964899</v>
      </c>
      <c r="M1594" s="17"/>
      <c r="N1594" s="17">
        <v>6.04233921172488E-2</v>
      </c>
      <c r="O1594" s="17">
        <v>0</v>
      </c>
      <c r="P1594" s="17">
        <v>5.5304493355327597E-2</v>
      </c>
      <c r="Q1594" s="17">
        <v>0</v>
      </c>
      <c r="R1594" s="17"/>
      <c r="S1594" s="17">
        <v>4.1666666666666699E-2</v>
      </c>
      <c r="T1594" s="17">
        <v>0</v>
      </c>
      <c r="U1594" s="17">
        <v>0</v>
      </c>
      <c r="V1594" s="17">
        <v>0</v>
      </c>
      <c r="W1594" s="17">
        <v>0.11764705882352899</v>
      </c>
      <c r="X1594" s="17">
        <v>0</v>
      </c>
      <c r="Y1594" s="17">
        <v>5.5555555555555601E-2</v>
      </c>
      <c r="Z1594" s="17">
        <v>0.125</v>
      </c>
      <c r="AA1594" s="17">
        <v>3.5714285714285698E-2</v>
      </c>
      <c r="AB1594" s="17"/>
      <c r="AC1594" s="17">
        <v>3.4738408974681299E-2</v>
      </c>
      <c r="AD1594" s="17">
        <v>5.1106026641007399E-2</v>
      </c>
      <c r="AE1594" s="17">
        <v>0</v>
      </c>
      <c r="AF1594" s="17"/>
      <c r="AG1594" s="17">
        <v>1.7004949973588201E-2</v>
      </c>
      <c r="AH1594" s="17">
        <v>6.5956733504569001E-2</v>
      </c>
      <c r="AI1594" s="17">
        <v>0</v>
      </c>
      <c r="AJ1594" s="17">
        <v>0</v>
      </c>
      <c r="AK1594" s="17">
        <v>0</v>
      </c>
      <c r="AL1594" s="17"/>
      <c r="AM1594" s="17">
        <v>7.8402195810899702E-2</v>
      </c>
      <c r="AN1594" s="17">
        <v>0</v>
      </c>
      <c r="AO1594" s="17">
        <v>5.6770335623149898E-2</v>
      </c>
      <c r="AP1594" s="17">
        <v>3.6514082457589497E-2</v>
      </c>
      <c r="AQ1594" s="17">
        <v>0</v>
      </c>
      <c r="AR1594" s="17"/>
      <c r="AS1594" s="17">
        <v>6.0845049975481597E-2</v>
      </c>
      <c r="AT1594" s="17">
        <v>0</v>
      </c>
      <c r="AU1594" s="17">
        <v>0.118109148274048</v>
      </c>
      <c r="AV1594" s="17">
        <v>0</v>
      </c>
      <c r="AW1594" s="17"/>
      <c r="AX1594" s="17">
        <v>3.3201409035597901E-2</v>
      </c>
      <c r="AY1594" s="17"/>
      <c r="AZ1594" s="17">
        <v>2.35939400162401E-2</v>
      </c>
      <c r="BA1594" s="17">
        <v>1.8786243111362701E-2</v>
      </c>
      <c r="BB1594" s="17">
        <v>7.4422495614554607E-2</v>
      </c>
      <c r="BC1594" s="17"/>
      <c r="BD1594" s="17">
        <v>6.1943944886479203E-2</v>
      </c>
      <c r="BE1594" s="17">
        <v>0</v>
      </c>
    </row>
    <row r="1595" spans="2:57" x14ac:dyDescent="0.35">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c r="AX1595" s="17"/>
      <c r="AY1595" s="17"/>
      <c r="AZ1595" s="17"/>
      <c r="BA1595" s="17"/>
      <c r="BB1595" s="17"/>
      <c r="BC1595" s="17"/>
      <c r="BD1595" s="17"/>
      <c r="BE1595" s="17"/>
    </row>
    <row r="1596" spans="2:57" x14ac:dyDescent="0.35">
      <c r="B1596" s="6" t="s">
        <v>606</v>
      </c>
      <c r="C1596" s="17"/>
      <c r="D1596" s="17"/>
      <c r="E1596" s="17"/>
      <c r="F1596" s="17"/>
      <c r="G1596" s="17"/>
      <c r="H1596" s="17"/>
      <c r="I1596" s="17"/>
      <c r="J1596" s="17"/>
      <c r="K1596" s="17"/>
      <c r="L1596" s="17"/>
      <c r="M1596" s="17"/>
      <c r="N1596" s="17"/>
      <c r="O1596" s="17"/>
      <c r="P1596" s="17"/>
      <c r="Q1596" s="17"/>
      <c r="R1596" s="17"/>
      <c r="S1596" s="17"/>
      <c r="T1596" s="17"/>
      <c r="U1596" s="17"/>
      <c r="V1596" s="17"/>
      <c r="W1596" s="17"/>
      <c r="X1596" s="17"/>
      <c r="Y1596" s="17"/>
      <c r="Z1596" s="17"/>
      <c r="AA1596" s="17"/>
      <c r="AB1596" s="17"/>
      <c r="AC1596" s="17"/>
      <c r="AD1596" s="17"/>
      <c r="AE1596" s="17"/>
      <c r="AF1596" s="17"/>
      <c r="AG1596" s="17"/>
      <c r="AH1596" s="17"/>
      <c r="AI1596" s="17"/>
      <c r="AJ1596" s="17"/>
      <c r="AK1596" s="17"/>
      <c r="AL1596" s="17"/>
      <c r="AM1596" s="17"/>
      <c r="AN1596" s="17"/>
      <c r="AO1596" s="17"/>
      <c r="AP1596" s="17"/>
      <c r="AQ1596" s="17"/>
      <c r="AR1596" s="17"/>
      <c r="AS1596" s="17"/>
      <c r="AT1596" s="17"/>
      <c r="AU1596" s="17"/>
      <c r="AV1596" s="17"/>
      <c r="AW1596" s="17"/>
      <c r="AX1596" s="17"/>
      <c r="AY1596" s="17"/>
      <c r="AZ1596" s="17"/>
      <c r="BA1596" s="17"/>
      <c r="BB1596" s="17"/>
      <c r="BC1596" s="17"/>
      <c r="BD1596" s="17"/>
      <c r="BE1596" s="17"/>
    </row>
    <row r="1597" spans="2:57" x14ac:dyDescent="0.35">
      <c r="B1597" s="24" t="s">
        <v>85</v>
      </c>
      <c r="C1597" s="17"/>
      <c r="D1597" s="17"/>
      <c r="E1597" s="17"/>
      <c r="F1597" s="17"/>
      <c r="G1597" s="17"/>
      <c r="H1597" s="17"/>
      <c r="I1597" s="17"/>
      <c r="J1597" s="17"/>
      <c r="K1597" s="17"/>
      <c r="L1597" s="17"/>
      <c r="M1597" s="17"/>
      <c r="N1597" s="17"/>
      <c r="O1597" s="17"/>
      <c r="P1597" s="17"/>
      <c r="Q1597" s="17"/>
      <c r="R1597" s="17"/>
      <c r="S1597" s="17"/>
      <c r="T1597" s="17"/>
      <c r="U1597" s="17"/>
      <c r="V1597" s="17"/>
      <c r="W1597" s="17"/>
      <c r="X1597" s="17"/>
      <c r="Y1597" s="17"/>
      <c r="Z1597" s="17"/>
      <c r="AA1597" s="17"/>
      <c r="AB1597" s="17"/>
      <c r="AC1597" s="17"/>
      <c r="AD1597" s="17"/>
      <c r="AE1597" s="17"/>
      <c r="AF1597" s="17"/>
      <c r="AG1597" s="17"/>
      <c r="AH1597" s="17"/>
      <c r="AI1597" s="17"/>
      <c r="AJ1597" s="17"/>
      <c r="AK1597" s="17"/>
      <c r="AL1597" s="17"/>
      <c r="AM1597" s="17"/>
      <c r="AN1597" s="17"/>
      <c r="AO1597" s="17"/>
      <c r="AP1597" s="17"/>
      <c r="AQ1597" s="17"/>
      <c r="AR1597" s="17"/>
      <c r="AS1597" s="17"/>
      <c r="AT1597" s="17"/>
      <c r="AU1597" s="17"/>
      <c r="AV1597" s="17"/>
      <c r="AW1597" s="17"/>
      <c r="AX1597" s="17"/>
      <c r="AY1597" s="17"/>
      <c r="AZ1597" s="17"/>
      <c r="BA1597" s="17"/>
      <c r="BB1597" s="17"/>
      <c r="BC1597" s="17"/>
      <c r="BD1597" s="17"/>
      <c r="BE1597" s="17"/>
    </row>
    <row r="1598" spans="2:57" x14ac:dyDescent="0.35">
      <c r="B1598" t="s">
        <v>586</v>
      </c>
      <c r="C1598" s="17">
        <v>0.54584680984943901</v>
      </c>
      <c r="D1598" s="17">
        <v>0.54090892552902903</v>
      </c>
      <c r="E1598" s="17">
        <v>0.543270662416242</v>
      </c>
      <c r="F1598" s="17"/>
      <c r="G1598" s="17">
        <v>0.29037514386186303</v>
      </c>
      <c r="H1598" s="17">
        <v>0.31955400435822301</v>
      </c>
      <c r="I1598" s="17">
        <v>0.62819267977901405</v>
      </c>
      <c r="J1598" s="17">
        <v>0.637719657846887</v>
      </c>
      <c r="K1598" s="17">
        <v>0.74591114150749604</v>
      </c>
      <c r="L1598" s="17">
        <v>0.80613801613539604</v>
      </c>
      <c r="M1598" s="17"/>
      <c r="N1598" s="17">
        <v>0.59511337393310604</v>
      </c>
      <c r="O1598" s="17">
        <v>0.69252890370092501</v>
      </c>
      <c r="P1598" s="17">
        <v>0.23255970600877299</v>
      </c>
      <c r="Q1598" s="17">
        <v>0.29732586102521802</v>
      </c>
      <c r="R1598" s="17"/>
      <c r="S1598" s="17">
        <v>0.47826086956521702</v>
      </c>
      <c r="T1598" s="17">
        <v>0.44</v>
      </c>
      <c r="U1598" s="17">
        <v>0.83333333333333304</v>
      </c>
      <c r="V1598" s="17">
        <v>0.35294117647058798</v>
      </c>
      <c r="W1598" s="17">
        <v>0.63636363636363602</v>
      </c>
      <c r="X1598" s="17">
        <v>0.625</v>
      </c>
      <c r="Y1598" s="17">
        <v>0.66666666666666696</v>
      </c>
      <c r="Z1598" s="17">
        <v>0.625</v>
      </c>
      <c r="AA1598" s="17">
        <v>0.6</v>
      </c>
      <c r="AB1598" s="17"/>
      <c r="AC1598" s="17">
        <v>0.69966129950998501</v>
      </c>
      <c r="AD1598" s="17">
        <v>0.54408586840874296</v>
      </c>
      <c r="AE1598" s="17">
        <v>0.26796342109563198</v>
      </c>
      <c r="AF1598" s="17"/>
      <c r="AG1598" s="17">
        <v>0.56116956203582702</v>
      </c>
      <c r="AH1598" s="17">
        <v>0.58884207377112296</v>
      </c>
      <c r="AI1598" s="17">
        <v>0.69566057527742498</v>
      </c>
      <c r="AJ1598" s="17">
        <v>1</v>
      </c>
      <c r="AK1598" s="17">
        <v>0.38491295938104397</v>
      </c>
      <c r="AL1598" s="17"/>
      <c r="AM1598" s="17">
        <v>0.28230322362829902</v>
      </c>
      <c r="AN1598" s="17">
        <v>0.46175307613595801</v>
      </c>
      <c r="AO1598" s="17">
        <v>0.57892100573931404</v>
      </c>
      <c r="AP1598" s="17">
        <v>0.56095654029822595</v>
      </c>
      <c r="AQ1598" s="17">
        <v>0.49647811592644397</v>
      </c>
      <c r="AR1598" s="17"/>
      <c r="AS1598" s="17">
        <v>0.60885542034594897</v>
      </c>
      <c r="AT1598" s="17">
        <v>0.58112878725679795</v>
      </c>
      <c r="AU1598" s="17">
        <v>0.624999147681088</v>
      </c>
      <c r="AV1598" s="17">
        <v>0.28622004454969902</v>
      </c>
      <c r="AW1598" s="17"/>
      <c r="AX1598" s="17">
        <v>0.53180794991410796</v>
      </c>
      <c r="AY1598" s="17"/>
      <c r="AZ1598" s="17">
        <v>0.33467115398348601</v>
      </c>
      <c r="BA1598" s="17">
        <v>0.57713390765212802</v>
      </c>
      <c r="BB1598" s="17">
        <v>0.69848114168858499</v>
      </c>
      <c r="BC1598" s="17"/>
      <c r="BD1598" s="17">
        <v>0.59535779281069401</v>
      </c>
      <c r="BE1598" s="17">
        <v>0.49952890586488902</v>
      </c>
    </row>
    <row r="1599" spans="2:57" x14ac:dyDescent="0.35">
      <c r="B1599" t="s">
        <v>590</v>
      </c>
      <c r="C1599" s="17">
        <v>0.270891242495786</v>
      </c>
      <c r="D1599" s="17">
        <v>0.33626937594071299</v>
      </c>
      <c r="E1599" s="17">
        <v>0.244951767076175</v>
      </c>
      <c r="F1599" s="17"/>
      <c r="G1599" s="17">
        <v>0.21684233231032199</v>
      </c>
      <c r="H1599" s="17">
        <v>0.33069471335453698</v>
      </c>
      <c r="I1599" s="17">
        <v>0.294697325552851</v>
      </c>
      <c r="J1599" s="17">
        <v>0.183882980541128</v>
      </c>
      <c r="K1599" s="17">
        <v>0.24467139866102799</v>
      </c>
      <c r="L1599" s="17">
        <v>0.33434729589157902</v>
      </c>
      <c r="M1599" s="17"/>
      <c r="N1599" s="17">
        <v>0.20658901201315599</v>
      </c>
      <c r="O1599" s="17">
        <v>0.30503135230186601</v>
      </c>
      <c r="P1599" s="17">
        <v>0.55261530532709702</v>
      </c>
      <c r="Q1599" s="17">
        <v>0.14507141881773999</v>
      </c>
      <c r="R1599" s="17"/>
      <c r="S1599" s="17">
        <v>0.30434782608695599</v>
      </c>
      <c r="T1599" s="17">
        <v>0.24</v>
      </c>
      <c r="U1599" s="17">
        <v>0.16666666666666699</v>
      </c>
      <c r="V1599" s="17">
        <v>0.41176470588235298</v>
      </c>
      <c r="W1599" s="17">
        <v>0</v>
      </c>
      <c r="X1599" s="17">
        <v>0.25</v>
      </c>
      <c r="Y1599" s="17">
        <v>0.41666666666666702</v>
      </c>
      <c r="Z1599" s="17">
        <v>0.25</v>
      </c>
      <c r="AA1599" s="17">
        <v>0.3</v>
      </c>
      <c r="AB1599" s="17"/>
      <c r="AC1599" s="17">
        <v>0.21228139492055001</v>
      </c>
      <c r="AD1599" s="17">
        <v>0.27384498502263699</v>
      </c>
      <c r="AE1599" s="17">
        <v>0.38551206944560301</v>
      </c>
      <c r="AF1599" s="17"/>
      <c r="AG1599" s="17">
        <v>0.23632368493481201</v>
      </c>
      <c r="AH1599" s="17">
        <v>0.321087281223287</v>
      </c>
      <c r="AI1599" s="17">
        <v>0</v>
      </c>
      <c r="AJ1599" s="17">
        <v>0</v>
      </c>
      <c r="AK1599" s="17">
        <v>0</v>
      </c>
      <c r="AL1599" s="17"/>
      <c r="AM1599" s="17">
        <v>0.42608783387855997</v>
      </c>
      <c r="AN1599" s="17">
        <v>0.31034657384259301</v>
      </c>
      <c r="AO1599" s="17">
        <v>0.21954921245898701</v>
      </c>
      <c r="AP1599" s="17">
        <v>0.39418361112900402</v>
      </c>
      <c r="AQ1599" s="17">
        <v>0.17130874287557801</v>
      </c>
      <c r="AR1599" s="17"/>
      <c r="AS1599" s="17">
        <v>0.25067684548803099</v>
      </c>
      <c r="AT1599" s="17">
        <v>0.33335546378146702</v>
      </c>
      <c r="AU1599" s="17">
        <v>0.22906526167732899</v>
      </c>
      <c r="AV1599" s="17">
        <v>0.24060662553347101</v>
      </c>
      <c r="AW1599" s="17"/>
      <c r="AX1599" s="17">
        <v>0.29376930875287599</v>
      </c>
      <c r="AY1599" s="17"/>
      <c r="AZ1599" s="17">
        <v>0.28445544479029</v>
      </c>
      <c r="BA1599" s="17">
        <v>0.27975658305702999</v>
      </c>
      <c r="BB1599" s="17">
        <v>0.237490811945192</v>
      </c>
      <c r="BC1599" s="17"/>
      <c r="BD1599" s="17">
        <v>0.26547686680725402</v>
      </c>
      <c r="BE1599" s="17">
        <v>0.29341395220948402</v>
      </c>
    </row>
    <row r="1600" spans="2:57" x14ac:dyDescent="0.35">
      <c r="B1600" t="s">
        <v>594</v>
      </c>
      <c r="C1600" s="17">
        <v>0.17989968256911901</v>
      </c>
      <c r="D1600" s="17">
        <v>0.217572275178393</v>
      </c>
      <c r="E1600" s="17">
        <v>0.16520161660168001</v>
      </c>
      <c r="F1600" s="17"/>
      <c r="G1600" s="17">
        <v>0.35478987683846402</v>
      </c>
      <c r="H1600" s="17">
        <v>0.33994172649725801</v>
      </c>
      <c r="I1600" s="17">
        <v>6.1690838972541698E-2</v>
      </c>
      <c r="J1600" s="17">
        <v>9.43437619878469E-2</v>
      </c>
      <c r="K1600" s="17">
        <v>0.125303940229893</v>
      </c>
      <c r="L1600" s="17">
        <v>0</v>
      </c>
      <c r="M1600" s="17"/>
      <c r="N1600" s="17">
        <v>0.145525532617062</v>
      </c>
      <c r="O1600" s="17">
        <v>0.170514807801039</v>
      </c>
      <c r="P1600" s="17">
        <v>0.186622030439688</v>
      </c>
      <c r="Q1600" s="17">
        <v>0.37999681434552801</v>
      </c>
      <c r="R1600" s="17"/>
      <c r="S1600" s="17">
        <v>0.217391304347826</v>
      </c>
      <c r="T1600" s="17">
        <v>0.2</v>
      </c>
      <c r="U1600" s="17">
        <v>0</v>
      </c>
      <c r="V1600" s="17">
        <v>0.23529411764705899</v>
      </c>
      <c r="W1600" s="17">
        <v>0.18181818181818199</v>
      </c>
      <c r="X1600" s="17">
        <v>0.25</v>
      </c>
      <c r="Y1600" s="17">
        <v>8.3333333333333301E-2</v>
      </c>
      <c r="Z1600" s="17">
        <v>0.125</v>
      </c>
      <c r="AA1600" s="17">
        <v>0.2</v>
      </c>
      <c r="AB1600" s="17"/>
      <c r="AC1600" s="17">
        <v>0.121601383465509</v>
      </c>
      <c r="AD1600" s="17">
        <v>0.132527543387955</v>
      </c>
      <c r="AE1600" s="17">
        <v>0.44349595864687003</v>
      </c>
      <c r="AF1600" s="17"/>
      <c r="AG1600" s="17">
        <v>0.18135830156169599</v>
      </c>
      <c r="AH1600" s="17">
        <v>0.149723566235137</v>
      </c>
      <c r="AI1600" s="17">
        <v>0.29767294208579498</v>
      </c>
      <c r="AJ1600" s="17">
        <v>0</v>
      </c>
      <c r="AK1600" s="17">
        <v>0.17601547388781399</v>
      </c>
      <c r="AL1600" s="17"/>
      <c r="AM1600" s="17">
        <v>0.139352945970174</v>
      </c>
      <c r="AN1600" s="17">
        <v>0.15362992092990299</v>
      </c>
      <c r="AO1600" s="17">
        <v>0.19150866746509701</v>
      </c>
      <c r="AP1600" s="17">
        <v>0.18662945065650799</v>
      </c>
      <c r="AQ1600" s="17">
        <v>0</v>
      </c>
      <c r="AR1600" s="17"/>
      <c r="AS1600" s="17">
        <v>0.15793833605836299</v>
      </c>
      <c r="AT1600" s="17">
        <v>0.21449590173694899</v>
      </c>
      <c r="AU1600" s="17">
        <v>0.101518316436605</v>
      </c>
      <c r="AV1600" s="17">
        <v>0.24801005046993299</v>
      </c>
      <c r="AW1600" s="17"/>
      <c r="AX1600" s="17">
        <v>0.17719611898099299</v>
      </c>
      <c r="AY1600" s="17"/>
      <c r="AZ1600" s="17">
        <v>0.26375838378111999</v>
      </c>
      <c r="BA1600" s="17">
        <v>0.21865094732578799</v>
      </c>
      <c r="BB1600" s="17">
        <v>7.1189162465319894E-2</v>
      </c>
      <c r="BC1600" s="17"/>
      <c r="BD1600" s="17">
        <v>0.18790584199078</v>
      </c>
      <c r="BE1600" s="17">
        <v>0.224913100145094</v>
      </c>
    </row>
    <row r="1601" spans="2:57" x14ac:dyDescent="0.35">
      <c r="B1601" t="s">
        <v>591</v>
      </c>
      <c r="C1601" s="17">
        <v>0.16992356926553001</v>
      </c>
      <c r="D1601" s="17">
        <v>6.8117562464455703E-2</v>
      </c>
      <c r="E1601" s="17">
        <v>0.21650438373073</v>
      </c>
      <c r="F1601" s="17"/>
      <c r="G1601" s="17">
        <v>0.22890076764514</v>
      </c>
      <c r="H1601" s="17">
        <v>0.199074292452431</v>
      </c>
      <c r="I1601" s="17">
        <v>0.166680851339228</v>
      </c>
      <c r="J1601" s="17">
        <v>9.3777979542733106E-2</v>
      </c>
      <c r="K1601" s="17">
        <v>0.115221612467272</v>
      </c>
      <c r="L1601" s="17">
        <v>0.31298483865036297</v>
      </c>
      <c r="M1601" s="17"/>
      <c r="N1601" s="17">
        <v>0.12339652614508199</v>
      </c>
      <c r="O1601" s="17">
        <v>0.19377051116885699</v>
      </c>
      <c r="P1601" s="17">
        <v>0.31596980585550899</v>
      </c>
      <c r="Q1601" s="17">
        <v>0.15815478284904799</v>
      </c>
      <c r="R1601" s="17"/>
      <c r="S1601" s="17">
        <v>8.6956521739130405E-2</v>
      </c>
      <c r="T1601" s="17">
        <v>0.08</v>
      </c>
      <c r="U1601" s="17">
        <v>0.33333333333333298</v>
      </c>
      <c r="V1601" s="17">
        <v>0.35294117647058798</v>
      </c>
      <c r="W1601" s="17">
        <v>0</v>
      </c>
      <c r="X1601" s="17">
        <v>0.1875</v>
      </c>
      <c r="Y1601" s="17">
        <v>0.25</v>
      </c>
      <c r="Z1601" s="17">
        <v>0.125</v>
      </c>
      <c r="AA1601" s="17">
        <v>0.1</v>
      </c>
      <c r="AB1601" s="17"/>
      <c r="AC1601" s="17">
        <v>0.16060871610274799</v>
      </c>
      <c r="AD1601" s="17">
        <v>0.14594937481358999</v>
      </c>
      <c r="AE1601" s="17">
        <v>0.22983126006163701</v>
      </c>
      <c r="AF1601" s="17"/>
      <c r="AG1601" s="17">
        <v>0.16390339729334399</v>
      </c>
      <c r="AH1601" s="17">
        <v>0.14167261041944201</v>
      </c>
      <c r="AI1601" s="17">
        <v>0.29767294208579498</v>
      </c>
      <c r="AJ1601" s="17">
        <v>0</v>
      </c>
      <c r="AK1601" s="17">
        <v>0.40618955512572502</v>
      </c>
      <c r="AL1601" s="17"/>
      <c r="AM1601" s="17">
        <v>0.31550189956187802</v>
      </c>
      <c r="AN1601" s="17">
        <v>0.16062428737804699</v>
      </c>
      <c r="AO1601" s="17">
        <v>0.15093604323985799</v>
      </c>
      <c r="AP1601" s="17">
        <v>0.202777076051354</v>
      </c>
      <c r="AQ1601" s="17">
        <v>0</v>
      </c>
      <c r="AR1601" s="17"/>
      <c r="AS1601" s="17">
        <v>0.13800566359459199</v>
      </c>
      <c r="AT1601" s="17">
        <v>0.14614617388672799</v>
      </c>
      <c r="AU1601" s="17">
        <v>0.34647682352576498</v>
      </c>
      <c r="AV1601" s="17">
        <v>4.47404237218023E-2</v>
      </c>
      <c r="AW1601" s="17"/>
      <c r="AX1601" s="17">
        <v>0.175605072032958</v>
      </c>
      <c r="AY1601" s="17"/>
      <c r="AZ1601" s="17">
        <v>0.248053542202158</v>
      </c>
      <c r="BA1601" s="17">
        <v>0.1450642006708</v>
      </c>
      <c r="BB1601" s="17">
        <v>0.13682742373898099</v>
      </c>
      <c r="BC1601" s="17"/>
      <c r="BD1601" s="17">
        <v>0.15445426009871699</v>
      </c>
      <c r="BE1601" s="17">
        <v>0.15201566925743101</v>
      </c>
    </row>
    <row r="1602" spans="2:57" x14ac:dyDescent="0.35">
      <c r="B1602" t="s">
        <v>588</v>
      </c>
      <c r="C1602" s="17">
        <v>0.16948785855355</v>
      </c>
      <c r="D1602" s="17">
        <v>0.116025521355412</v>
      </c>
      <c r="E1602" s="17">
        <v>0.19478852753829901</v>
      </c>
      <c r="F1602" s="17"/>
      <c r="G1602" s="17">
        <v>0.268489310226526</v>
      </c>
      <c r="H1602" s="17">
        <v>0.28091725952158397</v>
      </c>
      <c r="I1602" s="17">
        <v>6.5591167445923096E-2</v>
      </c>
      <c r="J1602" s="17">
        <v>9.6964422043064893E-2</v>
      </c>
      <c r="K1602" s="17">
        <v>8.1978215910067098E-2</v>
      </c>
      <c r="L1602" s="17">
        <v>0.31117446091805701</v>
      </c>
      <c r="M1602" s="17"/>
      <c r="N1602" s="17">
        <v>0.13332680242489001</v>
      </c>
      <c r="O1602" s="17">
        <v>0.161922568442327</v>
      </c>
      <c r="P1602" s="17">
        <v>0.342282728872289</v>
      </c>
      <c r="Q1602" s="17">
        <v>0.15310666532151501</v>
      </c>
      <c r="R1602" s="17"/>
      <c r="S1602" s="17">
        <v>0.217391304347826</v>
      </c>
      <c r="T1602" s="17">
        <v>0.16</v>
      </c>
      <c r="U1602" s="17">
        <v>0.16666666666666699</v>
      </c>
      <c r="V1602" s="17">
        <v>0.11764705882352899</v>
      </c>
      <c r="W1602" s="17">
        <v>9.0909090909090898E-2</v>
      </c>
      <c r="X1602" s="17">
        <v>0.1875</v>
      </c>
      <c r="Y1602" s="17">
        <v>0.25</v>
      </c>
      <c r="Z1602" s="17">
        <v>0.125</v>
      </c>
      <c r="AA1602" s="17">
        <v>0.2</v>
      </c>
      <c r="AB1602" s="17"/>
      <c r="AC1602" s="17">
        <v>0.19474703787067699</v>
      </c>
      <c r="AD1602" s="17">
        <v>0.15913637100283601</v>
      </c>
      <c r="AE1602" s="17">
        <v>0.16467521351989201</v>
      </c>
      <c r="AF1602" s="17"/>
      <c r="AG1602" s="17">
        <v>0.133215422981322</v>
      </c>
      <c r="AH1602" s="17">
        <v>0.198296372863489</v>
      </c>
      <c r="AI1602" s="17">
        <v>0.30433942472257502</v>
      </c>
      <c r="AJ1602" s="17">
        <v>0</v>
      </c>
      <c r="AK1602" s="17">
        <v>0.40618955512572502</v>
      </c>
      <c r="AL1602" s="17"/>
      <c r="AM1602" s="17">
        <v>0.13393948566306199</v>
      </c>
      <c r="AN1602" s="17">
        <v>0.185028440505702</v>
      </c>
      <c r="AO1602" s="17">
        <v>0.175952028282293</v>
      </c>
      <c r="AP1602" s="17">
        <v>0.16944463305825699</v>
      </c>
      <c r="AQ1602" s="17">
        <v>0.1609043983224</v>
      </c>
      <c r="AR1602" s="17"/>
      <c r="AS1602" s="17">
        <v>0.157875415259114</v>
      </c>
      <c r="AT1602" s="17">
        <v>9.0583477527416204E-2</v>
      </c>
      <c r="AU1602" s="17">
        <v>0.230263218706066</v>
      </c>
      <c r="AV1602" s="17">
        <v>0.25566942753369398</v>
      </c>
      <c r="AW1602" s="17"/>
      <c r="AX1602" s="17">
        <v>0.16891074525266001</v>
      </c>
      <c r="AY1602" s="17"/>
      <c r="AZ1602" s="17">
        <v>0.200166002661501</v>
      </c>
      <c r="BA1602" s="17">
        <v>0.14320814463699799</v>
      </c>
      <c r="BB1602" s="17">
        <v>0.15546636026046701</v>
      </c>
      <c r="BC1602" s="17"/>
      <c r="BD1602" s="17">
        <v>0.13510825274976301</v>
      </c>
      <c r="BE1602" s="17">
        <v>0.169444291232098</v>
      </c>
    </row>
    <row r="1603" spans="2:57" x14ac:dyDescent="0.35">
      <c r="B1603" t="s">
        <v>593</v>
      </c>
      <c r="C1603" s="17">
        <v>0.15014426635518299</v>
      </c>
      <c r="D1603" s="17">
        <v>0.19242929893182301</v>
      </c>
      <c r="E1603" s="17">
        <v>0.13310514503243501</v>
      </c>
      <c r="F1603" s="17"/>
      <c r="G1603" s="17">
        <v>0.281390427337881</v>
      </c>
      <c r="H1603" s="17">
        <v>0.14488035473041699</v>
      </c>
      <c r="I1603" s="17">
        <v>0.282910866173398</v>
      </c>
      <c r="J1603" s="17">
        <v>4.7171880993923498E-2</v>
      </c>
      <c r="K1603" s="17">
        <v>8.61668838762749E-2</v>
      </c>
      <c r="L1603" s="17">
        <v>0</v>
      </c>
      <c r="M1603" s="17"/>
      <c r="N1603" s="17">
        <v>0.147979400146354</v>
      </c>
      <c r="O1603" s="17">
        <v>8.3674467720071699E-2</v>
      </c>
      <c r="P1603" s="17">
        <v>0.24597281882352801</v>
      </c>
      <c r="Q1603" s="17">
        <v>0.21667434184835399</v>
      </c>
      <c r="R1603" s="17"/>
      <c r="S1603" s="17">
        <v>0.26086956521739102</v>
      </c>
      <c r="T1603" s="17">
        <v>0.12</v>
      </c>
      <c r="U1603" s="17">
        <v>0</v>
      </c>
      <c r="V1603" s="17">
        <v>0.29411764705882398</v>
      </c>
      <c r="W1603" s="17">
        <v>0</v>
      </c>
      <c r="X1603" s="17">
        <v>0.1875</v>
      </c>
      <c r="Y1603" s="17">
        <v>0.16666666666666699</v>
      </c>
      <c r="Z1603" s="17">
        <v>0.125</v>
      </c>
      <c r="AA1603" s="17">
        <v>0</v>
      </c>
      <c r="AB1603" s="17"/>
      <c r="AC1603" s="17">
        <v>0.149035010149598</v>
      </c>
      <c r="AD1603" s="17">
        <v>0.14470705036697001</v>
      </c>
      <c r="AE1603" s="17">
        <v>0.16610329125231299</v>
      </c>
      <c r="AF1603" s="17"/>
      <c r="AG1603" s="17">
        <v>0.21398780583614299</v>
      </c>
      <c r="AH1603" s="17">
        <v>0.106642546600223</v>
      </c>
      <c r="AI1603" s="17">
        <v>0</v>
      </c>
      <c r="AJ1603" s="17">
        <v>0</v>
      </c>
      <c r="AK1603" s="17">
        <v>0</v>
      </c>
      <c r="AL1603" s="17"/>
      <c r="AM1603" s="17">
        <v>0.16713816159664099</v>
      </c>
      <c r="AN1603" s="17">
        <v>0.15483731231503201</v>
      </c>
      <c r="AO1603" s="17">
        <v>0.14142260876391799</v>
      </c>
      <c r="AP1603" s="17">
        <v>8.9048522356062601E-2</v>
      </c>
      <c r="AQ1603" s="17">
        <v>0.486960963544467</v>
      </c>
      <c r="AR1603" s="17"/>
      <c r="AS1603" s="17">
        <v>0.143603679729676</v>
      </c>
      <c r="AT1603" s="17">
        <v>0.161406887064867</v>
      </c>
      <c r="AU1603" s="17">
        <v>0</v>
      </c>
      <c r="AV1603" s="17">
        <v>0.32520109016279602</v>
      </c>
      <c r="AW1603" s="17"/>
      <c r="AX1603" s="17">
        <v>0.15262110286730299</v>
      </c>
      <c r="AY1603" s="17"/>
      <c r="AZ1603" s="17">
        <v>0.11351551626239501</v>
      </c>
      <c r="BA1603" s="17">
        <v>0.21506262904819801</v>
      </c>
      <c r="BB1603" s="17">
        <v>0.11701781586122501</v>
      </c>
      <c r="BC1603" s="17"/>
      <c r="BD1603" s="17">
        <v>0.13640829315372799</v>
      </c>
      <c r="BE1603" s="17">
        <v>0.20481743496826199</v>
      </c>
    </row>
    <row r="1604" spans="2:57" x14ac:dyDescent="0.35">
      <c r="B1604" t="s">
        <v>587</v>
      </c>
      <c r="C1604" s="17">
        <v>0.14802065656130201</v>
      </c>
      <c r="D1604" s="17">
        <v>0.11346654315907299</v>
      </c>
      <c r="E1604" s="17">
        <v>0.16477550493372001</v>
      </c>
      <c r="F1604" s="17"/>
      <c r="G1604" s="17">
        <v>0.13716208313710801</v>
      </c>
      <c r="H1604" s="17">
        <v>0.13980931811307301</v>
      </c>
      <c r="I1604" s="17">
        <v>0.103618413444496</v>
      </c>
      <c r="J1604" s="17">
        <v>4.7171880993923498E-2</v>
      </c>
      <c r="K1604" s="17">
        <v>0.31852970990993801</v>
      </c>
      <c r="L1604" s="17">
        <v>0.117312477053453</v>
      </c>
      <c r="M1604" s="17"/>
      <c r="N1604" s="17">
        <v>0.12686320979073101</v>
      </c>
      <c r="O1604" s="17">
        <v>0.20138176766490101</v>
      </c>
      <c r="P1604" s="17">
        <v>0.175248679099101</v>
      </c>
      <c r="Q1604" s="17">
        <v>7.8069724553718106E-2</v>
      </c>
      <c r="R1604" s="17"/>
      <c r="S1604" s="17">
        <v>8.6956521739130405E-2</v>
      </c>
      <c r="T1604" s="17">
        <v>0.16</v>
      </c>
      <c r="U1604" s="17">
        <v>0.33333333333333298</v>
      </c>
      <c r="V1604" s="17">
        <v>0</v>
      </c>
      <c r="W1604" s="17">
        <v>0.18181818181818199</v>
      </c>
      <c r="X1604" s="17">
        <v>0.25</v>
      </c>
      <c r="Y1604" s="17">
        <v>0.25</v>
      </c>
      <c r="Z1604" s="17">
        <v>0</v>
      </c>
      <c r="AA1604" s="17">
        <v>0.1</v>
      </c>
      <c r="AB1604" s="17"/>
      <c r="AC1604" s="17">
        <v>0.129120035136609</v>
      </c>
      <c r="AD1604" s="17">
        <v>0.14165779672963499</v>
      </c>
      <c r="AE1604" s="17">
        <v>0.16678556144015499</v>
      </c>
      <c r="AF1604" s="17"/>
      <c r="AG1604" s="17">
        <v>0.115597096425216</v>
      </c>
      <c r="AH1604" s="17">
        <v>0.15115027939193901</v>
      </c>
      <c r="AI1604" s="17">
        <v>0</v>
      </c>
      <c r="AJ1604" s="17">
        <v>0</v>
      </c>
      <c r="AK1604" s="17">
        <v>0.40618955512572502</v>
      </c>
      <c r="AL1604" s="17"/>
      <c r="AM1604" s="17">
        <v>0.13393948566306199</v>
      </c>
      <c r="AN1604" s="17">
        <v>0.22921828534283401</v>
      </c>
      <c r="AO1604" s="17">
        <v>0.15876511090074999</v>
      </c>
      <c r="AP1604" s="17">
        <v>8.7761889713655603E-2</v>
      </c>
      <c r="AQ1604" s="17">
        <v>0</v>
      </c>
      <c r="AR1604" s="17"/>
      <c r="AS1604" s="17">
        <v>0.186566232131472</v>
      </c>
      <c r="AT1604" s="17">
        <v>8.6430429170402695E-2</v>
      </c>
      <c r="AU1604" s="17">
        <v>0.204721904626393</v>
      </c>
      <c r="AV1604" s="17">
        <v>0.12987150774801001</v>
      </c>
      <c r="AW1604" s="17"/>
      <c r="AX1604" s="17">
        <v>0.15672129435145099</v>
      </c>
      <c r="AY1604" s="17"/>
      <c r="AZ1604" s="17">
        <v>0.178783488973046</v>
      </c>
      <c r="BA1604" s="17">
        <v>0.12299822618458001</v>
      </c>
      <c r="BB1604" s="17">
        <v>0.13150805033451399</v>
      </c>
      <c r="BC1604" s="17"/>
      <c r="BD1604" s="17">
        <v>0.20070672119890201</v>
      </c>
      <c r="BE1604" s="17">
        <v>8.1145736661360393E-2</v>
      </c>
    </row>
    <row r="1605" spans="2:57" x14ac:dyDescent="0.35">
      <c r="B1605" t="s">
        <v>589</v>
      </c>
      <c r="C1605" s="17">
        <v>0.14502841331964</v>
      </c>
      <c r="D1605" s="17">
        <v>0.141565429723255</v>
      </c>
      <c r="E1605" s="17">
        <v>0.148069060151996</v>
      </c>
      <c r="F1605" s="17"/>
      <c r="G1605" s="17">
        <v>0.16290709697431599</v>
      </c>
      <c r="H1605" s="17">
        <v>0.22806795013552</v>
      </c>
      <c r="I1605" s="17">
        <v>0.16854677934460899</v>
      </c>
      <c r="J1605" s="17">
        <v>9.7448084350807596E-2</v>
      </c>
      <c r="K1605" s="17">
        <v>8.565013842093E-2</v>
      </c>
      <c r="L1605" s="17">
        <v>0</v>
      </c>
      <c r="M1605" s="17"/>
      <c r="N1605" s="17">
        <v>0.151753350153018</v>
      </c>
      <c r="O1605" s="17">
        <v>8.1525648116131694E-2</v>
      </c>
      <c r="P1605" s="17">
        <v>0.18920244645399101</v>
      </c>
      <c r="Q1605" s="17">
        <v>0.224755243161809</v>
      </c>
      <c r="R1605" s="17"/>
      <c r="S1605" s="17">
        <v>8.6956521739130405E-2</v>
      </c>
      <c r="T1605" s="17">
        <v>0.12</v>
      </c>
      <c r="U1605" s="17">
        <v>0</v>
      </c>
      <c r="V1605" s="17">
        <v>0.29411764705882398</v>
      </c>
      <c r="W1605" s="17">
        <v>9.0909090909090898E-2</v>
      </c>
      <c r="X1605" s="17">
        <v>0.25</v>
      </c>
      <c r="Y1605" s="17">
        <v>0.16666666666666699</v>
      </c>
      <c r="Z1605" s="17">
        <v>0.125</v>
      </c>
      <c r="AA1605" s="17">
        <v>0.1</v>
      </c>
      <c r="AB1605" s="17"/>
      <c r="AC1605" s="17">
        <v>6.8340126681542906E-2</v>
      </c>
      <c r="AD1605" s="17">
        <v>0.16558401994831901</v>
      </c>
      <c r="AE1605" s="17">
        <v>0.29257742542992099</v>
      </c>
      <c r="AF1605" s="17"/>
      <c r="AG1605" s="17">
        <v>0.19667419132317099</v>
      </c>
      <c r="AH1605" s="17">
        <v>9.3069867552626306E-2</v>
      </c>
      <c r="AI1605" s="17">
        <v>0</v>
      </c>
      <c r="AJ1605" s="17">
        <v>1</v>
      </c>
      <c r="AK1605" s="17">
        <v>0.20889748549323001</v>
      </c>
      <c r="AL1605" s="17"/>
      <c r="AM1605" s="17">
        <v>0.148363737965237</v>
      </c>
      <c r="AN1605" s="17">
        <v>0.11320874103826301</v>
      </c>
      <c r="AO1605" s="17">
        <v>0.16649268242266199</v>
      </c>
      <c r="AP1605" s="17">
        <v>0.17628410131526301</v>
      </c>
      <c r="AQ1605" s="17">
        <v>0.144343477793311</v>
      </c>
      <c r="AR1605" s="17"/>
      <c r="AS1605" s="17">
        <v>5.07921265059397E-2</v>
      </c>
      <c r="AT1605" s="17">
        <v>0.26500573593124499</v>
      </c>
      <c r="AU1605" s="17">
        <v>3.4045664892703997E-2</v>
      </c>
      <c r="AV1605" s="17">
        <v>0.210795407898866</v>
      </c>
      <c r="AW1605" s="17"/>
      <c r="AX1605" s="17">
        <v>0.18054404763266599</v>
      </c>
      <c r="AY1605" s="17"/>
      <c r="AZ1605" s="17">
        <v>0.16056125001664701</v>
      </c>
      <c r="BA1605" s="17">
        <v>0.143370709933691</v>
      </c>
      <c r="BB1605" s="17">
        <v>0.117185037104895</v>
      </c>
      <c r="BC1605" s="17"/>
      <c r="BD1605" s="17">
        <v>0.193290228873821</v>
      </c>
      <c r="BE1605" s="17">
        <v>0.13035185651550199</v>
      </c>
    </row>
    <row r="1606" spans="2:57" x14ac:dyDescent="0.35">
      <c r="B1606" t="s">
        <v>592</v>
      </c>
      <c r="C1606" s="17">
        <v>9.6149163923125294E-2</v>
      </c>
      <c r="D1606" s="17">
        <v>0.118890939375946</v>
      </c>
      <c r="E1606" s="17">
        <v>8.7146195541638993E-2</v>
      </c>
      <c r="F1606" s="17"/>
      <c r="G1606" s="17">
        <v>5.542591344048E-2</v>
      </c>
      <c r="H1606" s="17">
        <v>8.6397466079746896E-2</v>
      </c>
      <c r="I1606" s="17">
        <v>9.8386751168884595E-2</v>
      </c>
      <c r="J1606" s="17">
        <v>0.14151564298177</v>
      </c>
      <c r="K1606" s="17">
        <v>7.6009553419340598E-2</v>
      </c>
      <c r="L1606" s="17">
        <v>0.13215757445836601</v>
      </c>
      <c r="M1606" s="17"/>
      <c r="N1606" s="17">
        <v>0.103549068187569</v>
      </c>
      <c r="O1606" s="17">
        <v>8.7868036413286499E-2</v>
      </c>
      <c r="P1606" s="17">
        <v>4.5188561889282698E-2</v>
      </c>
      <c r="Q1606" s="17">
        <v>0.14725197948962501</v>
      </c>
      <c r="R1606" s="17"/>
      <c r="S1606" s="17">
        <v>0.173913043478261</v>
      </c>
      <c r="T1606" s="17">
        <v>0.12</v>
      </c>
      <c r="U1606" s="17">
        <v>0</v>
      </c>
      <c r="V1606" s="17">
        <v>0.11764705882352899</v>
      </c>
      <c r="W1606" s="17">
        <v>0</v>
      </c>
      <c r="X1606" s="17">
        <v>6.25E-2</v>
      </c>
      <c r="Y1606" s="17">
        <v>8.3333333333333301E-2</v>
      </c>
      <c r="Z1606" s="17">
        <v>0.125</v>
      </c>
      <c r="AA1606" s="17">
        <v>0.1</v>
      </c>
      <c r="AB1606" s="17"/>
      <c r="AC1606" s="17">
        <v>9.9768966977570595E-2</v>
      </c>
      <c r="AD1606" s="17">
        <v>0.11575140525903101</v>
      </c>
      <c r="AE1606" s="17">
        <v>5.3731424682371097E-2</v>
      </c>
      <c r="AF1606" s="17"/>
      <c r="AG1606" s="17">
        <v>0.17298482059057599</v>
      </c>
      <c r="AH1606" s="17">
        <v>6.0172874772997299E-2</v>
      </c>
      <c r="AI1606" s="17">
        <v>0</v>
      </c>
      <c r="AJ1606" s="17">
        <v>0</v>
      </c>
      <c r="AK1606" s="17">
        <v>0</v>
      </c>
      <c r="AL1606" s="17"/>
      <c r="AM1606" s="17">
        <v>0</v>
      </c>
      <c r="AN1606" s="17">
        <v>4.0421179891640402E-2</v>
      </c>
      <c r="AO1606" s="17">
        <v>0.14314728249150999</v>
      </c>
      <c r="AP1606" s="17">
        <v>4.9433780471426401E-2</v>
      </c>
      <c r="AQ1606" s="17">
        <v>0.144343477793311</v>
      </c>
      <c r="AR1606" s="17"/>
      <c r="AS1606" s="17">
        <v>8.6024085197381903E-2</v>
      </c>
      <c r="AT1606" s="17">
        <v>0.111842273636925</v>
      </c>
      <c r="AU1606" s="17">
        <v>0</v>
      </c>
      <c r="AV1606" s="17">
        <v>0.20209138924956099</v>
      </c>
      <c r="AW1606" s="17"/>
      <c r="AX1606" s="17">
        <v>0.11250224861545099</v>
      </c>
      <c r="AY1606" s="17"/>
      <c r="AZ1606" s="17">
        <v>5.8668797387656298E-2</v>
      </c>
      <c r="BA1606" s="17">
        <v>0.13247430396307</v>
      </c>
      <c r="BB1606" s="17">
        <v>9.3157434655137802E-2</v>
      </c>
      <c r="BC1606" s="17"/>
      <c r="BD1606" s="17">
        <v>7.7602287977120099E-2</v>
      </c>
      <c r="BE1606" s="17">
        <v>0.13932923291032101</v>
      </c>
    </row>
    <row r="1607" spans="2:57" x14ac:dyDescent="0.35">
      <c r="B1607" t="s">
        <v>81</v>
      </c>
      <c r="C1607" s="17">
        <v>3.01187640578735E-2</v>
      </c>
      <c r="D1607" s="17">
        <v>2.44524583205738E-2</v>
      </c>
      <c r="E1607" s="17">
        <v>3.2927415387804498E-2</v>
      </c>
      <c r="F1607" s="17"/>
      <c r="G1607" s="17">
        <v>0</v>
      </c>
      <c r="H1607" s="17">
        <v>0</v>
      </c>
      <c r="I1607" s="17">
        <v>3.8922231231646703E-2</v>
      </c>
      <c r="J1607" s="17">
        <v>8.6918558498062695E-2</v>
      </c>
      <c r="K1607" s="17">
        <v>4.0025049454874603E-2</v>
      </c>
      <c r="L1607" s="17">
        <v>0</v>
      </c>
      <c r="M1607" s="17"/>
      <c r="N1607" s="17">
        <v>3.1178552136892499E-2</v>
      </c>
      <c r="O1607" s="17">
        <v>5.3627063159198803E-2</v>
      </c>
      <c r="P1607" s="17">
        <v>0</v>
      </c>
      <c r="Q1607" s="17">
        <v>0</v>
      </c>
      <c r="R1607" s="17"/>
      <c r="S1607" s="17">
        <v>4.3478260869565202E-2</v>
      </c>
      <c r="T1607" s="17">
        <v>0.08</v>
      </c>
      <c r="U1607" s="17">
        <v>0</v>
      </c>
      <c r="V1607" s="17">
        <v>0</v>
      </c>
      <c r="W1607" s="17">
        <v>0</v>
      </c>
      <c r="X1607" s="17">
        <v>0</v>
      </c>
      <c r="Y1607" s="17">
        <v>0</v>
      </c>
      <c r="Z1607" s="17">
        <v>0</v>
      </c>
      <c r="AA1607" s="17">
        <v>0.1</v>
      </c>
      <c r="AB1607" s="17"/>
      <c r="AC1607" s="17">
        <v>2.4746979036051699E-2</v>
      </c>
      <c r="AD1607" s="17">
        <v>4.4670266573554301E-2</v>
      </c>
      <c r="AE1607" s="17">
        <v>0</v>
      </c>
      <c r="AF1607" s="17"/>
      <c r="AG1607" s="17">
        <v>3.9637395863030798E-2</v>
      </c>
      <c r="AH1607" s="17">
        <v>3.0614144088979001E-2</v>
      </c>
      <c r="AI1607" s="17">
        <v>0</v>
      </c>
      <c r="AJ1607" s="17">
        <v>0</v>
      </c>
      <c r="AK1607" s="17">
        <v>0</v>
      </c>
      <c r="AL1607" s="17"/>
      <c r="AM1607" s="17">
        <v>0.137831744220792</v>
      </c>
      <c r="AN1607" s="17">
        <v>0</v>
      </c>
      <c r="AO1607" s="17">
        <v>3.2290903935857401E-2</v>
      </c>
      <c r="AP1607" s="17">
        <v>4.3880944856827801E-2</v>
      </c>
      <c r="AQ1607" s="17">
        <v>0</v>
      </c>
      <c r="AR1607" s="17"/>
      <c r="AS1607" s="17">
        <v>2.6746077089846401E-2</v>
      </c>
      <c r="AT1607" s="17">
        <v>0</v>
      </c>
      <c r="AU1607" s="17">
        <v>3.0541549675677099E-2</v>
      </c>
      <c r="AV1607" s="17">
        <v>8.9480847443604697E-2</v>
      </c>
      <c r="AW1607" s="17"/>
      <c r="AX1607" s="17">
        <v>1.98825015703522E-2</v>
      </c>
      <c r="AY1607" s="17"/>
      <c r="AZ1607" s="17">
        <v>7.6465283097409797E-2</v>
      </c>
      <c r="BA1607" s="17">
        <v>0</v>
      </c>
      <c r="BB1607" s="17">
        <v>2.4319289505475999E-2</v>
      </c>
      <c r="BC1607" s="17"/>
      <c r="BD1607" s="17">
        <v>0</v>
      </c>
      <c r="BE1607" s="17">
        <v>3.39428968871507E-2</v>
      </c>
    </row>
    <row r="1608" spans="2:57" x14ac:dyDescent="0.35">
      <c r="B1608" t="s">
        <v>595</v>
      </c>
      <c r="C1608" s="17">
        <v>8.9961938470735203E-3</v>
      </c>
      <c r="D1608" s="17">
        <v>0</v>
      </c>
      <c r="E1608" s="17">
        <v>1.30494100071104E-2</v>
      </c>
      <c r="F1608" s="17"/>
      <c r="G1608" s="17">
        <v>0</v>
      </c>
      <c r="H1608" s="17">
        <v>3.3583679573064601E-2</v>
      </c>
      <c r="I1608" s="17">
        <v>0</v>
      </c>
      <c r="J1608" s="17">
        <v>0</v>
      </c>
      <c r="K1608" s="17">
        <v>0</v>
      </c>
      <c r="L1608" s="17">
        <v>0</v>
      </c>
      <c r="M1608" s="17"/>
      <c r="N1608" s="17">
        <v>0</v>
      </c>
      <c r="O1608" s="17">
        <v>0</v>
      </c>
      <c r="P1608" s="17">
        <v>0</v>
      </c>
      <c r="Q1608" s="17">
        <v>9.3635840616224902E-2</v>
      </c>
      <c r="R1608" s="17"/>
      <c r="S1608" s="17">
        <v>0</v>
      </c>
      <c r="T1608" s="17">
        <v>0</v>
      </c>
      <c r="U1608" s="17">
        <v>0</v>
      </c>
      <c r="V1608" s="17">
        <v>5.8823529411764698E-2</v>
      </c>
      <c r="W1608" s="17">
        <v>0</v>
      </c>
      <c r="X1608" s="17">
        <v>0</v>
      </c>
      <c r="Y1608" s="17">
        <v>0</v>
      </c>
      <c r="Z1608" s="17">
        <v>0</v>
      </c>
      <c r="AA1608" s="17">
        <v>0</v>
      </c>
      <c r="AB1608" s="17"/>
      <c r="AC1608" s="17">
        <v>0</v>
      </c>
      <c r="AD1608" s="17">
        <v>1.7703200107869001E-2</v>
      </c>
      <c r="AE1608" s="17">
        <v>0</v>
      </c>
      <c r="AF1608" s="17"/>
      <c r="AG1608" s="17">
        <v>0</v>
      </c>
      <c r="AH1608" s="17">
        <v>0</v>
      </c>
      <c r="AI1608" s="17">
        <v>0</v>
      </c>
      <c r="AJ1608" s="17">
        <v>0</v>
      </c>
      <c r="AK1608" s="17">
        <v>0</v>
      </c>
      <c r="AL1608" s="17"/>
      <c r="AM1608" s="17">
        <v>0</v>
      </c>
      <c r="AN1608" s="17">
        <v>4.5536205742125802E-2</v>
      </c>
      <c r="AO1608" s="17">
        <v>0</v>
      </c>
      <c r="AP1608" s="17">
        <v>0</v>
      </c>
      <c r="AQ1608" s="17">
        <v>0</v>
      </c>
      <c r="AR1608" s="17"/>
      <c r="AS1608" s="17">
        <v>3.2432950623900197E-2</v>
      </c>
      <c r="AT1608" s="17">
        <v>0</v>
      </c>
      <c r="AU1608" s="17">
        <v>0</v>
      </c>
      <c r="AV1608" s="17">
        <v>0</v>
      </c>
      <c r="AW1608" s="17"/>
      <c r="AX1608" s="17">
        <v>1.1199248569720001E-2</v>
      </c>
      <c r="AY1608" s="17"/>
      <c r="AZ1608" s="17">
        <v>3.1079987005071901E-2</v>
      </c>
      <c r="BA1608" s="17">
        <v>0</v>
      </c>
      <c r="BB1608" s="17">
        <v>0</v>
      </c>
      <c r="BC1608" s="17"/>
      <c r="BD1608" s="17">
        <v>0</v>
      </c>
      <c r="BE1608" s="17">
        <v>1.9119070005879601E-2</v>
      </c>
    </row>
    <row r="1609" spans="2:57" x14ac:dyDescent="0.35">
      <c r="C1609" s="17"/>
      <c r="D1609" s="17"/>
      <c r="E1609" s="17"/>
      <c r="F1609" s="17"/>
      <c r="G1609" s="17"/>
      <c r="H1609" s="17"/>
      <c r="I1609" s="17"/>
      <c r="J1609" s="17"/>
      <c r="K1609" s="17"/>
      <c r="L1609" s="17"/>
      <c r="M1609" s="17"/>
      <c r="N1609" s="17"/>
      <c r="O1609" s="17"/>
      <c r="P1609" s="17"/>
      <c r="Q1609" s="17"/>
      <c r="R1609" s="17"/>
      <c r="S1609" s="17"/>
      <c r="T1609" s="17"/>
      <c r="U1609" s="17"/>
      <c r="V1609" s="17"/>
      <c r="W1609" s="17"/>
      <c r="X1609" s="17"/>
      <c r="Y1609" s="17"/>
      <c r="Z1609" s="17"/>
      <c r="AA1609" s="17"/>
      <c r="AB1609" s="17"/>
      <c r="AC1609" s="17"/>
      <c r="AD1609" s="17"/>
      <c r="AE1609" s="17"/>
      <c r="AF1609" s="17"/>
      <c r="AG1609" s="17"/>
      <c r="AH1609" s="17"/>
      <c r="AI1609" s="17"/>
      <c r="AJ1609" s="17"/>
      <c r="AK1609" s="17"/>
      <c r="AL1609" s="17"/>
      <c r="AM1609" s="17"/>
      <c r="AN1609" s="17"/>
      <c r="AO1609" s="17"/>
      <c r="AP1609" s="17"/>
      <c r="AQ1609" s="17"/>
      <c r="AR1609" s="17"/>
      <c r="AS1609" s="17"/>
      <c r="AT1609" s="17"/>
      <c r="AU1609" s="17"/>
      <c r="AV1609" s="17"/>
      <c r="AW1609" s="17"/>
      <c r="AX1609" s="17"/>
      <c r="AY1609" s="17"/>
      <c r="AZ1609" s="17"/>
      <c r="BA1609" s="17"/>
      <c r="BB1609" s="17"/>
      <c r="BC1609" s="17"/>
      <c r="BD1609" s="17"/>
      <c r="BE1609" s="17"/>
    </row>
    <row r="1610" spans="2:57" x14ac:dyDescent="0.35">
      <c r="B1610" s="6" t="s">
        <v>607</v>
      </c>
      <c r="C1610" s="17"/>
      <c r="D1610" s="17"/>
      <c r="E1610" s="17"/>
      <c r="F1610" s="17"/>
      <c r="G1610" s="17"/>
      <c r="H1610" s="17"/>
      <c r="I1610" s="17"/>
      <c r="J1610" s="17"/>
      <c r="K1610" s="17"/>
      <c r="L1610" s="17"/>
      <c r="M1610" s="17"/>
      <c r="N1610" s="17"/>
      <c r="O1610" s="17"/>
      <c r="P1610" s="17"/>
      <c r="Q1610" s="17"/>
      <c r="R1610" s="17"/>
      <c r="S1610" s="17"/>
      <c r="T1610" s="17"/>
      <c r="U1610" s="17"/>
      <c r="V1610" s="17"/>
      <c r="W1610" s="17"/>
      <c r="X1610" s="17"/>
      <c r="Y1610" s="17"/>
      <c r="Z1610" s="17"/>
      <c r="AA1610" s="17"/>
      <c r="AB1610" s="17"/>
      <c r="AC1610" s="17"/>
      <c r="AD1610" s="17"/>
      <c r="AE1610" s="17"/>
      <c r="AF1610" s="17"/>
      <c r="AG1610" s="17"/>
      <c r="AH1610" s="17"/>
      <c r="AI1610" s="17"/>
      <c r="AJ1610" s="17"/>
      <c r="AK1610" s="17"/>
      <c r="AL1610" s="17"/>
      <c r="AM1610" s="17"/>
      <c r="AN1610" s="17"/>
      <c r="AO1610" s="17"/>
      <c r="AP1610" s="17"/>
      <c r="AQ1610" s="17"/>
      <c r="AR1610" s="17"/>
      <c r="AS1610" s="17"/>
      <c r="AT1610" s="17"/>
      <c r="AU1610" s="17"/>
      <c r="AV1610" s="17"/>
      <c r="AW1610" s="17"/>
      <c r="AX1610" s="17"/>
      <c r="AY1610" s="17"/>
      <c r="AZ1610" s="17"/>
      <c r="BA1610" s="17"/>
      <c r="BB1610" s="17"/>
      <c r="BC1610" s="17"/>
      <c r="BD1610" s="17"/>
      <c r="BE1610" s="17"/>
    </row>
    <row r="1611" spans="2:57" x14ac:dyDescent="0.35">
      <c r="B1611" s="24" t="s">
        <v>85</v>
      </c>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c r="AB1611" s="17"/>
      <c r="AC1611" s="17"/>
      <c r="AD1611" s="17"/>
      <c r="AE1611" s="17"/>
      <c r="AF1611" s="17"/>
      <c r="AG1611" s="17"/>
      <c r="AH1611" s="17"/>
      <c r="AI1611" s="17"/>
      <c r="AJ1611" s="17"/>
      <c r="AK1611" s="17"/>
      <c r="AL1611" s="17"/>
      <c r="AM1611" s="17"/>
      <c r="AN1611" s="17"/>
      <c r="AO1611" s="17"/>
      <c r="AP1611" s="17"/>
      <c r="AQ1611" s="17"/>
      <c r="AR1611" s="17"/>
      <c r="AS1611" s="17"/>
      <c r="AT1611" s="17"/>
      <c r="AU1611" s="17"/>
      <c r="AV1611" s="17"/>
      <c r="AW1611" s="17"/>
      <c r="AX1611" s="17"/>
      <c r="AY1611" s="17"/>
      <c r="AZ1611" s="17"/>
      <c r="BA1611" s="17"/>
      <c r="BB1611" s="17"/>
      <c r="BC1611" s="17"/>
      <c r="BD1611" s="17"/>
      <c r="BE1611" s="17"/>
    </row>
    <row r="1612" spans="2:57" x14ac:dyDescent="0.35">
      <c r="B1612" t="s">
        <v>586</v>
      </c>
      <c r="C1612" s="17">
        <v>0.55260005868782003</v>
      </c>
      <c r="D1612" s="17">
        <v>0.43482291707524701</v>
      </c>
      <c r="E1612" s="17">
        <v>0.62529836549755202</v>
      </c>
      <c r="F1612" s="17"/>
      <c r="G1612" s="17">
        <v>0.629567749429916</v>
      </c>
      <c r="H1612" s="17">
        <v>0.40879229284020702</v>
      </c>
      <c r="I1612" s="17">
        <v>0.53318866527759001</v>
      </c>
      <c r="J1612" s="17">
        <v>0.60801194063130604</v>
      </c>
      <c r="K1612" s="17">
        <v>0.61270983254132505</v>
      </c>
      <c r="L1612" s="17">
        <v>0.79788183494972298</v>
      </c>
      <c r="M1612" s="17"/>
      <c r="N1612" s="17">
        <v>0.536299760108916</v>
      </c>
      <c r="O1612" s="17">
        <v>0.46290024824686699</v>
      </c>
      <c r="P1612" s="17">
        <v>0.82255815154795198</v>
      </c>
      <c r="Q1612" s="17">
        <v>0.53000766594386495</v>
      </c>
      <c r="R1612" s="17"/>
      <c r="S1612" s="17">
        <v>0.4375</v>
      </c>
      <c r="T1612" s="17">
        <v>0.53333333333333299</v>
      </c>
      <c r="U1612" s="17">
        <v>0.55555555555555602</v>
      </c>
      <c r="V1612" s="17">
        <v>0.47826086956521702</v>
      </c>
      <c r="W1612" s="17">
        <v>0.5</v>
      </c>
      <c r="X1612" s="17">
        <v>0.7</v>
      </c>
      <c r="Y1612" s="17">
        <v>0.52941176470588203</v>
      </c>
      <c r="Z1612" s="17">
        <v>0.55555555555555602</v>
      </c>
      <c r="AA1612" s="17">
        <v>0.66666666666666696</v>
      </c>
      <c r="AB1612" s="17"/>
      <c r="AC1612" s="17">
        <v>0.70500027768281304</v>
      </c>
      <c r="AD1612" s="17">
        <v>0.533036631444612</v>
      </c>
      <c r="AE1612" s="17">
        <v>0.34773484172629399</v>
      </c>
      <c r="AF1612" s="17"/>
      <c r="AG1612" s="17">
        <v>0.62702006147797495</v>
      </c>
      <c r="AH1612" s="17">
        <v>0.51011776623345295</v>
      </c>
      <c r="AI1612" s="17">
        <v>0.61272990211739298</v>
      </c>
      <c r="AJ1612" s="17" t="s">
        <v>600</v>
      </c>
      <c r="AK1612" s="17">
        <v>0.415781785487355</v>
      </c>
      <c r="AL1612" s="17"/>
      <c r="AM1612" s="17">
        <v>0.43111091606723201</v>
      </c>
      <c r="AN1612" s="17">
        <v>0.565962241726232</v>
      </c>
      <c r="AO1612" s="17">
        <v>0.58223161538168</v>
      </c>
      <c r="AP1612" s="17">
        <v>0.55091664517799099</v>
      </c>
      <c r="AQ1612" s="17">
        <v>0</v>
      </c>
      <c r="AR1612" s="17"/>
      <c r="AS1612" s="17">
        <v>0.59706435298404303</v>
      </c>
      <c r="AT1612" s="17">
        <v>0.47872201092443101</v>
      </c>
      <c r="AU1612" s="17">
        <v>0.68581900446002098</v>
      </c>
      <c r="AV1612" s="17">
        <v>0.45760107180433701</v>
      </c>
      <c r="AW1612" s="17"/>
      <c r="AX1612" s="17">
        <v>0.57337476880642302</v>
      </c>
      <c r="AY1612" s="17"/>
      <c r="AZ1612" s="17">
        <v>0.60634992701772805</v>
      </c>
      <c r="BA1612" s="17">
        <v>0.431936226662752</v>
      </c>
      <c r="BB1612" s="17">
        <v>0.63453989380603604</v>
      </c>
      <c r="BC1612" s="17"/>
      <c r="BD1612" s="17">
        <v>0.63359941777850604</v>
      </c>
      <c r="BE1612" s="17">
        <v>0.42083505805598898</v>
      </c>
    </row>
    <row r="1613" spans="2:57" x14ac:dyDescent="0.35">
      <c r="B1613" t="s">
        <v>588</v>
      </c>
      <c r="C1613" s="17">
        <v>0.26881957362463599</v>
      </c>
      <c r="D1613" s="17">
        <v>0.31189561092623802</v>
      </c>
      <c r="E1613" s="17">
        <v>0.242230755684051</v>
      </c>
      <c r="F1613" s="17"/>
      <c r="G1613" s="17">
        <v>0.40087703308144801</v>
      </c>
      <c r="H1613" s="17">
        <v>0.22311787739361399</v>
      </c>
      <c r="I1613" s="17">
        <v>0.35606636638571998</v>
      </c>
      <c r="J1613" s="17">
        <v>0.18815852671069899</v>
      </c>
      <c r="K1613" s="17">
        <v>0.13807219552702599</v>
      </c>
      <c r="L1613" s="17">
        <v>0.625156184922949</v>
      </c>
      <c r="M1613" s="17"/>
      <c r="N1613" s="17">
        <v>0.251301674410432</v>
      </c>
      <c r="O1613" s="17">
        <v>0.330990586589962</v>
      </c>
      <c r="P1613" s="17">
        <v>0.24488118538343601</v>
      </c>
      <c r="Q1613" s="17">
        <v>0.24669684855610999</v>
      </c>
      <c r="R1613" s="17"/>
      <c r="S1613" s="17">
        <v>0.3125</v>
      </c>
      <c r="T1613" s="17">
        <v>0.266666666666667</v>
      </c>
      <c r="U1613" s="17">
        <v>0.44444444444444398</v>
      </c>
      <c r="V1613" s="17">
        <v>0.30434782608695699</v>
      </c>
      <c r="W1613" s="17">
        <v>0.25</v>
      </c>
      <c r="X1613" s="17">
        <v>0.2</v>
      </c>
      <c r="Y1613" s="17">
        <v>0.17647058823529399</v>
      </c>
      <c r="Z1613" s="17">
        <v>0.11111111111111099</v>
      </c>
      <c r="AA1613" s="17">
        <v>0.22222222222222199</v>
      </c>
      <c r="AB1613" s="17"/>
      <c r="AC1613" s="17">
        <v>0.24310617824969799</v>
      </c>
      <c r="AD1613" s="17">
        <v>0.26440931755423902</v>
      </c>
      <c r="AE1613" s="17">
        <v>0.31954886496006502</v>
      </c>
      <c r="AF1613" s="17"/>
      <c r="AG1613" s="17">
        <v>0.187937945725866</v>
      </c>
      <c r="AH1613" s="17">
        <v>0.28491548893654201</v>
      </c>
      <c r="AI1613" s="17">
        <v>0.29717858371616301</v>
      </c>
      <c r="AJ1613" s="17" t="s">
        <v>600</v>
      </c>
      <c r="AK1613" s="17">
        <v>0.461633392569265</v>
      </c>
      <c r="AL1613" s="17"/>
      <c r="AM1613" s="17">
        <v>0.22674930240056401</v>
      </c>
      <c r="AN1613" s="17">
        <v>0.26361459866694797</v>
      </c>
      <c r="AO1613" s="17">
        <v>0.30481401918425</v>
      </c>
      <c r="AP1613" s="17">
        <v>0.30598915248998498</v>
      </c>
      <c r="AQ1613" s="17">
        <v>0</v>
      </c>
      <c r="AR1613" s="17"/>
      <c r="AS1613" s="17">
        <v>0.208200536204593</v>
      </c>
      <c r="AT1613" s="17">
        <v>0.400971368964328</v>
      </c>
      <c r="AU1613" s="17">
        <v>0.175808557994998</v>
      </c>
      <c r="AV1613" s="17">
        <v>0.198086460246791</v>
      </c>
      <c r="AW1613" s="17"/>
      <c r="AX1613" s="17">
        <v>0.29056586189356298</v>
      </c>
      <c r="AY1613" s="17"/>
      <c r="AZ1613" s="17">
        <v>0.23621953970946899</v>
      </c>
      <c r="BA1613" s="17">
        <v>0.30449594551646603</v>
      </c>
      <c r="BB1613" s="17">
        <v>0.25435488066449602</v>
      </c>
      <c r="BC1613" s="17"/>
      <c r="BD1613" s="17">
        <v>0.20869090486132999</v>
      </c>
      <c r="BE1613" s="17">
        <v>0.342091864775594</v>
      </c>
    </row>
    <row r="1614" spans="2:57" x14ac:dyDescent="0.35">
      <c r="B1614" t="s">
        <v>587</v>
      </c>
      <c r="C1614" s="17">
        <v>0.22046492265796999</v>
      </c>
      <c r="D1614" s="17">
        <v>0.234697510457296</v>
      </c>
      <c r="E1614" s="17">
        <v>0.211679813592109</v>
      </c>
      <c r="F1614" s="17"/>
      <c r="G1614" s="17">
        <v>0.30435808251638402</v>
      </c>
      <c r="H1614" s="17">
        <v>0.27862890021417502</v>
      </c>
      <c r="I1614" s="17">
        <v>0.29348226248413001</v>
      </c>
      <c r="J1614" s="17">
        <v>0.13158410366671899</v>
      </c>
      <c r="K1614" s="17">
        <v>4.29780050192708E-2</v>
      </c>
      <c r="L1614" s="17">
        <v>0.42303801987267198</v>
      </c>
      <c r="M1614" s="17"/>
      <c r="N1614" s="17">
        <v>0.22097891028748301</v>
      </c>
      <c r="O1614" s="17">
        <v>0.26109972577239199</v>
      </c>
      <c r="P1614" s="17">
        <v>0.17355411178479199</v>
      </c>
      <c r="Q1614" s="17">
        <v>0.16854971732604701</v>
      </c>
      <c r="R1614" s="17"/>
      <c r="S1614" s="17">
        <v>0.3125</v>
      </c>
      <c r="T1614" s="17">
        <v>0.266666666666667</v>
      </c>
      <c r="U1614" s="17">
        <v>0.44444444444444398</v>
      </c>
      <c r="V1614" s="17">
        <v>8.6956521739130405E-2</v>
      </c>
      <c r="W1614" s="17">
        <v>0.25</v>
      </c>
      <c r="X1614" s="17">
        <v>0.05</v>
      </c>
      <c r="Y1614" s="17">
        <v>0.11764705882352899</v>
      </c>
      <c r="Z1614" s="17">
        <v>0.22222222222222199</v>
      </c>
      <c r="AA1614" s="17">
        <v>0.33333333333333298</v>
      </c>
      <c r="AB1614" s="17"/>
      <c r="AC1614" s="17">
        <v>0.108757973206564</v>
      </c>
      <c r="AD1614" s="17">
        <v>0.28206519578898898</v>
      </c>
      <c r="AE1614" s="17">
        <v>0.15177280667301099</v>
      </c>
      <c r="AF1614" s="17"/>
      <c r="AG1614" s="17">
        <v>0.106576189772254</v>
      </c>
      <c r="AH1614" s="17">
        <v>0.18645380627462699</v>
      </c>
      <c r="AI1614" s="17">
        <v>0.45794183917881098</v>
      </c>
      <c r="AJ1614" s="17" t="s">
        <v>600</v>
      </c>
      <c r="AK1614" s="17">
        <v>0.24694533978917599</v>
      </c>
      <c r="AL1614" s="17"/>
      <c r="AM1614" s="17">
        <v>0.284369091099062</v>
      </c>
      <c r="AN1614" s="17">
        <v>0.22453859613333699</v>
      </c>
      <c r="AO1614" s="17">
        <v>0.227877335891949</v>
      </c>
      <c r="AP1614" s="17">
        <v>0.196562151049161</v>
      </c>
      <c r="AQ1614" s="17">
        <v>0</v>
      </c>
      <c r="AR1614" s="17"/>
      <c r="AS1614" s="17">
        <v>0.19024359182505901</v>
      </c>
      <c r="AT1614" s="17">
        <v>0.28731790633174498</v>
      </c>
      <c r="AU1614" s="17">
        <v>0.14954675732704301</v>
      </c>
      <c r="AV1614" s="17">
        <v>0.21888821380484499</v>
      </c>
      <c r="AW1614" s="17"/>
      <c r="AX1614" s="17">
        <v>0.23147345863931501</v>
      </c>
      <c r="AY1614" s="17"/>
      <c r="AZ1614" s="17">
        <v>0.27588592326007999</v>
      </c>
      <c r="BA1614" s="17">
        <v>0.231262758449996</v>
      </c>
      <c r="BB1614" s="17">
        <v>0.16352991437817799</v>
      </c>
      <c r="BC1614" s="17"/>
      <c r="BD1614" s="17">
        <v>0.194078470425185</v>
      </c>
      <c r="BE1614" s="17">
        <v>0.26667565896359702</v>
      </c>
    </row>
    <row r="1615" spans="2:57" x14ac:dyDescent="0.35">
      <c r="B1615" t="s">
        <v>589</v>
      </c>
      <c r="C1615" s="17">
        <v>0.17337941066690801</v>
      </c>
      <c r="D1615" s="17">
        <v>0.102396331798163</v>
      </c>
      <c r="E1615" s="17">
        <v>0.21719393677312199</v>
      </c>
      <c r="F1615" s="17"/>
      <c r="G1615" s="17">
        <v>0.16567428112457</v>
      </c>
      <c r="H1615" s="17">
        <v>0.24840262068850799</v>
      </c>
      <c r="I1615" s="17">
        <v>0.20224500503082599</v>
      </c>
      <c r="J1615" s="17">
        <v>7.0108010433627896E-2</v>
      </c>
      <c r="K1615" s="17">
        <v>0.158407303518837</v>
      </c>
      <c r="L1615" s="17">
        <v>0.20211816505027699</v>
      </c>
      <c r="M1615" s="17"/>
      <c r="N1615" s="17">
        <v>0.13645817922477901</v>
      </c>
      <c r="O1615" s="17">
        <v>0.178516383864573</v>
      </c>
      <c r="P1615" s="17">
        <v>0.123796921347535</v>
      </c>
      <c r="Q1615" s="17">
        <v>0.48700749854754199</v>
      </c>
      <c r="R1615" s="17"/>
      <c r="S1615" s="17">
        <v>0.3125</v>
      </c>
      <c r="T1615" s="17">
        <v>6.6666666666666693E-2</v>
      </c>
      <c r="U1615" s="17">
        <v>0.11111111111111099</v>
      </c>
      <c r="V1615" s="17">
        <v>0.217391304347826</v>
      </c>
      <c r="W1615" s="17">
        <v>0.125</v>
      </c>
      <c r="X1615" s="17">
        <v>0.05</v>
      </c>
      <c r="Y1615" s="17">
        <v>5.8823529411764698E-2</v>
      </c>
      <c r="Z1615" s="17">
        <v>0.22222222222222199</v>
      </c>
      <c r="AA1615" s="17">
        <v>0.38888888888888901</v>
      </c>
      <c r="AB1615" s="17"/>
      <c r="AC1615" s="17">
        <v>6.8814406005656498E-2</v>
      </c>
      <c r="AD1615" s="17">
        <v>0.165920093580182</v>
      </c>
      <c r="AE1615" s="17">
        <v>0.39955376734922399</v>
      </c>
      <c r="AF1615" s="17"/>
      <c r="AG1615" s="17">
        <v>0.15079252127164799</v>
      </c>
      <c r="AH1615" s="17">
        <v>0.14462876863212501</v>
      </c>
      <c r="AI1615" s="17">
        <v>0.22979506764098601</v>
      </c>
      <c r="AJ1615" s="17" t="s">
        <v>600</v>
      </c>
      <c r="AK1615" s="17">
        <v>0.46252956038079202</v>
      </c>
      <c r="AL1615" s="17"/>
      <c r="AM1615" s="17">
        <v>0.115239577396997</v>
      </c>
      <c r="AN1615" s="17">
        <v>0.17676680712041501</v>
      </c>
      <c r="AO1615" s="17">
        <v>0.19873748938057201</v>
      </c>
      <c r="AP1615" s="17">
        <v>0.13303892599494299</v>
      </c>
      <c r="AQ1615" s="17">
        <v>0.42789968652037602</v>
      </c>
      <c r="AR1615" s="17"/>
      <c r="AS1615" s="17">
        <v>0.180228109218878</v>
      </c>
      <c r="AT1615" s="17">
        <v>0.21494098129407699</v>
      </c>
      <c r="AU1615" s="17">
        <v>0.13959171836760001</v>
      </c>
      <c r="AV1615" s="17">
        <v>0.118901342113925</v>
      </c>
      <c r="AW1615" s="17"/>
      <c r="AX1615" s="17">
        <v>0.16980814313552001</v>
      </c>
      <c r="AY1615" s="17"/>
      <c r="AZ1615" s="17">
        <v>0.282289464999192</v>
      </c>
      <c r="BA1615" s="17">
        <v>0.17199457912879201</v>
      </c>
      <c r="BB1615" s="17">
        <v>0.104535900289632</v>
      </c>
      <c r="BC1615" s="17"/>
      <c r="BD1615" s="17">
        <v>0.14963050817097601</v>
      </c>
      <c r="BE1615" s="17">
        <v>0.19834541691815799</v>
      </c>
    </row>
    <row r="1616" spans="2:57" x14ac:dyDescent="0.35">
      <c r="B1616" t="s">
        <v>594</v>
      </c>
      <c r="C1616" s="17">
        <v>0.173172224928894</v>
      </c>
      <c r="D1616" s="17">
        <v>0.25854358037952002</v>
      </c>
      <c r="E1616" s="17">
        <v>0.120476490371776</v>
      </c>
      <c r="F1616" s="17"/>
      <c r="G1616" s="17">
        <v>7.5703204499202301E-2</v>
      </c>
      <c r="H1616" s="17">
        <v>0.222579307563082</v>
      </c>
      <c r="I1616" s="17">
        <v>0.243641821211699</v>
      </c>
      <c r="J1616" s="17">
        <v>0.13642639868165399</v>
      </c>
      <c r="K1616" s="17">
        <v>8.5587427904790597E-2</v>
      </c>
      <c r="L1616" s="17">
        <v>0.187421907538526</v>
      </c>
      <c r="M1616" s="17"/>
      <c r="N1616" s="17">
        <v>0.186912946341806</v>
      </c>
      <c r="O1616" s="17">
        <v>0.18149810030862401</v>
      </c>
      <c r="P1616" s="17">
        <v>5.3644927104513199E-2</v>
      </c>
      <c r="Q1616" s="17">
        <v>0.22805519512551101</v>
      </c>
      <c r="R1616" s="17"/>
      <c r="S1616" s="17">
        <v>6.25E-2</v>
      </c>
      <c r="T1616" s="17">
        <v>0.133333333333333</v>
      </c>
      <c r="U1616" s="17">
        <v>0.22222222222222199</v>
      </c>
      <c r="V1616" s="17">
        <v>0.30434782608695699</v>
      </c>
      <c r="W1616" s="17">
        <v>0.125</v>
      </c>
      <c r="X1616" s="17">
        <v>0.2</v>
      </c>
      <c r="Y1616" s="17">
        <v>5.8823529411764698E-2</v>
      </c>
      <c r="Z1616" s="17">
        <v>0.11111111111111099</v>
      </c>
      <c r="AA1616" s="17">
        <v>0.16666666666666699</v>
      </c>
      <c r="AB1616" s="17"/>
      <c r="AC1616" s="17">
        <v>9.5278518482857094E-2</v>
      </c>
      <c r="AD1616" s="17">
        <v>0.211803845665094</v>
      </c>
      <c r="AE1616" s="17">
        <v>0.212304780717717</v>
      </c>
      <c r="AF1616" s="17"/>
      <c r="AG1616" s="17">
        <v>0.16838060966792601</v>
      </c>
      <c r="AH1616" s="17">
        <v>0.18390990345594499</v>
      </c>
      <c r="AI1616" s="17">
        <v>0.15898410606414201</v>
      </c>
      <c r="AJ1616" s="17" t="s">
        <v>600</v>
      </c>
      <c r="AK1616" s="17">
        <v>0.24694533978917599</v>
      </c>
      <c r="AL1616" s="17"/>
      <c r="AM1616" s="17">
        <v>5.7619788698498403E-2</v>
      </c>
      <c r="AN1616" s="17">
        <v>0.35614549120224498</v>
      </c>
      <c r="AO1616" s="17">
        <v>0.156701115965138</v>
      </c>
      <c r="AP1616" s="17">
        <v>0.14607004043764199</v>
      </c>
      <c r="AQ1616" s="17">
        <v>0.57210031347962398</v>
      </c>
      <c r="AR1616" s="17"/>
      <c r="AS1616" s="17">
        <v>0.118144533206303</v>
      </c>
      <c r="AT1616" s="17">
        <v>0.21704282495692701</v>
      </c>
      <c r="AU1616" s="17">
        <v>4.9835901654322098E-2</v>
      </c>
      <c r="AV1616" s="17">
        <v>0.33713529025146899</v>
      </c>
      <c r="AW1616" s="17"/>
      <c r="AX1616" s="17">
        <v>0.16428668766538401</v>
      </c>
      <c r="AY1616" s="17"/>
      <c r="AZ1616" s="17">
        <v>0.19838082320216499</v>
      </c>
      <c r="BA1616" s="17">
        <v>0.164559984817367</v>
      </c>
      <c r="BB1616" s="17">
        <v>0.176486060545088</v>
      </c>
      <c r="BC1616" s="17"/>
      <c r="BD1616" s="17">
        <v>0.113774880918235</v>
      </c>
      <c r="BE1616" s="17">
        <v>0.27984377501805602</v>
      </c>
    </row>
    <row r="1617" spans="2:57" x14ac:dyDescent="0.35">
      <c r="B1617" t="s">
        <v>591</v>
      </c>
      <c r="C1617" s="17">
        <v>0.166418979782888</v>
      </c>
      <c r="D1617" s="17">
        <v>0.21418801373994001</v>
      </c>
      <c r="E1617" s="17">
        <v>0.13693339506698601</v>
      </c>
      <c r="F1617" s="17"/>
      <c r="G1617" s="17">
        <v>0.33006049045997199</v>
      </c>
      <c r="H1617" s="17">
        <v>0.15395815477604199</v>
      </c>
      <c r="I1617" s="17">
        <v>0.10156492101577901</v>
      </c>
      <c r="J1617" s="17">
        <v>0.18724319406327899</v>
      </c>
      <c r="K1617" s="17">
        <v>0.20938121644867</v>
      </c>
      <c r="L1617" s="17">
        <v>0</v>
      </c>
      <c r="M1617" s="17"/>
      <c r="N1617" s="17">
        <v>0.17777272487715301</v>
      </c>
      <c r="O1617" s="17">
        <v>0.107664559860494</v>
      </c>
      <c r="P1617" s="17">
        <v>0.123796921347535</v>
      </c>
      <c r="Q1617" s="17">
        <v>0.31845778122149498</v>
      </c>
      <c r="R1617" s="17"/>
      <c r="S1617" s="17">
        <v>0.1875</v>
      </c>
      <c r="T1617" s="17">
        <v>6.6666666666666693E-2</v>
      </c>
      <c r="U1617" s="17">
        <v>0.11111111111111099</v>
      </c>
      <c r="V1617" s="17">
        <v>0.217391304347826</v>
      </c>
      <c r="W1617" s="17">
        <v>0.375</v>
      </c>
      <c r="X1617" s="17">
        <v>0.05</v>
      </c>
      <c r="Y1617" s="17">
        <v>5.8823529411764698E-2</v>
      </c>
      <c r="Z1617" s="17">
        <v>0.33333333333333298</v>
      </c>
      <c r="AA1617" s="17">
        <v>0.27777777777777801</v>
      </c>
      <c r="AB1617" s="17"/>
      <c r="AC1617" s="17">
        <v>0.17843881970393399</v>
      </c>
      <c r="AD1617" s="17">
        <v>0.166069002964085</v>
      </c>
      <c r="AE1617" s="17">
        <v>0.10863050966601299</v>
      </c>
      <c r="AF1617" s="17"/>
      <c r="AG1617" s="17">
        <v>0.13607547340710799</v>
      </c>
      <c r="AH1617" s="17">
        <v>0.20698375565910199</v>
      </c>
      <c r="AI1617" s="17">
        <v>9.0091514166444703E-2</v>
      </c>
      <c r="AJ1617" s="17" t="s">
        <v>600</v>
      </c>
      <c r="AK1617" s="17">
        <v>0.113050262017555</v>
      </c>
      <c r="AL1617" s="17"/>
      <c r="AM1617" s="17">
        <v>0.129515908971848</v>
      </c>
      <c r="AN1617" s="17">
        <v>8.6291002590192595E-2</v>
      </c>
      <c r="AO1617" s="17">
        <v>0.191429245262494</v>
      </c>
      <c r="AP1617" s="17">
        <v>0.17914525158910799</v>
      </c>
      <c r="AQ1617" s="17">
        <v>0.57210031347962398</v>
      </c>
      <c r="AR1617" s="17"/>
      <c r="AS1617" s="17">
        <v>0.133995029433322</v>
      </c>
      <c r="AT1617" s="17">
        <v>0.14081885415771001</v>
      </c>
      <c r="AU1617" s="17">
        <v>0.110381092828703</v>
      </c>
      <c r="AV1617" s="17">
        <v>0.35456544775152099</v>
      </c>
      <c r="AW1617" s="17"/>
      <c r="AX1617" s="17">
        <v>0.166002084196747</v>
      </c>
      <c r="AY1617" s="17"/>
      <c r="AZ1617" s="17">
        <v>0.228831983316506</v>
      </c>
      <c r="BA1617" s="17">
        <v>0.21192291877685501</v>
      </c>
      <c r="BB1617" s="17">
        <v>7.9180411113637106E-2</v>
      </c>
      <c r="BC1617" s="17"/>
      <c r="BD1617" s="17">
        <v>0.19417089168461199</v>
      </c>
      <c r="BE1617" s="17">
        <v>0.14519447298280999</v>
      </c>
    </row>
    <row r="1618" spans="2:57" x14ac:dyDescent="0.35">
      <c r="B1618" t="s">
        <v>590</v>
      </c>
      <c r="C1618" s="17">
        <v>0.13699669098311101</v>
      </c>
      <c r="D1618" s="17">
        <v>0.20347833787980901</v>
      </c>
      <c r="E1618" s="17">
        <v>9.5960687755839102E-2</v>
      </c>
      <c r="F1618" s="17"/>
      <c r="G1618" s="17">
        <v>0.33134856224914</v>
      </c>
      <c r="H1618" s="17">
        <v>0.22194495397547201</v>
      </c>
      <c r="I1618" s="17">
        <v>0.15405201492871401</v>
      </c>
      <c r="J1618" s="17">
        <v>3.8422558270681903E-2</v>
      </c>
      <c r="K1618" s="17">
        <v>4.1764340425703303E-2</v>
      </c>
      <c r="L1618" s="17">
        <v>0</v>
      </c>
      <c r="M1618" s="17"/>
      <c r="N1618" s="17">
        <v>0.125780095189789</v>
      </c>
      <c r="O1618" s="17">
        <v>0.16063288759519601</v>
      </c>
      <c r="P1618" s="17">
        <v>0.123796921347535</v>
      </c>
      <c r="Q1618" s="17">
        <v>0.16616986251330401</v>
      </c>
      <c r="R1618" s="17"/>
      <c r="S1618" s="17">
        <v>0.125</v>
      </c>
      <c r="T1618" s="17">
        <v>0.133333333333333</v>
      </c>
      <c r="U1618" s="17">
        <v>0</v>
      </c>
      <c r="V1618" s="17">
        <v>0.26086956521739102</v>
      </c>
      <c r="W1618" s="17">
        <v>0</v>
      </c>
      <c r="X1618" s="17">
        <v>0.15</v>
      </c>
      <c r="Y1618" s="17">
        <v>0.17647058823529399</v>
      </c>
      <c r="Z1618" s="17">
        <v>0</v>
      </c>
      <c r="AA1618" s="17">
        <v>0.16666666666666699</v>
      </c>
      <c r="AB1618" s="17"/>
      <c r="AC1618" s="17">
        <v>9.9068512766105996E-2</v>
      </c>
      <c r="AD1618" s="17">
        <v>0.117321689514577</v>
      </c>
      <c r="AE1618" s="17">
        <v>0.26040331633902403</v>
      </c>
      <c r="AF1618" s="17"/>
      <c r="AG1618" s="17">
        <v>0.149412216457602</v>
      </c>
      <c r="AH1618" s="17">
        <v>0.108705545627352</v>
      </c>
      <c r="AI1618" s="17">
        <v>0.14318723782673801</v>
      </c>
      <c r="AJ1618" s="17" t="s">
        <v>600</v>
      </c>
      <c r="AK1618" s="17">
        <v>0.212391771331984</v>
      </c>
      <c r="AL1618" s="17"/>
      <c r="AM1618" s="17">
        <v>8.9716526153068701E-2</v>
      </c>
      <c r="AN1618" s="17">
        <v>7.9577543834323097E-2</v>
      </c>
      <c r="AO1618" s="17">
        <v>8.7023177677792302E-2</v>
      </c>
      <c r="AP1618" s="17">
        <v>0.26598640000654</v>
      </c>
      <c r="AQ1618" s="17">
        <v>0.42789968652037602</v>
      </c>
      <c r="AR1618" s="17"/>
      <c r="AS1618" s="17">
        <v>0.15154043931767699</v>
      </c>
      <c r="AT1618" s="17">
        <v>0.120109700180937</v>
      </c>
      <c r="AU1618" s="17">
        <v>5.7596366303439402E-2</v>
      </c>
      <c r="AV1618" s="17">
        <v>0.26922807838497997</v>
      </c>
      <c r="AW1618" s="17"/>
      <c r="AX1618" s="17">
        <v>0.102225971790879</v>
      </c>
      <c r="AY1618" s="17"/>
      <c r="AZ1618" s="17">
        <v>0.169515979927051</v>
      </c>
      <c r="BA1618" s="17">
        <v>0.161565860205862</v>
      </c>
      <c r="BB1618" s="17">
        <v>9.4268977671809098E-2</v>
      </c>
      <c r="BC1618" s="17"/>
      <c r="BD1618" s="17">
        <v>0.11951582842542301</v>
      </c>
      <c r="BE1618" s="17">
        <v>0.17576493396404599</v>
      </c>
    </row>
    <row r="1619" spans="2:57" x14ac:dyDescent="0.35">
      <c r="B1619" t="s">
        <v>592</v>
      </c>
      <c r="C1619" s="17">
        <v>8.0660819916229795E-2</v>
      </c>
      <c r="D1619" s="17">
        <v>0.120785720786362</v>
      </c>
      <c r="E1619" s="17">
        <v>5.5893600112556598E-2</v>
      </c>
      <c r="F1619" s="17"/>
      <c r="G1619" s="17">
        <v>0</v>
      </c>
      <c r="H1619" s="17">
        <v>0.143549186396218</v>
      </c>
      <c r="I1619" s="17">
        <v>0.10206772280792401</v>
      </c>
      <c r="J1619" s="17">
        <v>6.6318388248026397E-2</v>
      </c>
      <c r="K1619" s="17">
        <v>3.98530220225796E-2</v>
      </c>
      <c r="L1619" s="17">
        <v>0</v>
      </c>
      <c r="M1619" s="17"/>
      <c r="N1619" s="17">
        <v>8.36323728187683E-2</v>
      </c>
      <c r="O1619" s="17">
        <v>0.142489766586015</v>
      </c>
      <c r="P1619" s="17">
        <v>0</v>
      </c>
      <c r="Q1619" s="17">
        <v>0</v>
      </c>
      <c r="R1619" s="17"/>
      <c r="S1619" s="17">
        <v>0.1875</v>
      </c>
      <c r="T1619" s="17">
        <v>0.133333333333333</v>
      </c>
      <c r="U1619" s="17">
        <v>0.11111111111111099</v>
      </c>
      <c r="V1619" s="17">
        <v>4.3478260869565202E-2</v>
      </c>
      <c r="W1619" s="17">
        <v>0</v>
      </c>
      <c r="X1619" s="17">
        <v>0.15</v>
      </c>
      <c r="Y1619" s="17">
        <v>0</v>
      </c>
      <c r="Z1619" s="17">
        <v>0.11111111111111099</v>
      </c>
      <c r="AA1619" s="17">
        <v>0</v>
      </c>
      <c r="AB1619" s="17"/>
      <c r="AC1619" s="17">
        <v>6.4832578906429197E-2</v>
      </c>
      <c r="AD1619" s="17">
        <v>9.89528471539219E-2</v>
      </c>
      <c r="AE1619" s="17">
        <v>5.2847274972655102E-2</v>
      </c>
      <c r="AF1619" s="17"/>
      <c r="AG1619" s="17">
        <v>0.131235185213708</v>
      </c>
      <c r="AH1619" s="17">
        <v>5.49980508765638E-2</v>
      </c>
      <c r="AI1619" s="17">
        <v>0.13627610797287401</v>
      </c>
      <c r="AJ1619" s="17" t="s">
        <v>600</v>
      </c>
      <c r="AK1619" s="17">
        <v>0</v>
      </c>
      <c r="AL1619" s="17"/>
      <c r="AM1619" s="17">
        <v>0</v>
      </c>
      <c r="AN1619" s="17">
        <v>3.97887719171615E-2</v>
      </c>
      <c r="AO1619" s="17">
        <v>0.11590302158385</v>
      </c>
      <c r="AP1619" s="17">
        <v>7.6898246974092102E-2</v>
      </c>
      <c r="AQ1619" s="17">
        <v>0</v>
      </c>
      <c r="AR1619" s="17"/>
      <c r="AS1619" s="17">
        <v>6.0906314088770903E-2</v>
      </c>
      <c r="AT1619" s="17">
        <v>7.4449327440211696E-2</v>
      </c>
      <c r="AU1619" s="17">
        <v>2.64933580469064E-2</v>
      </c>
      <c r="AV1619" s="17">
        <v>0.20342020628351301</v>
      </c>
      <c r="AW1619" s="17"/>
      <c r="AX1619" s="17">
        <v>6.9827640475332506E-2</v>
      </c>
      <c r="AY1619" s="17"/>
      <c r="AZ1619" s="17">
        <v>2.8815937826004501E-2</v>
      </c>
      <c r="BA1619" s="17">
        <v>9.9185009484137499E-2</v>
      </c>
      <c r="BB1619" s="17">
        <v>8.6565345627149695E-2</v>
      </c>
      <c r="BC1619" s="17"/>
      <c r="BD1619" s="17">
        <v>5.3366631872798297E-2</v>
      </c>
      <c r="BE1619" s="17">
        <v>0.116171365992727</v>
      </c>
    </row>
    <row r="1620" spans="2:57" x14ac:dyDescent="0.35">
      <c r="B1620" t="s">
        <v>593</v>
      </c>
      <c r="C1620" s="17">
        <v>5.29591413252673E-2</v>
      </c>
      <c r="D1620" s="17">
        <v>5.8698979115998202E-2</v>
      </c>
      <c r="E1620" s="17">
        <v>4.9416208604745999E-2</v>
      </c>
      <c r="F1620" s="17"/>
      <c r="G1620" s="17">
        <v>6.9432430508928597E-2</v>
      </c>
      <c r="H1620" s="17">
        <v>6.19420667752245E-2</v>
      </c>
      <c r="I1620" s="17">
        <v>7.7026007464357102E-2</v>
      </c>
      <c r="J1620" s="17">
        <v>2.4676609580661001E-2</v>
      </c>
      <c r="K1620" s="17">
        <v>3.8980051063989801E-2</v>
      </c>
      <c r="L1620" s="17">
        <v>0</v>
      </c>
      <c r="M1620" s="17"/>
      <c r="N1620" s="17">
        <v>6.1104274346986898E-2</v>
      </c>
      <c r="O1620" s="17">
        <v>2.8519040741484002E-2</v>
      </c>
      <c r="P1620" s="17">
        <v>9.8699536978336805E-2</v>
      </c>
      <c r="Q1620" s="17">
        <v>0</v>
      </c>
      <c r="R1620" s="17"/>
      <c r="S1620" s="17">
        <v>0.125</v>
      </c>
      <c r="T1620" s="17">
        <v>6.6666666666666693E-2</v>
      </c>
      <c r="U1620" s="17">
        <v>0</v>
      </c>
      <c r="V1620" s="17">
        <v>4.3478260869565202E-2</v>
      </c>
      <c r="W1620" s="17">
        <v>0</v>
      </c>
      <c r="X1620" s="17">
        <v>0.1</v>
      </c>
      <c r="Y1620" s="17">
        <v>5.8823529411764698E-2</v>
      </c>
      <c r="Z1620" s="17">
        <v>0.11111111111111099</v>
      </c>
      <c r="AA1620" s="17">
        <v>0</v>
      </c>
      <c r="AB1620" s="17"/>
      <c r="AC1620" s="17">
        <v>1.7420493559119399E-2</v>
      </c>
      <c r="AD1620" s="17">
        <v>4.0726880465766398E-2</v>
      </c>
      <c r="AE1620" s="17">
        <v>0.18328998328098001</v>
      </c>
      <c r="AF1620" s="17"/>
      <c r="AG1620" s="17">
        <v>6.7204094476471701E-2</v>
      </c>
      <c r="AH1620" s="17">
        <v>3.4769486665933699E-2</v>
      </c>
      <c r="AI1620" s="17">
        <v>0</v>
      </c>
      <c r="AJ1620" s="17" t="s">
        <v>600</v>
      </c>
      <c r="AK1620" s="17">
        <v>0.212391771331984</v>
      </c>
      <c r="AL1620" s="17"/>
      <c r="AM1620" s="17">
        <v>0.12622562888144201</v>
      </c>
      <c r="AN1620" s="17">
        <v>8.5104664395877105E-2</v>
      </c>
      <c r="AO1620" s="17">
        <v>0</v>
      </c>
      <c r="AP1620" s="17">
        <v>7.4868990489624906E-2</v>
      </c>
      <c r="AQ1620" s="17">
        <v>0.42789968652037602</v>
      </c>
      <c r="AR1620" s="17"/>
      <c r="AS1620" s="17">
        <v>0</v>
      </c>
      <c r="AT1620" s="17">
        <v>7.2370993232702796E-2</v>
      </c>
      <c r="AU1620" s="17">
        <v>7.8221642418864701E-2</v>
      </c>
      <c r="AV1620" s="17">
        <v>5.1757888934505197E-2</v>
      </c>
      <c r="AW1620" s="17"/>
      <c r="AX1620" s="17">
        <v>4.9383523795557403E-2</v>
      </c>
      <c r="AY1620" s="17"/>
      <c r="AZ1620" s="17">
        <v>2.4280095760800102E-2</v>
      </c>
      <c r="BA1620" s="17">
        <v>8.6364061407440601E-2</v>
      </c>
      <c r="BB1620" s="17">
        <v>2.4798686018169602E-2</v>
      </c>
      <c r="BC1620" s="17"/>
      <c r="BD1620" s="17">
        <v>3.1172808875424299E-2</v>
      </c>
      <c r="BE1620" s="17">
        <v>7.7031914590268605E-2</v>
      </c>
    </row>
    <row r="1621" spans="2:57" x14ac:dyDescent="0.35">
      <c r="B1621" t="s">
        <v>81</v>
      </c>
      <c r="C1621" s="17">
        <v>3.48207200437083E-2</v>
      </c>
      <c r="D1621" s="17">
        <v>1.74930732464895E-2</v>
      </c>
      <c r="E1621" s="17">
        <v>4.5516263898037902E-2</v>
      </c>
      <c r="F1621" s="17"/>
      <c r="G1621" s="17">
        <v>0</v>
      </c>
      <c r="H1621" s="17">
        <v>3.3616800058915798E-2</v>
      </c>
      <c r="I1621" s="17">
        <v>0</v>
      </c>
      <c r="J1621" s="17">
        <v>6.1581360516024503E-2</v>
      </c>
      <c r="K1621" s="17">
        <v>8.8026379051097794E-2</v>
      </c>
      <c r="L1621" s="17">
        <v>0</v>
      </c>
      <c r="M1621" s="17"/>
      <c r="N1621" s="17">
        <v>3.7955248353834903E-2</v>
      </c>
      <c r="O1621" s="17">
        <v>2.8519040741484002E-2</v>
      </c>
      <c r="P1621" s="17">
        <v>0</v>
      </c>
      <c r="Q1621" s="17">
        <v>8.1895003850280298E-2</v>
      </c>
      <c r="R1621" s="17"/>
      <c r="S1621" s="17">
        <v>0</v>
      </c>
      <c r="T1621" s="17">
        <v>0.133333333333333</v>
      </c>
      <c r="U1621" s="17">
        <v>0</v>
      </c>
      <c r="V1621" s="17">
        <v>0</v>
      </c>
      <c r="W1621" s="17">
        <v>0</v>
      </c>
      <c r="X1621" s="17">
        <v>0</v>
      </c>
      <c r="Y1621" s="17">
        <v>0.17647058823529399</v>
      </c>
      <c r="Z1621" s="17">
        <v>0</v>
      </c>
      <c r="AA1621" s="17">
        <v>0</v>
      </c>
      <c r="AB1621" s="17"/>
      <c r="AC1621" s="17">
        <v>0</v>
      </c>
      <c r="AD1621" s="17">
        <v>5.0866264947628199E-2</v>
      </c>
      <c r="AE1621" s="17">
        <v>5.2847274972655102E-2</v>
      </c>
      <c r="AF1621" s="17"/>
      <c r="AG1621" s="17">
        <v>0</v>
      </c>
      <c r="AH1621" s="17">
        <v>5.2403803193707001E-2</v>
      </c>
      <c r="AI1621" s="17">
        <v>0</v>
      </c>
      <c r="AJ1621" s="17" t="s">
        <v>600</v>
      </c>
      <c r="AK1621" s="17">
        <v>0.12168865413185299</v>
      </c>
      <c r="AL1621" s="17"/>
      <c r="AM1621" s="17">
        <v>0.15153489965306</v>
      </c>
      <c r="AN1621" s="17">
        <v>4.1697008937678498E-2</v>
      </c>
      <c r="AO1621" s="17">
        <v>0</v>
      </c>
      <c r="AP1621" s="17">
        <v>2.5899201683582E-2</v>
      </c>
      <c r="AQ1621" s="17">
        <v>0</v>
      </c>
      <c r="AR1621" s="17"/>
      <c r="AS1621" s="17">
        <v>2.76583011261919E-2</v>
      </c>
      <c r="AT1621" s="17">
        <v>2.0405463128268998E-2</v>
      </c>
      <c r="AU1621" s="17">
        <v>8.8214148222116998E-2</v>
      </c>
      <c r="AV1621" s="17">
        <v>0</v>
      </c>
      <c r="AW1621" s="17"/>
      <c r="AX1621" s="17">
        <v>3.6197731024127301E-2</v>
      </c>
      <c r="AY1621" s="17"/>
      <c r="AZ1621" s="17">
        <v>2.6014388315143001E-2</v>
      </c>
      <c r="BA1621" s="17">
        <v>3.8656375827417898E-2</v>
      </c>
      <c r="BB1621" s="17">
        <v>3.9745839234600601E-2</v>
      </c>
      <c r="BC1621" s="17"/>
      <c r="BD1621" s="17">
        <v>1.61238666597022E-2</v>
      </c>
      <c r="BE1621" s="17">
        <v>3.2834999514605001E-2</v>
      </c>
    </row>
    <row r="1622" spans="2:57" x14ac:dyDescent="0.35">
      <c r="B1622" t="s">
        <v>595</v>
      </c>
      <c r="C1622" s="17">
        <v>2.00483812852136E-2</v>
      </c>
      <c r="D1622" s="17">
        <v>3.4526962823231998E-2</v>
      </c>
      <c r="E1622" s="17">
        <v>1.1111431819391299E-2</v>
      </c>
      <c r="F1622" s="17"/>
      <c r="G1622" s="17">
        <v>0</v>
      </c>
      <c r="H1622" s="17">
        <v>2.8325266716308702E-2</v>
      </c>
      <c r="I1622" s="17">
        <v>2.5027079624487799E-2</v>
      </c>
      <c r="J1622" s="17">
        <v>3.1685452162945903E-2</v>
      </c>
      <c r="K1622" s="17">
        <v>0</v>
      </c>
      <c r="L1622" s="17">
        <v>0</v>
      </c>
      <c r="M1622" s="17"/>
      <c r="N1622" s="17">
        <v>3.5445965902451401E-2</v>
      </c>
      <c r="O1622" s="17">
        <v>0</v>
      </c>
      <c r="P1622" s="17">
        <v>0</v>
      </c>
      <c r="Q1622" s="17">
        <v>0</v>
      </c>
      <c r="R1622" s="17"/>
      <c r="S1622" s="17">
        <v>6.25E-2</v>
      </c>
      <c r="T1622" s="17">
        <v>0</v>
      </c>
      <c r="U1622" s="17">
        <v>0</v>
      </c>
      <c r="V1622" s="17">
        <v>0</v>
      </c>
      <c r="W1622" s="17">
        <v>0.125</v>
      </c>
      <c r="X1622" s="17">
        <v>0</v>
      </c>
      <c r="Y1622" s="17">
        <v>0</v>
      </c>
      <c r="Z1622" s="17">
        <v>0</v>
      </c>
      <c r="AA1622" s="17">
        <v>5.5555555555555601E-2</v>
      </c>
      <c r="AB1622" s="17"/>
      <c r="AC1622" s="17">
        <v>2.0287616457391199E-2</v>
      </c>
      <c r="AD1622" s="17">
        <v>1.28836664216998E-2</v>
      </c>
      <c r="AE1622" s="17">
        <v>4.9095770885090102E-2</v>
      </c>
      <c r="AF1622" s="17"/>
      <c r="AG1622" s="17">
        <v>2.1029718639955799E-2</v>
      </c>
      <c r="AH1622" s="17">
        <v>1.7544149584065399E-2</v>
      </c>
      <c r="AI1622" s="17">
        <v>0</v>
      </c>
      <c r="AJ1622" s="17" t="s">
        <v>600</v>
      </c>
      <c r="AK1622" s="17">
        <v>0.113050262017555</v>
      </c>
      <c r="AL1622" s="17"/>
      <c r="AM1622" s="17">
        <v>0</v>
      </c>
      <c r="AN1622" s="17">
        <v>0</v>
      </c>
      <c r="AO1622" s="17">
        <v>3.3989530249168801E-2</v>
      </c>
      <c r="AP1622" s="17">
        <v>2.4060678107278299E-2</v>
      </c>
      <c r="AQ1622" s="17">
        <v>0</v>
      </c>
      <c r="AR1622" s="17"/>
      <c r="AS1622" s="17">
        <v>2.8462046629004301E-2</v>
      </c>
      <c r="AT1622" s="17">
        <v>1.7193492080300701E-2</v>
      </c>
      <c r="AU1622" s="17">
        <v>2.9533013207438098E-2</v>
      </c>
      <c r="AV1622" s="17">
        <v>0</v>
      </c>
      <c r="AW1622" s="17"/>
      <c r="AX1622" s="17">
        <v>2.5785291756378999E-2</v>
      </c>
      <c r="AY1622" s="17"/>
      <c r="AZ1622" s="17">
        <v>0</v>
      </c>
      <c r="BA1622" s="17">
        <v>5.2396213950424299E-2</v>
      </c>
      <c r="BB1622" s="17">
        <v>0</v>
      </c>
      <c r="BC1622" s="17"/>
      <c r="BD1622" s="17">
        <v>1.6775548363027901E-2</v>
      </c>
      <c r="BE1622" s="17">
        <v>2.9085323644110001E-2</v>
      </c>
    </row>
    <row r="1623" spans="2:57" x14ac:dyDescent="0.35">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c r="AR1623" s="17"/>
      <c r="AS1623" s="17"/>
      <c r="AT1623" s="17"/>
      <c r="AU1623" s="17"/>
      <c r="AV1623" s="17"/>
      <c r="AW1623" s="17"/>
      <c r="AX1623" s="17"/>
      <c r="AY1623" s="17"/>
      <c r="AZ1623" s="17"/>
      <c r="BA1623" s="17"/>
      <c r="BB1623" s="17"/>
      <c r="BC1623" s="17"/>
      <c r="BD1623" s="17"/>
      <c r="BE1623" s="17"/>
    </row>
    <row r="1624" spans="2:57" x14ac:dyDescent="0.35">
      <c r="B1624" s="6" t="s">
        <v>611</v>
      </c>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c r="AY1624" s="17"/>
      <c r="AZ1624" s="17"/>
      <c r="BA1624" s="17"/>
      <c r="BB1624" s="17"/>
      <c r="BC1624" s="17"/>
      <c r="BD1624" s="17"/>
      <c r="BE1624" s="17"/>
    </row>
    <row r="1625" spans="2:57" x14ac:dyDescent="0.35">
      <c r="B1625" s="24" t="s">
        <v>85</v>
      </c>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c r="AX1625" s="17"/>
      <c r="AY1625" s="17"/>
      <c r="AZ1625" s="17"/>
      <c r="BA1625" s="17"/>
      <c r="BB1625" s="17"/>
      <c r="BC1625" s="17"/>
      <c r="BD1625" s="17"/>
      <c r="BE1625" s="17"/>
    </row>
    <row r="1626" spans="2:57" x14ac:dyDescent="0.35">
      <c r="B1626" t="s">
        <v>608</v>
      </c>
      <c r="C1626" s="17">
        <v>0.52336671269528301</v>
      </c>
      <c r="D1626" s="17">
        <v>0.54418330098394796</v>
      </c>
      <c r="E1626" s="17">
        <v>0.51111409480508196</v>
      </c>
      <c r="F1626" s="17"/>
      <c r="G1626" s="17">
        <v>0.60387863614943205</v>
      </c>
      <c r="H1626" s="17">
        <v>0.50878830468042802</v>
      </c>
      <c r="I1626" s="17">
        <v>0.52331844429058605</v>
      </c>
      <c r="J1626" s="17">
        <v>0.55021531828535997</v>
      </c>
      <c r="K1626" s="17">
        <v>0.52548743359193795</v>
      </c>
      <c r="L1626" s="17">
        <v>0.35575997404349802</v>
      </c>
      <c r="M1626" s="17"/>
      <c r="N1626" s="17">
        <v>0.55716633941596405</v>
      </c>
      <c r="O1626" s="17">
        <v>0.51881867215075805</v>
      </c>
      <c r="P1626" s="17">
        <v>0.49293161901307098</v>
      </c>
      <c r="Q1626" s="17">
        <v>0.41155639384367099</v>
      </c>
      <c r="R1626" s="17"/>
      <c r="S1626" s="17">
        <v>0.55833333333333302</v>
      </c>
      <c r="T1626" s="17">
        <v>0.50476190476190497</v>
      </c>
      <c r="U1626" s="17">
        <v>0.52941176470588203</v>
      </c>
      <c r="V1626" s="17">
        <v>0.42857142857142899</v>
      </c>
      <c r="W1626" s="17">
        <v>0.59322033898305104</v>
      </c>
      <c r="X1626" s="17">
        <v>0.531645569620253</v>
      </c>
      <c r="Y1626" s="17">
        <v>0.45714285714285702</v>
      </c>
      <c r="Z1626" s="17">
        <v>0.581395348837209</v>
      </c>
      <c r="AA1626" s="17">
        <v>0.55555555555555602</v>
      </c>
      <c r="AB1626" s="17"/>
      <c r="AC1626" s="17">
        <v>0.52335776090198205</v>
      </c>
      <c r="AD1626" s="17">
        <v>0.53674606881109999</v>
      </c>
      <c r="AE1626" s="17">
        <v>0.448799278012386</v>
      </c>
      <c r="AF1626" s="17"/>
      <c r="AG1626" s="17">
        <v>0.50827082048745797</v>
      </c>
      <c r="AH1626" s="17">
        <v>0.54676081921305997</v>
      </c>
      <c r="AI1626" s="17">
        <v>0.46619227159897503</v>
      </c>
      <c r="AJ1626" s="17">
        <v>0.79636211045550698</v>
      </c>
      <c r="AK1626" s="17">
        <v>0.53685497179137698</v>
      </c>
      <c r="AL1626" s="17"/>
      <c r="AM1626" s="17">
        <v>0.489024904174861</v>
      </c>
      <c r="AN1626" s="17">
        <v>0.59676073548930098</v>
      </c>
      <c r="AO1626" s="17">
        <v>0.53260838183751402</v>
      </c>
      <c r="AP1626" s="17">
        <v>0.50008072703873296</v>
      </c>
      <c r="AQ1626" s="17">
        <v>0.51730577008309497</v>
      </c>
      <c r="AR1626" s="17"/>
      <c r="AS1626" s="17">
        <v>0.46517855711029299</v>
      </c>
      <c r="AT1626" s="17">
        <v>0.58779950676105497</v>
      </c>
      <c r="AU1626" s="17">
        <v>0.51624125467765103</v>
      </c>
      <c r="AV1626" s="17">
        <v>0.48412936729449102</v>
      </c>
      <c r="AW1626" s="17"/>
      <c r="AX1626" s="17">
        <v>0.55076557110297197</v>
      </c>
      <c r="AY1626" s="17"/>
      <c r="AZ1626" s="17">
        <v>0.52913580119435299</v>
      </c>
      <c r="BA1626" s="17">
        <v>0.529495635010517</v>
      </c>
      <c r="BB1626" s="17">
        <v>0.51076789290151403</v>
      </c>
      <c r="BC1626" s="17"/>
      <c r="BD1626" s="17">
        <v>0.51037583261125197</v>
      </c>
      <c r="BE1626" s="17">
        <v>0.53397872832064097</v>
      </c>
    </row>
    <row r="1627" spans="2:57" x14ac:dyDescent="0.35">
      <c r="B1627" t="s">
        <v>609</v>
      </c>
      <c r="C1627" s="17">
        <v>0.31936466415954101</v>
      </c>
      <c r="D1627" s="17">
        <v>0.31576323474448098</v>
      </c>
      <c r="E1627" s="17">
        <v>0.32298430453523302</v>
      </c>
      <c r="F1627" s="17"/>
      <c r="G1627" s="17">
        <v>0.231686909386559</v>
      </c>
      <c r="H1627" s="17">
        <v>0.30887145081311501</v>
      </c>
      <c r="I1627" s="17">
        <v>0.34125414637116702</v>
      </c>
      <c r="J1627" s="17">
        <v>0.29019321043854002</v>
      </c>
      <c r="K1627" s="17">
        <v>0.37167073615822899</v>
      </c>
      <c r="L1627" s="17">
        <v>0.38750565397659198</v>
      </c>
      <c r="M1627" s="17"/>
      <c r="N1627" s="17">
        <v>0.31574426754145901</v>
      </c>
      <c r="O1627" s="17">
        <v>0.348836985187992</v>
      </c>
      <c r="P1627" s="17">
        <v>0.26236854326836101</v>
      </c>
      <c r="Q1627" s="17">
        <v>0.32835597599991601</v>
      </c>
      <c r="R1627" s="17"/>
      <c r="S1627" s="17">
        <v>0.29166666666666702</v>
      </c>
      <c r="T1627" s="17">
        <v>0.30476190476190501</v>
      </c>
      <c r="U1627" s="17">
        <v>0.29411764705882398</v>
      </c>
      <c r="V1627" s="17">
        <v>0.365079365079365</v>
      </c>
      <c r="W1627" s="17">
        <v>0.322033898305085</v>
      </c>
      <c r="X1627" s="17">
        <v>0.30379746835443</v>
      </c>
      <c r="Y1627" s="17">
        <v>0.4</v>
      </c>
      <c r="Z1627" s="17">
        <v>0.32558139534883701</v>
      </c>
      <c r="AA1627" s="17">
        <v>0.3</v>
      </c>
      <c r="AB1627" s="17"/>
      <c r="AC1627" s="17">
        <v>0.33400910413503099</v>
      </c>
      <c r="AD1627" s="17">
        <v>0.34171029344905901</v>
      </c>
      <c r="AE1627" s="17">
        <v>0.22080246057470701</v>
      </c>
      <c r="AF1627" s="17"/>
      <c r="AG1627" s="17">
        <v>0.35968711749968402</v>
      </c>
      <c r="AH1627" s="17">
        <v>0.312298592034294</v>
      </c>
      <c r="AI1627" s="17">
        <v>0.37055002726871999</v>
      </c>
      <c r="AJ1627" s="17">
        <v>0</v>
      </c>
      <c r="AK1627" s="17">
        <v>0.222538341493767</v>
      </c>
      <c r="AL1627" s="17"/>
      <c r="AM1627" s="17">
        <v>0.2305952127017</v>
      </c>
      <c r="AN1627" s="17">
        <v>0.25765486234070201</v>
      </c>
      <c r="AO1627" s="17">
        <v>0.29902218857391499</v>
      </c>
      <c r="AP1627" s="17">
        <v>0.375486546027546</v>
      </c>
      <c r="AQ1627" s="17">
        <v>0.48269422991690503</v>
      </c>
      <c r="AR1627" s="17"/>
      <c r="AS1627" s="17">
        <v>0.36331080161512902</v>
      </c>
      <c r="AT1627" s="17">
        <v>0.31125989075950999</v>
      </c>
      <c r="AU1627" s="17">
        <v>0.27581791057090699</v>
      </c>
      <c r="AV1627" s="17">
        <v>0.32363238036632203</v>
      </c>
      <c r="AW1627" s="17"/>
      <c r="AX1627" s="17">
        <v>0.30507311511990598</v>
      </c>
      <c r="AY1627" s="17"/>
      <c r="AZ1627" s="17">
        <v>0.27509714474068298</v>
      </c>
      <c r="BA1627" s="17">
        <v>0.34651245131297798</v>
      </c>
      <c r="BB1627" s="17">
        <v>0.33868864302187102</v>
      </c>
      <c r="BC1627" s="17"/>
      <c r="BD1627" s="17">
        <v>0.33396876629188998</v>
      </c>
      <c r="BE1627" s="17">
        <v>0.32802714204526801</v>
      </c>
    </row>
    <row r="1628" spans="2:57" x14ac:dyDescent="0.35">
      <c r="B1628" t="s">
        <v>610</v>
      </c>
      <c r="C1628" s="17">
        <v>7.8617054492343005E-2</v>
      </c>
      <c r="D1628" s="17">
        <v>8.1115992630881206E-2</v>
      </c>
      <c r="E1628" s="17">
        <v>7.7517062244521803E-2</v>
      </c>
      <c r="F1628" s="17"/>
      <c r="G1628" s="17">
        <v>8.1597148838126396E-2</v>
      </c>
      <c r="H1628" s="17">
        <v>9.9301258092954703E-2</v>
      </c>
      <c r="I1628" s="17">
        <v>6.1772653993530997E-2</v>
      </c>
      <c r="J1628" s="17">
        <v>7.9679260404240906E-2</v>
      </c>
      <c r="K1628" s="17">
        <v>6.2759071630890201E-2</v>
      </c>
      <c r="L1628" s="17">
        <v>8.6837293704981E-2</v>
      </c>
      <c r="M1628" s="17"/>
      <c r="N1628" s="17">
        <v>5.4588690311422799E-2</v>
      </c>
      <c r="O1628" s="17">
        <v>8.0244970156435905E-2</v>
      </c>
      <c r="P1628" s="17">
        <v>0.13146435004739901</v>
      </c>
      <c r="Q1628" s="17">
        <v>0.127180999939253</v>
      </c>
      <c r="R1628" s="17"/>
      <c r="S1628" s="17">
        <v>7.4999999999999997E-2</v>
      </c>
      <c r="T1628" s="17">
        <v>8.5714285714285701E-2</v>
      </c>
      <c r="U1628" s="17">
        <v>8.8235294117647106E-2</v>
      </c>
      <c r="V1628" s="17">
        <v>0.11111111111111099</v>
      </c>
      <c r="W1628" s="17">
        <v>3.3898305084745797E-2</v>
      </c>
      <c r="X1628" s="17">
        <v>8.8607594936708806E-2</v>
      </c>
      <c r="Y1628" s="17">
        <v>7.1428571428571397E-2</v>
      </c>
      <c r="Z1628" s="17">
        <v>4.6511627906976702E-2</v>
      </c>
      <c r="AA1628" s="17">
        <v>7.7777777777777807E-2</v>
      </c>
      <c r="AB1628" s="17"/>
      <c r="AC1628" s="17">
        <v>6.4366136467537902E-2</v>
      </c>
      <c r="AD1628" s="17">
        <v>7.0607125001952098E-2</v>
      </c>
      <c r="AE1628" s="17">
        <v>0.14367238059579299</v>
      </c>
      <c r="AF1628" s="17"/>
      <c r="AG1628" s="17">
        <v>6.0497569499261501E-2</v>
      </c>
      <c r="AH1628" s="17">
        <v>8.3331143408549704E-2</v>
      </c>
      <c r="AI1628" s="17">
        <v>8.1733320002823698E-2</v>
      </c>
      <c r="AJ1628" s="17">
        <v>0</v>
      </c>
      <c r="AK1628" s="17">
        <v>6.2464861781001101E-2</v>
      </c>
      <c r="AL1628" s="17"/>
      <c r="AM1628" s="17">
        <v>0.20937422092717001</v>
      </c>
      <c r="AN1628" s="17">
        <v>4.2708412961194701E-2</v>
      </c>
      <c r="AO1628" s="17">
        <v>7.0134182231492995E-2</v>
      </c>
      <c r="AP1628" s="17">
        <v>6.4010559769454897E-2</v>
      </c>
      <c r="AQ1628" s="17">
        <v>0</v>
      </c>
      <c r="AR1628" s="17"/>
      <c r="AS1628" s="17">
        <v>6.5252533586128897E-2</v>
      </c>
      <c r="AT1628" s="17">
        <v>4.49310119744478E-2</v>
      </c>
      <c r="AU1628" s="17">
        <v>0.107070327946302</v>
      </c>
      <c r="AV1628" s="17">
        <v>0.14003220035452499</v>
      </c>
      <c r="AW1628" s="17"/>
      <c r="AX1628" s="17">
        <v>7.5159419899092098E-2</v>
      </c>
      <c r="AY1628" s="17"/>
      <c r="AZ1628" s="17">
        <v>6.5283235813636098E-2</v>
      </c>
      <c r="BA1628" s="17">
        <v>6.86538470089747E-2</v>
      </c>
      <c r="BB1628" s="17">
        <v>9.1248577872033901E-2</v>
      </c>
      <c r="BC1628" s="17"/>
      <c r="BD1628" s="17">
        <v>7.5286475095940206E-2</v>
      </c>
      <c r="BE1628" s="17">
        <v>8.0359174098943595E-2</v>
      </c>
    </row>
    <row r="1629" spans="2:57" x14ac:dyDescent="0.35">
      <c r="B1629" t="s">
        <v>81</v>
      </c>
      <c r="C1629" s="17">
        <v>7.8651568652833598E-2</v>
      </c>
      <c r="D1629" s="17">
        <v>5.8937471640689201E-2</v>
      </c>
      <c r="E1629" s="17">
        <v>8.8384538415163499E-2</v>
      </c>
      <c r="F1629" s="17"/>
      <c r="G1629" s="17">
        <v>8.2837305625882707E-2</v>
      </c>
      <c r="H1629" s="17">
        <v>8.3038986413502602E-2</v>
      </c>
      <c r="I1629" s="17">
        <v>7.3654755344716299E-2</v>
      </c>
      <c r="J1629" s="17">
        <v>7.9912210871859304E-2</v>
      </c>
      <c r="K1629" s="17">
        <v>4.00827586189429E-2</v>
      </c>
      <c r="L1629" s="17">
        <v>0.169897078274929</v>
      </c>
      <c r="M1629" s="17"/>
      <c r="N1629" s="17">
        <v>7.2500702731153902E-2</v>
      </c>
      <c r="O1629" s="17">
        <v>5.2099372504814202E-2</v>
      </c>
      <c r="P1629" s="17">
        <v>0.11323548767116801</v>
      </c>
      <c r="Q1629" s="17">
        <v>0.13290663021716001</v>
      </c>
      <c r="R1629" s="17"/>
      <c r="S1629" s="17">
        <v>7.4999999999999997E-2</v>
      </c>
      <c r="T1629" s="17">
        <v>0.104761904761905</v>
      </c>
      <c r="U1629" s="17">
        <v>8.8235294117647106E-2</v>
      </c>
      <c r="V1629" s="17">
        <v>9.5238095238095205E-2</v>
      </c>
      <c r="W1629" s="17">
        <v>5.0847457627118599E-2</v>
      </c>
      <c r="X1629" s="17">
        <v>7.5949367088607597E-2</v>
      </c>
      <c r="Y1629" s="17">
        <v>7.1428571428571397E-2</v>
      </c>
      <c r="Z1629" s="17">
        <v>4.6511627906976702E-2</v>
      </c>
      <c r="AA1629" s="17">
        <v>6.6666666666666693E-2</v>
      </c>
      <c r="AB1629" s="17"/>
      <c r="AC1629" s="17">
        <v>7.8266998495449006E-2</v>
      </c>
      <c r="AD1629" s="17">
        <v>5.0936512737888601E-2</v>
      </c>
      <c r="AE1629" s="17">
        <v>0.186725880817115</v>
      </c>
      <c r="AF1629" s="17"/>
      <c r="AG1629" s="17">
        <v>7.1544492513597097E-2</v>
      </c>
      <c r="AH1629" s="17">
        <v>5.7609445344096399E-2</v>
      </c>
      <c r="AI1629" s="17">
        <v>8.1524381129480503E-2</v>
      </c>
      <c r="AJ1629" s="17">
        <v>0.20363788954449299</v>
      </c>
      <c r="AK1629" s="17">
        <v>0.178141824933856</v>
      </c>
      <c r="AL1629" s="17"/>
      <c r="AM1629" s="17">
        <v>7.1005662196269706E-2</v>
      </c>
      <c r="AN1629" s="17">
        <v>0.102875989208802</v>
      </c>
      <c r="AO1629" s="17">
        <v>9.8235247357077907E-2</v>
      </c>
      <c r="AP1629" s="17">
        <v>6.0422167164266197E-2</v>
      </c>
      <c r="AQ1629" s="17">
        <v>0</v>
      </c>
      <c r="AR1629" s="17"/>
      <c r="AS1629" s="17">
        <v>0.106258107688449</v>
      </c>
      <c r="AT1629" s="17">
        <v>5.6009590504987897E-2</v>
      </c>
      <c r="AU1629" s="17">
        <v>0.10087050680514</v>
      </c>
      <c r="AV1629" s="17">
        <v>5.2206051984662299E-2</v>
      </c>
      <c r="AW1629" s="17"/>
      <c r="AX1629" s="17">
        <v>6.90018938780292E-2</v>
      </c>
      <c r="AY1629" s="17"/>
      <c r="AZ1629" s="17">
        <v>0.13048381825132799</v>
      </c>
      <c r="BA1629" s="17">
        <v>5.5338066667530501E-2</v>
      </c>
      <c r="BB1629" s="17">
        <v>5.92948862045816E-2</v>
      </c>
      <c r="BC1629" s="17"/>
      <c r="BD1629" s="17">
        <v>8.0368926000916899E-2</v>
      </c>
      <c r="BE1629" s="17">
        <v>5.7634955535147102E-2</v>
      </c>
    </row>
    <row r="1630" spans="2:57" x14ac:dyDescent="0.35">
      <c r="C1630" s="17"/>
      <c r="D1630" s="17"/>
      <c r="E1630" s="17"/>
      <c r="F1630" s="17"/>
      <c r="G1630" s="17"/>
      <c r="H1630" s="17"/>
      <c r="I1630" s="17"/>
      <c r="J1630" s="17"/>
      <c r="K1630" s="17"/>
      <c r="L1630" s="17"/>
      <c r="M1630" s="17"/>
      <c r="N1630" s="17"/>
      <c r="O1630" s="17"/>
      <c r="P1630" s="17"/>
      <c r="Q1630" s="17"/>
      <c r="R1630" s="17"/>
      <c r="S1630" s="17"/>
      <c r="T1630" s="17"/>
      <c r="U1630" s="17"/>
      <c r="V1630" s="17"/>
      <c r="W1630" s="17"/>
      <c r="X1630" s="17"/>
      <c r="Y1630" s="17"/>
      <c r="Z1630" s="17"/>
      <c r="AA1630" s="17"/>
      <c r="AB1630" s="17"/>
      <c r="AC1630" s="17"/>
      <c r="AD1630" s="17"/>
      <c r="AE1630" s="17"/>
      <c r="AF1630" s="17"/>
      <c r="AG1630" s="17"/>
      <c r="AH1630" s="17"/>
      <c r="AI1630" s="17"/>
      <c r="AJ1630" s="17"/>
      <c r="AK1630" s="17"/>
      <c r="AL1630" s="17"/>
      <c r="AM1630" s="17"/>
      <c r="AN1630" s="17"/>
      <c r="AO1630" s="17"/>
      <c r="AP1630" s="17"/>
      <c r="AQ1630" s="17"/>
      <c r="AR1630" s="17"/>
      <c r="AS1630" s="17"/>
      <c r="AT1630" s="17"/>
      <c r="AU1630" s="17"/>
      <c r="AV1630" s="17"/>
      <c r="AW1630" s="17"/>
      <c r="AX1630" s="17"/>
      <c r="AY1630" s="17"/>
      <c r="AZ1630" s="17"/>
      <c r="BA1630" s="17"/>
      <c r="BB1630" s="17"/>
      <c r="BC1630" s="17"/>
      <c r="BD1630" s="17"/>
      <c r="BE1630" s="17"/>
    </row>
    <row r="1631" spans="2:57" x14ac:dyDescent="0.35">
      <c r="B1631" s="6" t="s">
        <v>618</v>
      </c>
      <c r="C1631" s="17"/>
      <c r="D1631" s="17"/>
      <c r="E1631" s="17"/>
      <c r="F1631" s="17"/>
      <c r="G1631" s="17"/>
      <c r="H1631" s="17"/>
      <c r="I1631" s="17"/>
      <c r="J1631" s="17"/>
      <c r="K1631" s="17"/>
      <c r="L1631" s="17"/>
      <c r="M1631" s="17"/>
      <c r="N1631" s="17"/>
      <c r="O1631" s="17"/>
      <c r="P1631" s="17"/>
      <c r="Q1631" s="17"/>
      <c r="R1631" s="17"/>
      <c r="S1631" s="17"/>
      <c r="T1631" s="17"/>
      <c r="U1631" s="17"/>
      <c r="V1631" s="17"/>
      <c r="W1631" s="17"/>
      <c r="X1631" s="17"/>
      <c r="Y1631" s="17"/>
      <c r="Z1631" s="17"/>
      <c r="AA1631" s="17"/>
      <c r="AB1631" s="17"/>
      <c r="AC1631" s="17"/>
      <c r="AD1631" s="17"/>
      <c r="AE1631" s="17"/>
      <c r="AF1631" s="17"/>
      <c r="AG1631" s="17"/>
      <c r="AH1631" s="17"/>
      <c r="AI1631" s="17"/>
      <c r="AJ1631" s="17"/>
      <c r="AK1631" s="17"/>
      <c r="AL1631" s="17"/>
      <c r="AM1631" s="17"/>
      <c r="AN1631" s="17"/>
      <c r="AO1631" s="17"/>
      <c r="AP1631" s="17"/>
      <c r="AQ1631" s="17"/>
      <c r="AR1631" s="17"/>
      <c r="AS1631" s="17"/>
      <c r="AT1631" s="17"/>
      <c r="AU1631" s="17"/>
      <c r="AV1631" s="17"/>
      <c r="AW1631" s="17"/>
      <c r="AX1631" s="17"/>
      <c r="AY1631" s="17"/>
      <c r="AZ1631" s="17"/>
      <c r="BA1631" s="17"/>
      <c r="BB1631" s="17"/>
      <c r="BC1631" s="17"/>
      <c r="BD1631" s="17"/>
      <c r="BE1631" s="17"/>
    </row>
    <row r="1632" spans="2:57" x14ac:dyDescent="0.35">
      <c r="B1632" s="24" t="s">
        <v>85</v>
      </c>
      <c r="C1632" s="17"/>
      <c r="D1632" s="17"/>
      <c r="E1632" s="17"/>
      <c r="F1632" s="17"/>
      <c r="G1632" s="17"/>
      <c r="H1632" s="17"/>
      <c r="I1632" s="17"/>
      <c r="J1632" s="17"/>
      <c r="K1632" s="17"/>
      <c r="L1632" s="17"/>
      <c r="M1632" s="17"/>
      <c r="N1632" s="17"/>
      <c r="O1632" s="17"/>
      <c r="P1632" s="17"/>
      <c r="Q1632" s="17"/>
      <c r="R1632" s="17"/>
      <c r="S1632" s="17"/>
      <c r="T1632" s="17"/>
      <c r="U1632" s="17"/>
      <c r="V1632" s="17"/>
      <c r="W1632" s="17"/>
      <c r="X1632" s="17"/>
      <c r="Y1632" s="17"/>
      <c r="Z1632" s="17"/>
      <c r="AA1632" s="17"/>
      <c r="AB1632" s="17"/>
      <c r="AC1632" s="17"/>
      <c r="AD1632" s="17"/>
      <c r="AE1632" s="17"/>
      <c r="AF1632" s="17"/>
      <c r="AG1632" s="17"/>
      <c r="AH1632" s="17"/>
      <c r="AI1632" s="17"/>
      <c r="AJ1632" s="17"/>
      <c r="AK1632" s="17"/>
      <c r="AL1632" s="17"/>
      <c r="AM1632" s="17"/>
      <c r="AN1632" s="17"/>
      <c r="AO1632" s="17"/>
      <c r="AP1632" s="17"/>
      <c r="AQ1632" s="17"/>
      <c r="AR1632" s="17"/>
      <c r="AS1632" s="17"/>
      <c r="AT1632" s="17"/>
      <c r="AU1632" s="17"/>
      <c r="AV1632" s="17"/>
      <c r="AW1632" s="17"/>
      <c r="AX1632" s="17"/>
      <c r="AY1632" s="17"/>
      <c r="AZ1632" s="17"/>
      <c r="BA1632" s="17"/>
      <c r="BB1632" s="17"/>
      <c r="BC1632" s="17"/>
      <c r="BD1632" s="17"/>
      <c r="BE1632" s="17"/>
    </row>
    <row r="1633" spans="2:57" x14ac:dyDescent="0.35">
      <c r="B1633" t="s">
        <v>612</v>
      </c>
      <c r="C1633" s="17">
        <v>0.44611949116495497</v>
      </c>
      <c r="D1633" s="17">
        <v>0.42733634000536103</v>
      </c>
      <c r="E1633" s="17">
        <v>0.45926358322959199</v>
      </c>
      <c r="F1633" s="17"/>
      <c r="G1633" s="17">
        <v>0.36830160205465301</v>
      </c>
      <c r="H1633" s="17">
        <v>0.40449903062308301</v>
      </c>
      <c r="I1633" s="17">
        <v>0.424430081327549</v>
      </c>
      <c r="J1633" s="17">
        <v>0.49685952168563302</v>
      </c>
      <c r="K1633" s="17">
        <v>0.57277674038534199</v>
      </c>
      <c r="L1633" s="17">
        <v>0.41671665254827001</v>
      </c>
      <c r="M1633" s="17"/>
      <c r="N1633" s="17">
        <v>0.470966153409976</v>
      </c>
      <c r="O1633" s="17">
        <v>0.44759945345193602</v>
      </c>
      <c r="P1633" s="17">
        <v>0.45653938874487598</v>
      </c>
      <c r="Q1633" s="17">
        <v>0.28594604900993298</v>
      </c>
      <c r="R1633" s="17"/>
      <c r="S1633" s="17">
        <v>0.43333333333333302</v>
      </c>
      <c r="T1633" s="17">
        <v>0.44761904761904803</v>
      </c>
      <c r="U1633" s="17">
        <v>0.47058823529411797</v>
      </c>
      <c r="V1633" s="17">
        <v>0.44444444444444497</v>
      </c>
      <c r="W1633" s="17">
        <v>0.50847457627118597</v>
      </c>
      <c r="X1633" s="17">
        <v>0.430379746835443</v>
      </c>
      <c r="Y1633" s="17">
        <v>0.442857142857143</v>
      </c>
      <c r="Z1633" s="17">
        <v>0.48837209302325602</v>
      </c>
      <c r="AA1633" s="17">
        <v>0.4</v>
      </c>
      <c r="AB1633" s="17"/>
      <c r="AC1633" s="17">
        <v>0.48709745401721699</v>
      </c>
      <c r="AD1633" s="17">
        <v>0.44841619592014598</v>
      </c>
      <c r="AE1633" s="17">
        <v>0.29184321501226501</v>
      </c>
      <c r="AF1633" s="17"/>
      <c r="AG1633" s="17">
        <v>0.513757253488757</v>
      </c>
      <c r="AH1633" s="17">
        <v>0.45056292142665</v>
      </c>
      <c r="AI1633" s="17">
        <v>0.39469143564738302</v>
      </c>
      <c r="AJ1633" s="17">
        <v>0.408029390859032</v>
      </c>
      <c r="AK1633" s="17">
        <v>0.41253693330740399</v>
      </c>
      <c r="AL1633" s="17"/>
      <c r="AM1633" s="17">
        <v>0.33312375103451802</v>
      </c>
      <c r="AN1633" s="17">
        <v>0.51528300825588802</v>
      </c>
      <c r="AO1633" s="17">
        <v>0.41516772111633798</v>
      </c>
      <c r="AP1633" s="17">
        <v>0.49062495178125698</v>
      </c>
      <c r="AQ1633" s="17">
        <v>0.31248054347222498</v>
      </c>
      <c r="AR1633" s="17"/>
      <c r="AS1633" s="17">
        <v>0.460527939296558</v>
      </c>
      <c r="AT1633" s="17">
        <v>0.47884492679381602</v>
      </c>
      <c r="AU1633" s="17">
        <v>0.41092906545602798</v>
      </c>
      <c r="AV1633" s="17">
        <v>0.394646692500284</v>
      </c>
      <c r="AW1633" s="17"/>
      <c r="AX1633" s="17">
        <v>0.47462719528050801</v>
      </c>
      <c r="AY1633" s="17"/>
      <c r="AZ1633" s="17">
        <v>0.45351987763431401</v>
      </c>
      <c r="BA1633" s="17">
        <v>0.37186227184331799</v>
      </c>
      <c r="BB1633" s="17">
        <v>0.53240667209037795</v>
      </c>
      <c r="BC1633" s="17"/>
      <c r="BD1633" s="17">
        <v>0.43876318375160001</v>
      </c>
      <c r="BE1633" s="17">
        <v>0.45670501130316699</v>
      </c>
    </row>
    <row r="1634" spans="2:57" x14ac:dyDescent="0.35">
      <c r="B1634" t="s">
        <v>613</v>
      </c>
      <c r="C1634" s="17">
        <v>0.175929328286064</v>
      </c>
      <c r="D1634" s="17">
        <v>0.19443724288924799</v>
      </c>
      <c r="E1634" s="17">
        <v>0.16587190955062101</v>
      </c>
      <c r="F1634" s="17"/>
      <c r="G1634" s="17">
        <v>0.26390490469120997</v>
      </c>
      <c r="H1634" s="17">
        <v>0.19347151996238099</v>
      </c>
      <c r="I1634" s="17">
        <v>0.20077825710281799</v>
      </c>
      <c r="J1634" s="17">
        <v>0.13983230020239701</v>
      </c>
      <c r="K1634" s="17">
        <v>0.112646698634048</v>
      </c>
      <c r="L1634" s="17">
        <v>8.1294722339730202E-2</v>
      </c>
      <c r="M1634" s="17"/>
      <c r="N1634" s="17">
        <v>0.18517694646242899</v>
      </c>
      <c r="O1634" s="17">
        <v>0.176232260002675</v>
      </c>
      <c r="P1634" s="17">
        <v>0.18423293308720301</v>
      </c>
      <c r="Q1634" s="17">
        <v>0.11259308650654599</v>
      </c>
      <c r="R1634" s="17"/>
      <c r="S1634" s="17">
        <v>0.20833333333333301</v>
      </c>
      <c r="T1634" s="17">
        <v>0.15238095238095201</v>
      </c>
      <c r="U1634" s="17">
        <v>0.11764705882352899</v>
      </c>
      <c r="V1634" s="17">
        <v>0.126984126984127</v>
      </c>
      <c r="W1634" s="17">
        <v>0.152542372881356</v>
      </c>
      <c r="X1634" s="17">
        <v>0.227848101265823</v>
      </c>
      <c r="Y1634" s="17">
        <v>0.185714285714286</v>
      </c>
      <c r="Z1634" s="17">
        <v>0.13953488372093001</v>
      </c>
      <c r="AA1634" s="17">
        <v>0.233333333333333</v>
      </c>
      <c r="AB1634" s="17"/>
      <c r="AC1634" s="17">
        <v>0.15450891691781901</v>
      </c>
      <c r="AD1634" s="17">
        <v>0.207586584502538</v>
      </c>
      <c r="AE1634" s="17">
        <v>0.10298326202334</v>
      </c>
      <c r="AF1634" s="17"/>
      <c r="AG1634" s="17">
        <v>0.157353614523142</v>
      </c>
      <c r="AH1634" s="17">
        <v>0.20840214068448401</v>
      </c>
      <c r="AI1634" s="17">
        <v>0.19290537172095501</v>
      </c>
      <c r="AJ1634" s="17">
        <v>0.38833271959647497</v>
      </c>
      <c r="AK1634" s="17">
        <v>7.6603672327280103E-2</v>
      </c>
      <c r="AL1634" s="17"/>
      <c r="AM1634" s="17">
        <v>0.20884370142927799</v>
      </c>
      <c r="AN1634" s="17">
        <v>0.15306904491354001</v>
      </c>
      <c r="AO1634" s="17">
        <v>0.17048778924826799</v>
      </c>
      <c r="AP1634" s="17">
        <v>0.196607334955475</v>
      </c>
      <c r="AQ1634" s="17">
        <v>0.25283438024351301</v>
      </c>
      <c r="AR1634" s="17"/>
      <c r="AS1634" s="17">
        <v>0.14063163755715299</v>
      </c>
      <c r="AT1634" s="17">
        <v>0.22137396152450001</v>
      </c>
      <c r="AU1634" s="17">
        <v>0.12762657820842899</v>
      </c>
      <c r="AV1634" s="17">
        <v>0.19941881886614701</v>
      </c>
      <c r="AW1634" s="17"/>
      <c r="AX1634" s="17">
        <v>0.17602990248439701</v>
      </c>
      <c r="AY1634" s="17"/>
      <c r="AZ1634" s="17">
        <v>0.15785325387413199</v>
      </c>
      <c r="BA1634" s="17">
        <v>0.24940367972628</v>
      </c>
      <c r="BB1634" s="17">
        <v>0.113906949052944</v>
      </c>
      <c r="BC1634" s="17"/>
      <c r="BD1634" s="17">
        <v>0.168613770949777</v>
      </c>
      <c r="BE1634" s="17">
        <v>0.20355061567680699</v>
      </c>
    </row>
    <row r="1635" spans="2:57" x14ac:dyDescent="0.35">
      <c r="B1635" t="s">
        <v>614</v>
      </c>
      <c r="C1635" s="17">
        <v>9.4113179061249205E-2</v>
      </c>
      <c r="D1635" s="17">
        <v>0.114407983586785</v>
      </c>
      <c r="E1635" s="17">
        <v>8.2620188791652102E-2</v>
      </c>
      <c r="F1635" s="17"/>
      <c r="G1635" s="17">
        <v>0.19083374767866301</v>
      </c>
      <c r="H1635" s="17">
        <v>0.15406165371657601</v>
      </c>
      <c r="I1635" s="17">
        <v>8.0456339367949506E-2</v>
      </c>
      <c r="J1635" s="17">
        <v>5.1696263396898902E-2</v>
      </c>
      <c r="K1635" s="17">
        <v>2.0360792167654001E-2</v>
      </c>
      <c r="L1635" s="17">
        <v>0</v>
      </c>
      <c r="M1635" s="17"/>
      <c r="N1635" s="17">
        <v>7.3588680960713498E-2</v>
      </c>
      <c r="O1635" s="17">
        <v>9.2701079396379504E-2</v>
      </c>
      <c r="P1635" s="17">
        <v>9.9484536823080796E-2</v>
      </c>
      <c r="Q1635" s="17">
        <v>0.203869638739964</v>
      </c>
      <c r="R1635" s="17"/>
      <c r="S1635" s="17">
        <v>0.125</v>
      </c>
      <c r="T1635" s="17">
        <v>7.6190476190476197E-2</v>
      </c>
      <c r="U1635" s="17">
        <v>0.11764705882352899</v>
      </c>
      <c r="V1635" s="17">
        <v>6.3492063492063502E-2</v>
      </c>
      <c r="W1635" s="17">
        <v>0.101694915254237</v>
      </c>
      <c r="X1635" s="17">
        <v>8.8607594936708806E-2</v>
      </c>
      <c r="Y1635" s="17">
        <v>0.128571428571429</v>
      </c>
      <c r="Z1635" s="17">
        <v>4.6511627906976702E-2</v>
      </c>
      <c r="AA1635" s="17">
        <v>7.7777777777777807E-2</v>
      </c>
      <c r="AB1635" s="17"/>
      <c r="AC1635" s="17">
        <v>7.4087275594088994E-2</v>
      </c>
      <c r="AD1635" s="17">
        <v>9.63172490052287E-2</v>
      </c>
      <c r="AE1635" s="17">
        <v>0.110139182154702</v>
      </c>
      <c r="AF1635" s="17"/>
      <c r="AG1635" s="17">
        <v>7.4584791590327701E-2</v>
      </c>
      <c r="AH1635" s="17">
        <v>8.8549726115199401E-2</v>
      </c>
      <c r="AI1635" s="17">
        <v>0.12060911529238</v>
      </c>
      <c r="AJ1635" s="17">
        <v>0</v>
      </c>
      <c r="AK1635" s="17">
        <v>5.8059752064491599E-2</v>
      </c>
      <c r="AL1635" s="17"/>
      <c r="AM1635" s="17">
        <v>0.18451041757643999</v>
      </c>
      <c r="AN1635" s="17">
        <v>7.2052648044055007E-2</v>
      </c>
      <c r="AO1635" s="17">
        <v>8.3380449676983104E-2</v>
      </c>
      <c r="AP1635" s="17">
        <v>0.108129747695258</v>
      </c>
      <c r="AQ1635" s="17">
        <v>4.2115066185209202E-2</v>
      </c>
      <c r="AR1635" s="17"/>
      <c r="AS1635" s="17">
        <v>5.8152190124202197E-2</v>
      </c>
      <c r="AT1635" s="17">
        <v>0.114799123948506</v>
      </c>
      <c r="AU1635" s="17">
        <v>7.4861402153385895E-2</v>
      </c>
      <c r="AV1635" s="17">
        <v>0.135390548967771</v>
      </c>
      <c r="AW1635" s="17"/>
      <c r="AX1635" s="17">
        <v>8.8342220335920693E-2</v>
      </c>
      <c r="AY1635" s="17"/>
      <c r="AZ1635" s="17">
        <v>9.7134449725349695E-2</v>
      </c>
      <c r="BA1635" s="17">
        <v>0.119364350929066</v>
      </c>
      <c r="BB1635" s="17">
        <v>6.5422081714853003E-2</v>
      </c>
      <c r="BC1635" s="17"/>
      <c r="BD1635" s="17">
        <v>7.9497040461804405E-2</v>
      </c>
      <c r="BE1635" s="17">
        <v>0.12971774169668601</v>
      </c>
    </row>
    <row r="1636" spans="2:57" x14ac:dyDescent="0.35">
      <c r="B1636" t="s">
        <v>615</v>
      </c>
      <c r="C1636" s="17">
        <v>3.34457109435383E-2</v>
      </c>
      <c r="D1636" s="17">
        <v>2.8673792682852701E-2</v>
      </c>
      <c r="E1636" s="17">
        <v>3.6409363635217601E-2</v>
      </c>
      <c r="F1636" s="17"/>
      <c r="G1636" s="17">
        <v>4.2108907022039697E-2</v>
      </c>
      <c r="H1636" s="17">
        <v>4.5276385686720898E-2</v>
      </c>
      <c r="I1636" s="17">
        <v>5.4660690228688698E-2</v>
      </c>
      <c r="J1636" s="17">
        <v>6.5618482499907897E-3</v>
      </c>
      <c r="K1636" s="17">
        <v>1.02687201449873E-2</v>
      </c>
      <c r="L1636" s="17">
        <v>0</v>
      </c>
      <c r="M1636" s="17"/>
      <c r="N1636" s="17">
        <v>2.73958502683498E-2</v>
      </c>
      <c r="O1636" s="17">
        <v>4.4360613367381597E-2</v>
      </c>
      <c r="P1636" s="17">
        <v>2.77040443695666E-2</v>
      </c>
      <c r="Q1636" s="17">
        <v>3.41985542015689E-2</v>
      </c>
      <c r="R1636" s="17"/>
      <c r="S1636" s="17">
        <v>3.3333333333333298E-2</v>
      </c>
      <c r="T1636" s="17">
        <v>3.8095238095238099E-2</v>
      </c>
      <c r="U1636" s="17">
        <v>2.9411764705882401E-2</v>
      </c>
      <c r="V1636" s="17">
        <v>1.58730158730159E-2</v>
      </c>
      <c r="W1636" s="17">
        <v>3.3898305084745797E-2</v>
      </c>
      <c r="X1636" s="17">
        <v>6.3291139240506306E-2</v>
      </c>
      <c r="Y1636" s="17">
        <v>1.4285714285714299E-2</v>
      </c>
      <c r="Z1636" s="17">
        <v>6.9767441860465101E-2</v>
      </c>
      <c r="AA1636" s="17">
        <v>2.2222222222222199E-2</v>
      </c>
      <c r="AB1636" s="17"/>
      <c r="AC1636" s="17">
        <v>3.02591413015715E-2</v>
      </c>
      <c r="AD1636" s="17">
        <v>3.3459598935155599E-2</v>
      </c>
      <c r="AE1636" s="17">
        <v>4.6999672798576399E-2</v>
      </c>
      <c r="AF1636" s="17"/>
      <c r="AG1636" s="17">
        <v>2.9008165892304202E-2</v>
      </c>
      <c r="AH1636" s="17">
        <v>2.9885065220570099E-2</v>
      </c>
      <c r="AI1636" s="17">
        <v>6.45485223428479E-2</v>
      </c>
      <c r="AJ1636" s="17">
        <v>0</v>
      </c>
      <c r="AK1636" s="17">
        <v>2.1019478363422401E-2</v>
      </c>
      <c r="AL1636" s="17"/>
      <c r="AM1636" s="17">
        <v>3.4259602845604697E-2</v>
      </c>
      <c r="AN1636" s="17">
        <v>1.89174519641679E-2</v>
      </c>
      <c r="AO1636" s="17">
        <v>4.0900522279767398E-2</v>
      </c>
      <c r="AP1636" s="17">
        <v>2.9652275492504199E-2</v>
      </c>
      <c r="AQ1636" s="17">
        <v>4.3338922809394803E-2</v>
      </c>
      <c r="AR1636" s="17"/>
      <c r="AS1636" s="17">
        <v>2.6253251110381699E-2</v>
      </c>
      <c r="AT1636" s="17">
        <v>4.2215610901514503E-2</v>
      </c>
      <c r="AU1636" s="17">
        <v>1.787785804326E-2</v>
      </c>
      <c r="AV1636" s="17">
        <v>4.7457841475203599E-2</v>
      </c>
      <c r="AW1636" s="17"/>
      <c r="AX1636" s="17">
        <v>3.5553487165791299E-2</v>
      </c>
      <c r="AY1636" s="17"/>
      <c r="AZ1636" s="17">
        <v>3.2164607535394803E-2</v>
      </c>
      <c r="BA1636" s="17">
        <v>5.1923367725495703E-2</v>
      </c>
      <c r="BB1636" s="17">
        <v>1.3740641864732899E-2</v>
      </c>
      <c r="BC1636" s="17"/>
      <c r="BD1636" s="17">
        <v>3.3629199661074402E-2</v>
      </c>
      <c r="BE1636" s="17">
        <v>3.9589085403589797E-2</v>
      </c>
    </row>
    <row r="1637" spans="2:57" x14ac:dyDescent="0.35">
      <c r="B1637" t="s">
        <v>616</v>
      </c>
      <c r="C1637" s="17">
        <v>1.5339889598509101E-2</v>
      </c>
      <c r="D1637" s="17">
        <v>2.2535571551588401E-2</v>
      </c>
      <c r="E1637" s="17">
        <v>1.11801910062845E-2</v>
      </c>
      <c r="F1637" s="17"/>
      <c r="G1637" s="17">
        <v>1.43667886259912E-2</v>
      </c>
      <c r="H1637" s="17">
        <v>2.0840355460494401E-2</v>
      </c>
      <c r="I1637" s="17">
        <v>1.0632127532228501E-2</v>
      </c>
      <c r="J1637" s="17">
        <v>2.3413039103092101E-2</v>
      </c>
      <c r="K1637" s="17">
        <v>9.9787396757767301E-3</v>
      </c>
      <c r="L1637" s="17">
        <v>0</v>
      </c>
      <c r="M1637" s="17"/>
      <c r="N1637" s="17">
        <v>1.72064149679859E-2</v>
      </c>
      <c r="O1637" s="17">
        <v>1.0430905334455801E-2</v>
      </c>
      <c r="P1637" s="17">
        <v>1.9130881507947201E-2</v>
      </c>
      <c r="Q1637" s="17">
        <v>1.3550370532697101E-2</v>
      </c>
      <c r="R1637" s="17"/>
      <c r="S1637" s="17">
        <v>1.6666666666666701E-2</v>
      </c>
      <c r="T1637" s="17">
        <v>9.5238095238095195E-3</v>
      </c>
      <c r="U1637" s="17">
        <v>0</v>
      </c>
      <c r="V1637" s="17">
        <v>1.58730158730159E-2</v>
      </c>
      <c r="W1637" s="17">
        <v>1.6949152542372899E-2</v>
      </c>
      <c r="X1637" s="17">
        <v>0</v>
      </c>
      <c r="Y1637" s="17">
        <v>1.4285714285714299E-2</v>
      </c>
      <c r="Z1637" s="17">
        <v>4.6511627906976702E-2</v>
      </c>
      <c r="AA1637" s="17">
        <v>3.3333333333333298E-2</v>
      </c>
      <c r="AB1637" s="17"/>
      <c r="AC1637" s="17">
        <v>2.1936639614492399E-2</v>
      </c>
      <c r="AD1637" s="17">
        <v>1.0511907535605901E-2</v>
      </c>
      <c r="AE1637" s="17">
        <v>2.68594987211648E-2</v>
      </c>
      <c r="AF1637" s="17"/>
      <c r="AG1637" s="17">
        <v>1.70890821074644E-2</v>
      </c>
      <c r="AH1637" s="17">
        <v>2.00491362835628E-2</v>
      </c>
      <c r="AI1637" s="17">
        <v>0</v>
      </c>
      <c r="AJ1637" s="17">
        <v>0</v>
      </c>
      <c r="AK1637" s="17">
        <v>0</v>
      </c>
      <c r="AL1637" s="17"/>
      <c r="AM1637" s="17">
        <v>0</v>
      </c>
      <c r="AN1637" s="17">
        <v>8.2643730641720394E-3</v>
      </c>
      <c r="AO1637" s="17">
        <v>2.5658664098555099E-2</v>
      </c>
      <c r="AP1637" s="17">
        <v>5.4882138517537097E-3</v>
      </c>
      <c r="AQ1637" s="17">
        <v>3.9307395106195298E-2</v>
      </c>
      <c r="AR1637" s="17"/>
      <c r="AS1637" s="17">
        <v>1.2331755043916299E-2</v>
      </c>
      <c r="AT1637" s="17">
        <v>1.82835617491868E-2</v>
      </c>
      <c r="AU1637" s="17">
        <v>6.6794460991525199E-3</v>
      </c>
      <c r="AV1637" s="17">
        <v>2.5921798725376401E-2</v>
      </c>
      <c r="AW1637" s="17"/>
      <c r="AX1637" s="17">
        <v>1.7370195355463001E-2</v>
      </c>
      <c r="AY1637" s="17"/>
      <c r="AZ1637" s="17">
        <v>1.45480928650162E-2</v>
      </c>
      <c r="BA1637" s="17">
        <v>1.4898478290713099E-2</v>
      </c>
      <c r="BB1637" s="17">
        <v>1.7731897044778899E-2</v>
      </c>
      <c r="BC1637" s="17"/>
      <c r="BD1637" s="17">
        <v>1.3130198074019E-2</v>
      </c>
      <c r="BE1637" s="17">
        <v>2.14610224043724E-2</v>
      </c>
    </row>
    <row r="1638" spans="2:57" x14ac:dyDescent="0.35">
      <c r="B1638" t="s">
        <v>617</v>
      </c>
      <c r="C1638" s="17">
        <v>8.4889309083755499E-2</v>
      </c>
      <c r="D1638" s="17">
        <v>7.2221370408294197E-2</v>
      </c>
      <c r="E1638" s="17">
        <v>9.2738542349414005E-2</v>
      </c>
      <c r="F1638" s="17"/>
      <c r="G1638" s="17">
        <v>4.97748231141696E-2</v>
      </c>
      <c r="H1638" s="17">
        <v>5.49556706683961E-2</v>
      </c>
      <c r="I1638" s="17">
        <v>0.11708478875507899</v>
      </c>
      <c r="J1638" s="17">
        <v>6.0345794914520703E-2</v>
      </c>
      <c r="K1638" s="17">
        <v>9.6652671179212196E-2</v>
      </c>
      <c r="L1638" s="17">
        <v>0.19592798873324399</v>
      </c>
      <c r="M1638" s="17"/>
      <c r="N1638" s="17">
        <v>8.8817073828256696E-2</v>
      </c>
      <c r="O1638" s="17">
        <v>0.10062963111758701</v>
      </c>
      <c r="P1638" s="17">
        <v>9.2738114626938997E-2</v>
      </c>
      <c r="Q1638" s="17">
        <v>1.8116795767159199E-2</v>
      </c>
      <c r="R1638" s="17"/>
      <c r="S1638" s="17">
        <v>7.4999999999999997E-2</v>
      </c>
      <c r="T1638" s="17">
        <v>8.5714285714285701E-2</v>
      </c>
      <c r="U1638" s="17">
        <v>0.11764705882352899</v>
      </c>
      <c r="V1638" s="17">
        <v>0.126984126984127</v>
      </c>
      <c r="W1638" s="17">
        <v>8.4745762711864403E-2</v>
      </c>
      <c r="X1638" s="17">
        <v>3.7974683544303799E-2</v>
      </c>
      <c r="Y1638" s="17">
        <v>0.1</v>
      </c>
      <c r="Z1638" s="17">
        <v>6.9767441860465101E-2</v>
      </c>
      <c r="AA1638" s="17">
        <v>6.6666666666666693E-2</v>
      </c>
      <c r="AB1638" s="17"/>
      <c r="AC1638" s="17">
        <v>0.10509947829086699</v>
      </c>
      <c r="AD1638" s="17">
        <v>6.1956847191918997E-2</v>
      </c>
      <c r="AE1638" s="17">
        <v>0.13047409891532899</v>
      </c>
      <c r="AF1638" s="17"/>
      <c r="AG1638" s="17">
        <v>9.81191817406281E-2</v>
      </c>
      <c r="AH1638" s="17">
        <v>6.8308987066360197E-2</v>
      </c>
      <c r="AI1638" s="17">
        <v>0.12159170670335601</v>
      </c>
      <c r="AJ1638" s="17">
        <v>0</v>
      </c>
      <c r="AK1638" s="17">
        <v>0.106109958050566</v>
      </c>
      <c r="AL1638" s="17"/>
      <c r="AM1638" s="17">
        <v>4.6870208451662197E-2</v>
      </c>
      <c r="AN1638" s="17">
        <v>8.2828804235287004E-2</v>
      </c>
      <c r="AO1638" s="17">
        <v>9.4886546890707593E-2</v>
      </c>
      <c r="AP1638" s="17">
        <v>5.51897686920765E-2</v>
      </c>
      <c r="AQ1638" s="17">
        <v>0.13210452384591301</v>
      </c>
      <c r="AR1638" s="17"/>
      <c r="AS1638" s="17">
        <v>0.105092695552976</v>
      </c>
      <c r="AT1638" s="17">
        <v>3.9523389023977999E-2</v>
      </c>
      <c r="AU1638" s="17">
        <v>0.107021429773801</v>
      </c>
      <c r="AV1638" s="17">
        <v>0.124305997951318</v>
      </c>
      <c r="AW1638" s="17"/>
      <c r="AX1638" s="17">
        <v>7.8678113953073794E-2</v>
      </c>
      <c r="AY1638" s="17"/>
      <c r="AZ1638" s="17">
        <v>9.1748842748030704E-2</v>
      </c>
      <c r="BA1638" s="17">
        <v>7.4325621938960806E-2</v>
      </c>
      <c r="BB1638" s="17">
        <v>9.2260100282358398E-2</v>
      </c>
      <c r="BC1638" s="17"/>
      <c r="BD1638" s="17">
        <v>9.3655415839879602E-2</v>
      </c>
      <c r="BE1638" s="17">
        <v>6.5125939817025094E-2</v>
      </c>
    </row>
    <row r="1639" spans="2:57" x14ac:dyDescent="0.35">
      <c r="B1639" t="s">
        <v>81</v>
      </c>
      <c r="C1639" s="17">
        <v>0.150163091861928</v>
      </c>
      <c r="D1639" s="17">
        <v>0.14038769887587099</v>
      </c>
      <c r="E1639" s="17">
        <v>0.151916221437219</v>
      </c>
      <c r="F1639" s="17"/>
      <c r="G1639" s="17">
        <v>7.0709226813273005E-2</v>
      </c>
      <c r="H1639" s="17">
        <v>0.126895383882348</v>
      </c>
      <c r="I1639" s="17">
        <v>0.11195771568568701</v>
      </c>
      <c r="J1639" s="17">
        <v>0.22129123244746801</v>
      </c>
      <c r="K1639" s="17">
        <v>0.17731563781297999</v>
      </c>
      <c r="L1639" s="17">
        <v>0.30606063637875602</v>
      </c>
      <c r="M1639" s="17"/>
      <c r="N1639" s="17">
        <v>0.13684888010228899</v>
      </c>
      <c r="O1639" s="17">
        <v>0.12804605732958499</v>
      </c>
      <c r="P1639" s="17">
        <v>0.120170100840388</v>
      </c>
      <c r="Q1639" s="17">
        <v>0.33172550524213101</v>
      </c>
      <c r="R1639" s="17"/>
      <c r="S1639" s="17">
        <v>0.108333333333333</v>
      </c>
      <c r="T1639" s="17">
        <v>0.19047619047618999</v>
      </c>
      <c r="U1639" s="17">
        <v>0.14705882352941199</v>
      </c>
      <c r="V1639" s="17">
        <v>0.206349206349206</v>
      </c>
      <c r="W1639" s="17">
        <v>0.101694915254237</v>
      </c>
      <c r="X1639" s="17">
        <v>0.151898734177215</v>
      </c>
      <c r="Y1639" s="17">
        <v>0.114285714285714</v>
      </c>
      <c r="Z1639" s="17">
        <v>0.13953488372093001</v>
      </c>
      <c r="AA1639" s="17">
        <v>0.16666666666666699</v>
      </c>
      <c r="AB1639" s="17"/>
      <c r="AC1639" s="17">
        <v>0.127011094263945</v>
      </c>
      <c r="AD1639" s="17">
        <v>0.14175161690940699</v>
      </c>
      <c r="AE1639" s="17">
        <v>0.29070107037462301</v>
      </c>
      <c r="AF1639" s="17"/>
      <c r="AG1639" s="17">
        <v>0.110087910657376</v>
      </c>
      <c r="AH1639" s="17">
        <v>0.13424202320317399</v>
      </c>
      <c r="AI1639" s="17">
        <v>0.105653848293079</v>
      </c>
      <c r="AJ1639" s="17">
        <v>0.20363788954449299</v>
      </c>
      <c r="AK1639" s="17">
        <v>0.32567020588683598</v>
      </c>
      <c r="AL1639" s="17"/>
      <c r="AM1639" s="17">
        <v>0.19239231866249701</v>
      </c>
      <c r="AN1639" s="17">
        <v>0.14958466952289001</v>
      </c>
      <c r="AO1639" s="17">
        <v>0.169518306689381</v>
      </c>
      <c r="AP1639" s="17">
        <v>0.114307707531676</v>
      </c>
      <c r="AQ1639" s="17">
        <v>0.17781916833754999</v>
      </c>
      <c r="AR1639" s="17"/>
      <c r="AS1639" s="17">
        <v>0.197010531314812</v>
      </c>
      <c r="AT1639" s="17">
        <v>8.4959426058499099E-2</v>
      </c>
      <c r="AU1639" s="17">
        <v>0.25500422026594299</v>
      </c>
      <c r="AV1639" s="17">
        <v>7.2858301513900298E-2</v>
      </c>
      <c r="AW1639" s="17"/>
      <c r="AX1639" s="17">
        <v>0.12939888542484701</v>
      </c>
      <c r="AY1639" s="17"/>
      <c r="AZ1639" s="17">
        <v>0.15303087561776299</v>
      </c>
      <c r="BA1639" s="17">
        <v>0.118222229546167</v>
      </c>
      <c r="BB1639" s="17">
        <v>0.164531657949955</v>
      </c>
      <c r="BC1639" s="17"/>
      <c r="BD1639" s="17">
        <v>0.172711191261846</v>
      </c>
      <c r="BE1639" s="17">
        <v>8.3850583698352493E-2</v>
      </c>
    </row>
    <row r="1640" spans="2:57" x14ac:dyDescent="0.35">
      <c r="C1640" s="17"/>
      <c r="D1640" s="17"/>
      <c r="E1640" s="17"/>
      <c r="F1640" s="17"/>
      <c r="G1640" s="17"/>
      <c r="H1640" s="17"/>
      <c r="I1640" s="17"/>
      <c r="J1640" s="17"/>
      <c r="K1640" s="17"/>
      <c r="L1640" s="17"/>
      <c r="M1640" s="17"/>
      <c r="N1640" s="17"/>
      <c r="O1640" s="17"/>
      <c r="P1640" s="17"/>
      <c r="Q1640" s="17"/>
      <c r="R1640" s="17"/>
      <c r="S1640" s="17"/>
      <c r="T1640" s="17"/>
      <c r="U1640" s="17"/>
      <c r="V1640" s="17"/>
      <c r="W1640" s="17"/>
      <c r="X1640" s="17"/>
      <c r="Y1640" s="17"/>
      <c r="Z1640" s="17"/>
      <c r="AA1640" s="17"/>
      <c r="AB1640" s="17"/>
      <c r="AC1640" s="17"/>
      <c r="AD1640" s="17"/>
      <c r="AE1640" s="17"/>
      <c r="AF1640" s="17"/>
      <c r="AG1640" s="17"/>
      <c r="AH1640" s="17"/>
      <c r="AI1640" s="17"/>
      <c r="AJ1640" s="17"/>
      <c r="AK1640" s="17"/>
      <c r="AL1640" s="17"/>
      <c r="AM1640" s="17"/>
      <c r="AN1640" s="17"/>
      <c r="AO1640" s="17"/>
      <c r="AP1640" s="17"/>
      <c r="AQ1640" s="17"/>
      <c r="AR1640" s="17"/>
      <c r="AS1640" s="17"/>
      <c r="AT1640" s="17"/>
      <c r="AU1640" s="17"/>
      <c r="AV1640" s="17"/>
      <c r="AW1640" s="17"/>
      <c r="AX1640" s="17"/>
      <c r="AY1640" s="17"/>
      <c r="AZ1640" s="17"/>
      <c r="BA1640" s="17"/>
      <c r="BB1640" s="17"/>
      <c r="BC1640" s="17"/>
      <c r="BD1640" s="17"/>
      <c r="BE1640" s="17"/>
    </row>
    <row r="1641" spans="2:57" x14ac:dyDescent="0.35">
      <c r="B1641" s="6" t="s">
        <v>627</v>
      </c>
      <c r="C1641" s="17"/>
      <c r="D1641" s="17"/>
      <c r="E1641" s="17"/>
      <c r="F1641" s="17"/>
      <c r="G1641" s="17"/>
      <c r="H1641" s="17"/>
      <c r="I1641" s="17"/>
      <c r="J1641" s="17"/>
      <c r="K1641" s="17"/>
      <c r="L1641" s="17"/>
      <c r="M1641" s="17"/>
      <c r="N1641" s="17"/>
      <c r="O1641" s="17"/>
      <c r="P1641" s="17"/>
      <c r="Q1641" s="17"/>
      <c r="R1641" s="17"/>
      <c r="S1641" s="17"/>
      <c r="T1641" s="17"/>
      <c r="U1641" s="17"/>
      <c r="V1641" s="17"/>
      <c r="W1641" s="17"/>
      <c r="X1641" s="17"/>
      <c r="Y1641" s="17"/>
      <c r="Z1641" s="17"/>
      <c r="AA1641" s="17"/>
      <c r="AB1641" s="17"/>
      <c r="AC1641" s="17"/>
      <c r="AD1641" s="17"/>
      <c r="AE1641" s="17"/>
      <c r="AF1641" s="17"/>
      <c r="AG1641" s="17"/>
      <c r="AH1641" s="17"/>
      <c r="AI1641" s="17"/>
      <c r="AJ1641" s="17"/>
      <c r="AK1641" s="17"/>
      <c r="AL1641" s="17"/>
      <c r="AM1641" s="17"/>
      <c r="AN1641" s="17"/>
      <c r="AO1641" s="17"/>
      <c r="AP1641" s="17"/>
      <c r="AQ1641" s="17"/>
      <c r="AR1641" s="17"/>
      <c r="AS1641" s="17"/>
      <c r="AT1641" s="17"/>
      <c r="AU1641" s="17"/>
      <c r="AV1641" s="17"/>
      <c r="AW1641" s="17"/>
      <c r="AX1641" s="17"/>
      <c r="AY1641" s="17"/>
      <c r="AZ1641" s="17"/>
      <c r="BA1641" s="17"/>
      <c r="BB1641" s="17"/>
      <c r="BC1641" s="17"/>
      <c r="BD1641" s="17"/>
      <c r="BE1641" s="17"/>
    </row>
    <row r="1642" spans="2:57" x14ac:dyDescent="0.35">
      <c r="B1642" s="24" t="s">
        <v>85</v>
      </c>
      <c r="C1642" s="17"/>
      <c r="D1642" s="17"/>
      <c r="E1642" s="17"/>
      <c r="F1642" s="17"/>
      <c r="G1642" s="17"/>
      <c r="H1642" s="17"/>
      <c r="I1642" s="17"/>
      <c r="J1642" s="17"/>
      <c r="K1642" s="17"/>
      <c r="L1642" s="17"/>
      <c r="M1642" s="17"/>
      <c r="N1642" s="17"/>
      <c r="O1642" s="17"/>
      <c r="P1642" s="17"/>
      <c r="Q1642" s="17"/>
      <c r="R1642" s="17"/>
      <c r="S1642" s="17"/>
      <c r="T1642" s="17"/>
      <c r="U1642" s="17"/>
      <c r="V1642" s="17"/>
      <c r="W1642" s="17"/>
      <c r="X1642" s="17"/>
      <c r="Y1642" s="17"/>
      <c r="Z1642" s="17"/>
      <c r="AA1642" s="17"/>
      <c r="AB1642" s="17"/>
      <c r="AC1642" s="17"/>
      <c r="AD1642" s="17"/>
      <c r="AE1642" s="17"/>
      <c r="AF1642" s="17"/>
      <c r="AG1642" s="17"/>
      <c r="AH1642" s="17"/>
      <c r="AI1642" s="17"/>
      <c r="AJ1642" s="17"/>
      <c r="AK1642" s="17"/>
      <c r="AL1642" s="17"/>
      <c r="AM1642" s="17"/>
      <c r="AN1642" s="17"/>
      <c r="AO1642" s="17"/>
      <c r="AP1642" s="17"/>
      <c r="AQ1642" s="17"/>
      <c r="AR1642" s="17"/>
      <c r="AS1642" s="17"/>
      <c r="AT1642" s="17"/>
      <c r="AU1642" s="17"/>
      <c r="AV1642" s="17"/>
      <c r="AW1642" s="17"/>
      <c r="AX1642" s="17"/>
      <c r="AY1642" s="17"/>
      <c r="AZ1642" s="17"/>
      <c r="BA1642" s="17"/>
      <c r="BB1642" s="17"/>
      <c r="BC1642" s="17"/>
      <c r="BD1642" s="17"/>
      <c r="BE1642" s="17"/>
    </row>
    <row r="1643" spans="2:57" x14ac:dyDescent="0.35">
      <c r="B1643" t="s">
        <v>619</v>
      </c>
      <c r="C1643" s="17">
        <v>0.15299414966295999</v>
      </c>
      <c r="D1643" s="17">
        <v>0.15665973916283801</v>
      </c>
      <c r="E1643" s="17">
        <v>0.15155775543981601</v>
      </c>
      <c r="F1643" s="17"/>
      <c r="G1643" s="17">
        <v>0.16617422569558599</v>
      </c>
      <c r="H1643" s="17">
        <v>0.12738149154186701</v>
      </c>
      <c r="I1643" s="17">
        <v>0.108197112308958</v>
      </c>
      <c r="J1643" s="17">
        <v>0.23189623297818601</v>
      </c>
      <c r="K1643" s="17">
        <v>0.18680184301608199</v>
      </c>
      <c r="L1643" s="17">
        <v>0.13657992351994899</v>
      </c>
      <c r="M1643" s="17"/>
      <c r="N1643" s="17">
        <v>0.16549263404088499</v>
      </c>
      <c r="O1643" s="17">
        <v>0.17799853910233401</v>
      </c>
      <c r="P1643" s="17">
        <v>0.117933835083136</v>
      </c>
      <c r="Q1643" s="17">
        <v>7.4499041670537794E-2</v>
      </c>
      <c r="R1643" s="17"/>
      <c r="S1643" s="17">
        <v>0.15</v>
      </c>
      <c r="T1643" s="17">
        <v>0.133333333333333</v>
      </c>
      <c r="U1643" s="17">
        <v>8.8235294117647106E-2</v>
      </c>
      <c r="V1643" s="17">
        <v>0.11111111111111099</v>
      </c>
      <c r="W1643" s="17">
        <v>0.11864406779661001</v>
      </c>
      <c r="X1643" s="17">
        <v>0.151898734177215</v>
      </c>
      <c r="Y1643" s="17">
        <v>0.17142857142857101</v>
      </c>
      <c r="Z1643" s="17">
        <v>0.30232558139534899</v>
      </c>
      <c r="AA1643" s="17">
        <v>0.22222222222222199</v>
      </c>
      <c r="AB1643" s="17"/>
      <c r="AC1643" s="17">
        <v>0.14291356522192999</v>
      </c>
      <c r="AD1643" s="17">
        <v>0.16024377417647601</v>
      </c>
      <c r="AE1643" s="17">
        <v>0.13021974570883499</v>
      </c>
      <c r="AF1643" s="17"/>
      <c r="AG1643" s="17">
        <v>0.15547846767438001</v>
      </c>
      <c r="AH1643" s="17">
        <v>0.17098306722447901</v>
      </c>
      <c r="AI1643" s="17">
        <v>0.117088639467676</v>
      </c>
      <c r="AJ1643" s="17">
        <v>0.21919825984191299</v>
      </c>
      <c r="AK1643" s="17">
        <v>0.149755054320131</v>
      </c>
      <c r="AL1643" s="17"/>
      <c r="AM1643" s="17">
        <v>0.13305998733129401</v>
      </c>
      <c r="AN1643" s="17">
        <v>0.164076756564836</v>
      </c>
      <c r="AO1643" s="17">
        <v>0.14968175721948199</v>
      </c>
      <c r="AP1643" s="17">
        <v>0.163028420679664</v>
      </c>
      <c r="AQ1643" s="17">
        <v>3.9307395106195298E-2</v>
      </c>
      <c r="AR1643" s="17"/>
      <c r="AS1643" s="17">
        <v>0.15439170162178301</v>
      </c>
      <c r="AT1643" s="17">
        <v>0.16361159121417401</v>
      </c>
      <c r="AU1643" s="17">
        <v>0.15869805225022099</v>
      </c>
      <c r="AV1643" s="17">
        <v>0.11779387307775099</v>
      </c>
      <c r="AW1643" s="17"/>
      <c r="AX1643" s="17">
        <v>0.163920053158745</v>
      </c>
      <c r="AY1643" s="17"/>
      <c r="AZ1643" s="17">
        <v>0.156266229225828</v>
      </c>
      <c r="BA1643" s="17">
        <v>0.13536544609901799</v>
      </c>
      <c r="BB1643" s="17">
        <v>0.17258112056438801</v>
      </c>
      <c r="BC1643" s="17"/>
      <c r="BD1643" s="17">
        <v>0.14530737925548301</v>
      </c>
      <c r="BE1643" s="17">
        <v>0.157777645466123</v>
      </c>
    </row>
    <row r="1644" spans="2:57" x14ac:dyDescent="0.35">
      <c r="B1644" t="s">
        <v>620</v>
      </c>
      <c r="C1644" s="17">
        <v>0.303777582189388</v>
      </c>
      <c r="D1644" s="17">
        <v>0.32729966289969697</v>
      </c>
      <c r="E1644" s="17">
        <v>0.29137242975581301</v>
      </c>
      <c r="F1644" s="17"/>
      <c r="G1644" s="17">
        <v>0.27071578007901898</v>
      </c>
      <c r="H1644" s="17">
        <v>0.28343954381014103</v>
      </c>
      <c r="I1644" s="17">
        <v>0.34165966816245902</v>
      </c>
      <c r="J1644" s="17">
        <v>0.309925194946989</v>
      </c>
      <c r="K1644" s="17">
        <v>0.31177678943142301</v>
      </c>
      <c r="L1644" s="17">
        <v>0.245400574455128</v>
      </c>
      <c r="M1644" s="17"/>
      <c r="N1644" s="17">
        <v>0.330070656432845</v>
      </c>
      <c r="O1644" s="17">
        <v>0.26192059579638199</v>
      </c>
      <c r="P1644" s="17">
        <v>0.33220110019877902</v>
      </c>
      <c r="Q1644" s="17">
        <v>0.20825120079631801</v>
      </c>
      <c r="R1644" s="17"/>
      <c r="S1644" s="17">
        <v>0.28333333333333299</v>
      </c>
      <c r="T1644" s="17">
        <v>0.266666666666667</v>
      </c>
      <c r="U1644" s="17">
        <v>0.29411764705882398</v>
      </c>
      <c r="V1644" s="17">
        <v>0.34920634920634902</v>
      </c>
      <c r="W1644" s="17">
        <v>0.38983050847457601</v>
      </c>
      <c r="X1644" s="17">
        <v>0.379746835443038</v>
      </c>
      <c r="Y1644" s="17">
        <v>0.22857142857142901</v>
      </c>
      <c r="Z1644" s="17">
        <v>0.25581395348837199</v>
      </c>
      <c r="AA1644" s="17">
        <v>0.3</v>
      </c>
      <c r="AB1644" s="17"/>
      <c r="AC1644" s="17">
        <v>0.32696061898787399</v>
      </c>
      <c r="AD1644" s="17">
        <v>0.31369868764335002</v>
      </c>
      <c r="AE1644" s="17">
        <v>0.200618059500867</v>
      </c>
      <c r="AF1644" s="17"/>
      <c r="AG1644" s="17">
        <v>0.33022367107174599</v>
      </c>
      <c r="AH1644" s="17">
        <v>0.31282963034195699</v>
      </c>
      <c r="AI1644" s="17">
        <v>0.13923308656476599</v>
      </c>
      <c r="AJ1644" s="17">
        <v>0.38833271959647497</v>
      </c>
      <c r="AK1644" s="17">
        <v>0.30212661377137501</v>
      </c>
      <c r="AL1644" s="17"/>
      <c r="AM1644" s="17">
        <v>0.23739081115570701</v>
      </c>
      <c r="AN1644" s="17">
        <v>0.36968583649439501</v>
      </c>
      <c r="AO1644" s="17">
        <v>0.26024623923080098</v>
      </c>
      <c r="AP1644" s="17">
        <v>0.35030055531825199</v>
      </c>
      <c r="AQ1644" s="17">
        <v>0.25808976457089799</v>
      </c>
      <c r="AR1644" s="17"/>
      <c r="AS1644" s="17">
        <v>0.27923010007013799</v>
      </c>
      <c r="AT1644" s="17">
        <v>0.34608933153551702</v>
      </c>
      <c r="AU1644" s="17">
        <v>0.27789993666457302</v>
      </c>
      <c r="AV1644" s="17">
        <v>0.28428431015927802</v>
      </c>
      <c r="AW1644" s="17"/>
      <c r="AX1644" s="17">
        <v>0.31959470142423901</v>
      </c>
      <c r="AY1644" s="17"/>
      <c r="AZ1644" s="17">
        <v>0.282034863592799</v>
      </c>
      <c r="BA1644" s="17">
        <v>0.33860687842999498</v>
      </c>
      <c r="BB1644" s="17">
        <v>0.29225896868454798</v>
      </c>
      <c r="BC1644" s="17"/>
      <c r="BD1644" s="17">
        <v>0.29539903842040299</v>
      </c>
      <c r="BE1644" s="17">
        <v>0.33596570761556099</v>
      </c>
    </row>
    <row r="1645" spans="2:57" x14ac:dyDescent="0.35">
      <c r="B1645" t="s">
        <v>621</v>
      </c>
      <c r="C1645" s="17">
        <v>9.9635334424578698E-2</v>
      </c>
      <c r="D1645" s="17">
        <v>0.114371611599533</v>
      </c>
      <c r="E1645" s="17">
        <v>9.1437313036159096E-2</v>
      </c>
      <c r="F1645" s="17"/>
      <c r="G1645" s="17">
        <v>0.25257120201333599</v>
      </c>
      <c r="H1645" s="17">
        <v>0.147830205224598</v>
      </c>
      <c r="I1645" s="17">
        <v>7.4731788476401398E-2</v>
      </c>
      <c r="J1645" s="17">
        <v>3.1698674472723398E-2</v>
      </c>
      <c r="K1645" s="17">
        <v>6.2759071630890201E-2</v>
      </c>
      <c r="L1645" s="17">
        <v>0</v>
      </c>
      <c r="M1645" s="17"/>
      <c r="N1645" s="17">
        <v>8.7900685683871702E-2</v>
      </c>
      <c r="O1645" s="17">
        <v>0.11399231850369999</v>
      </c>
      <c r="P1645" s="17">
        <v>0.130901552977501</v>
      </c>
      <c r="Q1645" s="17">
        <v>8.4689351173227206E-2</v>
      </c>
      <c r="R1645" s="17"/>
      <c r="S1645" s="17">
        <v>0.18333333333333299</v>
      </c>
      <c r="T1645" s="17">
        <v>9.5238095238095205E-2</v>
      </c>
      <c r="U1645" s="17">
        <v>5.8823529411764698E-2</v>
      </c>
      <c r="V1645" s="17">
        <v>4.7619047619047603E-2</v>
      </c>
      <c r="W1645" s="17">
        <v>6.7796610169491497E-2</v>
      </c>
      <c r="X1645" s="17">
        <v>8.8607594936708806E-2</v>
      </c>
      <c r="Y1645" s="17">
        <v>0.14285714285714299</v>
      </c>
      <c r="Z1645" s="17">
        <v>6.9767441860465101E-2</v>
      </c>
      <c r="AA1645" s="17">
        <v>8.8888888888888906E-2</v>
      </c>
      <c r="AB1645" s="17"/>
      <c r="AC1645" s="17">
        <v>7.6057765614360798E-2</v>
      </c>
      <c r="AD1645" s="17">
        <v>0.107350948188696</v>
      </c>
      <c r="AE1645" s="17">
        <v>0.11639832365804</v>
      </c>
      <c r="AF1645" s="17"/>
      <c r="AG1645" s="17">
        <v>0.103912665452981</v>
      </c>
      <c r="AH1645" s="17">
        <v>0.103802210559337</v>
      </c>
      <c r="AI1645" s="17">
        <v>0.100982875390838</v>
      </c>
      <c r="AJ1645" s="17">
        <v>0.18883113101711901</v>
      </c>
      <c r="AK1645" s="17">
        <v>4.3877081052448398E-2</v>
      </c>
      <c r="AL1645" s="17"/>
      <c r="AM1645" s="17">
        <v>0.132407720985008</v>
      </c>
      <c r="AN1645" s="17">
        <v>7.9457031163827602E-2</v>
      </c>
      <c r="AO1645" s="17">
        <v>0.120247184163812</v>
      </c>
      <c r="AP1645" s="17">
        <v>8.8749860370137004E-2</v>
      </c>
      <c r="AQ1645" s="17">
        <v>8.4230132370418501E-2</v>
      </c>
      <c r="AR1645" s="17"/>
      <c r="AS1645" s="17">
        <v>6.3340585014259806E-2</v>
      </c>
      <c r="AT1645" s="17">
        <v>0.12469980950614799</v>
      </c>
      <c r="AU1645" s="17">
        <v>5.5734592847397998E-2</v>
      </c>
      <c r="AV1645" s="17">
        <v>0.16609799924006699</v>
      </c>
      <c r="AW1645" s="17"/>
      <c r="AX1645" s="17">
        <v>0.107926971394103</v>
      </c>
      <c r="AY1645" s="17"/>
      <c r="AZ1645" s="17">
        <v>0.114460612372334</v>
      </c>
      <c r="BA1645" s="17">
        <v>0.13562540622518399</v>
      </c>
      <c r="BB1645" s="17">
        <v>4.5527256665879499E-2</v>
      </c>
      <c r="BC1645" s="17"/>
      <c r="BD1645" s="17">
        <v>7.2165460556812902E-2</v>
      </c>
      <c r="BE1645" s="17">
        <v>0.141908636807282</v>
      </c>
    </row>
    <row r="1646" spans="2:57" x14ac:dyDescent="0.35">
      <c r="B1646" t="s">
        <v>622</v>
      </c>
      <c r="C1646" s="17">
        <v>6.0422499812308003E-2</v>
      </c>
      <c r="D1646" s="17">
        <v>8.01071936643208E-2</v>
      </c>
      <c r="E1646" s="17">
        <v>4.9129909541839503E-2</v>
      </c>
      <c r="F1646" s="17"/>
      <c r="G1646" s="17">
        <v>0.108437613364958</v>
      </c>
      <c r="H1646" s="17">
        <v>0.111250090951801</v>
      </c>
      <c r="I1646" s="17">
        <v>6.0245601278268002E-2</v>
      </c>
      <c r="J1646" s="17">
        <v>1.9286495843499701E-2</v>
      </c>
      <c r="K1646" s="17">
        <v>0</v>
      </c>
      <c r="L1646" s="17">
        <v>0</v>
      </c>
      <c r="M1646" s="17"/>
      <c r="N1646" s="17">
        <v>3.7164395858716101E-2</v>
      </c>
      <c r="O1646" s="17">
        <v>7.0901106367341302E-2</v>
      </c>
      <c r="P1646" s="17">
        <v>6.8685770833329801E-2</v>
      </c>
      <c r="Q1646" s="17">
        <v>0.14739695608037601</v>
      </c>
      <c r="R1646" s="17"/>
      <c r="S1646" s="17">
        <v>8.3333333333333301E-2</v>
      </c>
      <c r="T1646" s="17">
        <v>7.6190476190476197E-2</v>
      </c>
      <c r="U1646" s="17">
        <v>0.11764705882352899</v>
      </c>
      <c r="V1646" s="17">
        <v>4.7619047619047603E-2</v>
      </c>
      <c r="W1646" s="17">
        <v>3.3898305084745797E-2</v>
      </c>
      <c r="X1646" s="17">
        <v>5.0632911392405097E-2</v>
      </c>
      <c r="Y1646" s="17">
        <v>2.8571428571428598E-2</v>
      </c>
      <c r="Z1646" s="17">
        <v>4.6511627906976702E-2</v>
      </c>
      <c r="AA1646" s="17">
        <v>3.3333333333333298E-2</v>
      </c>
      <c r="AB1646" s="17"/>
      <c r="AC1646" s="17">
        <v>5.1597222259686E-2</v>
      </c>
      <c r="AD1646" s="17">
        <v>6.2840368978387198E-2</v>
      </c>
      <c r="AE1646" s="17">
        <v>6.4510668037376998E-2</v>
      </c>
      <c r="AF1646" s="17"/>
      <c r="AG1646" s="17">
        <v>5.2980057067156902E-2</v>
      </c>
      <c r="AH1646" s="17">
        <v>4.98299112293119E-2</v>
      </c>
      <c r="AI1646" s="17">
        <v>0.124005221329221</v>
      </c>
      <c r="AJ1646" s="17">
        <v>0</v>
      </c>
      <c r="AK1646" s="17">
        <v>2.2625617906142401E-2</v>
      </c>
      <c r="AL1646" s="17"/>
      <c r="AM1646" s="17">
        <v>0.14577336616075101</v>
      </c>
      <c r="AN1646" s="17">
        <v>4.2044573320672102E-2</v>
      </c>
      <c r="AO1646" s="17">
        <v>5.5383203159316503E-2</v>
      </c>
      <c r="AP1646" s="17">
        <v>5.22586250454447E-2</v>
      </c>
      <c r="AQ1646" s="17">
        <v>5.2553843273850799E-2</v>
      </c>
      <c r="AR1646" s="17"/>
      <c r="AS1646" s="17">
        <v>3.5836198974697503E-2</v>
      </c>
      <c r="AT1646" s="17">
        <v>8.6096995084912295E-2</v>
      </c>
      <c r="AU1646" s="17">
        <v>1.9953788346835401E-2</v>
      </c>
      <c r="AV1646" s="17">
        <v>0.100344696548572</v>
      </c>
      <c r="AW1646" s="17"/>
      <c r="AX1646" s="17">
        <v>5.3653853101742602E-2</v>
      </c>
      <c r="AY1646" s="17"/>
      <c r="AZ1646" s="17">
        <v>6.3921332457043095E-2</v>
      </c>
      <c r="BA1646" s="17">
        <v>8.8350303958834794E-2</v>
      </c>
      <c r="BB1646" s="17">
        <v>2.5641477922187201E-2</v>
      </c>
      <c r="BC1646" s="17"/>
      <c r="BD1646" s="17">
        <v>4.2293434049063598E-2</v>
      </c>
      <c r="BE1646" s="17">
        <v>9.3436985440398204E-2</v>
      </c>
    </row>
    <row r="1647" spans="2:57" x14ac:dyDescent="0.35">
      <c r="B1647" t="s">
        <v>623</v>
      </c>
      <c r="C1647" s="17">
        <v>2.2426355874935699E-2</v>
      </c>
      <c r="D1647" s="17">
        <v>2.5687128566698299E-2</v>
      </c>
      <c r="E1647" s="17">
        <v>2.0614121540841902E-2</v>
      </c>
      <c r="F1647" s="17"/>
      <c r="G1647" s="17">
        <v>1.45253499509923E-2</v>
      </c>
      <c r="H1647" s="17">
        <v>2.60418963747489E-2</v>
      </c>
      <c r="I1647" s="17">
        <v>4.25467347841193E-2</v>
      </c>
      <c r="J1647" s="17">
        <v>0</v>
      </c>
      <c r="K1647" s="17">
        <v>9.3134903640582807E-3</v>
      </c>
      <c r="L1647" s="17">
        <v>2.6998914854810301E-2</v>
      </c>
      <c r="M1647" s="17"/>
      <c r="N1647" s="17">
        <v>1.72956042913779E-2</v>
      </c>
      <c r="O1647" s="17">
        <v>2.7393912670557598E-2</v>
      </c>
      <c r="P1647" s="17">
        <v>2.8800106429233301E-2</v>
      </c>
      <c r="Q1647" s="17">
        <v>2.8655412000045299E-2</v>
      </c>
      <c r="R1647" s="17"/>
      <c r="S1647" s="17">
        <v>1.6666666666666701E-2</v>
      </c>
      <c r="T1647" s="17">
        <v>1.9047619047619001E-2</v>
      </c>
      <c r="U1647" s="17">
        <v>0</v>
      </c>
      <c r="V1647" s="17">
        <v>1.58730158730159E-2</v>
      </c>
      <c r="W1647" s="17">
        <v>3.3898305084745797E-2</v>
      </c>
      <c r="X1647" s="17">
        <v>6.3291139240506306E-2</v>
      </c>
      <c r="Y1647" s="17">
        <v>2.8571428571428598E-2</v>
      </c>
      <c r="Z1647" s="17">
        <v>2.32558139534884E-2</v>
      </c>
      <c r="AA1647" s="17">
        <v>1.1111111111111099E-2</v>
      </c>
      <c r="AB1647" s="17"/>
      <c r="AC1647" s="17">
        <v>3.5073895791473901E-2</v>
      </c>
      <c r="AD1647" s="17">
        <v>1.65973177451589E-2</v>
      </c>
      <c r="AE1647" s="17">
        <v>1.19949761377556E-2</v>
      </c>
      <c r="AF1647" s="17"/>
      <c r="AG1647" s="17">
        <v>2.9808902399507502E-2</v>
      </c>
      <c r="AH1647" s="17">
        <v>2.42509477778949E-2</v>
      </c>
      <c r="AI1647" s="17">
        <v>3.7045881457775202E-2</v>
      </c>
      <c r="AJ1647" s="17">
        <v>0</v>
      </c>
      <c r="AK1647" s="17">
        <v>0</v>
      </c>
      <c r="AL1647" s="17"/>
      <c r="AM1647" s="17">
        <v>3.2122961577592403E-2</v>
      </c>
      <c r="AN1647" s="17">
        <v>2.40549246347844E-2</v>
      </c>
      <c r="AO1647" s="17">
        <v>1.4428588787866001E-2</v>
      </c>
      <c r="AP1647" s="17">
        <v>2.7474883996811101E-2</v>
      </c>
      <c r="AQ1647" s="17">
        <v>8.5932305840746306E-2</v>
      </c>
      <c r="AR1647" s="17"/>
      <c r="AS1647" s="17">
        <v>1.0834082793496499E-2</v>
      </c>
      <c r="AT1647" s="17">
        <v>2.67266455384099E-2</v>
      </c>
      <c r="AU1647" s="17">
        <v>1.2671417044240201E-2</v>
      </c>
      <c r="AV1647" s="17">
        <v>4.6258222257109301E-2</v>
      </c>
      <c r="AW1647" s="17"/>
      <c r="AX1647" s="17">
        <v>1.7632125271032601E-2</v>
      </c>
      <c r="AY1647" s="17"/>
      <c r="AZ1647" s="17">
        <v>1.03699245002706E-2</v>
      </c>
      <c r="BA1647" s="17">
        <v>2.9334706674605401E-2</v>
      </c>
      <c r="BB1647" s="17">
        <v>2.7750392165257699E-2</v>
      </c>
      <c r="BC1647" s="17"/>
      <c r="BD1647" s="17">
        <v>2.4284528293420499E-2</v>
      </c>
      <c r="BE1647" s="17">
        <v>2.3682277928961701E-2</v>
      </c>
    </row>
    <row r="1648" spans="2:57" x14ac:dyDescent="0.35">
      <c r="B1648" t="s">
        <v>624</v>
      </c>
      <c r="C1648" s="17">
        <v>1.47387484692027E-2</v>
      </c>
      <c r="D1648" s="17">
        <v>2.7363148975754301E-2</v>
      </c>
      <c r="E1648" s="17">
        <v>7.3835604189670303E-3</v>
      </c>
      <c r="F1648" s="17"/>
      <c r="G1648" s="17">
        <v>2.7688950584152001E-2</v>
      </c>
      <c r="H1648" s="17">
        <v>3.8757163019142497E-2</v>
      </c>
      <c r="I1648" s="17">
        <v>5.0276460032178004E-3</v>
      </c>
      <c r="J1648" s="17">
        <v>0</v>
      </c>
      <c r="K1648" s="17">
        <v>0</v>
      </c>
      <c r="L1648" s="17">
        <v>0</v>
      </c>
      <c r="M1648" s="17"/>
      <c r="N1648" s="17">
        <v>9.3702494571118195E-3</v>
      </c>
      <c r="O1648" s="17">
        <v>1.6844631705175001E-2</v>
      </c>
      <c r="P1648" s="17">
        <v>1.9130881507947201E-2</v>
      </c>
      <c r="Q1648" s="17">
        <v>1.8116795767159199E-2</v>
      </c>
      <c r="R1648" s="17"/>
      <c r="S1648" s="17">
        <v>2.5000000000000001E-2</v>
      </c>
      <c r="T1648" s="17">
        <v>1.9047619047619001E-2</v>
      </c>
      <c r="U1648" s="17">
        <v>0</v>
      </c>
      <c r="V1648" s="17">
        <v>3.17460317460318E-2</v>
      </c>
      <c r="W1648" s="17">
        <v>0</v>
      </c>
      <c r="X1648" s="17">
        <v>1.26582278481013E-2</v>
      </c>
      <c r="Y1648" s="17">
        <v>0</v>
      </c>
      <c r="Z1648" s="17">
        <v>0</v>
      </c>
      <c r="AA1648" s="17">
        <v>2.2222222222222199E-2</v>
      </c>
      <c r="AB1648" s="17"/>
      <c r="AC1648" s="17">
        <v>1.9876450915661599E-2</v>
      </c>
      <c r="AD1648" s="17">
        <v>5.9778113936574196E-3</v>
      </c>
      <c r="AE1648" s="17">
        <v>3.6399992666922502E-2</v>
      </c>
      <c r="AF1648" s="17"/>
      <c r="AG1648" s="17">
        <v>4.0203762647706299E-3</v>
      </c>
      <c r="AH1648" s="17">
        <v>1.45341915266207E-2</v>
      </c>
      <c r="AI1648" s="17">
        <v>6.45485223428479E-2</v>
      </c>
      <c r="AJ1648" s="17">
        <v>0</v>
      </c>
      <c r="AK1648" s="17">
        <v>0</v>
      </c>
      <c r="AL1648" s="17"/>
      <c r="AM1648" s="17">
        <v>0</v>
      </c>
      <c r="AN1648" s="17">
        <v>3.4677419202821601E-2</v>
      </c>
      <c r="AO1648" s="17">
        <v>1.5731235457668701E-2</v>
      </c>
      <c r="AP1648" s="17">
        <v>5.4882138517537097E-3</v>
      </c>
      <c r="AQ1648" s="17">
        <v>0</v>
      </c>
      <c r="AR1648" s="17"/>
      <c r="AS1648" s="17">
        <v>1.6305121690867501E-2</v>
      </c>
      <c r="AT1648" s="17">
        <v>2.48335010865217E-2</v>
      </c>
      <c r="AU1648" s="17">
        <v>0</v>
      </c>
      <c r="AV1648" s="17">
        <v>9.3284168632193406E-3</v>
      </c>
      <c r="AW1648" s="17"/>
      <c r="AX1648" s="17">
        <v>1.6920535639811499E-2</v>
      </c>
      <c r="AY1648" s="17"/>
      <c r="AZ1648" s="17">
        <v>2.3102091415769299E-2</v>
      </c>
      <c r="BA1648" s="17">
        <v>1.6463671068270101E-2</v>
      </c>
      <c r="BB1648" s="17">
        <v>4.8480432503632898E-3</v>
      </c>
      <c r="BC1648" s="17"/>
      <c r="BD1648" s="17">
        <v>1.7187373850859299E-2</v>
      </c>
      <c r="BE1648" s="17">
        <v>1.6301191516780299E-2</v>
      </c>
    </row>
    <row r="1649" spans="2:57" x14ac:dyDescent="0.35">
      <c r="B1649" t="s">
        <v>625</v>
      </c>
      <c r="C1649" s="17">
        <v>4.4554573966338702E-3</v>
      </c>
      <c r="D1649" s="17">
        <v>3.5403505546829001E-3</v>
      </c>
      <c r="E1649" s="17">
        <v>5.01458646019528E-3</v>
      </c>
      <c r="F1649" s="17"/>
      <c r="G1649" s="17">
        <v>1.3961081970439999E-2</v>
      </c>
      <c r="H1649" s="17">
        <v>6.3579166301065198E-3</v>
      </c>
      <c r="I1649" s="17">
        <v>5.0276460032178004E-3</v>
      </c>
      <c r="J1649" s="17">
        <v>0</v>
      </c>
      <c r="K1649" s="17">
        <v>0</v>
      </c>
      <c r="L1649" s="17">
        <v>0</v>
      </c>
      <c r="M1649" s="17"/>
      <c r="N1649" s="17">
        <v>0</v>
      </c>
      <c r="O1649" s="17">
        <v>7.0670006579182298E-3</v>
      </c>
      <c r="P1649" s="17">
        <v>9.7487505942065195E-3</v>
      </c>
      <c r="Q1649" s="17">
        <v>1.3550370532697101E-2</v>
      </c>
      <c r="R1649" s="17"/>
      <c r="S1649" s="17">
        <v>8.3333333333333297E-3</v>
      </c>
      <c r="T1649" s="17">
        <v>0</v>
      </c>
      <c r="U1649" s="17">
        <v>0</v>
      </c>
      <c r="V1649" s="17">
        <v>1.58730158730159E-2</v>
      </c>
      <c r="W1649" s="17">
        <v>0</v>
      </c>
      <c r="X1649" s="17">
        <v>0</v>
      </c>
      <c r="Y1649" s="17">
        <v>1.4285714285714299E-2</v>
      </c>
      <c r="Z1649" s="17">
        <v>0</v>
      </c>
      <c r="AA1649" s="17">
        <v>0</v>
      </c>
      <c r="AB1649" s="17"/>
      <c r="AC1649" s="17">
        <v>0</v>
      </c>
      <c r="AD1649" s="17">
        <v>5.2167474430760401E-3</v>
      </c>
      <c r="AE1649" s="17">
        <v>1.56859472531602E-2</v>
      </c>
      <c r="AF1649" s="17"/>
      <c r="AG1649" s="17">
        <v>0</v>
      </c>
      <c r="AH1649" s="17">
        <v>6.5075893177387097E-3</v>
      </c>
      <c r="AI1649" s="17">
        <v>0</v>
      </c>
      <c r="AJ1649" s="17">
        <v>0</v>
      </c>
      <c r="AK1649" s="17">
        <v>0</v>
      </c>
      <c r="AL1649" s="17"/>
      <c r="AM1649" s="17">
        <v>0</v>
      </c>
      <c r="AN1649" s="17">
        <v>8.0309937583731596E-3</v>
      </c>
      <c r="AO1649" s="17">
        <v>0</v>
      </c>
      <c r="AP1649" s="17">
        <v>6.6551430428242698E-3</v>
      </c>
      <c r="AQ1649" s="17">
        <v>3.9307395106195298E-2</v>
      </c>
      <c r="AR1649" s="17"/>
      <c r="AS1649" s="17">
        <v>6.5327875051225601E-3</v>
      </c>
      <c r="AT1649" s="17">
        <v>7.5254488396641903E-3</v>
      </c>
      <c r="AU1649" s="17">
        <v>0</v>
      </c>
      <c r="AV1649" s="17">
        <v>0</v>
      </c>
      <c r="AW1649" s="17"/>
      <c r="AX1649" s="17">
        <v>1.64674460814703E-3</v>
      </c>
      <c r="AY1649" s="17"/>
      <c r="AZ1649" s="17">
        <v>1.01867636408394E-2</v>
      </c>
      <c r="BA1649" s="17">
        <v>0</v>
      </c>
      <c r="BB1649" s="17">
        <v>4.3970624828876302E-3</v>
      </c>
      <c r="BC1649" s="17"/>
      <c r="BD1649" s="17">
        <v>0</v>
      </c>
      <c r="BE1649" s="17">
        <v>5.9777190640531398E-3</v>
      </c>
    </row>
    <row r="1650" spans="2:57" x14ac:dyDescent="0.35">
      <c r="B1650" t="s">
        <v>626</v>
      </c>
      <c r="C1650" s="17">
        <v>0.19173641148382201</v>
      </c>
      <c r="D1650" s="17">
        <v>0.148616065115309</v>
      </c>
      <c r="E1650" s="17">
        <v>0.21576645373408901</v>
      </c>
      <c r="F1650" s="17"/>
      <c r="G1650" s="17">
        <v>6.4027723870359807E-2</v>
      </c>
      <c r="H1650" s="17">
        <v>0.130114222973192</v>
      </c>
      <c r="I1650" s="17">
        <v>0.22472677418425699</v>
      </c>
      <c r="J1650" s="17">
        <v>0.19410881027575799</v>
      </c>
      <c r="K1650" s="17">
        <v>0.27521454760675601</v>
      </c>
      <c r="L1650" s="17">
        <v>0.361285130045013</v>
      </c>
      <c r="M1650" s="17"/>
      <c r="N1650" s="17">
        <v>0.210616565624796</v>
      </c>
      <c r="O1650" s="17">
        <v>0.21449422915594399</v>
      </c>
      <c r="P1650" s="17">
        <v>0.151163960068457</v>
      </c>
      <c r="Q1650" s="17">
        <v>0.108055518863303</v>
      </c>
      <c r="R1650" s="17"/>
      <c r="S1650" s="17">
        <v>0.125</v>
      </c>
      <c r="T1650" s="17">
        <v>0.21904761904761899</v>
      </c>
      <c r="U1650" s="17">
        <v>0.35294117647058798</v>
      </c>
      <c r="V1650" s="17">
        <v>0.19047619047618999</v>
      </c>
      <c r="W1650" s="17">
        <v>0.22033898305084701</v>
      </c>
      <c r="X1650" s="17">
        <v>0.10126582278481</v>
      </c>
      <c r="Y1650" s="17">
        <v>0.22857142857142901</v>
      </c>
      <c r="Z1650" s="17">
        <v>0.116279069767442</v>
      </c>
      <c r="AA1650" s="17">
        <v>0.16666666666666699</v>
      </c>
      <c r="AB1650" s="17"/>
      <c r="AC1650" s="17">
        <v>0.187651600514703</v>
      </c>
      <c r="AD1650" s="17">
        <v>0.19410297890151701</v>
      </c>
      <c r="AE1650" s="17">
        <v>0.20223992727845899</v>
      </c>
      <c r="AF1650" s="17"/>
      <c r="AG1650" s="17">
        <v>0.19657394454288801</v>
      </c>
      <c r="AH1650" s="17">
        <v>0.16981055640699899</v>
      </c>
      <c r="AI1650" s="17">
        <v>0.27836248490949</v>
      </c>
      <c r="AJ1650" s="17">
        <v>0</v>
      </c>
      <c r="AK1650" s="17">
        <v>0.268660207682129</v>
      </c>
      <c r="AL1650" s="17"/>
      <c r="AM1650" s="17">
        <v>0.114978839630324</v>
      </c>
      <c r="AN1650" s="17">
        <v>0.13013044839525001</v>
      </c>
      <c r="AO1650" s="17">
        <v>0.209579371909731</v>
      </c>
      <c r="AP1650" s="17">
        <v>0.204346379510841</v>
      </c>
      <c r="AQ1650" s="17">
        <v>0.26275999539414602</v>
      </c>
      <c r="AR1650" s="17"/>
      <c r="AS1650" s="17">
        <v>0.22872720476428801</v>
      </c>
      <c r="AT1650" s="17">
        <v>0.15012459666418801</v>
      </c>
      <c r="AU1650" s="17">
        <v>0.20728975539622799</v>
      </c>
      <c r="AV1650" s="17">
        <v>0.202631291904151</v>
      </c>
      <c r="AW1650" s="17"/>
      <c r="AX1650" s="17">
        <v>0.18793093972524</v>
      </c>
      <c r="AY1650" s="17"/>
      <c r="AZ1650" s="17">
        <v>0.17185708539609101</v>
      </c>
      <c r="BA1650" s="17">
        <v>0.151765072820888</v>
      </c>
      <c r="BB1650" s="17">
        <v>0.27051075048975898</v>
      </c>
      <c r="BC1650" s="17"/>
      <c r="BD1650" s="17">
        <v>0.21760586576492399</v>
      </c>
      <c r="BE1650" s="17">
        <v>0.15806299264922799</v>
      </c>
    </row>
    <row r="1651" spans="2:57" x14ac:dyDescent="0.35">
      <c r="B1651" t="s">
        <v>81</v>
      </c>
      <c r="C1651" s="17">
        <v>0.14981346068617099</v>
      </c>
      <c r="D1651" s="17">
        <v>0.116355099461166</v>
      </c>
      <c r="E1651" s="17">
        <v>0.16772387007228001</v>
      </c>
      <c r="F1651" s="17"/>
      <c r="G1651" s="17">
        <v>8.1898072471156894E-2</v>
      </c>
      <c r="H1651" s="17">
        <v>0.12882746947440299</v>
      </c>
      <c r="I1651" s="17">
        <v>0.13783702879910201</v>
      </c>
      <c r="J1651" s="17">
        <v>0.213084591482844</v>
      </c>
      <c r="K1651" s="17">
        <v>0.154134257950791</v>
      </c>
      <c r="L1651" s="17">
        <v>0.22973545712509999</v>
      </c>
      <c r="M1651" s="17"/>
      <c r="N1651" s="17">
        <v>0.14208920861039601</v>
      </c>
      <c r="O1651" s="17">
        <v>0.10938766604064799</v>
      </c>
      <c r="P1651" s="17">
        <v>0.14143404230741</v>
      </c>
      <c r="Q1651" s="17">
        <v>0.31678535311633699</v>
      </c>
      <c r="R1651" s="17"/>
      <c r="S1651" s="17">
        <v>0.125</v>
      </c>
      <c r="T1651" s="17">
        <v>0.17142857142857101</v>
      </c>
      <c r="U1651" s="17">
        <v>8.8235294117647106E-2</v>
      </c>
      <c r="V1651" s="17">
        <v>0.19047619047618999</v>
      </c>
      <c r="W1651" s="17">
        <v>0.13559322033898299</v>
      </c>
      <c r="X1651" s="17">
        <v>0.151898734177215</v>
      </c>
      <c r="Y1651" s="17">
        <v>0.157142857142857</v>
      </c>
      <c r="Z1651" s="17">
        <v>0.186046511627907</v>
      </c>
      <c r="AA1651" s="17">
        <v>0.155555555555556</v>
      </c>
      <c r="AB1651" s="17"/>
      <c r="AC1651" s="17">
        <v>0.15986888069430999</v>
      </c>
      <c r="AD1651" s="17">
        <v>0.133971365529682</v>
      </c>
      <c r="AE1651" s="17">
        <v>0.221932359758584</v>
      </c>
      <c r="AF1651" s="17"/>
      <c r="AG1651" s="17">
        <v>0.12700191552657</v>
      </c>
      <c r="AH1651" s="17">
        <v>0.14745189561566099</v>
      </c>
      <c r="AI1651" s="17">
        <v>0.13873328853738601</v>
      </c>
      <c r="AJ1651" s="17">
        <v>0.20363788954449299</v>
      </c>
      <c r="AK1651" s="17">
        <v>0.212955425267775</v>
      </c>
      <c r="AL1651" s="17"/>
      <c r="AM1651" s="17">
        <v>0.204266313159323</v>
      </c>
      <c r="AN1651" s="17">
        <v>0.147842016465041</v>
      </c>
      <c r="AO1651" s="17">
        <v>0.174702420071324</v>
      </c>
      <c r="AP1651" s="17">
        <v>0.101697918184272</v>
      </c>
      <c r="AQ1651" s="17">
        <v>0.17781916833754999</v>
      </c>
      <c r="AR1651" s="17"/>
      <c r="AS1651" s="17">
        <v>0.204802217565347</v>
      </c>
      <c r="AT1651" s="17">
        <v>7.0292080530464707E-2</v>
      </c>
      <c r="AU1651" s="17">
        <v>0.26775245745050502</v>
      </c>
      <c r="AV1651" s="17">
        <v>7.3261189949853298E-2</v>
      </c>
      <c r="AW1651" s="17"/>
      <c r="AX1651" s="17">
        <v>0.13077407567693899</v>
      </c>
      <c r="AY1651" s="17"/>
      <c r="AZ1651" s="17">
        <v>0.16780109739902599</v>
      </c>
      <c r="BA1651" s="17">
        <v>0.104488514723205</v>
      </c>
      <c r="BB1651" s="17">
        <v>0.156484927774729</v>
      </c>
      <c r="BC1651" s="17"/>
      <c r="BD1651" s="17">
        <v>0.185756919809033</v>
      </c>
      <c r="BE1651" s="17">
        <v>6.6886843511612504E-2</v>
      </c>
    </row>
    <row r="1652" spans="2:57" x14ac:dyDescent="0.35">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c r="AX1652" s="17"/>
      <c r="AY1652" s="17"/>
      <c r="AZ1652" s="17"/>
      <c r="BA1652" s="17"/>
      <c r="BB1652" s="17"/>
      <c r="BC1652" s="17"/>
      <c r="BD1652" s="17"/>
      <c r="BE1652" s="17"/>
    </row>
    <row r="1653" spans="2:57" x14ac:dyDescent="0.35">
      <c r="B1653" s="6" t="s">
        <v>629</v>
      </c>
      <c r="C1653" s="17"/>
      <c r="D1653" s="17"/>
      <c r="E1653" s="17"/>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c r="AP1653" s="17"/>
      <c r="AQ1653" s="17"/>
      <c r="AR1653" s="17"/>
      <c r="AS1653" s="17"/>
      <c r="AT1653" s="17"/>
      <c r="AU1653" s="17"/>
      <c r="AV1653" s="17"/>
      <c r="AW1653" s="17"/>
      <c r="AX1653" s="17"/>
      <c r="AY1653" s="17"/>
      <c r="AZ1653" s="17"/>
      <c r="BA1653" s="17"/>
      <c r="BB1653" s="17"/>
      <c r="BC1653" s="17"/>
      <c r="BD1653" s="17"/>
      <c r="BE1653" s="17"/>
    </row>
    <row r="1654" spans="2:57" x14ac:dyDescent="0.35">
      <c r="B1654" s="24" t="s">
        <v>85</v>
      </c>
      <c r="C1654" s="17"/>
      <c r="D1654" s="17"/>
      <c r="E1654" s="17"/>
      <c r="F1654" s="17"/>
      <c r="G1654" s="17"/>
      <c r="H1654" s="17"/>
      <c r="I1654" s="17"/>
      <c r="J1654" s="17"/>
      <c r="K1654" s="17"/>
      <c r="L1654" s="17"/>
      <c r="M1654" s="17"/>
      <c r="N1654" s="17"/>
      <c r="O1654" s="17"/>
      <c r="P1654" s="17"/>
      <c r="Q1654" s="17"/>
      <c r="R1654" s="17"/>
      <c r="S1654" s="17"/>
      <c r="T1654" s="17"/>
      <c r="U1654" s="17"/>
      <c r="V1654" s="17"/>
      <c r="W1654" s="17"/>
      <c r="X1654" s="17"/>
      <c r="Y1654" s="17"/>
      <c r="Z1654" s="17"/>
      <c r="AA1654" s="17"/>
      <c r="AB1654" s="17"/>
      <c r="AC1654" s="17"/>
      <c r="AD1654" s="17"/>
      <c r="AE1654" s="17"/>
      <c r="AF1654" s="17"/>
      <c r="AG1654" s="17"/>
      <c r="AH1654" s="17"/>
      <c r="AI1654" s="17"/>
      <c r="AJ1654" s="17"/>
      <c r="AK1654" s="17"/>
      <c r="AL1654" s="17"/>
      <c r="AM1654" s="17"/>
      <c r="AN1654" s="17"/>
      <c r="AO1654" s="17"/>
      <c r="AP1654" s="17"/>
      <c r="AQ1654" s="17"/>
      <c r="AR1654" s="17"/>
      <c r="AS1654" s="17"/>
      <c r="AT1654" s="17"/>
      <c r="AU1654" s="17"/>
      <c r="AV1654" s="17"/>
      <c r="AW1654" s="17"/>
      <c r="AX1654" s="17"/>
      <c r="AY1654" s="17"/>
      <c r="AZ1654" s="17"/>
      <c r="BA1654" s="17"/>
      <c r="BB1654" s="17"/>
      <c r="BC1654" s="17"/>
      <c r="BD1654" s="17"/>
      <c r="BE1654" s="17"/>
    </row>
    <row r="1655" spans="2:57" x14ac:dyDescent="0.35">
      <c r="B1655" t="s">
        <v>612</v>
      </c>
      <c r="C1655" s="17">
        <v>0.34731292999282698</v>
      </c>
      <c r="D1655" s="17">
        <v>0.33912987555899798</v>
      </c>
      <c r="E1655" s="17">
        <v>0.35375846204647099</v>
      </c>
      <c r="F1655" s="17"/>
      <c r="G1655" s="17">
        <v>0.29029120804273001</v>
      </c>
      <c r="H1655" s="17">
        <v>0.27902250172697102</v>
      </c>
      <c r="I1655" s="17">
        <v>0.30793611271570498</v>
      </c>
      <c r="J1655" s="17">
        <v>0.44268456898376002</v>
      </c>
      <c r="K1655" s="17">
        <v>0.432044899793669</v>
      </c>
      <c r="L1655" s="17">
        <v>0.469525152122236</v>
      </c>
      <c r="M1655" s="17"/>
      <c r="N1655" s="17">
        <v>0.37447242157371402</v>
      </c>
      <c r="O1655" s="17">
        <v>0.35022915390524201</v>
      </c>
      <c r="P1655" s="17">
        <v>0.36682770893489802</v>
      </c>
      <c r="Q1655" s="17">
        <v>0.148738767577622</v>
      </c>
      <c r="R1655" s="17"/>
      <c r="S1655" s="17">
        <v>0.34166666666666701</v>
      </c>
      <c r="T1655" s="17">
        <v>0.30476190476190501</v>
      </c>
      <c r="U1655" s="17">
        <v>0.41176470588235298</v>
      </c>
      <c r="V1655" s="17">
        <v>0.39682539682539703</v>
      </c>
      <c r="W1655" s="17">
        <v>0.355932203389831</v>
      </c>
      <c r="X1655" s="17">
        <v>0.354430379746835</v>
      </c>
      <c r="Y1655" s="17">
        <v>0.35714285714285698</v>
      </c>
      <c r="Z1655" s="17">
        <v>0.39534883720930197</v>
      </c>
      <c r="AA1655" s="17">
        <v>0.27777777777777801</v>
      </c>
      <c r="AB1655" s="17"/>
      <c r="AC1655" s="17">
        <v>0.34036749645736097</v>
      </c>
      <c r="AD1655" s="17">
        <v>0.38197196846324</v>
      </c>
      <c r="AE1655" s="17">
        <v>0.24697655867638801</v>
      </c>
      <c r="AF1655" s="17"/>
      <c r="AG1655" s="17">
        <v>0.40554396144781402</v>
      </c>
      <c r="AH1655" s="17">
        <v>0.35979077191370201</v>
      </c>
      <c r="AI1655" s="17">
        <v>0.27092105821441897</v>
      </c>
      <c r="AJ1655" s="17">
        <v>0.408029390859032</v>
      </c>
      <c r="AK1655" s="17">
        <v>0.30241162640003799</v>
      </c>
      <c r="AL1655" s="17"/>
      <c r="AM1655" s="17">
        <v>0.21519569948134401</v>
      </c>
      <c r="AN1655" s="17">
        <v>0.38214927869948601</v>
      </c>
      <c r="AO1655" s="17">
        <v>0.32872706088487402</v>
      </c>
      <c r="AP1655" s="17">
        <v>0.39601021700114403</v>
      </c>
      <c r="AQ1655" s="17">
        <v>0.22566793569628699</v>
      </c>
      <c r="AR1655" s="17"/>
      <c r="AS1655" s="17">
        <v>0.31751968595978902</v>
      </c>
      <c r="AT1655" s="17">
        <v>0.39255263963249398</v>
      </c>
      <c r="AU1655" s="17">
        <v>0.33152251420301398</v>
      </c>
      <c r="AV1655" s="17">
        <v>0.31584103156612198</v>
      </c>
      <c r="AW1655" s="17"/>
      <c r="AX1655" s="17">
        <v>0.36354910571367399</v>
      </c>
      <c r="AY1655" s="17"/>
      <c r="AZ1655" s="17">
        <v>0.30298662773823098</v>
      </c>
      <c r="BA1655" s="17">
        <v>0.30848138083399601</v>
      </c>
      <c r="BB1655" s="17">
        <v>0.46029365588721399</v>
      </c>
      <c r="BC1655" s="17"/>
      <c r="BD1655" s="17">
        <v>0.33518645182562801</v>
      </c>
      <c r="BE1655" s="17">
        <v>0.36645941504899199</v>
      </c>
    </row>
    <row r="1656" spans="2:57" x14ac:dyDescent="0.35">
      <c r="B1656" t="s">
        <v>613</v>
      </c>
      <c r="C1656" s="17">
        <v>0.15561638465775601</v>
      </c>
      <c r="D1656" s="17">
        <v>0.166895526639422</v>
      </c>
      <c r="E1656" s="17">
        <v>0.14971474258922901</v>
      </c>
      <c r="F1656" s="17"/>
      <c r="G1656" s="17">
        <v>0.21189125792925301</v>
      </c>
      <c r="H1656" s="17">
        <v>0.19590863407143699</v>
      </c>
      <c r="I1656" s="17">
        <v>0.18301206843141099</v>
      </c>
      <c r="J1656" s="17">
        <v>9.9904399172891803E-2</v>
      </c>
      <c r="K1656" s="17">
        <v>0.112817275380642</v>
      </c>
      <c r="L1656" s="17">
        <v>0</v>
      </c>
      <c r="M1656" s="17"/>
      <c r="N1656" s="17">
        <v>0.184490235620659</v>
      </c>
      <c r="O1656" s="17">
        <v>0.12658765262383301</v>
      </c>
      <c r="P1656" s="17">
        <v>0.12081191780122701</v>
      </c>
      <c r="Q1656" s="17">
        <v>0.11571126173343101</v>
      </c>
      <c r="R1656" s="17"/>
      <c r="S1656" s="17">
        <v>0.19166666666666701</v>
      </c>
      <c r="T1656" s="17">
        <v>0.161904761904762</v>
      </c>
      <c r="U1656" s="17">
        <v>0.17647058823529399</v>
      </c>
      <c r="V1656" s="17">
        <v>7.9365079365079402E-2</v>
      </c>
      <c r="W1656" s="17">
        <v>0.169491525423729</v>
      </c>
      <c r="X1656" s="17">
        <v>8.8607594936708806E-2</v>
      </c>
      <c r="Y1656" s="17">
        <v>0.1</v>
      </c>
      <c r="Z1656" s="17">
        <v>0.232558139534884</v>
      </c>
      <c r="AA1656" s="17">
        <v>0.211111111111111</v>
      </c>
      <c r="AB1656" s="17"/>
      <c r="AC1656" s="17">
        <v>0.15620200433053799</v>
      </c>
      <c r="AD1656" s="17">
        <v>0.163066438104433</v>
      </c>
      <c r="AE1656" s="17">
        <v>0.110052485997387</v>
      </c>
      <c r="AF1656" s="17"/>
      <c r="AG1656" s="17">
        <v>0.15747041742645401</v>
      </c>
      <c r="AH1656" s="17">
        <v>0.16309506693024201</v>
      </c>
      <c r="AI1656" s="17">
        <v>0.15334760277036</v>
      </c>
      <c r="AJ1656" s="17">
        <v>0.18469483005198201</v>
      </c>
      <c r="AK1656" s="17">
        <v>0.12742556933836599</v>
      </c>
      <c r="AL1656" s="17"/>
      <c r="AM1656" s="17">
        <v>0.15233963952759699</v>
      </c>
      <c r="AN1656" s="17">
        <v>0.136061028401433</v>
      </c>
      <c r="AO1656" s="17">
        <v>0.150364001514842</v>
      </c>
      <c r="AP1656" s="17">
        <v>0.19445483506507499</v>
      </c>
      <c r="AQ1656" s="17">
        <v>3.9307395106195298E-2</v>
      </c>
      <c r="AR1656" s="17"/>
      <c r="AS1656" s="17">
        <v>0.123942500786654</v>
      </c>
      <c r="AT1656" s="17">
        <v>0.18110098235194899</v>
      </c>
      <c r="AU1656" s="17">
        <v>0.12907018561931999</v>
      </c>
      <c r="AV1656" s="17">
        <v>0.188594775952551</v>
      </c>
      <c r="AW1656" s="17"/>
      <c r="AX1656" s="17">
        <v>0.159634084155207</v>
      </c>
      <c r="AY1656" s="17"/>
      <c r="AZ1656" s="17">
        <v>0.151554736646483</v>
      </c>
      <c r="BA1656" s="17">
        <v>0.204060497289864</v>
      </c>
      <c r="BB1656" s="17">
        <v>0.103294349973865</v>
      </c>
      <c r="BC1656" s="17"/>
      <c r="BD1656" s="17">
        <v>0.13311675170263201</v>
      </c>
      <c r="BE1656" s="17">
        <v>0.18610837985824</v>
      </c>
    </row>
    <row r="1657" spans="2:57" x14ac:dyDescent="0.35">
      <c r="B1657" t="s">
        <v>614</v>
      </c>
      <c r="C1657" s="17">
        <v>9.4806177302550407E-2</v>
      </c>
      <c r="D1657" s="17">
        <v>0.110860152485367</v>
      </c>
      <c r="E1657" s="17">
        <v>8.5810503400883795E-2</v>
      </c>
      <c r="F1657" s="17"/>
      <c r="G1657" s="17">
        <v>0.142188250222019</v>
      </c>
      <c r="H1657" s="17">
        <v>0.13982532895849301</v>
      </c>
      <c r="I1657" s="17">
        <v>0.13810884141671001</v>
      </c>
      <c r="J1657" s="17">
        <v>2.77120912700504E-2</v>
      </c>
      <c r="K1657" s="17">
        <v>1.03820524918772E-2</v>
      </c>
      <c r="L1657" s="17">
        <v>0</v>
      </c>
      <c r="M1657" s="17"/>
      <c r="N1657" s="17">
        <v>8.8289516918684696E-2</v>
      </c>
      <c r="O1657" s="17">
        <v>0.10506880562161899</v>
      </c>
      <c r="P1657" s="17">
        <v>0.111576628541603</v>
      </c>
      <c r="Q1657" s="17">
        <v>8.4246675723930894E-2</v>
      </c>
      <c r="R1657" s="17"/>
      <c r="S1657" s="17">
        <v>0.125</v>
      </c>
      <c r="T1657" s="17">
        <v>9.5238095238095205E-2</v>
      </c>
      <c r="U1657" s="17">
        <v>0.11764705882352899</v>
      </c>
      <c r="V1657" s="17">
        <v>7.9365079365079402E-2</v>
      </c>
      <c r="W1657" s="17">
        <v>5.0847457627118599E-2</v>
      </c>
      <c r="X1657" s="17">
        <v>0.10126582278481</v>
      </c>
      <c r="Y1657" s="17">
        <v>0.128571428571429</v>
      </c>
      <c r="Z1657" s="17">
        <v>2.32558139534884E-2</v>
      </c>
      <c r="AA1657" s="17">
        <v>7.7777777777777807E-2</v>
      </c>
      <c r="AB1657" s="17"/>
      <c r="AC1657" s="17">
        <v>5.46732658398296E-2</v>
      </c>
      <c r="AD1657" s="17">
        <v>0.120954920447326</v>
      </c>
      <c r="AE1657" s="17">
        <v>7.9367542492336698E-2</v>
      </c>
      <c r="AF1657" s="17"/>
      <c r="AG1657" s="17">
        <v>6.7976088370368795E-2</v>
      </c>
      <c r="AH1657" s="17">
        <v>9.5571291926557694E-2</v>
      </c>
      <c r="AI1657" s="17">
        <v>0.162955758979973</v>
      </c>
      <c r="AJ1657" s="17">
        <v>0.20363788954449299</v>
      </c>
      <c r="AK1657" s="17">
        <v>9.0153310854412999E-2</v>
      </c>
      <c r="AL1657" s="17"/>
      <c r="AM1657" s="17">
        <v>7.2482579969952096E-2</v>
      </c>
      <c r="AN1657" s="17">
        <v>9.0579996618462499E-2</v>
      </c>
      <c r="AO1657" s="17">
        <v>0.103328629529294</v>
      </c>
      <c r="AP1657" s="17">
        <v>9.4332485468678895E-2</v>
      </c>
      <c r="AQ1657" s="17">
        <v>0.12756905517981301</v>
      </c>
      <c r="AR1657" s="17"/>
      <c r="AS1657" s="17">
        <v>6.3003167834646406E-2</v>
      </c>
      <c r="AT1657" s="17">
        <v>0.131628766338967</v>
      </c>
      <c r="AU1657" s="17">
        <v>3.3709161186608598E-2</v>
      </c>
      <c r="AV1657" s="17">
        <v>0.150389387241883</v>
      </c>
      <c r="AW1657" s="17"/>
      <c r="AX1657" s="17">
        <v>9.7841723824428697E-2</v>
      </c>
      <c r="AY1657" s="17"/>
      <c r="AZ1657" s="17">
        <v>9.80010966218893E-2</v>
      </c>
      <c r="BA1657" s="17">
        <v>0.13363659239943099</v>
      </c>
      <c r="BB1657" s="17">
        <v>4.3677842218030297E-2</v>
      </c>
      <c r="BC1657" s="17"/>
      <c r="BD1657" s="17">
        <v>7.6824694380793507E-2</v>
      </c>
      <c r="BE1657" s="17">
        <v>0.133297662610629</v>
      </c>
    </row>
    <row r="1658" spans="2:57" x14ac:dyDescent="0.35">
      <c r="B1658" t="s">
        <v>615</v>
      </c>
      <c r="C1658" s="17">
        <v>4.1548348399065002E-2</v>
      </c>
      <c r="D1658" s="17">
        <v>4.77024900330736E-2</v>
      </c>
      <c r="E1658" s="17">
        <v>3.8124415396029399E-2</v>
      </c>
      <c r="F1658" s="17"/>
      <c r="G1658" s="17">
        <v>0.11961885831386</v>
      </c>
      <c r="H1658" s="17">
        <v>7.3113851699121699E-2</v>
      </c>
      <c r="I1658" s="17">
        <v>2.5715065541881899E-2</v>
      </c>
      <c r="J1658" s="17">
        <v>1.6160404945051499E-2</v>
      </c>
      <c r="K1658" s="17">
        <v>0</v>
      </c>
      <c r="L1658" s="17">
        <v>0</v>
      </c>
      <c r="M1658" s="17"/>
      <c r="N1658" s="17">
        <v>3.0696216053501601E-2</v>
      </c>
      <c r="O1658" s="17">
        <v>3.87591986601412E-2</v>
      </c>
      <c r="P1658" s="17">
        <v>5.4444106700298499E-2</v>
      </c>
      <c r="Q1658" s="17">
        <v>8.92743044547782E-2</v>
      </c>
      <c r="R1658" s="17"/>
      <c r="S1658" s="17">
        <v>8.3333333333333301E-2</v>
      </c>
      <c r="T1658" s="17">
        <v>1.9047619047619001E-2</v>
      </c>
      <c r="U1658" s="17">
        <v>2.9411764705882401E-2</v>
      </c>
      <c r="V1658" s="17">
        <v>3.17460317460318E-2</v>
      </c>
      <c r="W1658" s="17">
        <v>3.3898305084745797E-2</v>
      </c>
      <c r="X1658" s="17">
        <v>7.5949367088607597E-2</v>
      </c>
      <c r="Y1658" s="17">
        <v>2.8571428571428598E-2</v>
      </c>
      <c r="Z1658" s="17">
        <v>4.6511627906976702E-2</v>
      </c>
      <c r="AA1658" s="17">
        <v>2.2222222222222199E-2</v>
      </c>
      <c r="AB1658" s="17"/>
      <c r="AC1658" s="17">
        <v>6.1208225984739101E-2</v>
      </c>
      <c r="AD1658" s="17">
        <v>2.40979658211357E-2</v>
      </c>
      <c r="AE1658" s="17">
        <v>6.3140357611480999E-2</v>
      </c>
      <c r="AF1658" s="17"/>
      <c r="AG1658" s="17">
        <v>3.3683878214885499E-2</v>
      </c>
      <c r="AH1658" s="17">
        <v>4.7059893466887798E-2</v>
      </c>
      <c r="AI1658" s="17">
        <v>3.7045881457775202E-2</v>
      </c>
      <c r="AJ1658" s="17">
        <v>0</v>
      </c>
      <c r="AK1658" s="17">
        <v>0</v>
      </c>
      <c r="AL1658" s="17"/>
      <c r="AM1658" s="17">
        <v>8.3351659359914801E-2</v>
      </c>
      <c r="AN1658" s="17">
        <v>2.4655837247928501E-2</v>
      </c>
      <c r="AO1658" s="17">
        <v>3.0597057148584801E-2</v>
      </c>
      <c r="AP1658" s="17">
        <v>6.0404483514673001E-2</v>
      </c>
      <c r="AQ1658" s="17">
        <v>4.2115066185209202E-2</v>
      </c>
      <c r="AR1658" s="17"/>
      <c r="AS1658" s="17">
        <v>2.31658378374128E-2</v>
      </c>
      <c r="AT1658" s="17">
        <v>6.8157495560515896E-2</v>
      </c>
      <c r="AU1658" s="17">
        <v>1.9953788346835401E-2</v>
      </c>
      <c r="AV1658" s="17">
        <v>4.1901405449710702E-2</v>
      </c>
      <c r="AW1658" s="17"/>
      <c r="AX1658" s="17">
        <v>3.0641470980379702E-2</v>
      </c>
      <c r="AY1658" s="17"/>
      <c r="AZ1658" s="17">
        <v>4.1428266093633398E-2</v>
      </c>
      <c r="BA1658" s="17">
        <v>6.2316741893272E-2</v>
      </c>
      <c r="BB1658" s="17">
        <v>1.8289684188966301E-2</v>
      </c>
      <c r="BC1658" s="17"/>
      <c r="BD1658" s="17">
        <v>3.0138730958734299E-2</v>
      </c>
      <c r="BE1658" s="17">
        <v>5.9393780093392301E-2</v>
      </c>
    </row>
    <row r="1659" spans="2:57" x14ac:dyDescent="0.35">
      <c r="B1659" t="s">
        <v>616</v>
      </c>
      <c r="C1659" s="17">
        <v>1.3992779496269E-2</v>
      </c>
      <c r="D1659" s="17">
        <v>2.50158835896825E-2</v>
      </c>
      <c r="E1659" s="17">
        <v>7.57581630692026E-3</v>
      </c>
      <c r="F1659" s="17"/>
      <c r="G1659" s="17">
        <v>4.4356721682701598E-2</v>
      </c>
      <c r="H1659" s="17">
        <v>2.2714310371668201E-2</v>
      </c>
      <c r="I1659" s="17">
        <v>6.7219442900164801E-3</v>
      </c>
      <c r="J1659" s="17">
        <v>9.0694116883801301E-3</v>
      </c>
      <c r="K1659" s="17">
        <v>0</v>
      </c>
      <c r="L1659" s="17">
        <v>0</v>
      </c>
      <c r="M1659" s="17"/>
      <c r="N1659" s="17">
        <v>0</v>
      </c>
      <c r="O1659" s="17">
        <v>1.7451077826179499E-2</v>
      </c>
      <c r="P1659" s="17">
        <v>3.4362262778211701E-2</v>
      </c>
      <c r="Q1659" s="17">
        <v>4.9138706327363203E-2</v>
      </c>
      <c r="R1659" s="17"/>
      <c r="S1659" s="17">
        <v>8.3333333333333297E-3</v>
      </c>
      <c r="T1659" s="17">
        <v>1.9047619047619001E-2</v>
      </c>
      <c r="U1659" s="17">
        <v>0</v>
      </c>
      <c r="V1659" s="17">
        <v>4.7619047619047603E-2</v>
      </c>
      <c r="W1659" s="17">
        <v>1.6949152542372899E-2</v>
      </c>
      <c r="X1659" s="17">
        <v>0</v>
      </c>
      <c r="Y1659" s="17">
        <v>0</v>
      </c>
      <c r="Z1659" s="17">
        <v>0</v>
      </c>
      <c r="AA1659" s="17">
        <v>2.2222222222222199E-2</v>
      </c>
      <c r="AB1659" s="17"/>
      <c r="AC1659" s="17">
        <v>5.5635771351353397E-3</v>
      </c>
      <c r="AD1659" s="17">
        <v>1.27120742291048E-2</v>
      </c>
      <c r="AE1659" s="17">
        <v>2.5871069168225898E-2</v>
      </c>
      <c r="AF1659" s="17"/>
      <c r="AG1659" s="17">
        <v>9.2530805557405008E-3</v>
      </c>
      <c r="AH1659" s="17">
        <v>1.0805705339269001E-2</v>
      </c>
      <c r="AI1659" s="17">
        <v>2.4490863466881001E-2</v>
      </c>
      <c r="AJ1659" s="17">
        <v>0</v>
      </c>
      <c r="AK1659" s="17">
        <v>0</v>
      </c>
      <c r="AL1659" s="17"/>
      <c r="AM1659" s="17">
        <v>5.7542988643856999E-2</v>
      </c>
      <c r="AN1659" s="17">
        <v>2.6641539137946101E-2</v>
      </c>
      <c r="AO1659" s="17">
        <v>1.19019131189348E-2</v>
      </c>
      <c r="AP1659" s="17">
        <v>0</v>
      </c>
      <c r="AQ1659" s="17">
        <v>0</v>
      </c>
      <c r="AR1659" s="17"/>
      <c r="AS1659" s="17">
        <v>5.4467703577652897E-3</v>
      </c>
      <c r="AT1659" s="17">
        <v>1.4026212337764901E-2</v>
      </c>
      <c r="AU1659" s="17">
        <v>0</v>
      </c>
      <c r="AV1659" s="17">
        <v>4.8470577986960299E-2</v>
      </c>
      <c r="AW1659" s="17"/>
      <c r="AX1659" s="17">
        <v>1.76275386541806E-2</v>
      </c>
      <c r="AY1659" s="17"/>
      <c r="AZ1659" s="17">
        <v>1.8627787649422502E-2</v>
      </c>
      <c r="BA1659" s="17">
        <v>1.7871916649537401E-2</v>
      </c>
      <c r="BB1659" s="17">
        <v>5.2184917379325801E-3</v>
      </c>
      <c r="BC1659" s="17"/>
      <c r="BD1659" s="17">
        <v>6.7733698546697399E-3</v>
      </c>
      <c r="BE1659" s="17">
        <v>2.4492263609922401E-2</v>
      </c>
    </row>
    <row r="1660" spans="2:57" x14ac:dyDescent="0.35">
      <c r="B1660" t="s">
        <v>628</v>
      </c>
      <c r="C1660" s="17">
        <v>0.14093389857692501</v>
      </c>
      <c r="D1660" s="17">
        <v>0.13109669929821899</v>
      </c>
      <c r="E1660" s="17">
        <v>0.14738187197931199</v>
      </c>
      <c r="F1660" s="17"/>
      <c r="G1660" s="17">
        <v>2.4511007616044699E-2</v>
      </c>
      <c r="H1660" s="17">
        <v>0.112298304057611</v>
      </c>
      <c r="I1660" s="17">
        <v>0.177995474377353</v>
      </c>
      <c r="J1660" s="17">
        <v>0.155199914452152</v>
      </c>
      <c r="K1660" s="17">
        <v>0.173733526134496</v>
      </c>
      <c r="L1660" s="17">
        <v>0.19471707394739701</v>
      </c>
      <c r="M1660" s="17"/>
      <c r="N1660" s="17">
        <v>0.142587941883491</v>
      </c>
      <c r="O1660" s="17">
        <v>0.160572046053746</v>
      </c>
      <c r="P1660" s="17">
        <v>0.11030632720917199</v>
      </c>
      <c r="Q1660" s="17">
        <v>0.13726574984679099</v>
      </c>
      <c r="R1660" s="17"/>
      <c r="S1660" s="17">
        <v>9.1666666666666702E-2</v>
      </c>
      <c r="T1660" s="17">
        <v>0.2</v>
      </c>
      <c r="U1660" s="17">
        <v>0.11764705882352899</v>
      </c>
      <c r="V1660" s="17">
        <v>0.126984126984127</v>
      </c>
      <c r="W1660" s="17">
        <v>0.11864406779661001</v>
      </c>
      <c r="X1660" s="17">
        <v>0.10126582278481</v>
      </c>
      <c r="Y1660" s="17">
        <v>0.24285714285714299</v>
      </c>
      <c r="Z1660" s="17">
        <v>9.3023255813953501E-2</v>
      </c>
      <c r="AA1660" s="17">
        <v>0.14444444444444399</v>
      </c>
      <c r="AB1660" s="17"/>
      <c r="AC1660" s="17">
        <v>0.17308552240791</v>
      </c>
      <c r="AD1660" s="17">
        <v>0.12765518988718899</v>
      </c>
      <c r="AE1660" s="17">
        <v>0.14555564117731301</v>
      </c>
      <c r="AF1660" s="17"/>
      <c r="AG1660" s="17">
        <v>0.13562819037507801</v>
      </c>
      <c r="AH1660" s="17">
        <v>0.10825602705639201</v>
      </c>
      <c r="AI1660" s="17">
        <v>0.27007585028439401</v>
      </c>
      <c r="AJ1660" s="17">
        <v>0</v>
      </c>
      <c r="AK1660" s="17">
        <v>0.246034589775986</v>
      </c>
      <c r="AL1660" s="17"/>
      <c r="AM1660" s="17">
        <v>0.15042486619870199</v>
      </c>
      <c r="AN1660" s="17">
        <v>9.1265929882507604E-2</v>
      </c>
      <c r="AO1660" s="17">
        <v>0.141737775545726</v>
      </c>
      <c r="AP1660" s="17">
        <v>0.14785445970191399</v>
      </c>
      <c r="AQ1660" s="17">
        <v>0.25825015084480402</v>
      </c>
      <c r="AR1660" s="17"/>
      <c r="AS1660" s="17">
        <v>0.187007190074681</v>
      </c>
      <c r="AT1660" s="17">
        <v>0.100466215453117</v>
      </c>
      <c r="AU1660" s="17">
        <v>0.117961406982654</v>
      </c>
      <c r="AV1660" s="17">
        <v>0.18783588260199899</v>
      </c>
      <c r="AW1660" s="17"/>
      <c r="AX1660" s="17">
        <v>0.13779252006742901</v>
      </c>
      <c r="AY1660" s="17"/>
      <c r="AZ1660" s="17">
        <v>0.16459656893010899</v>
      </c>
      <c r="BA1660" s="17">
        <v>0.117177775017829</v>
      </c>
      <c r="BB1660" s="17">
        <v>0.15113674255352999</v>
      </c>
      <c r="BC1660" s="17"/>
      <c r="BD1660" s="17">
        <v>0.15579618309257701</v>
      </c>
      <c r="BE1660" s="17">
        <v>0.120244004661619</v>
      </c>
    </row>
    <row r="1661" spans="2:57" x14ac:dyDescent="0.35">
      <c r="B1661" t="s">
        <v>81</v>
      </c>
      <c r="C1661" s="17">
        <v>0.205789481574608</v>
      </c>
      <c r="D1661" s="17">
        <v>0.17929937239523799</v>
      </c>
      <c r="E1661" s="17">
        <v>0.21763418828115499</v>
      </c>
      <c r="F1661" s="17"/>
      <c r="G1661" s="17">
        <v>0.167142696193391</v>
      </c>
      <c r="H1661" s="17">
        <v>0.17711706911469799</v>
      </c>
      <c r="I1661" s="17">
        <v>0.16051049322692201</v>
      </c>
      <c r="J1661" s="17">
        <v>0.249269209487714</v>
      </c>
      <c r="K1661" s="17">
        <v>0.27102224619931498</v>
      </c>
      <c r="L1661" s="17">
        <v>0.33575777393036799</v>
      </c>
      <c r="M1661" s="17"/>
      <c r="N1661" s="17">
        <v>0.179463667949949</v>
      </c>
      <c r="O1661" s="17">
        <v>0.201332065309239</v>
      </c>
      <c r="P1661" s="17">
        <v>0.20167104803458899</v>
      </c>
      <c r="Q1661" s="17">
        <v>0.375624534336083</v>
      </c>
      <c r="R1661" s="17"/>
      <c r="S1661" s="17">
        <v>0.15833333333333299</v>
      </c>
      <c r="T1661" s="17">
        <v>0.2</v>
      </c>
      <c r="U1661" s="17">
        <v>0.14705882352941199</v>
      </c>
      <c r="V1661" s="17">
        <v>0.238095238095238</v>
      </c>
      <c r="W1661" s="17">
        <v>0.25423728813559299</v>
      </c>
      <c r="X1661" s="17">
        <v>0.278481012658228</v>
      </c>
      <c r="Y1661" s="17">
        <v>0.14285714285714299</v>
      </c>
      <c r="Z1661" s="17">
        <v>0.209302325581395</v>
      </c>
      <c r="AA1661" s="17">
        <v>0.24444444444444399</v>
      </c>
      <c r="AB1661" s="17"/>
      <c r="AC1661" s="17">
        <v>0.208899907844486</v>
      </c>
      <c r="AD1661" s="17">
        <v>0.16954144304757099</v>
      </c>
      <c r="AE1661" s="17">
        <v>0.329036344876868</v>
      </c>
      <c r="AF1661" s="17"/>
      <c r="AG1661" s="17">
        <v>0.19044438360965901</v>
      </c>
      <c r="AH1661" s="17">
        <v>0.21542124336695001</v>
      </c>
      <c r="AI1661" s="17">
        <v>8.1162984826197701E-2</v>
      </c>
      <c r="AJ1661" s="17">
        <v>0.20363788954449299</v>
      </c>
      <c r="AK1661" s="17">
        <v>0.233974903631197</v>
      </c>
      <c r="AL1661" s="17"/>
      <c r="AM1661" s="17">
        <v>0.26866256681863299</v>
      </c>
      <c r="AN1661" s="17">
        <v>0.24864639001223601</v>
      </c>
      <c r="AO1661" s="17">
        <v>0.233343562257745</v>
      </c>
      <c r="AP1661" s="17">
        <v>0.106943519248515</v>
      </c>
      <c r="AQ1661" s="17">
        <v>0.30709039698769097</v>
      </c>
      <c r="AR1661" s="17"/>
      <c r="AS1661" s="17">
        <v>0.27991484714905102</v>
      </c>
      <c r="AT1661" s="17">
        <v>0.112067688325193</v>
      </c>
      <c r="AU1661" s="17">
        <v>0.367782943661567</v>
      </c>
      <c r="AV1661" s="17">
        <v>6.6966939200773595E-2</v>
      </c>
      <c r="AW1661" s="17"/>
      <c r="AX1661" s="17">
        <v>0.192913556604701</v>
      </c>
      <c r="AY1661" s="17"/>
      <c r="AZ1661" s="17">
        <v>0.222804916320232</v>
      </c>
      <c r="BA1661" s="17">
        <v>0.15645509591607001</v>
      </c>
      <c r="BB1661" s="17">
        <v>0.21808923344046199</v>
      </c>
      <c r="BC1661" s="17"/>
      <c r="BD1661" s="17">
        <v>0.26216381818496498</v>
      </c>
      <c r="BE1661" s="17">
        <v>0.110004494117206</v>
      </c>
    </row>
    <row r="1662" spans="2:57" x14ac:dyDescent="0.35">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c r="BA1662" s="17"/>
      <c r="BB1662" s="17"/>
      <c r="BC1662" s="17"/>
      <c r="BD1662" s="17"/>
      <c r="BE1662" s="17"/>
    </row>
    <row r="1663" spans="2:57" x14ac:dyDescent="0.35">
      <c r="B1663" s="6" t="s">
        <v>632</v>
      </c>
      <c r="C1663" s="17"/>
      <c r="D1663" s="17"/>
      <c r="E1663" s="17"/>
      <c r="F1663" s="17"/>
      <c r="G1663" s="17"/>
      <c r="H1663" s="17"/>
      <c r="I1663" s="17"/>
      <c r="J1663" s="17"/>
      <c r="K1663" s="17"/>
      <c r="L1663" s="17"/>
      <c r="M1663" s="17"/>
      <c r="N1663" s="17"/>
      <c r="O1663" s="17"/>
      <c r="P1663" s="17"/>
      <c r="Q1663" s="17"/>
      <c r="R1663" s="17"/>
      <c r="S1663" s="17"/>
      <c r="T1663" s="17"/>
      <c r="U1663" s="17"/>
      <c r="V1663" s="17"/>
      <c r="W1663" s="17"/>
      <c r="X1663" s="17"/>
      <c r="Y1663" s="17"/>
      <c r="Z1663" s="17"/>
      <c r="AA1663" s="17"/>
      <c r="AB1663" s="17"/>
      <c r="AC1663" s="17"/>
      <c r="AD1663" s="17"/>
      <c r="AE1663" s="17"/>
      <c r="AF1663" s="17"/>
      <c r="AG1663" s="17"/>
      <c r="AH1663" s="17"/>
      <c r="AI1663" s="17"/>
      <c r="AJ1663" s="17"/>
      <c r="AK1663" s="17"/>
      <c r="AL1663" s="17"/>
      <c r="AM1663" s="17"/>
      <c r="AN1663" s="17"/>
      <c r="AO1663" s="17"/>
      <c r="AP1663" s="17"/>
      <c r="AQ1663" s="17"/>
      <c r="AR1663" s="17"/>
      <c r="AS1663" s="17"/>
      <c r="AT1663" s="17"/>
      <c r="AU1663" s="17"/>
      <c r="AV1663" s="17"/>
      <c r="AW1663" s="17"/>
      <c r="AX1663" s="17"/>
      <c r="AY1663" s="17"/>
      <c r="AZ1663" s="17"/>
      <c r="BA1663" s="17"/>
      <c r="BB1663" s="17"/>
      <c r="BC1663" s="17"/>
      <c r="BD1663" s="17"/>
      <c r="BE1663" s="17"/>
    </row>
    <row r="1664" spans="2:57" x14ac:dyDescent="0.35">
      <c r="B1664" s="24" t="s">
        <v>85</v>
      </c>
      <c r="C1664" s="17"/>
      <c r="D1664" s="17"/>
      <c r="E1664" s="17"/>
      <c r="F1664" s="17"/>
      <c r="G1664" s="17"/>
      <c r="H1664" s="17"/>
      <c r="I1664" s="17"/>
      <c r="J1664" s="17"/>
      <c r="K1664" s="17"/>
      <c r="L1664" s="17"/>
      <c r="M1664" s="17"/>
      <c r="N1664" s="17"/>
      <c r="O1664" s="17"/>
      <c r="P1664" s="17"/>
      <c r="Q1664" s="17"/>
      <c r="R1664" s="17"/>
      <c r="S1664" s="17"/>
      <c r="T1664" s="17"/>
      <c r="U1664" s="17"/>
      <c r="V1664" s="17"/>
      <c r="W1664" s="17"/>
      <c r="X1664" s="17"/>
      <c r="Y1664" s="17"/>
      <c r="Z1664" s="17"/>
      <c r="AA1664" s="17"/>
      <c r="AB1664" s="17"/>
      <c r="AC1664" s="17"/>
      <c r="AD1664" s="17"/>
      <c r="AE1664" s="17"/>
      <c r="AF1664" s="17"/>
      <c r="AG1664" s="17"/>
      <c r="AH1664" s="17"/>
      <c r="AI1664" s="17"/>
      <c r="AJ1664" s="17"/>
      <c r="AK1664" s="17"/>
      <c r="AL1664" s="17"/>
      <c r="AM1664" s="17"/>
      <c r="AN1664" s="17"/>
      <c r="AO1664" s="17"/>
      <c r="AP1664" s="17"/>
      <c r="AQ1664" s="17"/>
      <c r="AR1664" s="17"/>
      <c r="AS1664" s="17"/>
      <c r="AT1664" s="17"/>
      <c r="AU1664" s="17"/>
      <c r="AV1664" s="17"/>
      <c r="AW1664" s="17"/>
      <c r="AX1664" s="17"/>
      <c r="AY1664" s="17"/>
      <c r="AZ1664" s="17"/>
      <c r="BA1664" s="17"/>
      <c r="BB1664" s="17"/>
      <c r="BC1664" s="17"/>
      <c r="BD1664" s="17"/>
      <c r="BE1664" s="17"/>
    </row>
    <row r="1665" spans="2:57" x14ac:dyDescent="0.35">
      <c r="B1665" t="s">
        <v>630</v>
      </c>
      <c r="C1665" s="17">
        <v>0.186319055502145</v>
      </c>
      <c r="D1665" s="17">
        <v>0.229914980295956</v>
      </c>
      <c r="E1665" s="17">
        <v>0.161556074153412</v>
      </c>
      <c r="F1665" s="17"/>
      <c r="G1665" s="17">
        <v>0.20754025795910899</v>
      </c>
      <c r="H1665" s="17">
        <v>0.23833298877617601</v>
      </c>
      <c r="I1665" s="17">
        <v>0.19862149753702801</v>
      </c>
      <c r="J1665" s="17">
        <v>0.101041197837551</v>
      </c>
      <c r="K1665" s="17">
        <v>0.16991247892268499</v>
      </c>
      <c r="L1665" s="17">
        <v>0.13507852726066599</v>
      </c>
      <c r="M1665" s="17"/>
      <c r="N1665" s="17">
        <v>0.19901447138712799</v>
      </c>
      <c r="O1665" s="17">
        <v>0.143174455832662</v>
      </c>
      <c r="P1665" s="17">
        <v>0.19998471179803601</v>
      </c>
      <c r="Q1665" s="17">
        <v>0.20901570048631801</v>
      </c>
      <c r="R1665" s="17"/>
      <c r="S1665" s="17">
        <v>0.2</v>
      </c>
      <c r="T1665" s="17">
        <v>0.15238095238095201</v>
      </c>
      <c r="U1665" s="17">
        <v>0.20588235294117599</v>
      </c>
      <c r="V1665" s="17">
        <v>0.11111111111111099</v>
      </c>
      <c r="W1665" s="17">
        <v>0.23728813559322001</v>
      </c>
      <c r="X1665" s="17">
        <v>0.291139240506329</v>
      </c>
      <c r="Y1665" s="17">
        <v>0.22857142857142901</v>
      </c>
      <c r="Z1665" s="17">
        <v>9.3023255813953501E-2</v>
      </c>
      <c r="AA1665" s="17">
        <v>0.14444444444444399</v>
      </c>
      <c r="AB1665" s="17"/>
      <c r="AC1665" s="17">
        <v>0.23023185178137101</v>
      </c>
      <c r="AD1665" s="17">
        <v>0.20059362510607601</v>
      </c>
      <c r="AE1665" s="17">
        <v>6.1649319392216302E-2</v>
      </c>
      <c r="AF1665" s="17"/>
      <c r="AG1665" s="17">
        <v>0.20706198933871001</v>
      </c>
      <c r="AH1665" s="17">
        <v>0.179781872427309</v>
      </c>
      <c r="AI1665" s="17">
        <v>0.13306566851832599</v>
      </c>
      <c r="AJ1665" s="17">
        <v>0.60753097943838796</v>
      </c>
      <c r="AK1665" s="17">
        <v>0.12526077256339499</v>
      </c>
      <c r="AL1665" s="17"/>
      <c r="AM1665" s="17">
        <v>0.24557892494382799</v>
      </c>
      <c r="AN1665" s="17">
        <v>0.166774603807608</v>
      </c>
      <c r="AO1665" s="17">
        <v>0.16958806018021599</v>
      </c>
      <c r="AP1665" s="17">
        <v>0.20539233579585101</v>
      </c>
      <c r="AQ1665" s="17">
        <v>0.24877722842355501</v>
      </c>
      <c r="AR1665" s="17"/>
      <c r="AS1665" s="17">
        <v>0.13263266693723</v>
      </c>
      <c r="AT1665" s="17">
        <v>0.261330742348795</v>
      </c>
      <c r="AU1665" s="17">
        <v>7.7589436565484005E-2</v>
      </c>
      <c r="AV1665" s="17">
        <v>0.258114976482828</v>
      </c>
      <c r="AW1665" s="17"/>
      <c r="AX1665" s="17">
        <v>0.18767982182809001</v>
      </c>
      <c r="AY1665" s="17"/>
      <c r="AZ1665" s="17">
        <v>0.13923528045867001</v>
      </c>
      <c r="BA1665" s="17">
        <v>0.240366762023245</v>
      </c>
      <c r="BB1665" s="17">
        <v>0.17518262778363999</v>
      </c>
      <c r="BC1665" s="17"/>
      <c r="BD1665" s="17">
        <v>0.154250049317952</v>
      </c>
      <c r="BE1665" s="17">
        <v>0.24742980902539399</v>
      </c>
    </row>
    <row r="1666" spans="2:57" x14ac:dyDescent="0.35">
      <c r="B1666" t="s">
        <v>631</v>
      </c>
      <c r="C1666" s="17">
        <v>0.72839864452084002</v>
      </c>
      <c r="D1666" s="17">
        <v>0.66657815895802597</v>
      </c>
      <c r="E1666" s="17">
        <v>0.76347861480163004</v>
      </c>
      <c r="F1666" s="17"/>
      <c r="G1666" s="17">
        <v>0.66610560248163797</v>
      </c>
      <c r="H1666" s="17">
        <v>0.65966184705717501</v>
      </c>
      <c r="I1666" s="17">
        <v>0.70307318516858996</v>
      </c>
      <c r="J1666" s="17">
        <v>0.84804631508429895</v>
      </c>
      <c r="K1666" s="17">
        <v>0.80086990920262502</v>
      </c>
      <c r="L1666" s="17">
        <v>0.74882416248044603</v>
      </c>
      <c r="M1666" s="17"/>
      <c r="N1666" s="17">
        <v>0.73112140624919297</v>
      </c>
      <c r="O1666" s="17">
        <v>0.772844050564642</v>
      </c>
      <c r="P1666" s="17">
        <v>0.69754129053001701</v>
      </c>
      <c r="Q1666" s="17">
        <v>0.64122252741744901</v>
      </c>
      <c r="R1666" s="17"/>
      <c r="S1666" s="17">
        <v>0.65833333333333299</v>
      </c>
      <c r="T1666" s="17">
        <v>0.77142857142857102</v>
      </c>
      <c r="U1666" s="17">
        <v>0.73529411764705899</v>
      </c>
      <c r="V1666" s="17">
        <v>0.80952380952380998</v>
      </c>
      <c r="W1666" s="17">
        <v>0.677966101694915</v>
      </c>
      <c r="X1666" s="17">
        <v>0.569620253164557</v>
      </c>
      <c r="Y1666" s="17">
        <v>0.7</v>
      </c>
      <c r="Z1666" s="17">
        <v>0.88372093023255804</v>
      </c>
      <c r="AA1666" s="17">
        <v>0.81111111111111101</v>
      </c>
      <c r="AB1666" s="17"/>
      <c r="AC1666" s="17">
        <v>0.70564442258760995</v>
      </c>
      <c r="AD1666" s="17">
        <v>0.71954237545219801</v>
      </c>
      <c r="AE1666" s="17">
        <v>0.78823127455750497</v>
      </c>
      <c r="AF1666" s="17"/>
      <c r="AG1666" s="17">
        <v>0.72148401987171895</v>
      </c>
      <c r="AH1666" s="17">
        <v>0.74012414655937797</v>
      </c>
      <c r="AI1666" s="17">
        <v>0.767453522747371</v>
      </c>
      <c r="AJ1666" s="17">
        <v>0.18883113101711901</v>
      </c>
      <c r="AK1666" s="17">
        <v>0.809725492033461</v>
      </c>
      <c r="AL1666" s="17"/>
      <c r="AM1666" s="17">
        <v>0.60353893909588496</v>
      </c>
      <c r="AN1666" s="17">
        <v>0.77634240302526403</v>
      </c>
      <c r="AO1666" s="17">
        <v>0.72042518628764296</v>
      </c>
      <c r="AP1666" s="17">
        <v>0.725737938350002</v>
      </c>
      <c r="AQ1666" s="17">
        <v>0.75122277157644501</v>
      </c>
      <c r="AR1666" s="17"/>
      <c r="AS1666" s="17">
        <v>0.76527915995866802</v>
      </c>
      <c r="AT1666" s="17">
        <v>0.65447887131830396</v>
      </c>
      <c r="AU1666" s="17">
        <v>0.87826124215456403</v>
      </c>
      <c r="AV1666" s="17">
        <v>0.62508035326293698</v>
      </c>
      <c r="AW1666" s="17"/>
      <c r="AX1666" s="17">
        <v>0.73380051114424205</v>
      </c>
      <c r="AY1666" s="17"/>
      <c r="AZ1666" s="17">
        <v>0.76504034705489898</v>
      </c>
      <c r="BA1666" s="17">
        <v>0.682738237352986</v>
      </c>
      <c r="BB1666" s="17">
        <v>0.73942220216237098</v>
      </c>
      <c r="BC1666" s="17"/>
      <c r="BD1666" s="17">
        <v>0.79099006305818498</v>
      </c>
      <c r="BE1666" s="17">
        <v>0.63628022384316696</v>
      </c>
    </row>
    <row r="1667" spans="2:57" x14ac:dyDescent="0.35">
      <c r="B1667" t="s">
        <v>81</v>
      </c>
      <c r="C1667" s="17">
        <v>5.9054237231920798E-2</v>
      </c>
      <c r="D1667" s="17">
        <v>7.6603440139957304E-2</v>
      </c>
      <c r="E1667" s="17">
        <v>4.9011108974016601E-2</v>
      </c>
      <c r="F1667" s="17"/>
      <c r="G1667" s="17">
        <v>0.111828789608261</v>
      </c>
      <c r="H1667" s="17">
        <v>6.5125278837423306E-2</v>
      </c>
      <c r="I1667" s="17">
        <v>7.0844537218940601E-2</v>
      </c>
      <c r="J1667" s="17">
        <v>3.42062379111127E-2</v>
      </c>
      <c r="K1667" s="17">
        <v>1.9695542855935499E-2</v>
      </c>
      <c r="L1667" s="17">
        <v>5.4295807484920001E-2</v>
      </c>
      <c r="M1667" s="17"/>
      <c r="N1667" s="17">
        <v>4.6552683653707398E-2</v>
      </c>
      <c r="O1667" s="17">
        <v>4.96426492658694E-2</v>
      </c>
      <c r="P1667" s="17">
        <v>8.1210056204924802E-2</v>
      </c>
      <c r="Q1667" s="17">
        <v>0.119826178161014</v>
      </c>
      <c r="R1667" s="17"/>
      <c r="S1667" s="17">
        <v>0.108333333333333</v>
      </c>
      <c r="T1667" s="17">
        <v>4.7619047619047603E-2</v>
      </c>
      <c r="U1667" s="17">
        <v>5.8823529411764698E-2</v>
      </c>
      <c r="V1667" s="17">
        <v>3.17460317460318E-2</v>
      </c>
      <c r="W1667" s="17">
        <v>5.0847457627118599E-2</v>
      </c>
      <c r="X1667" s="17">
        <v>8.8607594936708806E-2</v>
      </c>
      <c r="Y1667" s="17">
        <v>5.7142857142857099E-2</v>
      </c>
      <c r="Z1667" s="17">
        <v>2.32558139534884E-2</v>
      </c>
      <c r="AA1667" s="17">
        <v>3.3333333333333298E-2</v>
      </c>
      <c r="AB1667" s="17"/>
      <c r="AC1667" s="17">
        <v>5.5410799170818099E-2</v>
      </c>
      <c r="AD1667" s="17">
        <v>4.58175609386927E-2</v>
      </c>
      <c r="AE1667" s="17">
        <v>0.122701229755714</v>
      </c>
      <c r="AF1667" s="17"/>
      <c r="AG1667" s="17">
        <v>4.6029367536880403E-2</v>
      </c>
      <c r="AH1667" s="17">
        <v>5.0917012037612501E-2</v>
      </c>
      <c r="AI1667" s="17">
        <v>7.9854568832761597E-2</v>
      </c>
      <c r="AJ1667" s="17">
        <v>0.20363788954449299</v>
      </c>
      <c r="AK1667" s="17">
        <v>6.5013735403143702E-2</v>
      </c>
      <c r="AL1667" s="17"/>
      <c r="AM1667" s="17">
        <v>0.100767597910351</v>
      </c>
      <c r="AN1667" s="17">
        <v>4.85274090482469E-2</v>
      </c>
      <c r="AO1667" s="17">
        <v>6.4330433249257302E-2</v>
      </c>
      <c r="AP1667" s="17">
        <v>5.63070037815281E-2</v>
      </c>
      <c r="AQ1667" s="17">
        <v>0</v>
      </c>
      <c r="AR1667" s="17"/>
      <c r="AS1667" s="17">
        <v>5.2277012843116498E-2</v>
      </c>
      <c r="AT1667" s="17">
        <v>6.33624733997636E-2</v>
      </c>
      <c r="AU1667" s="17">
        <v>3.8023158191010903E-2</v>
      </c>
      <c r="AV1667" s="17">
        <v>9.0451984539337796E-2</v>
      </c>
      <c r="AW1667" s="17"/>
      <c r="AX1667" s="17">
        <v>5.3353429697935301E-2</v>
      </c>
      <c r="AY1667" s="17"/>
      <c r="AZ1667" s="17">
        <v>5.9353367493259902E-2</v>
      </c>
      <c r="BA1667" s="17">
        <v>5.6858048189912101E-2</v>
      </c>
      <c r="BB1667" s="17">
        <v>6.0189597933772598E-2</v>
      </c>
      <c r="BC1667" s="17"/>
      <c r="BD1667" s="17">
        <v>2.1915020629497399E-2</v>
      </c>
      <c r="BE1667" s="17">
        <v>9.3274194486670098E-2</v>
      </c>
    </row>
    <row r="1668" spans="2:57" x14ac:dyDescent="0.35">
      <c r="B1668" t="s">
        <v>610</v>
      </c>
      <c r="C1668" s="17">
        <v>2.62280627450939E-2</v>
      </c>
      <c r="D1668" s="17">
        <v>2.6903420606060598E-2</v>
      </c>
      <c r="E1668" s="17">
        <v>2.59542020709417E-2</v>
      </c>
      <c r="F1668" s="17"/>
      <c r="G1668" s="17">
        <v>1.45253499509923E-2</v>
      </c>
      <c r="H1668" s="17">
        <v>3.6879885329226501E-2</v>
      </c>
      <c r="I1668" s="17">
        <v>2.7460780075441699E-2</v>
      </c>
      <c r="J1668" s="17">
        <v>1.67062491670373E-2</v>
      </c>
      <c r="K1668" s="17">
        <v>9.5220690187548095E-3</v>
      </c>
      <c r="L1668" s="17">
        <v>6.1801502773967697E-2</v>
      </c>
      <c r="M1668" s="17"/>
      <c r="N1668" s="17">
        <v>2.3311438709971901E-2</v>
      </c>
      <c r="O1668" s="17">
        <v>3.4338844336826803E-2</v>
      </c>
      <c r="P1668" s="17">
        <v>2.1263941467021399E-2</v>
      </c>
      <c r="Q1668" s="17">
        <v>2.9935593935219901E-2</v>
      </c>
      <c r="R1668" s="17"/>
      <c r="S1668" s="17">
        <v>3.3333333333333298E-2</v>
      </c>
      <c r="T1668" s="17">
        <v>2.8571428571428598E-2</v>
      </c>
      <c r="U1668" s="17">
        <v>0</v>
      </c>
      <c r="V1668" s="17">
        <v>4.7619047619047603E-2</v>
      </c>
      <c r="W1668" s="17">
        <v>3.3898305084745797E-2</v>
      </c>
      <c r="X1668" s="17">
        <v>5.0632911392405097E-2</v>
      </c>
      <c r="Y1668" s="17">
        <v>1.4285714285714299E-2</v>
      </c>
      <c r="Z1668" s="17">
        <v>0</v>
      </c>
      <c r="AA1668" s="17">
        <v>1.1111111111111099E-2</v>
      </c>
      <c r="AB1668" s="17"/>
      <c r="AC1668" s="17">
        <v>8.7129264602002505E-3</v>
      </c>
      <c r="AD1668" s="17">
        <v>3.4046438503033898E-2</v>
      </c>
      <c r="AE1668" s="17">
        <v>2.7418176294565E-2</v>
      </c>
      <c r="AF1668" s="17"/>
      <c r="AG1668" s="17">
        <v>2.54246232526903E-2</v>
      </c>
      <c r="AH1668" s="17">
        <v>2.9176968975701399E-2</v>
      </c>
      <c r="AI1668" s="17">
        <v>1.9626239901541599E-2</v>
      </c>
      <c r="AJ1668" s="17">
        <v>0</v>
      </c>
      <c r="AK1668" s="17">
        <v>0</v>
      </c>
      <c r="AL1668" s="17"/>
      <c r="AM1668" s="17">
        <v>5.0114538049936298E-2</v>
      </c>
      <c r="AN1668" s="17">
        <v>8.3555841188810692E-3</v>
      </c>
      <c r="AO1668" s="17">
        <v>4.56563202828843E-2</v>
      </c>
      <c r="AP1668" s="17">
        <v>1.2562722072618999E-2</v>
      </c>
      <c r="AQ1668" s="17">
        <v>0</v>
      </c>
      <c r="AR1668" s="17"/>
      <c r="AS1668" s="17">
        <v>4.9811160260985199E-2</v>
      </c>
      <c r="AT1668" s="17">
        <v>2.08279129331372E-2</v>
      </c>
      <c r="AU1668" s="17">
        <v>6.1261630889406903E-3</v>
      </c>
      <c r="AV1668" s="17">
        <v>2.6352685714896702E-2</v>
      </c>
      <c r="AW1668" s="17"/>
      <c r="AX1668" s="17">
        <v>2.5166237329732902E-2</v>
      </c>
      <c r="AY1668" s="17"/>
      <c r="AZ1668" s="17">
        <v>3.6371004993171099E-2</v>
      </c>
      <c r="BA1668" s="17">
        <v>2.0036952433856201E-2</v>
      </c>
      <c r="BB1668" s="17">
        <v>2.5205572120216499E-2</v>
      </c>
      <c r="BC1668" s="17"/>
      <c r="BD1668" s="17">
        <v>3.2844866994365202E-2</v>
      </c>
      <c r="BE1668" s="17">
        <v>2.3015772644768999E-2</v>
      </c>
    </row>
    <row r="1669" spans="2:57" x14ac:dyDescent="0.35">
      <c r="C1669" s="17"/>
      <c r="D1669" s="17"/>
      <c r="E1669" s="17"/>
      <c r="F1669" s="17"/>
      <c r="G1669" s="17"/>
      <c r="H1669" s="17"/>
      <c r="I1669" s="17"/>
      <c r="J1669" s="17"/>
      <c r="K1669" s="17"/>
      <c r="L1669" s="17"/>
      <c r="M1669" s="17"/>
      <c r="N1669" s="17"/>
      <c r="O1669" s="17"/>
      <c r="P1669" s="17"/>
      <c r="Q1669" s="17"/>
      <c r="R1669" s="17"/>
      <c r="S1669" s="17"/>
      <c r="T1669" s="17"/>
      <c r="U1669" s="17"/>
      <c r="V1669" s="17"/>
      <c r="W1669" s="17"/>
      <c r="X1669" s="17"/>
      <c r="Y1669" s="17"/>
      <c r="Z1669" s="17"/>
      <c r="AA1669" s="17"/>
      <c r="AB1669" s="17"/>
      <c r="AC1669" s="17"/>
      <c r="AD1669" s="17"/>
      <c r="AE1669" s="17"/>
      <c r="AF1669" s="17"/>
      <c r="AG1669" s="17"/>
      <c r="AH1669" s="17"/>
      <c r="AI1669" s="17"/>
      <c r="AJ1669" s="17"/>
      <c r="AK1669" s="17"/>
      <c r="AL1669" s="17"/>
      <c r="AM1669" s="17"/>
      <c r="AN1669" s="17"/>
      <c r="AO1669" s="17"/>
      <c r="AP1669" s="17"/>
      <c r="AQ1669" s="17"/>
      <c r="AR1669" s="17"/>
      <c r="AS1669" s="17"/>
      <c r="AT1669" s="17"/>
      <c r="AU1669" s="17"/>
      <c r="AV1669" s="17"/>
      <c r="AW1669" s="17"/>
      <c r="AX1669" s="17"/>
      <c r="AY1669" s="17"/>
      <c r="AZ1669" s="17"/>
      <c r="BA1669" s="17"/>
      <c r="BB1669" s="17"/>
      <c r="BC1669" s="17"/>
      <c r="BD1669" s="17"/>
      <c r="BE1669" s="17"/>
    </row>
    <row r="1670" spans="2:57" x14ac:dyDescent="0.35">
      <c r="B1670" s="6" t="s">
        <v>640</v>
      </c>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row>
    <row r="1671" spans="2:57" x14ac:dyDescent="0.35">
      <c r="B1671" s="24" t="s">
        <v>85</v>
      </c>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c r="AX1671" s="17"/>
      <c r="AY1671" s="17"/>
      <c r="AZ1671" s="17"/>
      <c r="BA1671" s="17"/>
      <c r="BB1671" s="17"/>
      <c r="BC1671" s="17"/>
      <c r="BD1671" s="17"/>
      <c r="BE1671" s="17"/>
    </row>
    <row r="1672" spans="2:57" x14ac:dyDescent="0.35">
      <c r="B1672" t="s">
        <v>633</v>
      </c>
      <c r="C1672" s="17">
        <v>0.68372193703324202</v>
      </c>
      <c r="D1672" s="17">
        <v>0.633530210579616</v>
      </c>
      <c r="E1672" s="17">
        <v>0.71175289720060497</v>
      </c>
      <c r="F1672" s="17"/>
      <c r="G1672" s="17">
        <v>0.52213390517184999</v>
      </c>
      <c r="H1672" s="17">
        <v>0.674810659943055</v>
      </c>
      <c r="I1672" s="17">
        <v>0.63531832415814304</v>
      </c>
      <c r="J1672" s="17">
        <v>0.73424890222640105</v>
      </c>
      <c r="K1672" s="17">
        <v>0.78751259349175795</v>
      </c>
      <c r="L1672" s="17">
        <v>0.83422900173610504</v>
      </c>
      <c r="M1672" s="17"/>
      <c r="N1672" s="17">
        <v>0.73009335376206097</v>
      </c>
      <c r="O1672" s="17">
        <v>0.681819459975745</v>
      </c>
      <c r="P1672" s="17">
        <v>0.64956317390615803</v>
      </c>
      <c r="Q1672" s="17">
        <v>0.51582677496249896</v>
      </c>
      <c r="R1672" s="17"/>
      <c r="S1672" s="17">
        <v>0.59166666666666701</v>
      </c>
      <c r="T1672" s="17">
        <v>0.70476190476190503</v>
      </c>
      <c r="U1672" s="17">
        <v>0.85294117647058798</v>
      </c>
      <c r="V1672" s="17">
        <v>0.69841269841269804</v>
      </c>
      <c r="W1672" s="17">
        <v>0.57627118644067798</v>
      </c>
      <c r="X1672" s="17">
        <v>0.721518987341772</v>
      </c>
      <c r="Y1672" s="17">
        <v>0.71428571428571397</v>
      </c>
      <c r="Z1672" s="17">
        <v>0.581395348837209</v>
      </c>
      <c r="AA1672" s="17">
        <v>0.67777777777777803</v>
      </c>
      <c r="AB1672" s="17"/>
      <c r="AC1672" s="17">
        <v>0.71548438505296796</v>
      </c>
      <c r="AD1672" s="17">
        <v>0.67859905555642297</v>
      </c>
      <c r="AE1672" s="17">
        <v>0.71635330838022504</v>
      </c>
      <c r="AF1672" s="17"/>
      <c r="AG1672" s="17">
        <v>0.70885177093319696</v>
      </c>
      <c r="AH1672" s="17">
        <v>0.65435791255342401</v>
      </c>
      <c r="AI1672" s="17">
        <v>0.740875129263461</v>
      </c>
      <c r="AJ1672" s="17">
        <v>0.39246902056161198</v>
      </c>
      <c r="AK1672" s="17">
        <v>0.73010003212952201</v>
      </c>
      <c r="AL1672" s="17"/>
      <c r="AM1672" s="17">
        <v>0.53295746309518399</v>
      </c>
      <c r="AN1672" s="17">
        <v>0.70748494516753802</v>
      </c>
      <c r="AO1672" s="17">
        <v>0.71900841732221099</v>
      </c>
      <c r="AP1672" s="17">
        <v>0.67392265843810695</v>
      </c>
      <c r="AQ1672" s="17">
        <v>0.71472304754926297</v>
      </c>
      <c r="AR1672" s="17"/>
      <c r="AS1672" s="17">
        <v>0.70323821873356895</v>
      </c>
      <c r="AT1672" s="17">
        <v>0.68321056974582195</v>
      </c>
      <c r="AU1672" s="17">
        <v>0.71674049769038395</v>
      </c>
      <c r="AV1672" s="17">
        <v>0.60449718393458196</v>
      </c>
      <c r="AW1672" s="17"/>
      <c r="AX1672" s="17">
        <v>0.68798383689596199</v>
      </c>
      <c r="AY1672" s="17"/>
      <c r="AZ1672" s="17">
        <v>0.63858143671820999</v>
      </c>
      <c r="BA1672" s="17">
        <v>0.68825964863300304</v>
      </c>
      <c r="BB1672" s="17">
        <v>0.73270717244066397</v>
      </c>
      <c r="BC1672" s="17"/>
      <c r="BD1672" s="17">
        <v>0.69287910424876098</v>
      </c>
      <c r="BE1672" s="17">
        <v>0.66067899591055901</v>
      </c>
    </row>
    <row r="1673" spans="2:57" x14ac:dyDescent="0.35">
      <c r="B1673" t="s">
        <v>634</v>
      </c>
      <c r="C1673" s="17">
        <v>0.40363142479404801</v>
      </c>
      <c r="D1673" s="17">
        <v>0.411175997334361</v>
      </c>
      <c r="E1673" s="17">
        <v>0.39886142186935403</v>
      </c>
      <c r="F1673" s="17"/>
      <c r="G1673" s="17">
        <v>0.406251764701205</v>
      </c>
      <c r="H1673" s="17">
        <v>0.35371034294799403</v>
      </c>
      <c r="I1673" s="17">
        <v>0.37773231139451402</v>
      </c>
      <c r="J1673" s="17">
        <v>0.42955992939811999</v>
      </c>
      <c r="K1673" s="17">
        <v>0.48978695834583402</v>
      </c>
      <c r="L1673" s="17">
        <v>0.47230577126010598</v>
      </c>
      <c r="M1673" s="17"/>
      <c r="N1673" s="17">
        <v>0.418962044634484</v>
      </c>
      <c r="O1673" s="17">
        <v>0.41340205941129199</v>
      </c>
      <c r="P1673" s="17">
        <v>0.32662805868658701</v>
      </c>
      <c r="Q1673" s="17">
        <v>0.408783120138836</v>
      </c>
      <c r="R1673" s="17"/>
      <c r="S1673" s="17">
        <v>0.358333333333333</v>
      </c>
      <c r="T1673" s="17">
        <v>0.46666666666666701</v>
      </c>
      <c r="U1673" s="17">
        <v>0.441176470588235</v>
      </c>
      <c r="V1673" s="17">
        <v>0.365079365079365</v>
      </c>
      <c r="W1673" s="17">
        <v>0.338983050847458</v>
      </c>
      <c r="X1673" s="17">
        <v>0.379746835443038</v>
      </c>
      <c r="Y1673" s="17">
        <v>0.35714285714285698</v>
      </c>
      <c r="Z1673" s="17">
        <v>0.55813953488372103</v>
      </c>
      <c r="AA1673" s="17">
        <v>0.422222222222222</v>
      </c>
      <c r="AB1673" s="17"/>
      <c r="AC1673" s="17">
        <v>0.40996632350773399</v>
      </c>
      <c r="AD1673" s="17">
        <v>0.40751348008496202</v>
      </c>
      <c r="AE1673" s="17">
        <v>0.29729776326054103</v>
      </c>
      <c r="AF1673" s="17"/>
      <c r="AG1673" s="17">
        <v>0.43890363286346201</v>
      </c>
      <c r="AH1673" s="17">
        <v>0.38728349955636598</v>
      </c>
      <c r="AI1673" s="17">
        <v>0.54971977368638003</v>
      </c>
      <c r="AJ1673" s="17">
        <v>0.21919825984191299</v>
      </c>
      <c r="AK1673" s="17">
        <v>0.33598067571761903</v>
      </c>
      <c r="AL1673" s="17"/>
      <c r="AM1673" s="17">
        <v>0.34526347519596901</v>
      </c>
      <c r="AN1673" s="17">
        <v>0.41400482045051301</v>
      </c>
      <c r="AO1673" s="17">
        <v>0.43092882086030398</v>
      </c>
      <c r="AP1673" s="17">
        <v>0.35135721509588502</v>
      </c>
      <c r="AQ1673" s="17">
        <v>0.35411729281129201</v>
      </c>
      <c r="AR1673" s="17"/>
      <c r="AS1673" s="17">
        <v>0.39884096636650701</v>
      </c>
      <c r="AT1673" s="17">
        <v>0.38142923423770198</v>
      </c>
      <c r="AU1673" s="17">
        <v>0.43065328792610402</v>
      </c>
      <c r="AV1673" s="17">
        <v>0.42547710033458103</v>
      </c>
      <c r="AW1673" s="17"/>
      <c r="AX1673" s="17">
        <v>0.39927410146168901</v>
      </c>
      <c r="AY1673" s="17"/>
      <c r="AZ1673" s="17">
        <v>0.36161653639977098</v>
      </c>
      <c r="BA1673" s="17">
        <v>0.42389511468048702</v>
      </c>
      <c r="BB1673" s="17">
        <v>0.42563857492200702</v>
      </c>
      <c r="BC1673" s="17"/>
      <c r="BD1673" s="17">
        <v>0.39021598412481401</v>
      </c>
      <c r="BE1673" s="17">
        <v>0.40917615826348402</v>
      </c>
    </row>
    <row r="1674" spans="2:57" x14ac:dyDescent="0.35">
      <c r="B1674" t="s">
        <v>635</v>
      </c>
      <c r="C1674" s="17">
        <v>0.39061933712130897</v>
      </c>
      <c r="D1674" s="17">
        <v>0.27650346518431002</v>
      </c>
      <c r="E1674" s="17">
        <v>0.45709717013236101</v>
      </c>
      <c r="F1674" s="17"/>
      <c r="G1674" s="17">
        <v>0.33611535571349999</v>
      </c>
      <c r="H1674" s="17">
        <v>0.34272416729155702</v>
      </c>
      <c r="I1674" s="17">
        <v>0.42554135264471599</v>
      </c>
      <c r="J1674" s="17">
        <v>0.42257273359451802</v>
      </c>
      <c r="K1674" s="17">
        <v>0.38325165943587403</v>
      </c>
      <c r="L1674" s="17">
        <v>0.48656933591102502</v>
      </c>
      <c r="M1674" s="17"/>
      <c r="N1674" s="17">
        <v>0.41475719551020102</v>
      </c>
      <c r="O1674" s="17">
        <v>0.38278600868988699</v>
      </c>
      <c r="P1674" s="17">
        <v>0.37696582725920902</v>
      </c>
      <c r="Q1674" s="17">
        <v>0.31332538711791202</v>
      </c>
      <c r="R1674" s="17"/>
      <c r="S1674" s="17">
        <v>0.38333333333333303</v>
      </c>
      <c r="T1674" s="17">
        <v>0.38095238095238099</v>
      </c>
      <c r="U1674" s="17">
        <v>0.41176470588235298</v>
      </c>
      <c r="V1674" s="17">
        <v>0.44444444444444497</v>
      </c>
      <c r="W1674" s="17">
        <v>0.37288135593220301</v>
      </c>
      <c r="X1674" s="17">
        <v>0.392405063291139</v>
      </c>
      <c r="Y1674" s="17">
        <v>0.34285714285714303</v>
      </c>
      <c r="Z1674" s="17">
        <v>0.34883720930232598</v>
      </c>
      <c r="AA1674" s="17">
        <v>0.41111111111111098</v>
      </c>
      <c r="AB1674" s="17"/>
      <c r="AC1674" s="17">
        <v>0.42955927654745502</v>
      </c>
      <c r="AD1674" s="17">
        <v>0.37157055788013099</v>
      </c>
      <c r="AE1674" s="17">
        <v>0.33481491498490001</v>
      </c>
      <c r="AF1674" s="17"/>
      <c r="AG1674" s="17">
        <v>0.40039364078980799</v>
      </c>
      <c r="AH1674" s="17">
        <v>0.41418409050235</v>
      </c>
      <c r="AI1674" s="17">
        <v>0.47311103607968302</v>
      </c>
      <c r="AJ1674" s="17">
        <v>0.21919825984191299</v>
      </c>
      <c r="AK1674" s="17">
        <v>0.32007794955179503</v>
      </c>
      <c r="AL1674" s="17"/>
      <c r="AM1674" s="17">
        <v>0.30256291402524299</v>
      </c>
      <c r="AN1674" s="17">
        <v>0.36998160088640503</v>
      </c>
      <c r="AO1674" s="17">
        <v>0.39483424751502499</v>
      </c>
      <c r="AP1674" s="17">
        <v>0.42639919758509198</v>
      </c>
      <c r="AQ1674" s="17">
        <v>0.306612080141549</v>
      </c>
      <c r="AR1674" s="17"/>
      <c r="AS1674" s="17">
        <v>0.41193623488512598</v>
      </c>
      <c r="AT1674" s="17">
        <v>0.35331266883754497</v>
      </c>
      <c r="AU1674" s="17">
        <v>0.440043136876346</v>
      </c>
      <c r="AV1674" s="17">
        <v>0.370803303544956</v>
      </c>
      <c r="AW1674" s="17"/>
      <c r="AX1674" s="17">
        <v>0.41061170291726101</v>
      </c>
      <c r="AY1674" s="17"/>
      <c r="AZ1674" s="17">
        <v>0.373880915640603</v>
      </c>
      <c r="BA1674" s="17">
        <v>0.38437307384640601</v>
      </c>
      <c r="BB1674" s="17">
        <v>0.42389928368481999</v>
      </c>
      <c r="BC1674" s="17"/>
      <c r="BD1674" s="17">
        <v>0.40190389470134802</v>
      </c>
      <c r="BE1674" s="17">
        <v>0.37382744977917098</v>
      </c>
    </row>
    <row r="1675" spans="2:57" x14ac:dyDescent="0.35">
      <c r="B1675" t="s">
        <v>636</v>
      </c>
      <c r="C1675" s="17">
        <v>0.27987207539665898</v>
      </c>
      <c r="D1675" s="17">
        <v>0.34269328756054102</v>
      </c>
      <c r="E1675" s="17">
        <v>0.24201163599150199</v>
      </c>
      <c r="F1675" s="17"/>
      <c r="G1675" s="17">
        <v>0.364470092658568</v>
      </c>
      <c r="H1675" s="17">
        <v>0.32381697142495602</v>
      </c>
      <c r="I1675" s="17">
        <v>0.33065136293436898</v>
      </c>
      <c r="J1675" s="17">
        <v>0.170414483183087</v>
      </c>
      <c r="K1675" s="17">
        <v>0.19678680973079199</v>
      </c>
      <c r="L1675" s="17">
        <v>0.216473165682117</v>
      </c>
      <c r="M1675" s="17"/>
      <c r="N1675" s="17">
        <v>0.24488535385864299</v>
      </c>
      <c r="O1675" s="17">
        <v>0.31392573234534199</v>
      </c>
      <c r="P1675" s="17">
        <v>0.34000331928673999</v>
      </c>
      <c r="Q1675" s="17">
        <v>0.26222927477399199</v>
      </c>
      <c r="R1675" s="17"/>
      <c r="S1675" s="17">
        <v>0.27500000000000002</v>
      </c>
      <c r="T1675" s="17">
        <v>0.266666666666667</v>
      </c>
      <c r="U1675" s="17">
        <v>0.29411764705882398</v>
      </c>
      <c r="V1675" s="17">
        <v>0.317460317460317</v>
      </c>
      <c r="W1675" s="17">
        <v>0.152542372881356</v>
      </c>
      <c r="X1675" s="17">
        <v>0.329113924050633</v>
      </c>
      <c r="Y1675" s="17">
        <v>0.314285714285714</v>
      </c>
      <c r="Z1675" s="17">
        <v>0.27906976744186002</v>
      </c>
      <c r="AA1675" s="17">
        <v>0.27777777777777801</v>
      </c>
      <c r="AB1675" s="17"/>
      <c r="AC1675" s="17">
        <v>0.25749781661035898</v>
      </c>
      <c r="AD1675" s="17">
        <v>0.27132342192687398</v>
      </c>
      <c r="AE1675" s="17">
        <v>0.28671342302076203</v>
      </c>
      <c r="AF1675" s="17"/>
      <c r="AG1675" s="17">
        <v>0.28225989352285402</v>
      </c>
      <c r="AH1675" s="17">
        <v>0.27380174603627599</v>
      </c>
      <c r="AI1675" s="17">
        <v>0.35185895774026099</v>
      </c>
      <c r="AJ1675" s="17">
        <v>0.403893089893895</v>
      </c>
      <c r="AK1675" s="17">
        <v>0.28219400598981198</v>
      </c>
      <c r="AL1675" s="17"/>
      <c r="AM1675" s="17">
        <v>0.292195360789192</v>
      </c>
      <c r="AN1675" s="17">
        <v>0.238668681729229</v>
      </c>
      <c r="AO1675" s="17">
        <v>0.296081417551808</v>
      </c>
      <c r="AP1675" s="17">
        <v>0.27977081918985702</v>
      </c>
      <c r="AQ1675" s="17">
        <v>0.299403702553585</v>
      </c>
      <c r="AR1675" s="17"/>
      <c r="AS1675" s="17">
        <v>0.28553575151189797</v>
      </c>
      <c r="AT1675" s="17">
        <v>0.301860488326819</v>
      </c>
      <c r="AU1675" s="17">
        <v>0.21307436171897001</v>
      </c>
      <c r="AV1675" s="17">
        <v>0.31317569569203901</v>
      </c>
      <c r="AW1675" s="17"/>
      <c r="AX1675" s="17">
        <v>0.27589594226840503</v>
      </c>
      <c r="AY1675" s="17"/>
      <c r="AZ1675" s="17">
        <v>0.39130425705291699</v>
      </c>
      <c r="BA1675" s="17">
        <v>0.26858486283264499</v>
      </c>
      <c r="BB1675" s="17">
        <v>0.182708352525076</v>
      </c>
      <c r="BC1675" s="17"/>
      <c r="BD1675" s="17">
        <v>0.26455775396641401</v>
      </c>
      <c r="BE1675" s="17">
        <v>0.32429037320800602</v>
      </c>
    </row>
    <row r="1676" spans="2:57" x14ac:dyDescent="0.35">
      <c r="B1676" t="s">
        <v>637</v>
      </c>
      <c r="C1676" s="17">
        <v>0.27975596944407299</v>
      </c>
      <c r="D1676" s="17">
        <v>0.33780673406768003</v>
      </c>
      <c r="E1676" s="17">
        <v>0.24693133746020601</v>
      </c>
      <c r="F1676" s="17"/>
      <c r="G1676" s="17">
        <v>0.38986327071847598</v>
      </c>
      <c r="H1676" s="17">
        <v>0.37051439547434001</v>
      </c>
      <c r="I1676" s="17">
        <v>0.26411482160607003</v>
      </c>
      <c r="J1676" s="17">
        <v>0.23007802081239601</v>
      </c>
      <c r="K1676" s="17">
        <v>0.167850248755226</v>
      </c>
      <c r="L1676" s="17">
        <v>0.13507852726066599</v>
      </c>
      <c r="M1676" s="17"/>
      <c r="N1676" s="17">
        <v>0.25817392763689001</v>
      </c>
      <c r="O1676" s="17">
        <v>0.30211879534903002</v>
      </c>
      <c r="P1676" s="17">
        <v>0.33041528255862401</v>
      </c>
      <c r="Q1676" s="17">
        <v>0.27949175867202902</v>
      </c>
      <c r="R1676" s="17"/>
      <c r="S1676" s="17">
        <v>0.3</v>
      </c>
      <c r="T1676" s="17">
        <v>0.25714285714285701</v>
      </c>
      <c r="U1676" s="17">
        <v>0.29411764705882398</v>
      </c>
      <c r="V1676" s="17">
        <v>0.22222222222222199</v>
      </c>
      <c r="W1676" s="17">
        <v>0.305084745762712</v>
      </c>
      <c r="X1676" s="17">
        <v>0.30379746835443</v>
      </c>
      <c r="Y1676" s="17">
        <v>0.27142857142857102</v>
      </c>
      <c r="Z1676" s="17">
        <v>0.25581395348837199</v>
      </c>
      <c r="AA1676" s="17">
        <v>0.3</v>
      </c>
      <c r="AB1676" s="17"/>
      <c r="AC1676" s="17">
        <v>0.25717442146084502</v>
      </c>
      <c r="AD1676" s="17">
        <v>0.274707221645977</v>
      </c>
      <c r="AE1676" s="17">
        <v>0.31841307709240702</v>
      </c>
      <c r="AF1676" s="17"/>
      <c r="AG1676" s="17">
        <v>0.25310769405303302</v>
      </c>
      <c r="AH1676" s="17">
        <v>0.29508479793178299</v>
      </c>
      <c r="AI1676" s="17">
        <v>0.14104053426680499</v>
      </c>
      <c r="AJ1676" s="17">
        <v>0.20363788954449299</v>
      </c>
      <c r="AK1676" s="17">
        <v>0.33919278825645699</v>
      </c>
      <c r="AL1676" s="17"/>
      <c r="AM1676" s="17">
        <v>0.32919155486756002</v>
      </c>
      <c r="AN1676" s="17">
        <v>0.175905764643429</v>
      </c>
      <c r="AO1676" s="17">
        <v>0.28596518820768002</v>
      </c>
      <c r="AP1676" s="17">
        <v>0.30053342323731602</v>
      </c>
      <c r="AQ1676" s="17">
        <v>0.12646355757112701</v>
      </c>
      <c r="AR1676" s="17"/>
      <c r="AS1676" s="17">
        <v>0.31892788877763201</v>
      </c>
      <c r="AT1676" s="17">
        <v>0.28622577141523797</v>
      </c>
      <c r="AU1676" s="17">
        <v>0.219073751680889</v>
      </c>
      <c r="AV1676" s="17">
        <v>0.28254374562828199</v>
      </c>
      <c r="AW1676" s="17"/>
      <c r="AX1676" s="17">
        <v>0.28087331933154802</v>
      </c>
      <c r="AY1676" s="17"/>
      <c r="AZ1676" s="17">
        <v>0.32499592500844698</v>
      </c>
      <c r="BA1676" s="17">
        <v>0.28956813843353202</v>
      </c>
      <c r="BB1676" s="17">
        <v>0.21887453553615399</v>
      </c>
      <c r="BC1676" s="17"/>
      <c r="BD1676" s="17">
        <v>0.24641358100251401</v>
      </c>
      <c r="BE1676" s="17">
        <v>0.32781897435357799</v>
      </c>
    </row>
    <row r="1677" spans="2:57" x14ac:dyDescent="0.35">
      <c r="B1677" t="s">
        <v>638</v>
      </c>
      <c r="C1677" s="17">
        <v>0.14647902050877101</v>
      </c>
      <c r="D1677" s="17">
        <v>0.170053174214156</v>
      </c>
      <c r="E1677" s="17">
        <v>0.13330364311978901</v>
      </c>
      <c r="F1677" s="17"/>
      <c r="G1677" s="17">
        <v>0.266675588402494</v>
      </c>
      <c r="H1677" s="17">
        <v>0.19213530371412099</v>
      </c>
      <c r="I1677" s="17">
        <v>0.116147420688368</v>
      </c>
      <c r="J1677" s="17">
        <v>0.11677541144490999</v>
      </c>
      <c r="K1677" s="17">
        <v>8.6840621691246705E-2</v>
      </c>
      <c r="L1677" s="17">
        <v>8.5212521967009097E-2</v>
      </c>
      <c r="M1677" s="17"/>
      <c r="N1677" s="17">
        <v>0.14578327210303099</v>
      </c>
      <c r="O1677" s="17">
        <v>0.118573889442619</v>
      </c>
      <c r="P1677" s="17">
        <v>0.177863285290109</v>
      </c>
      <c r="Q1677" s="17">
        <v>0.185046761300204</v>
      </c>
      <c r="R1677" s="17"/>
      <c r="S1677" s="17">
        <v>0.18333333333333299</v>
      </c>
      <c r="T1677" s="17">
        <v>0.20952380952381</v>
      </c>
      <c r="U1677" s="17">
        <v>0</v>
      </c>
      <c r="V1677" s="17">
        <v>0.14285714285714299</v>
      </c>
      <c r="W1677" s="17">
        <v>6.7796610169491497E-2</v>
      </c>
      <c r="X1677" s="17">
        <v>0.151898734177215</v>
      </c>
      <c r="Y1677" s="17">
        <v>0.214285714285714</v>
      </c>
      <c r="Z1677" s="17">
        <v>6.9767441860465101E-2</v>
      </c>
      <c r="AA1677" s="17">
        <v>0.16666666666666699</v>
      </c>
      <c r="AB1677" s="17"/>
      <c r="AC1677" s="17">
        <v>0.11971305728953401</v>
      </c>
      <c r="AD1677" s="17">
        <v>0.17856856609152999</v>
      </c>
      <c r="AE1677" s="17">
        <v>7.8842896554990494E-2</v>
      </c>
      <c r="AF1677" s="17"/>
      <c r="AG1677" s="17">
        <v>0.115173589021751</v>
      </c>
      <c r="AH1677" s="17">
        <v>0.18833465903140101</v>
      </c>
      <c r="AI1677" s="17">
        <v>0.118397055461112</v>
      </c>
      <c r="AJ1677" s="17">
        <v>0</v>
      </c>
      <c r="AK1677" s="17">
        <v>6.9133832490990602E-2</v>
      </c>
      <c r="AL1677" s="17"/>
      <c r="AM1677" s="17">
        <v>0.117797135255421</v>
      </c>
      <c r="AN1677" s="17">
        <v>0.182864047713272</v>
      </c>
      <c r="AO1677" s="17">
        <v>0.11713566857994</v>
      </c>
      <c r="AP1677" s="17">
        <v>0.163594226597951</v>
      </c>
      <c r="AQ1677" s="17">
        <v>0.30377878494577698</v>
      </c>
      <c r="AR1677" s="17"/>
      <c r="AS1677" s="17">
        <v>0.143588564743687</v>
      </c>
      <c r="AT1677" s="17">
        <v>0.19291607436000099</v>
      </c>
      <c r="AU1677" s="17">
        <v>3.7608945840321498E-2</v>
      </c>
      <c r="AV1677" s="17">
        <v>0.197063471086729</v>
      </c>
      <c r="AW1677" s="17"/>
      <c r="AX1677" s="17">
        <v>0.149530116605467</v>
      </c>
      <c r="AY1677" s="17"/>
      <c r="AZ1677" s="17">
        <v>0.155241914522144</v>
      </c>
      <c r="BA1677" s="17">
        <v>0.20546123979691899</v>
      </c>
      <c r="BB1677" s="17">
        <v>6.7623479359479904E-2</v>
      </c>
      <c r="BC1677" s="17"/>
      <c r="BD1677" s="17">
        <v>0.165878816265948</v>
      </c>
      <c r="BE1677" s="17">
        <v>0.160358945106503</v>
      </c>
    </row>
    <row r="1678" spans="2:57" x14ac:dyDescent="0.35">
      <c r="B1678" t="s">
        <v>639</v>
      </c>
      <c r="C1678" s="17">
        <v>2.8179313844660998E-2</v>
      </c>
      <c r="D1678" s="17">
        <v>2.9700127117812201E-2</v>
      </c>
      <c r="E1678" s="17">
        <v>2.7417410181016202E-2</v>
      </c>
      <c r="F1678" s="17"/>
      <c r="G1678" s="17">
        <v>1.1188845657883899E-2</v>
      </c>
      <c r="H1678" s="17">
        <v>2.0219185040807199E-2</v>
      </c>
      <c r="I1678" s="17">
        <v>4.3762401272561001E-2</v>
      </c>
      <c r="J1678" s="17">
        <v>2.54627671010501E-2</v>
      </c>
      <c r="K1678" s="17">
        <v>3.0806160434962E-2</v>
      </c>
      <c r="L1678" s="17">
        <v>2.6998914854810301E-2</v>
      </c>
      <c r="M1678" s="17"/>
      <c r="N1678" s="17">
        <v>3.1446483383943798E-2</v>
      </c>
      <c r="O1678" s="17">
        <v>2.2245290878715199E-2</v>
      </c>
      <c r="P1678" s="17">
        <v>7.8129521756789295E-3</v>
      </c>
      <c r="Q1678" s="17">
        <v>5.8535716251633799E-2</v>
      </c>
      <c r="R1678" s="17"/>
      <c r="S1678" s="17">
        <v>2.5000000000000001E-2</v>
      </c>
      <c r="T1678" s="17">
        <v>0</v>
      </c>
      <c r="U1678" s="17">
        <v>2.9411764705882401E-2</v>
      </c>
      <c r="V1678" s="17">
        <v>0</v>
      </c>
      <c r="W1678" s="17">
        <v>0.13559322033898299</v>
      </c>
      <c r="X1678" s="17">
        <v>1.26582278481013E-2</v>
      </c>
      <c r="Y1678" s="17">
        <v>2.8571428571428598E-2</v>
      </c>
      <c r="Z1678" s="17">
        <v>2.32558139534884E-2</v>
      </c>
      <c r="AA1678" s="17">
        <v>3.3333333333333298E-2</v>
      </c>
      <c r="AB1678" s="17"/>
      <c r="AC1678" s="17">
        <v>2.66463955192211E-2</v>
      </c>
      <c r="AD1678" s="17">
        <v>2.9881148344046701E-2</v>
      </c>
      <c r="AE1678" s="17">
        <v>3.8584079634120097E-2</v>
      </c>
      <c r="AF1678" s="17"/>
      <c r="AG1678" s="17">
        <v>3.0513125775324501E-2</v>
      </c>
      <c r="AH1678" s="17">
        <v>2.6452766449917401E-2</v>
      </c>
      <c r="AI1678" s="17">
        <v>3.9147535309031103E-2</v>
      </c>
      <c r="AJ1678" s="17">
        <v>0</v>
      </c>
      <c r="AK1678" s="17">
        <v>6.5013735403143702E-2</v>
      </c>
      <c r="AL1678" s="17"/>
      <c r="AM1678" s="17">
        <v>1.7098163456861701E-2</v>
      </c>
      <c r="AN1678" s="17">
        <v>4.8322313769778497E-2</v>
      </c>
      <c r="AO1678" s="17">
        <v>1.8003509446639799E-2</v>
      </c>
      <c r="AP1678" s="17">
        <v>3.8495134071368002E-2</v>
      </c>
      <c r="AQ1678" s="17">
        <v>4.2115066185209202E-2</v>
      </c>
      <c r="AR1678" s="17"/>
      <c r="AS1678" s="17">
        <v>1.5770219270212299E-2</v>
      </c>
      <c r="AT1678" s="17">
        <v>2.8058627371301999E-2</v>
      </c>
      <c r="AU1678" s="17">
        <v>3.9316287409358601E-2</v>
      </c>
      <c r="AV1678" s="17">
        <v>3.42219833677639E-2</v>
      </c>
      <c r="AW1678" s="17"/>
      <c r="AX1678" s="17">
        <v>3.1827801639742997E-2</v>
      </c>
      <c r="AY1678" s="17"/>
      <c r="AZ1678" s="17">
        <v>1.6900802426978601E-2</v>
      </c>
      <c r="BA1678" s="17">
        <v>2.65257918840676E-2</v>
      </c>
      <c r="BB1678" s="17">
        <v>3.4043315138045697E-2</v>
      </c>
      <c r="BC1678" s="17"/>
      <c r="BD1678" s="17">
        <v>2.9615507894751401E-2</v>
      </c>
      <c r="BE1678" s="17">
        <v>2.4912851225587701E-2</v>
      </c>
    </row>
    <row r="1679" spans="2:57" x14ac:dyDescent="0.35">
      <c r="B1679" t="s">
        <v>81</v>
      </c>
      <c r="C1679" s="17">
        <v>1.75865820967901E-2</v>
      </c>
      <c r="D1679" s="17">
        <v>2.61121282229358E-2</v>
      </c>
      <c r="E1679" s="17">
        <v>1.2655345859567501E-2</v>
      </c>
      <c r="F1679" s="17"/>
      <c r="G1679" s="17">
        <v>2.6653428763602001E-2</v>
      </c>
      <c r="H1679" s="17">
        <v>1.4482438830387899E-2</v>
      </c>
      <c r="I1679" s="17">
        <v>1.60703073538658E-2</v>
      </c>
      <c r="J1679" s="17">
        <v>3.1054858210893901E-2</v>
      </c>
      <c r="K1679" s="17">
        <v>0</v>
      </c>
      <c r="L1679" s="17">
        <v>2.6998914854810301E-2</v>
      </c>
      <c r="M1679" s="17"/>
      <c r="N1679" s="17">
        <v>1.41973476622906E-2</v>
      </c>
      <c r="O1679" s="17">
        <v>4.5387299542412104E-3</v>
      </c>
      <c r="P1679" s="17">
        <v>1.6911786063605001E-2</v>
      </c>
      <c r="Q1679" s="17">
        <v>5.9394000203189599E-2</v>
      </c>
      <c r="R1679" s="17"/>
      <c r="S1679" s="17">
        <v>1.6666666666666701E-2</v>
      </c>
      <c r="T1679" s="17">
        <v>1.9047619047619001E-2</v>
      </c>
      <c r="U1679" s="17">
        <v>0</v>
      </c>
      <c r="V1679" s="17">
        <v>0</v>
      </c>
      <c r="W1679" s="17">
        <v>0</v>
      </c>
      <c r="X1679" s="17">
        <v>1.26582278481013E-2</v>
      </c>
      <c r="Y1679" s="17">
        <v>1.4285714285714299E-2</v>
      </c>
      <c r="Z1679" s="17">
        <v>6.9767441860465101E-2</v>
      </c>
      <c r="AA1679" s="17">
        <v>4.4444444444444398E-2</v>
      </c>
      <c r="AB1679" s="17"/>
      <c r="AC1679" s="17">
        <v>1.7942367433691899E-2</v>
      </c>
      <c r="AD1679" s="17">
        <v>1.8162557873493999E-2</v>
      </c>
      <c r="AE1679" s="17">
        <v>2.2644431340457301E-2</v>
      </c>
      <c r="AF1679" s="17"/>
      <c r="AG1679" s="17">
        <v>8.5431364509748007E-3</v>
      </c>
      <c r="AH1679" s="17">
        <v>2.5700515236364602E-2</v>
      </c>
      <c r="AI1679" s="17">
        <v>0</v>
      </c>
      <c r="AJ1679" s="17">
        <v>0.20363788954449299</v>
      </c>
      <c r="AK1679" s="17">
        <v>0</v>
      </c>
      <c r="AL1679" s="17"/>
      <c r="AM1679" s="17">
        <v>5.0874927799531802E-2</v>
      </c>
      <c r="AN1679" s="17">
        <v>1.39318825532852E-2</v>
      </c>
      <c r="AO1679" s="17">
        <v>2.1494895771004399E-2</v>
      </c>
      <c r="AP1679" s="17">
        <v>5.4882138517537097E-3</v>
      </c>
      <c r="AQ1679" s="17">
        <v>3.9307395106195298E-2</v>
      </c>
      <c r="AR1679" s="17"/>
      <c r="AS1679" s="17">
        <v>1.9577550831694102E-2</v>
      </c>
      <c r="AT1679" s="17">
        <v>1.1950226450961001E-2</v>
      </c>
      <c r="AU1679" s="17">
        <v>3.17511670390868E-2</v>
      </c>
      <c r="AV1679" s="17">
        <v>7.2649649989377204E-3</v>
      </c>
      <c r="AW1679" s="17"/>
      <c r="AX1679" s="17">
        <v>1.6481740415833002E-2</v>
      </c>
      <c r="AY1679" s="17"/>
      <c r="AZ1679" s="17">
        <v>2.5803128594425299E-2</v>
      </c>
      <c r="BA1679" s="17">
        <v>1.11379423245684E-2</v>
      </c>
      <c r="BB1679" s="17">
        <v>1.3471739437732101E-2</v>
      </c>
      <c r="BC1679" s="17"/>
      <c r="BD1679" s="17">
        <v>1.8417693664832601E-2</v>
      </c>
      <c r="BE1679" s="17">
        <v>6.6066744739756199E-3</v>
      </c>
    </row>
    <row r="1680" spans="2:57" x14ac:dyDescent="0.35">
      <c r="B1680" t="s">
        <v>82</v>
      </c>
      <c r="C1680" s="17">
        <v>1.73361233089026E-2</v>
      </c>
      <c r="D1680" s="17">
        <v>2.6008772600189699E-2</v>
      </c>
      <c r="E1680" s="17">
        <v>1.23171971607838E-2</v>
      </c>
      <c r="F1680" s="17"/>
      <c r="G1680" s="17">
        <v>0</v>
      </c>
      <c r="H1680" s="17">
        <v>4.0833258764876503E-3</v>
      </c>
      <c r="I1680" s="17">
        <v>3.4254291450494898E-2</v>
      </c>
      <c r="J1680" s="17">
        <v>8.4255954265506795E-3</v>
      </c>
      <c r="K1680" s="17">
        <v>3.14141653469759E-2</v>
      </c>
      <c r="L1680" s="17">
        <v>2.72968926301097E-2</v>
      </c>
      <c r="M1680" s="17"/>
      <c r="N1680" s="17">
        <v>2.0451961101061501E-2</v>
      </c>
      <c r="O1680" s="17">
        <v>2.8262980967175499E-2</v>
      </c>
      <c r="P1680" s="17">
        <v>0</v>
      </c>
      <c r="Q1680" s="17">
        <v>0</v>
      </c>
      <c r="R1680" s="17"/>
      <c r="S1680" s="17">
        <v>1.6666666666666701E-2</v>
      </c>
      <c r="T1680" s="17">
        <v>2.8571428571428598E-2</v>
      </c>
      <c r="U1680" s="17">
        <v>0</v>
      </c>
      <c r="V1680" s="17">
        <v>1.58730158730159E-2</v>
      </c>
      <c r="W1680" s="17">
        <v>3.3898305084745797E-2</v>
      </c>
      <c r="X1680" s="17">
        <v>0</v>
      </c>
      <c r="Y1680" s="17">
        <v>1.4285714285714299E-2</v>
      </c>
      <c r="Z1680" s="17">
        <v>2.32558139534884E-2</v>
      </c>
      <c r="AA1680" s="17">
        <v>2.2222222222222199E-2</v>
      </c>
      <c r="AB1680" s="17"/>
      <c r="AC1680" s="17">
        <v>1.7311727802953002E-2</v>
      </c>
      <c r="AD1680" s="17">
        <v>1.6944715559194901E-2</v>
      </c>
      <c r="AE1680" s="17">
        <v>2.7847928274103598E-2</v>
      </c>
      <c r="AF1680" s="17"/>
      <c r="AG1680" s="17">
        <v>2.1207303253081299E-2</v>
      </c>
      <c r="AH1680" s="17">
        <v>1.11279201949661E-2</v>
      </c>
      <c r="AI1680" s="17">
        <v>0</v>
      </c>
      <c r="AJ1680" s="17">
        <v>0</v>
      </c>
      <c r="AK1680" s="17">
        <v>2.2625617906142401E-2</v>
      </c>
      <c r="AL1680" s="17"/>
      <c r="AM1680" s="17">
        <v>3.3912304264938402E-2</v>
      </c>
      <c r="AN1680" s="17">
        <v>0</v>
      </c>
      <c r="AO1680" s="17">
        <v>8.4837195911036997E-3</v>
      </c>
      <c r="AP1680" s="17">
        <v>2.6135906449860399E-2</v>
      </c>
      <c r="AQ1680" s="17">
        <v>0</v>
      </c>
      <c r="AR1680" s="17"/>
      <c r="AS1680" s="17">
        <v>1.6833114105665101E-2</v>
      </c>
      <c r="AT1680" s="17">
        <v>1.9665184038367301E-2</v>
      </c>
      <c r="AU1680" s="17">
        <v>6.6794460991525199E-3</v>
      </c>
      <c r="AV1680" s="17">
        <v>2.7830293498906901E-2</v>
      </c>
      <c r="AW1680" s="17"/>
      <c r="AX1680" s="17">
        <v>1.62838471619354E-2</v>
      </c>
      <c r="AY1680" s="17"/>
      <c r="AZ1680" s="17">
        <v>1.00395784627588E-2</v>
      </c>
      <c r="BA1680" s="17">
        <v>1.03495629801296E-2</v>
      </c>
      <c r="BB1680" s="17">
        <v>3.4856691165099998E-2</v>
      </c>
      <c r="BC1680" s="17"/>
      <c r="BD1680" s="17">
        <v>1.0523909574696099E-2</v>
      </c>
      <c r="BE1680" s="17">
        <v>1.8506517579610499E-2</v>
      </c>
    </row>
    <row r="1681" spans="2:57" x14ac:dyDescent="0.35">
      <c r="C1681" s="17"/>
      <c r="D1681" s="17"/>
      <c r="E1681" s="17"/>
      <c r="F1681" s="17"/>
      <c r="G1681" s="17"/>
      <c r="H1681" s="17"/>
      <c r="I1681" s="17"/>
      <c r="J1681" s="17"/>
      <c r="K1681" s="17"/>
      <c r="L1681" s="17"/>
      <c r="M1681" s="17"/>
      <c r="N1681" s="17"/>
      <c r="O1681" s="17"/>
      <c r="P1681" s="17"/>
      <c r="Q1681" s="17"/>
      <c r="R1681" s="17"/>
      <c r="S1681" s="17"/>
      <c r="T1681" s="17"/>
      <c r="U1681" s="17"/>
      <c r="V1681" s="17"/>
      <c r="W1681" s="17"/>
      <c r="X1681" s="17"/>
      <c r="Y1681" s="17"/>
      <c r="Z1681" s="17"/>
      <c r="AA1681" s="17"/>
      <c r="AB1681" s="17"/>
      <c r="AC1681" s="17"/>
      <c r="AD1681" s="17"/>
      <c r="AE1681" s="17"/>
      <c r="AF1681" s="17"/>
      <c r="AG1681" s="17"/>
      <c r="AH1681" s="17"/>
      <c r="AI1681" s="17"/>
      <c r="AJ1681" s="17"/>
      <c r="AK1681" s="17"/>
      <c r="AL1681" s="17"/>
      <c r="AM1681" s="17"/>
      <c r="AN1681" s="17"/>
      <c r="AO1681" s="17"/>
      <c r="AP1681" s="17"/>
      <c r="AQ1681" s="17"/>
      <c r="AR1681" s="17"/>
      <c r="AS1681" s="17"/>
      <c r="AT1681" s="17"/>
      <c r="AU1681" s="17"/>
      <c r="AV1681" s="17"/>
      <c r="AW1681" s="17"/>
      <c r="AX1681" s="17"/>
      <c r="AY1681" s="17"/>
      <c r="AZ1681" s="17"/>
      <c r="BA1681" s="17"/>
      <c r="BB1681" s="17"/>
      <c r="BC1681" s="17"/>
      <c r="BD1681" s="17"/>
      <c r="BE1681" s="17"/>
    </row>
    <row r="1682" spans="2:57" x14ac:dyDescent="0.35">
      <c r="B1682" s="6" t="s">
        <v>643</v>
      </c>
      <c r="C1682" s="17"/>
      <c r="D1682" s="17"/>
      <c r="E1682" s="17"/>
      <c r="F1682" s="17"/>
      <c r="G1682" s="17"/>
      <c r="H1682" s="17"/>
      <c r="I1682" s="17"/>
      <c r="J1682" s="17"/>
      <c r="K1682" s="17"/>
      <c r="L1682" s="17"/>
      <c r="M1682" s="17"/>
      <c r="N1682" s="17"/>
      <c r="O1682" s="17"/>
      <c r="P1682" s="17"/>
      <c r="Q1682" s="17"/>
      <c r="R1682" s="17"/>
      <c r="S1682" s="17"/>
      <c r="T1682" s="17"/>
      <c r="U1682" s="17"/>
      <c r="V1682" s="17"/>
      <c r="W1682" s="17"/>
      <c r="X1682" s="17"/>
      <c r="Y1682" s="17"/>
      <c r="Z1682" s="17"/>
      <c r="AA1682" s="17"/>
      <c r="AB1682" s="17"/>
      <c r="AC1682" s="17"/>
      <c r="AD1682" s="17"/>
      <c r="AE1682" s="17"/>
      <c r="AF1682" s="17"/>
      <c r="AG1682" s="17"/>
      <c r="AH1682" s="17"/>
      <c r="AI1682" s="17"/>
      <c r="AJ1682" s="17"/>
      <c r="AK1682" s="17"/>
      <c r="AL1682" s="17"/>
      <c r="AM1682" s="17"/>
      <c r="AN1682" s="17"/>
      <c r="AO1682" s="17"/>
      <c r="AP1682" s="17"/>
      <c r="AQ1682" s="17"/>
      <c r="AR1682" s="17"/>
      <c r="AS1682" s="17"/>
      <c r="AT1682" s="17"/>
      <c r="AU1682" s="17"/>
      <c r="AV1682" s="17"/>
      <c r="AW1682" s="17"/>
      <c r="AX1682" s="17"/>
      <c r="AY1682" s="17"/>
      <c r="AZ1682" s="17"/>
      <c r="BA1682" s="17"/>
      <c r="BB1682" s="17"/>
      <c r="BC1682" s="17"/>
      <c r="BD1682" s="17"/>
      <c r="BE1682" s="17"/>
    </row>
    <row r="1683" spans="2:57" x14ac:dyDescent="0.35">
      <c r="B1683" s="24" t="s">
        <v>85</v>
      </c>
      <c r="C1683" s="17"/>
      <c r="D1683" s="17"/>
      <c r="E1683" s="17"/>
      <c r="F1683" s="17"/>
      <c r="G1683" s="17"/>
      <c r="H1683" s="17"/>
      <c r="I1683" s="17"/>
      <c r="J1683" s="17"/>
      <c r="K1683" s="17"/>
      <c r="L1683" s="17"/>
      <c r="M1683" s="17"/>
      <c r="N1683" s="17"/>
      <c r="O1683" s="17"/>
      <c r="P1683" s="17"/>
      <c r="Q1683" s="17"/>
      <c r="R1683" s="17"/>
      <c r="S1683" s="17"/>
      <c r="T1683" s="17"/>
      <c r="U1683" s="17"/>
      <c r="V1683" s="17"/>
      <c r="W1683" s="17"/>
      <c r="X1683" s="17"/>
      <c r="Y1683" s="17"/>
      <c r="Z1683" s="17"/>
      <c r="AA1683" s="17"/>
      <c r="AB1683" s="17"/>
      <c r="AC1683" s="17"/>
      <c r="AD1683" s="17"/>
      <c r="AE1683" s="17"/>
      <c r="AF1683" s="17"/>
      <c r="AG1683" s="17"/>
      <c r="AH1683" s="17"/>
      <c r="AI1683" s="17"/>
      <c r="AJ1683" s="17"/>
      <c r="AK1683" s="17"/>
      <c r="AL1683" s="17"/>
      <c r="AM1683" s="17"/>
      <c r="AN1683" s="17"/>
      <c r="AO1683" s="17"/>
      <c r="AP1683" s="17"/>
      <c r="AQ1683" s="17"/>
      <c r="AR1683" s="17"/>
      <c r="AS1683" s="17"/>
      <c r="AT1683" s="17"/>
      <c r="AU1683" s="17"/>
      <c r="AV1683" s="17"/>
      <c r="AW1683" s="17"/>
      <c r="AX1683" s="17"/>
      <c r="AY1683" s="17"/>
      <c r="AZ1683" s="17"/>
      <c r="BA1683" s="17"/>
      <c r="BB1683" s="17"/>
      <c r="BC1683" s="17"/>
      <c r="BD1683" s="17"/>
      <c r="BE1683" s="17"/>
    </row>
    <row r="1684" spans="2:57" x14ac:dyDescent="0.35">
      <c r="B1684" t="s">
        <v>641</v>
      </c>
      <c r="C1684" s="17">
        <v>7.7965218695691396E-2</v>
      </c>
      <c r="D1684" s="17">
        <v>9.6522169654387202E-2</v>
      </c>
      <c r="E1684" s="17">
        <v>6.7418344927253404E-2</v>
      </c>
      <c r="F1684" s="17"/>
      <c r="G1684" s="17">
        <v>0.11814310729182</v>
      </c>
      <c r="H1684" s="17">
        <v>0.118373812957963</v>
      </c>
      <c r="I1684" s="17">
        <v>6.7511189502521496E-2</v>
      </c>
      <c r="J1684" s="17">
        <v>5.6517625311944E-2</v>
      </c>
      <c r="K1684" s="17">
        <v>3.4882944678569901E-2</v>
      </c>
      <c r="L1684" s="17">
        <v>2.72968926301097E-2</v>
      </c>
      <c r="M1684" s="17"/>
      <c r="N1684" s="17">
        <v>6.5843752385189705E-2</v>
      </c>
      <c r="O1684" s="17">
        <v>8.2144617186070898E-2</v>
      </c>
      <c r="P1684" s="17">
        <v>0.10304438870530599</v>
      </c>
      <c r="Q1684" s="17">
        <v>8.5001649498923498E-2</v>
      </c>
      <c r="R1684" s="17"/>
      <c r="S1684" s="17">
        <v>0.108333333333333</v>
      </c>
      <c r="T1684" s="17">
        <v>4.7619047619047603E-2</v>
      </c>
      <c r="U1684" s="17">
        <v>2.9411764705882401E-2</v>
      </c>
      <c r="V1684" s="17">
        <v>9.5238095238095205E-2</v>
      </c>
      <c r="W1684" s="17">
        <v>6.7796610169491497E-2</v>
      </c>
      <c r="X1684" s="17">
        <v>7.5949367088607597E-2</v>
      </c>
      <c r="Y1684" s="17">
        <v>8.5714285714285701E-2</v>
      </c>
      <c r="Z1684" s="17">
        <v>9.3023255813953501E-2</v>
      </c>
      <c r="AA1684" s="17">
        <v>0.1</v>
      </c>
      <c r="AB1684" s="17"/>
      <c r="AC1684" s="17">
        <v>6.6118563984225998E-2</v>
      </c>
      <c r="AD1684" s="17">
        <v>8.4112668735287693E-2</v>
      </c>
      <c r="AE1684" s="17">
        <v>7.9312125751254195E-2</v>
      </c>
      <c r="AF1684" s="17"/>
      <c r="AG1684" s="17">
        <v>0.108891951881704</v>
      </c>
      <c r="AH1684" s="17">
        <v>5.8143468298629E-2</v>
      </c>
      <c r="AI1684" s="17">
        <v>3.4046903471416097E-2</v>
      </c>
      <c r="AJ1684" s="17">
        <v>0.20363788954449299</v>
      </c>
      <c r="AK1684" s="17">
        <v>4.2270941509728502E-2</v>
      </c>
      <c r="AL1684" s="17"/>
      <c r="AM1684" s="17">
        <v>5.10104677218002E-2</v>
      </c>
      <c r="AN1684" s="17">
        <v>7.4162834409249506E-2</v>
      </c>
      <c r="AO1684" s="17">
        <v>8.7304422915194496E-2</v>
      </c>
      <c r="AP1684" s="17">
        <v>7.9541168723144304E-2</v>
      </c>
      <c r="AQ1684" s="17">
        <v>8.5453988994604005E-2</v>
      </c>
      <c r="AR1684" s="17"/>
      <c r="AS1684" s="17">
        <v>8.1822983436615399E-2</v>
      </c>
      <c r="AT1684" s="17">
        <v>9.5249574811844595E-2</v>
      </c>
      <c r="AU1684" s="17">
        <v>2.0423183019795298E-2</v>
      </c>
      <c r="AV1684" s="17">
        <v>0.11228190795828499</v>
      </c>
      <c r="AW1684" s="17"/>
      <c r="AX1684" s="17">
        <v>7.3256587317390695E-2</v>
      </c>
      <c r="AY1684" s="17"/>
      <c r="AZ1684" s="17">
        <v>7.9447260495823194E-2</v>
      </c>
      <c r="BA1684" s="17">
        <v>0.10411416926838001</v>
      </c>
      <c r="BB1684" s="17">
        <v>4.8677865309739297E-2</v>
      </c>
      <c r="BC1684" s="17"/>
      <c r="BD1684" s="17">
        <v>7.9134103297588507E-2</v>
      </c>
      <c r="BE1684" s="17">
        <v>9.4476451318658894E-2</v>
      </c>
    </row>
    <row r="1685" spans="2:57" x14ac:dyDescent="0.35">
      <c r="B1685" t="s">
        <v>280</v>
      </c>
      <c r="C1685" s="17">
        <v>0.35704184336952499</v>
      </c>
      <c r="D1685" s="17">
        <v>0.43484579901607201</v>
      </c>
      <c r="E1685" s="17">
        <v>0.312963627232275</v>
      </c>
      <c r="F1685" s="17"/>
      <c r="G1685" s="17">
        <v>0.34436563370211898</v>
      </c>
      <c r="H1685" s="17">
        <v>0.34902733164252098</v>
      </c>
      <c r="I1685" s="17">
        <v>0.35743165907910301</v>
      </c>
      <c r="J1685" s="17">
        <v>0.39411631687446902</v>
      </c>
      <c r="K1685" s="17">
        <v>0.382781899026577</v>
      </c>
      <c r="L1685" s="17">
        <v>0.23375723784364</v>
      </c>
      <c r="M1685" s="17"/>
      <c r="N1685" s="17">
        <v>0.370797409788299</v>
      </c>
      <c r="O1685" s="17">
        <v>0.33015108120182901</v>
      </c>
      <c r="P1685" s="17">
        <v>0.39109026130659302</v>
      </c>
      <c r="Q1685" s="17">
        <v>0.31617068790928499</v>
      </c>
      <c r="R1685" s="17"/>
      <c r="S1685" s="17">
        <v>0.375</v>
      </c>
      <c r="T1685" s="17">
        <v>0.30476190476190501</v>
      </c>
      <c r="U1685" s="17">
        <v>0.23529411764705899</v>
      </c>
      <c r="V1685" s="17">
        <v>0.365079365079365</v>
      </c>
      <c r="W1685" s="17">
        <v>0.28813559322033899</v>
      </c>
      <c r="X1685" s="17">
        <v>0.443037974683544</v>
      </c>
      <c r="Y1685" s="17">
        <v>0.47142857142857097</v>
      </c>
      <c r="Z1685" s="17">
        <v>0.30232558139534899</v>
      </c>
      <c r="AA1685" s="17">
        <v>0.4</v>
      </c>
      <c r="AB1685" s="17"/>
      <c r="AC1685" s="17">
        <v>0.38211332605012499</v>
      </c>
      <c r="AD1685" s="17">
        <v>0.34554301954477301</v>
      </c>
      <c r="AE1685" s="17">
        <v>0.376446382109836</v>
      </c>
      <c r="AF1685" s="17"/>
      <c r="AG1685" s="17">
        <v>0.37539495898811398</v>
      </c>
      <c r="AH1685" s="17">
        <v>0.37541863501341599</v>
      </c>
      <c r="AI1685" s="17">
        <v>0.43349497735415399</v>
      </c>
      <c r="AJ1685" s="17">
        <v>0.59272422091101395</v>
      </c>
      <c r="AK1685" s="17">
        <v>0.28123795096961501</v>
      </c>
      <c r="AL1685" s="17"/>
      <c r="AM1685" s="17">
        <v>0.27346532543000701</v>
      </c>
      <c r="AN1685" s="17">
        <v>0.39041317530476499</v>
      </c>
      <c r="AO1685" s="17">
        <v>0.341530424859118</v>
      </c>
      <c r="AP1685" s="17">
        <v>0.411264438139402</v>
      </c>
      <c r="AQ1685" s="17">
        <v>0.29892538570744198</v>
      </c>
      <c r="AR1685" s="17"/>
      <c r="AS1685" s="17">
        <v>0.34728160016371901</v>
      </c>
      <c r="AT1685" s="17">
        <v>0.40468759221363099</v>
      </c>
      <c r="AU1685" s="17">
        <v>0.27201345184835701</v>
      </c>
      <c r="AV1685" s="17">
        <v>0.383042391157006</v>
      </c>
      <c r="AW1685" s="17"/>
      <c r="AX1685" s="17">
        <v>0.37189604210970301</v>
      </c>
      <c r="AY1685" s="17"/>
      <c r="AZ1685" s="17">
        <v>0.385145264839099</v>
      </c>
      <c r="BA1685" s="17">
        <v>0.35427952341713798</v>
      </c>
      <c r="BB1685" s="17">
        <v>0.35049448560108398</v>
      </c>
      <c r="BC1685" s="17"/>
      <c r="BD1685" s="17">
        <v>0.33923002851706802</v>
      </c>
      <c r="BE1685" s="17">
        <v>0.39733382515766502</v>
      </c>
    </row>
    <row r="1686" spans="2:57" x14ac:dyDescent="0.35">
      <c r="B1686" t="s">
        <v>281</v>
      </c>
      <c r="C1686" s="17">
        <v>0.25017180138545497</v>
      </c>
      <c r="D1686" s="17">
        <v>0.222869298230191</v>
      </c>
      <c r="E1686" s="17">
        <v>0.267404852605441</v>
      </c>
      <c r="F1686" s="17"/>
      <c r="G1686" s="17">
        <v>0.180717392636254</v>
      </c>
      <c r="H1686" s="17">
        <v>0.23949291006694301</v>
      </c>
      <c r="I1686" s="17">
        <v>0.23039702008278901</v>
      </c>
      <c r="J1686" s="17">
        <v>0.23532101722607099</v>
      </c>
      <c r="K1686" s="17">
        <v>0.28521248304964097</v>
      </c>
      <c r="L1686" s="17">
        <v>0.48745609113629101</v>
      </c>
      <c r="M1686" s="17"/>
      <c r="N1686" s="17">
        <v>0.25152772986286598</v>
      </c>
      <c r="O1686" s="17">
        <v>0.26473488367949699</v>
      </c>
      <c r="P1686" s="17">
        <v>0.22564092176082601</v>
      </c>
      <c r="Q1686" s="17">
        <v>0.259545684593324</v>
      </c>
      <c r="R1686" s="17"/>
      <c r="S1686" s="17">
        <v>0.25833333333333303</v>
      </c>
      <c r="T1686" s="17">
        <v>0.22857142857142901</v>
      </c>
      <c r="U1686" s="17">
        <v>0.20588235294117599</v>
      </c>
      <c r="V1686" s="17">
        <v>0.30158730158730201</v>
      </c>
      <c r="W1686" s="17">
        <v>0.28813559322033899</v>
      </c>
      <c r="X1686" s="17">
        <v>0.227848101265823</v>
      </c>
      <c r="Y1686" s="17">
        <v>0.25714285714285701</v>
      </c>
      <c r="Z1686" s="17">
        <v>0.25581395348837199</v>
      </c>
      <c r="AA1686" s="17">
        <v>0.24444444444444399</v>
      </c>
      <c r="AB1686" s="17"/>
      <c r="AC1686" s="17">
        <v>0.27661617069251898</v>
      </c>
      <c r="AD1686" s="17">
        <v>0.25457405147607598</v>
      </c>
      <c r="AE1686" s="17">
        <v>0.190529931597439</v>
      </c>
      <c r="AF1686" s="17"/>
      <c r="AG1686" s="17">
        <v>0.28344814300153198</v>
      </c>
      <c r="AH1686" s="17">
        <v>0.220836703330342</v>
      </c>
      <c r="AI1686" s="17">
        <v>0.20430872825829399</v>
      </c>
      <c r="AJ1686" s="17">
        <v>0.20363788954449299</v>
      </c>
      <c r="AK1686" s="17">
        <v>0.27842428149028497</v>
      </c>
      <c r="AL1686" s="17"/>
      <c r="AM1686" s="17">
        <v>0.35183549340954401</v>
      </c>
      <c r="AN1686" s="17">
        <v>0.242173803356559</v>
      </c>
      <c r="AO1686" s="17">
        <v>0.26373895388410501</v>
      </c>
      <c r="AP1686" s="17">
        <v>0.20781051082069399</v>
      </c>
      <c r="AQ1686" s="17">
        <v>0.135416135887827</v>
      </c>
      <c r="AR1686" s="17"/>
      <c r="AS1686" s="17">
        <v>0.25668884483718502</v>
      </c>
      <c r="AT1686" s="17">
        <v>0.22690924185338601</v>
      </c>
      <c r="AU1686" s="17">
        <v>0.30887818208356199</v>
      </c>
      <c r="AV1686" s="17">
        <v>0.21016887145631</v>
      </c>
      <c r="AW1686" s="17"/>
      <c r="AX1686" s="17">
        <v>0.243941289223362</v>
      </c>
      <c r="AY1686" s="17"/>
      <c r="AZ1686" s="17">
        <v>0.257505888007376</v>
      </c>
      <c r="BA1686" s="17">
        <v>0.22361786873940301</v>
      </c>
      <c r="BB1686" s="17">
        <v>0.26359845318686298</v>
      </c>
      <c r="BC1686" s="17"/>
      <c r="BD1686" s="17">
        <v>0.25977801036082798</v>
      </c>
      <c r="BE1686" s="17">
        <v>0.22923458471670499</v>
      </c>
    </row>
    <row r="1687" spans="2:57" x14ac:dyDescent="0.35">
      <c r="B1687" t="s">
        <v>282</v>
      </c>
      <c r="C1687" s="17">
        <v>0.207759263605032</v>
      </c>
      <c r="D1687" s="17">
        <v>0.17624335755027901</v>
      </c>
      <c r="E1687" s="17">
        <v>0.22256893423729299</v>
      </c>
      <c r="F1687" s="17"/>
      <c r="G1687" s="17">
        <v>0.24694513560107301</v>
      </c>
      <c r="H1687" s="17">
        <v>0.20647895756295601</v>
      </c>
      <c r="I1687" s="17">
        <v>0.25486677902654598</v>
      </c>
      <c r="J1687" s="17">
        <v>0.16792726525527399</v>
      </c>
      <c r="K1687" s="17">
        <v>0.14901366100798899</v>
      </c>
      <c r="L1687" s="17">
        <v>0.193365868669304</v>
      </c>
      <c r="M1687" s="17"/>
      <c r="N1687" s="17">
        <v>0.19738630142107599</v>
      </c>
      <c r="O1687" s="17">
        <v>0.23080735488589599</v>
      </c>
      <c r="P1687" s="17">
        <v>0.170080949345675</v>
      </c>
      <c r="Q1687" s="17">
        <v>0.24156746445272401</v>
      </c>
      <c r="R1687" s="17"/>
      <c r="S1687" s="17">
        <v>0.16666666666666699</v>
      </c>
      <c r="T1687" s="17">
        <v>0.25714285714285701</v>
      </c>
      <c r="U1687" s="17">
        <v>0.32352941176470601</v>
      </c>
      <c r="V1687" s="17">
        <v>0.17460317460317501</v>
      </c>
      <c r="W1687" s="17">
        <v>0.28813559322033899</v>
      </c>
      <c r="X1687" s="17">
        <v>0.20253164556962</v>
      </c>
      <c r="Y1687" s="17">
        <v>0.114285714285714</v>
      </c>
      <c r="Z1687" s="17">
        <v>0.232558139534884</v>
      </c>
      <c r="AA1687" s="17">
        <v>0.14444444444444399</v>
      </c>
      <c r="AB1687" s="17"/>
      <c r="AC1687" s="17">
        <v>0.17849050255405899</v>
      </c>
      <c r="AD1687" s="17">
        <v>0.21559895043426699</v>
      </c>
      <c r="AE1687" s="17">
        <v>0.20522595777484601</v>
      </c>
      <c r="AF1687" s="17"/>
      <c r="AG1687" s="17">
        <v>0.17712361487318301</v>
      </c>
      <c r="AH1687" s="17">
        <v>0.198039437565558</v>
      </c>
      <c r="AI1687" s="17">
        <v>0.224750978306646</v>
      </c>
      <c r="AJ1687" s="17">
        <v>0</v>
      </c>
      <c r="AK1687" s="17">
        <v>0.22704788080770899</v>
      </c>
      <c r="AL1687" s="17"/>
      <c r="AM1687" s="17">
        <v>0.24179851239178601</v>
      </c>
      <c r="AN1687" s="17">
        <v>0.18626151881018799</v>
      </c>
      <c r="AO1687" s="17">
        <v>0.18808898312264499</v>
      </c>
      <c r="AP1687" s="17">
        <v>0.20390060268954399</v>
      </c>
      <c r="AQ1687" s="17">
        <v>0.33888504509975798</v>
      </c>
      <c r="AR1687" s="17"/>
      <c r="AS1687" s="17">
        <v>0.18283723097710899</v>
      </c>
      <c r="AT1687" s="17">
        <v>0.20703282245169999</v>
      </c>
      <c r="AU1687" s="17">
        <v>0.23159255319779501</v>
      </c>
      <c r="AV1687" s="17">
        <v>0.21895227453543001</v>
      </c>
      <c r="AW1687" s="17"/>
      <c r="AX1687" s="17">
        <v>0.21079993972605099</v>
      </c>
      <c r="AY1687" s="17"/>
      <c r="AZ1687" s="17">
        <v>0.18080759796884999</v>
      </c>
      <c r="BA1687" s="17">
        <v>0.22212036555558101</v>
      </c>
      <c r="BB1687" s="17">
        <v>0.21769644382789699</v>
      </c>
      <c r="BC1687" s="17"/>
      <c r="BD1687" s="17">
        <v>0.20621650990627799</v>
      </c>
      <c r="BE1687" s="17">
        <v>0.19356979020437001</v>
      </c>
    </row>
    <row r="1688" spans="2:57" x14ac:dyDescent="0.35">
      <c r="B1688" t="s">
        <v>642</v>
      </c>
      <c r="C1688" s="17">
        <v>6.5209948993981096E-2</v>
      </c>
      <c r="D1688" s="17">
        <v>3.4140329233133399E-2</v>
      </c>
      <c r="E1688" s="17">
        <v>8.3788794540098993E-2</v>
      </c>
      <c r="F1688" s="17"/>
      <c r="G1688" s="17">
        <v>5.36448539064526E-2</v>
      </c>
      <c r="H1688" s="17">
        <v>6.7282677543568495E-2</v>
      </c>
      <c r="I1688" s="17">
        <v>6.15611862909713E-2</v>
      </c>
      <c r="J1688" s="17">
        <v>9.3506789936222398E-2</v>
      </c>
      <c r="K1688" s="17">
        <v>5.5437442643204098E-2</v>
      </c>
      <c r="L1688" s="17">
        <v>2.90619548603273E-2</v>
      </c>
      <c r="M1688" s="17"/>
      <c r="N1688" s="17">
        <v>7.6233933254554603E-2</v>
      </c>
      <c r="O1688" s="17">
        <v>3.9215437292135898E-2</v>
      </c>
      <c r="P1688" s="17">
        <v>9.0246028950860702E-2</v>
      </c>
      <c r="Q1688" s="17">
        <v>4.1258676388941602E-2</v>
      </c>
      <c r="R1688" s="17"/>
      <c r="S1688" s="17">
        <v>5.83333333333333E-2</v>
      </c>
      <c r="T1688" s="17">
        <v>9.5238095238095205E-2</v>
      </c>
      <c r="U1688" s="17">
        <v>0.11764705882352899</v>
      </c>
      <c r="V1688" s="17">
        <v>4.7619047619047603E-2</v>
      </c>
      <c r="W1688" s="17">
        <v>6.7796610169491497E-2</v>
      </c>
      <c r="X1688" s="17">
        <v>2.53164556962025E-2</v>
      </c>
      <c r="Y1688" s="17">
        <v>5.7142857142857099E-2</v>
      </c>
      <c r="Z1688" s="17">
        <v>6.9767441860465101E-2</v>
      </c>
      <c r="AA1688" s="17">
        <v>4.4444444444444398E-2</v>
      </c>
      <c r="AB1688" s="17"/>
      <c r="AC1688" s="17">
        <v>5.3890484825400001E-2</v>
      </c>
      <c r="AD1688" s="17">
        <v>6.4613930332353395E-2</v>
      </c>
      <c r="AE1688" s="17">
        <v>9.5755034877234704E-2</v>
      </c>
      <c r="AF1688" s="17"/>
      <c r="AG1688" s="17">
        <v>3.2035212722774098E-2</v>
      </c>
      <c r="AH1688" s="17">
        <v>8.6760214630008894E-2</v>
      </c>
      <c r="AI1688" s="17">
        <v>6.0589725234502803E-2</v>
      </c>
      <c r="AJ1688" s="17">
        <v>0</v>
      </c>
      <c r="AK1688" s="17">
        <v>0.14839332731652</v>
      </c>
      <c r="AL1688" s="17"/>
      <c r="AM1688" s="17">
        <v>6.6382564423197093E-2</v>
      </c>
      <c r="AN1688" s="17">
        <v>1.67111682377621E-2</v>
      </c>
      <c r="AO1688" s="17">
        <v>8.1786837403573204E-2</v>
      </c>
      <c r="AP1688" s="17">
        <v>7.5202225385212595E-2</v>
      </c>
      <c r="AQ1688" s="17">
        <v>8.8765601036517899E-2</v>
      </c>
      <c r="AR1688" s="17"/>
      <c r="AS1688" s="17">
        <v>6.7438387892558793E-2</v>
      </c>
      <c r="AT1688" s="17">
        <v>5.0150130407348698E-2</v>
      </c>
      <c r="AU1688" s="17">
        <v>8.71009151641471E-2</v>
      </c>
      <c r="AV1688" s="17">
        <v>6.5513335412295703E-2</v>
      </c>
      <c r="AW1688" s="17"/>
      <c r="AX1688" s="17">
        <v>6.1970754872629298E-2</v>
      </c>
      <c r="AY1688" s="17"/>
      <c r="AZ1688" s="17">
        <v>6.1573612223151303E-2</v>
      </c>
      <c r="BA1688" s="17">
        <v>5.6841509111743897E-2</v>
      </c>
      <c r="BB1688" s="17">
        <v>6.9626898216441704E-2</v>
      </c>
      <c r="BC1688" s="17"/>
      <c r="BD1688" s="17">
        <v>6.5499589850778098E-2</v>
      </c>
      <c r="BE1688" s="17">
        <v>6.9339057640209104E-2</v>
      </c>
    </row>
    <row r="1689" spans="2:57" x14ac:dyDescent="0.35">
      <c r="B1689" t="s">
        <v>81</v>
      </c>
      <c r="C1689" s="17">
        <v>4.1851923950315298E-2</v>
      </c>
      <c r="D1689" s="17">
        <v>3.5379046315937003E-2</v>
      </c>
      <c r="E1689" s="17">
        <v>4.5855446457638803E-2</v>
      </c>
      <c r="F1689" s="17"/>
      <c r="G1689" s="17">
        <v>5.6183876862280803E-2</v>
      </c>
      <c r="H1689" s="17">
        <v>1.9344310226047601E-2</v>
      </c>
      <c r="I1689" s="17">
        <v>2.8232166018069198E-2</v>
      </c>
      <c r="J1689" s="17">
        <v>5.2610985396019903E-2</v>
      </c>
      <c r="K1689" s="17">
        <v>9.2671569594019204E-2</v>
      </c>
      <c r="L1689" s="17">
        <v>2.90619548603273E-2</v>
      </c>
      <c r="M1689" s="17"/>
      <c r="N1689" s="17">
        <v>3.8210873288014202E-2</v>
      </c>
      <c r="O1689" s="17">
        <v>5.2946625754570299E-2</v>
      </c>
      <c r="P1689" s="17">
        <v>1.98974499307395E-2</v>
      </c>
      <c r="Q1689" s="17">
        <v>5.6455837156800699E-2</v>
      </c>
      <c r="R1689" s="17"/>
      <c r="S1689" s="17">
        <v>3.3333333333333298E-2</v>
      </c>
      <c r="T1689" s="17">
        <v>6.6666666666666693E-2</v>
      </c>
      <c r="U1689" s="17">
        <v>8.8235294117647106E-2</v>
      </c>
      <c r="V1689" s="17">
        <v>1.58730158730159E-2</v>
      </c>
      <c r="W1689" s="17">
        <v>0</v>
      </c>
      <c r="X1689" s="17">
        <v>2.53164556962025E-2</v>
      </c>
      <c r="Y1689" s="17">
        <v>1.4285714285714299E-2</v>
      </c>
      <c r="Z1689" s="17">
        <v>4.6511627906976702E-2</v>
      </c>
      <c r="AA1689" s="17">
        <v>6.6666666666666693E-2</v>
      </c>
      <c r="AB1689" s="17"/>
      <c r="AC1689" s="17">
        <v>4.2770951893670597E-2</v>
      </c>
      <c r="AD1689" s="17">
        <v>3.5557379477242398E-2</v>
      </c>
      <c r="AE1689" s="17">
        <v>5.2730567889390699E-2</v>
      </c>
      <c r="AF1689" s="17"/>
      <c r="AG1689" s="17">
        <v>2.3106118532692801E-2</v>
      </c>
      <c r="AH1689" s="17">
        <v>6.0801541162046203E-2</v>
      </c>
      <c r="AI1689" s="17">
        <v>4.2808687374986498E-2</v>
      </c>
      <c r="AJ1689" s="17">
        <v>0</v>
      </c>
      <c r="AK1689" s="17">
        <v>2.2625617906142401E-2</v>
      </c>
      <c r="AL1689" s="17"/>
      <c r="AM1689" s="17">
        <v>1.55076366236653E-2</v>
      </c>
      <c r="AN1689" s="17">
        <v>9.0277499881477097E-2</v>
      </c>
      <c r="AO1689" s="17">
        <v>3.75503778153643E-2</v>
      </c>
      <c r="AP1689" s="17">
        <v>2.2281054242003401E-2</v>
      </c>
      <c r="AQ1689" s="17">
        <v>5.2553843273850799E-2</v>
      </c>
      <c r="AR1689" s="17"/>
      <c r="AS1689" s="17">
        <v>6.3930952692812501E-2</v>
      </c>
      <c r="AT1689" s="17">
        <v>1.5970638262089599E-2</v>
      </c>
      <c r="AU1689" s="17">
        <v>7.9991714686344806E-2</v>
      </c>
      <c r="AV1689" s="17">
        <v>1.00412194806746E-2</v>
      </c>
      <c r="AW1689" s="17"/>
      <c r="AX1689" s="17">
        <v>3.8135386750864197E-2</v>
      </c>
      <c r="AY1689" s="17"/>
      <c r="AZ1689" s="17">
        <v>3.5520376465700103E-2</v>
      </c>
      <c r="BA1689" s="17">
        <v>3.9026563907753997E-2</v>
      </c>
      <c r="BB1689" s="17">
        <v>4.99058538579756E-2</v>
      </c>
      <c r="BC1689" s="17"/>
      <c r="BD1689" s="17">
        <v>5.0141758067459699E-2</v>
      </c>
      <c r="BE1689" s="17">
        <v>1.6046290962392001E-2</v>
      </c>
    </row>
    <row r="1690" spans="2:57" x14ac:dyDescent="0.35">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c r="AX1690" s="17"/>
      <c r="AY1690" s="17"/>
      <c r="AZ1690" s="17"/>
      <c r="BA1690" s="17"/>
      <c r="BB1690" s="17"/>
      <c r="BC1690" s="17"/>
      <c r="BD1690" s="17"/>
      <c r="BE1690" s="17"/>
    </row>
    <row r="1691" spans="2:57" x14ac:dyDescent="0.35">
      <c r="B1691" s="6" t="s">
        <v>644</v>
      </c>
      <c r="C1691" s="17"/>
      <c r="D1691" s="17"/>
      <c r="E1691" s="17"/>
      <c r="F1691" s="17"/>
      <c r="G1691" s="17"/>
      <c r="H1691" s="17"/>
      <c r="I1691" s="17"/>
      <c r="J1691" s="17"/>
      <c r="K1691" s="17"/>
      <c r="L1691" s="17"/>
      <c r="M1691" s="17"/>
      <c r="N1691" s="17"/>
      <c r="O1691" s="17"/>
      <c r="P1691" s="17"/>
      <c r="Q1691" s="17"/>
      <c r="R1691" s="17"/>
      <c r="S1691" s="17"/>
      <c r="T1691" s="17"/>
      <c r="U1691" s="17"/>
      <c r="V1691" s="17"/>
      <c r="W1691" s="17"/>
      <c r="X1691" s="17"/>
      <c r="Y1691" s="17"/>
      <c r="Z1691" s="17"/>
      <c r="AA1691" s="17"/>
      <c r="AB1691" s="17"/>
      <c r="AC1691" s="17"/>
      <c r="AD1691" s="17"/>
      <c r="AE1691" s="17"/>
      <c r="AF1691" s="17"/>
      <c r="AG1691" s="17"/>
      <c r="AH1691" s="17"/>
      <c r="AI1691" s="17"/>
      <c r="AJ1691" s="17"/>
      <c r="AK1691" s="17"/>
      <c r="AL1691" s="17"/>
      <c r="AM1691" s="17"/>
      <c r="AN1691" s="17"/>
      <c r="AO1691" s="17"/>
      <c r="AP1691" s="17"/>
      <c r="AQ1691" s="17"/>
      <c r="AR1691" s="17"/>
      <c r="AS1691" s="17"/>
      <c r="AT1691" s="17"/>
      <c r="AU1691" s="17"/>
      <c r="AV1691" s="17"/>
      <c r="AW1691" s="17"/>
      <c r="AX1691" s="17"/>
      <c r="AY1691" s="17"/>
      <c r="AZ1691" s="17"/>
      <c r="BA1691" s="17"/>
      <c r="BB1691" s="17"/>
      <c r="BC1691" s="17"/>
      <c r="BD1691" s="17"/>
      <c r="BE1691" s="17"/>
    </row>
    <row r="1692" spans="2:57" x14ac:dyDescent="0.35">
      <c r="B1692" s="24" t="s">
        <v>85</v>
      </c>
      <c r="C1692" s="17"/>
      <c r="D1692" s="17"/>
      <c r="E1692" s="17"/>
      <c r="F1692" s="17"/>
      <c r="G1692" s="17"/>
      <c r="H1692" s="17"/>
      <c r="I1692" s="17"/>
      <c r="J1692" s="17"/>
      <c r="K1692" s="17"/>
      <c r="L1692" s="17"/>
      <c r="M1692" s="17"/>
      <c r="N1692" s="17"/>
      <c r="O1692" s="17"/>
      <c r="P1692" s="17"/>
      <c r="Q1692" s="17"/>
      <c r="R1692" s="17"/>
      <c r="S1692" s="17"/>
      <c r="T1692" s="17"/>
      <c r="U1692" s="17"/>
      <c r="V1692" s="17"/>
      <c r="W1692" s="17"/>
      <c r="X1692" s="17"/>
      <c r="Y1692" s="17"/>
      <c r="Z1692" s="17"/>
      <c r="AA1692" s="17"/>
      <c r="AB1692" s="17"/>
      <c r="AC1692" s="17"/>
      <c r="AD1692" s="17"/>
      <c r="AE1692" s="17"/>
      <c r="AF1692" s="17"/>
      <c r="AG1692" s="17"/>
      <c r="AH1692" s="17"/>
      <c r="AI1692" s="17"/>
      <c r="AJ1692" s="17"/>
      <c r="AK1692" s="17"/>
      <c r="AL1692" s="17"/>
      <c r="AM1692" s="17"/>
      <c r="AN1692" s="17"/>
      <c r="AO1692" s="17"/>
      <c r="AP1692" s="17"/>
      <c r="AQ1692" s="17"/>
      <c r="AR1692" s="17"/>
      <c r="AS1692" s="17"/>
      <c r="AT1692" s="17"/>
      <c r="AU1692" s="17"/>
      <c r="AV1692" s="17"/>
      <c r="AW1692" s="17"/>
      <c r="AX1692" s="17"/>
      <c r="AY1692" s="17"/>
      <c r="AZ1692" s="17"/>
      <c r="BA1692" s="17"/>
      <c r="BB1692" s="17"/>
      <c r="BC1692" s="17"/>
      <c r="BD1692" s="17"/>
      <c r="BE1692" s="17"/>
    </row>
    <row r="1693" spans="2:57" x14ac:dyDescent="0.35">
      <c r="B1693" t="s">
        <v>641</v>
      </c>
      <c r="C1693" s="17">
        <v>8.3824197780180895E-2</v>
      </c>
      <c r="D1693" s="17">
        <v>0.1185438494087</v>
      </c>
      <c r="E1693" s="17">
        <v>6.3799488053399397E-2</v>
      </c>
      <c r="F1693" s="17"/>
      <c r="G1693" s="17">
        <v>9.7815481936613199E-2</v>
      </c>
      <c r="H1693" s="17">
        <v>8.3484507971564301E-2</v>
      </c>
      <c r="I1693" s="17">
        <v>9.7754926780467696E-2</v>
      </c>
      <c r="J1693" s="17">
        <v>8.2102323716818804E-2</v>
      </c>
      <c r="K1693" s="17">
        <v>6.2759071630890201E-2</v>
      </c>
      <c r="L1693" s="17">
        <v>5.2332683561123E-2</v>
      </c>
      <c r="M1693" s="17"/>
      <c r="N1693" s="17">
        <v>7.6625228929365102E-2</v>
      </c>
      <c r="O1693" s="17">
        <v>9.0966388519740204E-2</v>
      </c>
      <c r="P1693" s="17">
        <v>9.0675509773316704E-2</v>
      </c>
      <c r="Q1693" s="17">
        <v>9.8855484999733595E-2</v>
      </c>
      <c r="R1693" s="17"/>
      <c r="S1693" s="17">
        <v>0.1</v>
      </c>
      <c r="T1693" s="17">
        <v>6.6666666666666693E-2</v>
      </c>
      <c r="U1693" s="17">
        <v>5.8823529411764698E-2</v>
      </c>
      <c r="V1693" s="17">
        <v>6.3492063492063502E-2</v>
      </c>
      <c r="W1693" s="17">
        <v>6.7796610169491497E-2</v>
      </c>
      <c r="X1693" s="17">
        <v>0.126582278481013</v>
      </c>
      <c r="Y1693" s="17">
        <v>8.5714285714285701E-2</v>
      </c>
      <c r="Z1693" s="17">
        <v>4.6511627906976702E-2</v>
      </c>
      <c r="AA1693" s="17">
        <v>0.11111111111111099</v>
      </c>
      <c r="AB1693" s="17"/>
      <c r="AC1693" s="17">
        <v>8.0938399471314898E-2</v>
      </c>
      <c r="AD1693" s="17">
        <v>8.6991334383445904E-2</v>
      </c>
      <c r="AE1693" s="17">
        <v>9.3227892087813194E-2</v>
      </c>
      <c r="AF1693" s="17"/>
      <c r="AG1693" s="17">
        <v>0.116596215346968</v>
      </c>
      <c r="AH1693" s="17">
        <v>6.7900664356113499E-2</v>
      </c>
      <c r="AI1693" s="17">
        <v>7.9854568832761597E-2</v>
      </c>
      <c r="AJ1693" s="17">
        <v>0.42283614938640601</v>
      </c>
      <c r="AK1693" s="17">
        <v>4.2270941509728502E-2</v>
      </c>
      <c r="AL1693" s="17"/>
      <c r="AM1693" s="17">
        <v>6.79730912563936E-2</v>
      </c>
      <c r="AN1693" s="17">
        <v>8.1798838471359894E-2</v>
      </c>
      <c r="AO1693" s="17">
        <v>7.9015323845971194E-2</v>
      </c>
      <c r="AP1693" s="17">
        <v>9.2019253970304193E-2</v>
      </c>
      <c r="AQ1693" s="17">
        <v>4.2115066185209202E-2</v>
      </c>
      <c r="AR1693" s="17"/>
      <c r="AS1693" s="17">
        <v>6.26570877079837E-2</v>
      </c>
      <c r="AT1693" s="17">
        <v>0.130394361689991</v>
      </c>
      <c r="AU1693" s="17">
        <v>2.03244142679532E-2</v>
      </c>
      <c r="AV1693" s="17">
        <v>0.101682842950906</v>
      </c>
      <c r="AW1693" s="17"/>
      <c r="AX1693" s="17">
        <v>8.6552390509229304E-2</v>
      </c>
      <c r="AY1693" s="17"/>
      <c r="AZ1693" s="17">
        <v>6.4618596098880293E-2</v>
      </c>
      <c r="BA1693" s="17">
        <v>0.11756785720357101</v>
      </c>
      <c r="BB1693" s="17">
        <v>6.6875612078707805E-2</v>
      </c>
      <c r="BC1693" s="17"/>
      <c r="BD1693" s="17">
        <v>7.0160734358582E-2</v>
      </c>
      <c r="BE1693" s="17">
        <v>0.112706114813866</v>
      </c>
    </row>
    <row r="1694" spans="2:57" x14ac:dyDescent="0.35">
      <c r="B1694" t="s">
        <v>280</v>
      </c>
      <c r="C1694" s="17">
        <v>0.44782018651634398</v>
      </c>
      <c r="D1694" s="17">
        <v>0.45924897409346599</v>
      </c>
      <c r="E1694" s="17">
        <v>0.44320444702712503</v>
      </c>
      <c r="F1694" s="17"/>
      <c r="G1694" s="17">
        <v>0.432350810144843</v>
      </c>
      <c r="H1694" s="17">
        <v>0.418533740661932</v>
      </c>
      <c r="I1694" s="17">
        <v>0.42377748260098502</v>
      </c>
      <c r="J1694" s="17">
        <v>0.49740312582603802</v>
      </c>
      <c r="K1694" s="17">
        <v>0.47855292239731301</v>
      </c>
      <c r="L1694" s="17">
        <v>0.50511343191509905</v>
      </c>
      <c r="M1694" s="17"/>
      <c r="N1694" s="17">
        <v>0.462841651914015</v>
      </c>
      <c r="O1694" s="17">
        <v>0.47086213469775001</v>
      </c>
      <c r="P1694" s="17">
        <v>0.415681177516456</v>
      </c>
      <c r="Q1694" s="17">
        <v>0.36329183726131098</v>
      </c>
      <c r="R1694" s="17"/>
      <c r="S1694" s="17">
        <v>0.43333333333333302</v>
      </c>
      <c r="T1694" s="17">
        <v>0.43809523809523798</v>
      </c>
      <c r="U1694" s="17">
        <v>0.38235294117647101</v>
      </c>
      <c r="V1694" s="17">
        <v>0.42857142857142899</v>
      </c>
      <c r="W1694" s="17">
        <v>0.40677966101694901</v>
      </c>
      <c r="X1694" s="17">
        <v>0.443037974683544</v>
      </c>
      <c r="Y1694" s="17">
        <v>0.5</v>
      </c>
      <c r="Z1694" s="17">
        <v>0.48837209302325602</v>
      </c>
      <c r="AA1694" s="17">
        <v>0.52222222222222203</v>
      </c>
      <c r="AB1694" s="17"/>
      <c r="AC1694" s="17">
        <v>0.494823258966063</v>
      </c>
      <c r="AD1694" s="17">
        <v>0.43640957009415399</v>
      </c>
      <c r="AE1694" s="17">
        <v>0.42342297329267298</v>
      </c>
      <c r="AF1694" s="17"/>
      <c r="AG1694" s="17">
        <v>0.47121123859128899</v>
      </c>
      <c r="AH1694" s="17">
        <v>0.43379312518276197</v>
      </c>
      <c r="AI1694" s="17">
        <v>0.48381836325013999</v>
      </c>
      <c r="AJ1694" s="17">
        <v>0.37352596106910102</v>
      </c>
      <c r="AK1694" s="17">
        <v>0.46936804547926098</v>
      </c>
      <c r="AL1694" s="17"/>
      <c r="AM1694" s="17">
        <v>0.43066822365395302</v>
      </c>
      <c r="AN1694" s="17">
        <v>0.41556185797362799</v>
      </c>
      <c r="AO1694" s="17">
        <v>0.44463383714633498</v>
      </c>
      <c r="AP1694" s="17">
        <v>0.47674211824497698</v>
      </c>
      <c r="AQ1694" s="17">
        <v>0.47840036006594899</v>
      </c>
      <c r="AR1694" s="17"/>
      <c r="AS1694" s="17">
        <v>0.43882974139180297</v>
      </c>
      <c r="AT1694" s="17">
        <v>0.45305507532578398</v>
      </c>
      <c r="AU1694" s="17">
        <v>0.46471832482834302</v>
      </c>
      <c r="AV1694" s="17">
        <v>0.42733618902946602</v>
      </c>
      <c r="AW1694" s="17"/>
      <c r="AX1694" s="17">
        <v>0.44360613577569002</v>
      </c>
      <c r="AY1694" s="17"/>
      <c r="AZ1694" s="17">
        <v>0.44747002727158502</v>
      </c>
      <c r="BA1694" s="17">
        <v>0.39537695075446999</v>
      </c>
      <c r="BB1694" s="17">
        <v>0.52423004575813004</v>
      </c>
      <c r="BC1694" s="17"/>
      <c r="BD1694" s="17">
        <v>0.44081180900355099</v>
      </c>
      <c r="BE1694" s="17">
        <v>0.44914889661574098</v>
      </c>
    </row>
    <row r="1695" spans="2:57" x14ac:dyDescent="0.35">
      <c r="B1695" t="s">
        <v>281</v>
      </c>
      <c r="C1695" s="17">
        <v>0.22022277915845401</v>
      </c>
      <c r="D1695" s="17">
        <v>0.234512629121712</v>
      </c>
      <c r="E1695" s="17">
        <v>0.21038322707291199</v>
      </c>
      <c r="F1695" s="17"/>
      <c r="G1695" s="17">
        <v>0.21011307913588501</v>
      </c>
      <c r="H1695" s="17">
        <v>0.22619272872369101</v>
      </c>
      <c r="I1695" s="17">
        <v>0.23703692569745299</v>
      </c>
      <c r="J1695" s="17">
        <v>0.150052049229179</v>
      </c>
      <c r="K1695" s="17">
        <v>0.22658641169763899</v>
      </c>
      <c r="L1695" s="17">
        <v>0.33470873428695902</v>
      </c>
      <c r="M1695" s="17"/>
      <c r="N1695" s="17">
        <v>0.20629011709108599</v>
      </c>
      <c r="O1695" s="17">
        <v>0.22863846840935401</v>
      </c>
      <c r="P1695" s="17">
        <v>0.25693756870534301</v>
      </c>
      <c r="Q1695" s="17">
        <v>0.20028154503652801</v>
      </c>
      <c r="R1695" s="17"/>
      <c r="S1695" s="17">
        <v>0.233333333333333</v>
      </c>
      <c r="T1695" s="17">
        <v>0.2</v>
      </c>
      <c r="U1695" s="17">
        <v>0.23529411764705899</v>
      </c>
      <c r="V1695" s="17">
        <v>0.22222222222222199</v>
      </c>
      <c r="W1695" s="17">
        <v>0.27118644067796599</v>
      </c>
      <c r="X1695" s="17">
        <v>0.278481012658228</v>
      </c>
      <c r="Y1695" s="17">
        <v>0.25714285714285701</v>
      </c>
      <c r="Z1695" s="17">
        <v>0.209302325581395</v>
      </c>
      <c r="AA1695" s="17">
        <v>0.11111111111111099</v>
      </c>
      <c r="AB1695" s="17"/>
      <c r="AC1695" s="17">
        <v>0.22193732088548901</v>
      </c>
      <c r="AD1695" s="17">
        <v>0.21424512738031901</v>
      </c>
      <c r="AE1695" s="17">
        <v>0.21224899825448901</v>
      </c>
      <c r="AF1695" s="17"/>
      <c r="AG1695" s="17">
        <v>0.248173510538653</v>
      </c>
      <c r="AH1695" s="17">
        <v>0.20895824231475901</v>
      </c>
      <c r="AI1695" s="17">
        <v>0.26575363427998</v>
      </c>
      <c r="AJ1695" s="17">
        <v>0.20363788954449299</v>
      </c>
      <c r="AK1695" s="17">
        <v>0.15766857604645801</v>
      </c>
      <c r="AL1695" s="17"/>
      <c r="AM1695" s="17">
        <v>0.22268392360484399</v>
      </c>
      <c r="AN1695" s="17">
        <v>0.24557577197609601</v>
      </c>
      <c r="AO1695" s="17">
        <v>0.22856770705048901</v>
      </c>
      <c r="AP1695" s="17">
        <v>0.18841942965345099</v>
      </c>
      <c r="AQ1695" s="17">
        <v>0.125265325063699</v>
      </c>
      <c r="AR1695" s="17"/>
      <c r="AS1695" s="17">
        <v>0.26100029253011497</v>
      </c>
      <c r="AT1695" s="17">
        <v>0.17682784754705999</v>
      </c>
      <c r="AU1695" s="17">
        <v>0.243920604675367</v>
      </c>
      <c r="AV1695" s="17">
        <v>0.21721336586030501</v>
      </c>
      <c r="AW1695" s="17"/>
      <c r="AX1695" s="17">
        <v>0.21423735620086601</v>
      </c>
      <c r="AY1695" s="17"/>
      <c r="AZ1695" s="17">
        <v>0.22253304664089299</v>
      </c>
      <c r="BA1695" s="17">
        <v>0.232246586481583</v>
      </c>
      <c r="BB1695" s="17">
        <v>0.19413916146455401</v>
      </c>
      <c r="BC1695" s="17"/>
      <c r="BD1695" s="17">
        <v>0.238632227672019</v>
      </c>
      <c r="BE1695" s="17">
        <v>0.192733894379161</v>
      </c>
    </row>
    <row r="1696" spans="2:57" x14ac:dyDescent="0.35">
      <c r="B1696" t="s">
        <v>282</v>
      </c>
      <c r="C1696" s="17">
        <v>0.156051886086539</v>
      </c>
      <c r="D1696" s="17">
        <v>0.11450744602269899</v>
      </c>
      <c r="E1696" s="17">
        <v>0.17898734338535</v>
      </c>
      <c r="F1696" s="17"/>
      <c r="G1696" s="17">
        <v>0.16385297998436499</v>
      </c>
      <c r="H1696" s="17">
        <v>0.172168613963504</v>
      </c>
      <c r="I1696" s="17">
        <v>0.16918593485113401</v>
      </c>
      <c r="J1696" s="17">
        <v>0.170772487158142</v>
      </c>
      <c r="K1696" s="17">
        <v>9.4974947686860003E-2</v>
      </c>
      <c r="L1696" s="17">
        <v>0.107845150236819</v>
      </c>
      <c r="M1696" s="17"/>
      <c r="N1696" s="17">
        <v>0.18308590854529</v>
      </c>
      <c r="O1696" s="17">
        <v>0.112177612781235</v>
      </c>
      <c r="P1696" s="17">
        <v>0.12454585688072201</v>
      </c>
      <c r="Q1696" s="17">
        <v>0.18445985559761399</v>
      </c>
      <c r="R1696" s="17"/>
      <c r="S1696" s="17">
        <v>0.15833333333333299</v>
      </c>
      <c r="T1696" s="17">
        <v>0.161904761904762</v>
      </c>
      <c r="U1696" s="17">
        <v>0.17647058823529399</v>
      </c>
      <c r="V1696" s="17">
        <v>0.238095238095238</v>
      </c>
      <c r="W1696" s="17">
        <v>0.186440677966102</v>
      </c>
      <c r="X1696" s="17">
        <v>7.5949367088607597E-2</v>
      </c>
      <c r="Y1696" s="17">
        <v>7.1428571428571397E-2</v>
      </c>
      <c r="Z1696" s="17">
        <v>0.162790697674419</v>
      </c>
      <c r="AA1696" s="17">
        <v>0.16666666666666699</v>
      </c>
      <c r="AB1696" s="17"/>
      <c r="AC1696" s="17">
        <v>0.112882568252099</v>
      </c>
      <c r="AD1696" s="17">
        <v>0.18401483138567301</v>
      </c>
      <c r="AE1696" s="17">
        <v>0.12512368677007299</v>
      </c>
      <c r="AF1696" s="17"/>
      <c r="AG1696" s="17">
        <v>0.111043465381408</v>
      </c>
      <c r="AH1696" s="17">
        <v>0.16529915833661599</v>
      </c>
      <c r="AI1696" s="17">
        <v>0.152255609729013</v>
      </c>
      <c r="AJ1696" s="17">
        <v>0</v>
      </c>
      <c r="AK1696" s="17">
        <v>0.22629336668775399</v>
      </c>
      <c r="AL1696" s="17"/>
      <c r="AM1696" s="17">
        <v>0.14259303904975401</v>
      </c>
      <c r="AN1696" s="17">
        <v>0.14552058202193</v>
      </c>
      <c r="AO1696" s="17">
        <v>0.149607797648799</v>
      </c>
      <c r="AP1696" s="17">
        <v>0.185458226081408</v>
      </c>
      <c r="AQ1696" s="17">
        <v>0.265453647648624</v>
      </c>
      <c r="AR1696" s="17"/>
      <c r="AS1696" s="17">
        <v>0.12210713974651199</v>
      </c>
      <c r="AT1696" s="17">
        <v>0.185932292117201</v>
      </c>
      <c r="AU1696" s="17">
        <v>0.12399865072399199</v>
      </c>
      <c r="AV1696" s="17">
        <v>0.190501144562919</v>
      </c>
      <c r="AW1696" s="17"/>
      <c r="AX1696" s="17">
        <v>0.165289604695462</v>
      </c>
      <c r="AY1696" s="17"/>
      <c r="AZ1696" s="17">
        <v>0.15812357468416099</v>
      </c>
      <c r="BA1696" s="17">
        <v>0.15612008237177799</v>
      </c>
      <c r="BB1696" s="17">
        <v>0.14557926324964099</v>
      </c>
      <c r="BC1696" s="17"/>
      <c r="BD1696" s="17">
        <v>0.1558867035183</v>
      </c>
      <c r="BE1696" s="17">
        <v>0.163285595854398</v>
      </c>
    </row>
    <row r="1697" spans="2:57" x14ac:dyDescent="0.35">
      <c r="B1697" t="s">
        <v>642</v>
      </c>
      <c r="C1697" s="17">
        <v>5.4357948343022898E-2</v>
      </c>
      <c r="D1697" s="17">
        <v>5.3720180057984401E-2</v>
      </c>
      <c r="E1697" s="17">
        <v>5.4988608899761801E-2</v>
      </c>
      <c r="F1697" s="17"/>
      <c r="G1697" s="17">
        <v>4.1020217389593203E-2</v>
      </c>
      <c r="H1697" s="17">
        <v>6.2358724278794103E-2</v>
      </c>
      <c r="I1697" s="17">
        <v>5.5347787916289297E-2</v>
      </c>
      <c r="J1697" s="17">
        <v>5.7276112828922303E-2</v>
      </c>
      <c r="K1697" s="17">
        <v>6.3505722757122698E-2</v>
      </c>
      <c r="L1697" s="17">
        <v>0</v>
      </c>
      <c r="M1697" s="17"/>
      <c r="N1697" s="17">
        <v>4.8232031215296699E-2</v>
      </c>
      <c r="O1697" s="17">
        <v>3.9266047163329203E-2</v>
      </c>
      <c r="P1697" s="17">
        <v>8.1147195062934593E-2</v>
      </c>
      <c r="Q1697" s="17">
        <v>8.9032418651655801E-2</v>
      </c>
      <c r="R1697" s="17"/>
      <c r="S1697" s="17">
        <v>4.1666666666666699E-2</v>
      </c>
      <c r="T1697" s="17">
        <v>7.6190476190476197E-2</v>
      </c>
      <c r="U1697" s="17">
        <v>8.8235294117647106E-2</v>
      </c>
      <c r="V1697" s="17">
        <v>1.58730158730159E-2</v>
      </c>
      <c r="W1697" s="17">
        <v>6.7796610169491497E-2</v>
      </c>
      <c r="X1697" s="17">
        <v>3.7974683544303799E-2</v>
      </c>
      <c r="Y1697" s="17">
        <v>4.2857142857142899E-2</v>
      </c>
      <c r="Z1697" s="17">
        <v>6.9767441860465101E-2</v>
      </c>
      <c r="AA1697" s="17">
        <v>5.5555555555555601E-2</v>
      </c>
      <c r="AB1697" s="17"/>
      <c r="AC1697" s="17">
        <v>5.1586127906113298E-2</v>
      </c>
      <c r="AD1697" s="17">
        <v>5.3306751467622301E-2</v>
      </c>
      <c r="AE1697" s="17">
        <v>7.00988416987781E-2</v>
      </c>
      <c r="AF1697" s="17"/>
      <c r="AG1697" s="17">
        <v>3.5301908840312202E-2</v>
      </c>
      <c r="AH1697" s="17">
        <v>7.9426120801969799E-2</v>
      </c>
      <c r="AI1697" s="17">
        <v>0</v>
      </c>
      <c r="AJ1697" s="17">
        <v>0</v>
      </c>
      <c r="AK1697" s="17">
        <v>5.9147834464514201E-2</v>
      </c>
      <c r="AL1697" s="17"/>
      <c r="AM1697" s="17">
        <v>8.6661781546451794E-2</v>
      </c>
      <c r="AN1697" s="17">
        <v>8.3555841188810692E-3</v>
      </c>
      <c r="AO1697" s="17">
        <v>6.8363101284425506E-2</v>
      </c>
      <c r="AP1697" s="17">
        <v>4.0987496837651703E-2</v>
      </c>
      <c r="AQ1697" s="17">
        <v>8.8765601036517899E-2</v>
      </c>
      <c r="AR1697" s="17"/>
      <c r="AS1697" s="17">
        <v>5.00235872282183E-2</v>
      </c>
      <c r="AT1697" s="17">
        <v>4.2050086386607399E-2</v>
      </c>
      <c r="AU1697" s="17">
        <v>8.0775147324052193E-2</v>
      </c>
      <c r="AV1697" s="17">
        <v>5.3225238115729302E-2</v>
      </c>
      <c r="AW1697" s="17"/>
      <c r="AX1697" s="17">
        <v>5.3903599892480801E-2</v>
      </c>
      <c r="AY1697" s="17"/>
      <c r="AZ1697" s="17">
        <v>4.17550820402652E-2</v>
      </c>
      <c r="BA1697" s="17">
        <v>7.1405507127493204E-2</v>
      </c>
      <c r="BB1697" s="17">
        <v>4.47021575854211E-2</v>
      </c>
      <c r="BC1697" s="17"/>
      <c r="BD1697" s="17">
        <v>5.4593239207819097E-2</v>
      </c>
      <c r="BE1697" s="17">
        <v>5.8837087896377503E-2</v>
      </c>
    </row>
    <row r="1698" spans="2:57" x14ac:dyDescent="0.35">
      <c r="B1698" t="s">
        <v>81</v>
      </c>
      <c r="C1698" s="17">
        <v>3.7723002115459099E-2</v>
      </c>
      <c r="D1698" s="17">
        <v>1.9466921295439098E-2</v>
      </c>
      <c r="E1698" s="17">
        <v>4.8636885561452001E-2</v>
      </c>
      <c r="F1698" s="17"/>
      <c r="G1698" s="17">
        <v>5.4847431408700201E-2</v>
      </c>
      <c r="H1698" s="17">
        <v>3.7261684400515097E-2</v>
      </c>
      <c r="I1698" s="17">
        <v>1.6896942153671601E-2</v>
      </c>
      <c r="J1698" s="17">
        <v>4.2393901240900297E-2</v>
      </c>
      <c r="K1698" s="17">
        <v>7.3620923830175003E-2</v>
      </c>
      <c r="L1698" s="17">
        <v>0</v>
      </c>
      <c r="M1698" s="17"/>
      <c r="N1698" s="17">
        <v>2.29250623049479E-2</v>
      </c>
      <c r="O1698" s="17">
        <v>5.8089348428592397E-2</v>
      </c>
      <c r="P1698" s="17">
        <v>3.1012692061227899E-2</v>
      </c>
      <c r="Q1698" s="17">
        <v>6.40788584531575E-2</v>
      </c>
      <c r="R1698" s="17"/>
      <c r="S1698" s="17">
        <v>3.3333333333333298E-2</v>
      </c>
      <c r="T1698" s="17">
        <v>5.7142857142857099E-2</v>
      </c>
      <c r="U1698" s="17">
        <v>5.8823529411764698E-2</v>
      </c>
      <c r="V1698" s="17">
        <v>3.17460317460318E-2</v>
      </c>
      <c r="W1698" s="17">
        <v>0</v>
      </c>
      <c r="X1698" s="17">
        <v>3.7974683544303799E-2</v>
      </c>
      <c r="Y1698" s="17">
        <v>4.2857142857142899E-2</v>
      </c>
      <c r="Z1698" s="17">
        <v>2.32558139534884E-2</v>
      </c>
      <c r="AA1698" s="17">
        <v>3.3333333333333298E-2</v>
      </c>
      <c r="AB1698" s="17"/>
      <c r="AC1698" s="17">
        <v>3.7832324518920303E-2</v>
      </c>
      <c r="AD1698" s="17">
        <v>2.5032385288786499E-2</v>
      </c>
      <c r="AE1698" s="17">
        <v>7.5877607896173899E-2</v>
      </c>
      <c r="AF1698" s="17"/>
      <c r="AG1698" s="17">
        <v>1.76736613013696E-2</v>
      </c>
      <c r="AH1698" s="17">
        <v>4.4622689007779097E-2</v>
      </c>
      <c r="AI1698" s="17">
        <v>1.8317823908105501E-2</v>
      </c>
      <c r="AJ1698" s="17">
        <v>0</v>
      </c>
      <c r="AK1698" s="17">
        <v>4.5251235812284803E-2</v>
      </c>
      <c r="AL1698" s="17"/>
      <c r="AM1698" s="17">
        <v>4.94199408886037E-2</v>
      </c>
      <c r="AN1698" s="17">
        <v>0.103187365438104</v>
      </c>
      <c r="AO1698" s="17">
        <v>2.98122330239801E-2</v>
      </c>
      <c r="AP1698" s="17">
        <v>1.63734752122087E-2</v>
      </c>
      <c r="AQ1698" s="17">
        <v>0</v>
      </c>
      <c r="AR1698" s="17"/>
      <c r="AS1698" s="17">
        <v>6.5382151395368099E-2</v>
      </c>
      <c r="AT1698" s="17">
        <v>1.17403369333565E-2</v>
      </c>
      <c r="AU1698" s="17">
        <v>6.6262858180292206E-2</v>
      </c>
      <c r="AV1698" s="17">
        <v>1.00412194806746E-2</v>
      </c>
      <c r="AW1698" s="17"/>
      <c r="AX1698" s="17">
        <v>3.6410912926271098E-2</v>
      </c>
      <c r="AY1698" s="17"/>
      <c r="AZ1698" s="17">
        <v>6.5499673264215894E-2</v>
      </c>
      <c r="BA1698" s="17">
        <v>2.7283016061104198E-2</v>
      </c>
      <c r="BB1698" s="17">
        <v>2.44737598635449E-2</v>
      </c>
      <c r="BC1698" s="17"/>
      <c r="BD1698" s="17">
        <v>3.9915286239728398E-2</v>
      </c>
      <c r="BE1698" s="17">
        <v>2.3288410440456899E-2</v>
      </c>
    </row>
    <row r="1699" spans="2:57" x14ac:dyDescent="0.35">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c r="AX1699" s="17"/>
      <c r="AY1699" s="17"/>
      <c r="AZ1699" s="17"/>
      <c r="BA1699" s="17"/>
      <c r="BB1699" s="17"/>
      <c r="BC1699" s="17"/>
      <c r="BD1699" s="17"/>
      <c r="BE1699" s="17"/>
    </row>
    <row r="1700" spans="2:57" x14ac:dyDescent="0.35">
      <c r="B1700" s="6" t="s">
        <v>645</v>
      </c>
      <c r="C1700" s="17"/>
      <c r="D1700" s="17"/>
      <c r="E1700" s="17"/>
      <c r="F1700" s="17"/>
      <c r="G1700" s="17"/>
      <c r="H1700" s="17"/>
      <c r="I1700" s="17"/>
      <c r="J1700" s="17"/>
      <c r="K1700" s="17"/>
      <c r="L1700" s="17"/>
      <c r="M1700" s="17"/>
      <c r="N1700" s="17"/>
      <c r="O1700" s="17"/>
      <c r="P1700" s="17"/>
      <c r="Q1700" s="17"/>
      <c r="R1700" s="17"/>
      <c r="S1700" s="17"/>
      <c r="T1700" s="17"/>
      <c r="U1700" s="17"/>
      <c r="V1700" s="17"/>
      <c r="W1700" s="17"/>
      <c r="X1700" s="17"/>
      <c r="Y1700" s="17"/>
      <c r="Z1700" s="17"/>
      <c r="AA1700" s="17"/>
      <c r="AB1700" s="17"/>
      <c r="AC1700" s="17"/>
      <c r="AD1700" s="17"/>
      <c r="AE1700" s="17"/>
      <c r="AF1700" s="17"/>
      <c r="AG1700" s="17"/>
      <c r="AH1700" s="17"/>
      <c r="AI1700" s="17"/>
      <c r="AJ1700" s="17"/>
      <c r="AK1700" s="17"/>
      <c r="AL1700" s="17"/>
      <c r="AM1700" s="17"/>
      <c r="AN1700" s="17"/>
      <c r="AO1700" s="17"/>
      <c r="AP1700" s="17"/>
      <c r="AQ1700" s="17"/>
      <c r="AR1700" s="17"/>
      <c r="AS1700" s="17"/>
      <c r="AT1700" s="17"/>
      <c r="AU1700" s="17"/>
      <c r="AV1700" s="17"/>
      <c r="AW1700" s="17"/>
      <c r="AX1700" s="17"/>
      <c r="AY1700" s="17"/>
      <c r="AZ1700" s="17"/>
      <c r="BA1700" s="17"/>
      <c r="BB1700" s="17"/>
      <c r="BC1700" s="17"/>
      <c r="BD1700" s="17"/>
      <c r="BE1700" s="17"/>
    </row>
    <row r="1701" spans="2:57" x14ac:dyDescent="0.35">
      <c r="B1701" s="24" t="s">
        <v>85</v>
      </c>
      <c r="C1701" s="17"/>
      <c r="D1701" s="17"/>
      <c r="E1701" s="17"/>
      <c r="F1701" s="17"/>
      <c r="G1701" s="17"/>
      <c r="H1701" s="17"/>
      <c r="I1701" s="17"/>
      <c r="J1701" s="17"/>
      <c r="K1701" s="17"/>
      <c r="L1701" s="17"/>
      <c r="M1701" s="17"/>
      <c r="N1701" s="17"/>
      <c r="O1701" s="17"/>
      <c r="P1701" s="17"/>
      <c r="Q1701" s="17"/>
      <c r="R1701" s="17"/>
      <c r="S1701" s="17"/>
      <c r="T1701" s="17"/>
      <c r="U1701" s="17"/>
      <c r="V1701" s="17"/>
      <c r="W1701" s="17"/>
      <c r="X1701" s="17"/>
      <c r="Y1701" s="17"/>
      <c r="Z1701" s="17"/>
      <c r="AA1701" s="17"/>
      <c r="AB1701" s="17"/>
      <c r="AC1701" s="17"/>
      <c r="AD1701" s="17"/>
      <c r="AE1701" s="17"/>
      <c r="AF1701" s="17"/>
      <c r="AG1701" s="17"/>
      <c r="AH1701" s="17"/>
      <c r="AI1701" s="17"/>
      <c r="AJ1701" s="17"/>
      <c r="AK1701" s="17"/>
      <c r="AL1701" s="17"/>
      <c r="AM1701" s="17"/>
      <c r="AN1701" s="17"/>
      <c r="AO1701" s="17"/>
      <c r="AP1701" s="17"/>
      <c r="AQ1701" s="17"/>
      <c r="AR1701" s="17"/>
      <c r="AS1701" s="17"/>
      <c r="AT1701" s="17"/>
      <c r="AU1701" s="17"/>
      <c r="AV1701" s="17"/>
      <c r="AW1701" s="17"/>
      <c r="AX1701" s="17"/>
      <c r="AY1701" s="17"/>
      <c r="AZ1701" s="17"/>
      <c r="BA1701" s="17"/>
      <c r="BB1701" s="17"/>
      <c r="BC1701" s="17"/>
      <c r="BD1701" s="17"/>
      <c r="BE1701" s="17"/>
    </row>
    <row r="1702" spans="2:57" x14ac:dyDescent="0.35">
      <c r="B1702" t="s">
        <v>641</v>
      </c>
      <c r="C1702" s="17">
        <v>0.12688390390840901</v>
      </c>
      <c r="D1702" s="17">
        <v>0.185575841048046</v>
      </c>
      <c r="E1702" s="17">
        <v>9.2963406794336803E-2</v>
      </c>
      <c r="F1702" s="17"/>
      <c r="G1702" s="17">
        <v>0.12133714532560599</v>
      </c>
      <c r="H1702" s="17">
        <v>0.156350056051278</v>
      </c>
      <c r="I1702" s="17">
        <v>0.124359221616878</v>
      </c>
      <c r="J1702" s="17">
        <v>0.120296055374395</v>
      </c>
      <c r="K1702" s="17">
        <v>0.114198947028057</v>
      </c>
      <c r="L1702" s="17">
        <v>5.2332683561123E-2</v>
      </c>
      <c r="M1702" s="17"/>
      <c r="N1702" s="17">
        <v>0.119096813736788</v>
      </c>
      <c r="O1702" s="17">
        <v>0.140018125428575</v>
      </c>
      <c r="P1702" s="17">
        <v>0.15818247426146301</v>
      </c>
      <c r="Q1702" s="17">
        <v>6.8497993080894895E-2</v>
      </c>
      <c r="R1702" s="17"/>
      <c r="S1702" s="17">
        <v>0.19166666666666701</v>
      </c>
      <c r="T1702" s="17">
        <v>6.6666666666666693E-2</v>
      </c>
      <c r="U1702" s="17">
        <v>5.8823529411764698E-2</v>
      </c>
      <c r="V1702" s="17">
        <v>7.9365079365079402E-2</v>
      </c>
      <c r="W1702" s="17">
        <v>0.13559322033898299</v>
      </c>
      <c r="X1702" s="17">
        <v>0.164556962025316</v>
      </c>
      <c r="Y1702" s="17">
        <v>0.214285714285714</v>
      </c>
      <c r="Z1702" s="17">
        <v>0.13953488372093001</v>
      </c>
      <c r="AA1702" s="17">
        <v>0.11111111111111099</v>
      </c>
      <c r="AB1702" s="17"/>
      <c r="AC1702" s="17">
        <v>0.103474412150749</v>
      </c>
      <c r="AD1702" s="17">
        <v>0.14099475676430601</v>
      </c>
      <c r="AE1702" s="17">
        <v>0.11628738768192599</v>
      </c>
      <c r="AF1702" s="17"/>
      <c r="AG1702" s="17">
        <v>0.13496287014575301</v>
      </c>
      <c r="AH1702" s="17">
        <v>0.12777844404862199</v>
      </c>
      <c r="AI1702" s="17">
        <v>8.1162984826197701E-2</v>
      </c>
      <c r="AJ1702" s="17">
        <v>0.60753097943838796</v>
      </c>
      <c r="AK1702" s="17">
        <v>0.102780502977853</v>
      </c>
      <c r="AL1702" s="17"/>
      <c r="AM1702" s="17">
        <v>0.10085644258358201</v>
      </c>
      <c r="AN1702" s="17">
        <v>0.112407825807887</v>
      </c>
      <c r="AO1702" s="17">
        <v>0.107751780011428</v>
      </c>
      <c r="AP1702" s="17">
        <v>0.15841572012855301</v>
      </c>
      <c r="AQ1702" s="17">
        <v>0.206183845392204</v>
      </c>
      <c r="AR1702" s="17"/>
      <c r="AS1702" s="17">
        <v>0.10076111450956</v>
      </c>
      <c r="AT1702" s="17">
        <v>0.19256749099130799</v>
      </c>
      <c r="AU1702" s="17">
        <v>3.9229236984006197E-2</v>
      </c>
      <c r="AV1702" s="17">
        <v>0.14291793291038701</v>
      </c>
      <c r="AW1702" s="17"/>
      <c r="AX1702" s="17">
        <v>0.13500293534607599</v>
      </c>
      <c r="AY1702" s="17"/>
      <c r="AZ1702" s="17">
        <v>0.11680588115422599</v>
      </c>
      <c r="BA1702" s="17">
        <v>0.15892896662955699</v>
      </c>
      <c r="BB1702" s="17">
        <v>0.105428455391383</v>
      </c>
      <c r="BC1702" s="17"/>
      <c r="BD1702" s="17">
        <v>0.11503248266567501</v>
      </c>
      <c r="BE1702" s="17">
        <v>0.15939901525174099</v>
      </c>
    </row>
    <row r="1703" spans="2:57" x14ac:dyDescent="0.35">
      <c r="B1703" t="s">
        <v>280</v>
      </c>
      <c r="C1703" s="17">
        <v>0.394989640805886</v>
      </c>
      <c r="D1703" s="17">
        <v>0.40612409742705902</v>
      </c>
      <c r="E1703" s="17">
        <v>0.38806777213320898</v>
      </c>
      <c r="F1703" s="17"/>
      <c r="G1703" s="17">
        <v>0.42269948162888499</v>
      </c>
      <c r="H1703" s="17">
        <v>0.36246963843244301</v>
      </c>
      <c r="I1703" s="17">
        <v>0.38000233493542801</v>
      </c>
      <c r="J1703" s="17">
        <v>0.44434878674898798</v>
      </c>
      <c r="K1703" s="17">
        <v>0.37561276074640199</v>
      </c>
      <c r="L1703" s="17">
        <v>0.47615139313649202</v>
      </c>
      <c r="M1703" s="17"/>
      <c r="N1703" s="17">
        <v>0.42218782230878998</v>
      </c>
      <c r="O1703" s="17">
        <v>0.392510549946953</v>
      </c>
      <c r="P1703" s="17">
        <v>0.37001885232276899</v>
      </c>
      <c r="Q1703" s="17">
        <v>0.32319393008269798</v>
      </c>
      <c r="R1703" s="17"/>
      <c r="S1703" s="17">
        <v>0.375</v>
      </c>
      <c r="T1703" s="17">
        <v>0.34285714285714303</v>
      </c>
      <c r="U1703" s="17">
        <v>0.47058823529411797</v>
      </c>
      <c r="V1703" s="17">
        <v>0.28571428571428598</v>
      </c>
      <c r="W1703" s="17">
        <v>0.37288135593220301</v>
      </c>
      <c r="X1703" s="17">
        <v>0.481012658227848</v>
      </c>
      <c r="Y1703" s="17">
        <v>0.38571428571428601</v>
      </c>
      <c r="Z1703" s="17">
        <v>0.372093023255814</v>
      </c>
      <c r="AA1703" s="17">
        <v>0.47777777777777802</v>
      </c>
      <c r="AB1703" s="17"/>
      <c r="AC1703" s="17">
        <v>0.408787725557475</v>
      </c>
      <c r="AD1703" s="17">
        <v>0.397798001015846</v>
      </c>
      <c r="AE1703" s="17">
        <v>0.39455343208493199</v>
      </c>
      <c r="AF1703" s="17"/>
      <c r="AG1703" s="17">
        <v>0.46252824596279102</v>
      </c>
      <c r="AH1703" s="17">
        <v>0.34714579212285201</v>
      </c>
      <c r="AI1703" s="17">
        <v>0.501841889111037</v>
      </c>
      <c r="AJ1703" s="17">
        <v>0.18883113101711901</v>
      </c>
      <c r="AK1703" s="17">
        <v>0.35878882957069202</v>
      </c>
      <c r="AL1703" s="17"/>
      <c r="AM1703" s="17">
        <v>0.33746209960341</v>
      </c>
      <c r="AN1703" s="17">
        <v>0.42441526149495901</v>
      </c>
      <c r="AO1703" s="17">
        <v>0.42783513434853798</v>
      </c>
      <c r="AP1703" s="17">
        <v>0.39380693473345002</v>
      </c>
      <c r="AQ1703" s="17">
        <v>0.25443459783999001</v>
      </c>
      <c r="AR1703" s="17"/>
      <c r="AS1703" s="17">
        <v>0.43323984380323899</v>
      </c>
      <c r="AT1703" s="17">
        <v>0.385554016700972</v>
      </c>
      <c r="AU1703" s="17">
        <v>0.426652745135713</v>
      </c>
      <c r="AV1703" s="17">
        <v>0.306023275544972</v>
      </c>
      <c r="AW1703" s="17"/>
      <c r="AX1703" s="17">
        <v>0.39910232563756198</v>
      </c>
      <c r="AY1703" s="17"/>
      <c r="AZ1703" s="17">
        <v>0.38400621054780498</v>
      </c>
      <c r="BA1703" s="17">
        <v>0.36930048367905499</v>
      </c>
      <c r="BB1703" s="17">
        <v>0.44090678161509</v>
      </c>
      <c r="BC1703" s="17"/>
      <c r="BD1703" s="17">
        <v>0.376638923845736</v>
      </c>
      <c r="BE1703" s="17">
        <v>0.39593511660234698</v>
      </c>
    </row>
    <row r="1704" spans="2:57" x14ac:dyDescent="0.35">
      <c r="B1704" t="s">
        <v>281</v>
      </c>
      <c r="C1704" s="17">
        <v>0.22823333476243701</v>
      </c>
      <c r="D1704" s="17">
        <v>0.20691175585640101</v>
      </c>
      <c r="E1704" s="17">
        <v>0.241845815185874</v>
      </c>
      <c r="F1704" s="17"/>
      <c r="G1704" s="17">
        <v>0.176396088085505</v>
      </c>
      <c r="H1704" s="17">
        <v>0.243848516376865</v>
      </c>
      <c r="I1704" s="17">
        <v>0.23477444489188601</v>
      </c>
      <c r="J1704" s="17">
        <v>0.215882038293361</v>
      </c>
      <c r="K1704" s="17">
        <v>0.23693764338516499</v>
      </c>
      <c r="L1704" s="17">
        <v>0.230073809310925</v>
      </c>
      <c r="M1704" s="17"/>
      <c r="N1704" s="17">
        <v>0.209888718013687</v>
      </c>
      <c r="O1704" s="17">
        <v>0.192351123817215</v>
      </c>
      <c r="P1704" s="17">
        <v>0.28333783060512302</v>
      </c>
      <c r="Q1704" s="17">
        <v>0.32037517976115498</v>
      </c>
      <c r="R1704" s="17"/>
      <c r="S1704" s="17">
        <v>0.18333333333333299</v>
      </c>
      <c r="T1704" s="17">
        <v>0.238095238095238</v>
      </c>
      <c r="U1704" s="17">
        <v>0.17647058823529399</v>
      </c>
      <c r="V1704" s="17">
        <v>0.41269841269841301</v>
      </c>
      <c r="W1704" s="17">
        <v>0.152542372881356</v>
      </c>
      <c r="X1704" s="17">
        <v>0.227848101265823</v>
      </c>
      <c r="Y1704" s="17">
        <v>0.25714285714285701</v>
      </c>
      <c r="Z1704" s="17">
        <v>0.30232558139534899</v>
      </c>
      <c r="AA1704" s="17">
        <v>0.155555555555556</v>
      </c>
      <c r="AB1704" s="17"/>
      <c r="AC1704" s="17">
        <v>0.26693124314359801</v>
      </c>
      <c r="AD1704" s="17">
        <v>0.215251793782571</v>
      </c>
      <c r="AE1704" s="17">
        <v>0.20568228935135299</v>
      </c>
      <c r="AF1704" s="17"/>
      <c r="AG1704" s="17">
        <v>0.264620651491831</v>
      </c>
      <c r="AH1704" s="17">
        <v>0.20929912436187001</v>
      </c>
      <c r="AI1704" s="17">
        <v>0.23793806014227301</v>
      </c>
      <c r="AJ1704" s="17">
        <v>0.20363788954449299</v>
      </c>
      <c r="AK1704" s="17">
        <v>0.202919811858742</v>
      </c>
      <c r="AL1704" s="17"/>
      <c r="AM1704" s="17">
        <v>0.352779239552659</v>
      </c>
      <c r="AN1704" s="17">
        <v>0.209876664763399</v>
      </c>
      <c r="AO1704" s="17">
        <v>0.24557968854112999</v>
      </c>
      <c r="AP1704" s="17">
        <v>0.165679302567868</v>
      </c>
      <c r="AQ1704" s="17">
        <v>0.143021617780697</v>
      </c>
      <c r="AR1704" s="17"/>
      <c r="AS1704" s="17">
        <v>0.20046419070457999</v>
      </c>
      <c r="AT1704" s="17">
        <v>0.222526537930756</v>
      </c>
      <c r="AU1704" s="17">
        <v>0.22807761326641901</v>
      </c>
      <c r="AV1704" s="17">
        <v>0.28982723522967901</v>
      </c>
      <c r="AW1704" s="17"/>
      <c r="AX1704" s="17">
        <v>0.226164319292187</v>
      </c>
      <c r="AY1704" s="17"/>
      <c r="AZ1704" s="17">
        <v>0.23861120199522901</v>
      </c>
      <c r="BA1704" s="17">
        <v>0.23423586481408101</v>
      </c>
      <c r="BB1704" s="17">
        <v>0.21113044103432199</v>
      </c>
      <c r="BC1704" s="17"/>
      <c r="BD1704" s="17">
        <v>0.23175975357908901</v>
      </c>
      <c r="BE1704" s="17">
        <v>0.23697181978461501</v>
      </c>
    </row>
    <row r="1705" spans="2:57" x14ac:dyDescent="0.35">
      <c r="B1705" t="s">
        <v>282</v>
      </c>
      <c r="C1705" s="17">
        <v>0.143081611855361</v>
      </c>
      <c r="D1705" s="17">
        <v>0.111765114814183</v>
      </c>
      <c r="E1705" s="17">
        <v>0.15970072525579401</v>
      </c>
      <c r="F1705" s="17"/>
      <c r="G1705" s="17">
        <v>0.17037747420355001</v>
      </c>
      <c r="H1705" s="17">
        <v>0.16660830241989999</v>
      </c>
      <c r="I1705" s="17">
        <v>0.15242533636583</v>
      </c>
      <c r="J1705" s="17">
        <v>0.100724271335781</v>
      </c>
      <c r="K1705" s="17">
        <v>0.116428459397142</v>
      </c>
      <c r="L1705" s="17">
        <v>0.13093492760898201</v>
      </c>
      <c r="M1705" s="17"/>
      <c r="N1705" s="17">
        <v>0.15407231807899299</v>
      </c>
      <c r="O1705" s="17">
        <v>0.15523226120674599</v>
      </c>
      <c r="P1705" s="17">
        <v>8.2253990210319095E-2</v>
      </c>
      <c r="Q1705" s="17">
        <v>0.15476925821602799</v>
      </c>
      <c r="R1705" s="17"/>
      <c r="S1705" s="17">
        <v>0.133333333333333</v>
      </c>
      <c r="T1705" s="17">
        <v>0.21904761904761899</v>
      </c>
      <c r="U1705" s="17">
        <v>0.14705882352941199</v>
      </c>
      <c r="V1705" s="17">
        <v>0.14285714285714299</v>
      </c>
      <c r="W1705" s="17">
        <v>0.25423728813559299</v>
      </c>
      <c r="X1705" s="17">
        <v>5.0632911392405097E-2</v>
      </c>
      <c r="Y1705" s="17">
        <v>7.1428571428571397E-2</v>
      </c>
      <c r="Z1705" s="17">
        <v>0.116279069767442</v>
      </c>
      <c r="AA1705" s="17">
        <v>0.122222222222222</v>
      </c>
      <c r="AB1705" s="17"/>
      <c r="AC1705" s="17">
        <v>0.113649838922552</v>
      </c>
      <c r="AD1705" s="17">
        <v>0.161927168524065</v>
      </c>
      <c r="AE1705" s="17">
        <v>0.119409280875659</v>
      </c>
      <c r="AF1705" s="17"/>
      <c r="AG1705" s="17">
        <v>7.5296157859059201E-2</v>
      </c>
      <c r="AH1705" s="17">
        <v>0.17011046544557701</v>
      </c>
      <c r="AI1705" s="17">
        <v>0.136248378545506</v>
      </c>
      <c r="AJ1705" s="17">
        <v>0</v>
      </c>
      <c r="AK1705" s="17">
        <v>0.17153700236535999</v>
      </c>
      <c r="AL1705" s="17"/>
      <c r="AM1705" s="17">
        <v>0.13764093568017399</v>
      </c>
      <c r="AN1705" s="17">
        <v>0.111428588874333</v>
      </c>
      <c r="AO1705" s="17">
        <v>0.12982134390025499</v>
      </c>
      <c r="AP1705" s="17">
        <v>0.18981625020111101</v>
      </c>
      <c r="AQ1705" s="17">
        <v>0.21573309957054501</v>
      </c>
      <c r="AR1705" s="17"/>
      <c r="AS1705" s="17">
        <v>0.14637539327533</v>
      </c>
      <c r="AT1705" s="17">
        <v>0.14506292886706901</v>
      </c>
      <c r="AU1705" s="17">
        <v>0.13101194606462099</v>
      </c>
      <c r="AV1705" s="17">
        <v>0.149806419667083</v>
      </c>
      <c r="AW1705" s="17"/>
      <c r="AX1705" s="17">
        <v>0.135085560676768</v>
      </c>
      <c r="AY1705" s="17"/>
      <c r="AZ1705" s="17">
        <v>0.15286812657000801</v>
      </c>
      <c r="BA1705" s="17">
        <v>0.14640775493579899</v>
      </c>
      <c r="BB1705" s="17">
        <v>0.11916407802691401</v>
      </c>
      <c r="BC1705" s="17"/>
      <c r="BD1705" s="17">
        <v>0.144419229287613</v>
      </c>
      <c r="BE1705" s="17">
        <v>0.134906566016889</v>
      </c>
    </row>
    <row r="1706" spans="2:57" x14ac:dyDescent="0.35">
      <c r="B1706" t="s">
        <v>642</v>
      </c>
      <c r="C1706" s="17">
        <v>5.02222951322518E-2</v>
      </c>
      <c r="D1706" s="17">
        <v>4.22858788149542E-2</v>
      </c>
      <c r="E1706" s="17">
        <v>5.51258903541854E-2</v>
      </c>
      <c r="F1706" s="17"/>
      <c r="G1706" s="17">
        <v>4.1020217389593203E-2</v>
      </c>
      <c r="H1706" s="17">
        <v>4.5021259863359898E-2</v>
      </c>
      <c r="I1706" s="17">
        <v>6.8500848535122297E-2</v>
      </c>
      <c r="J1706" s="17">
        <v>4.16448528905514E-2</v>
      </c>
      <c r="K1706" s="17">
        <v>4.1188212926839197E-2</v>
      </c>
      <c r="L1706" s="17">
        <v>5.6509356672858703E-2</v>
      </c>
      <c r="M1706" s="17"/>
      <c r="N1706" s="17">
        <v>4.9111352737990499E-2</v>
      </c>
      <c r="O1706" s="17">
        <v>3.9215437292135898E-2</v>
      </c>
      <c r="P1706" s="17">
        <v>8.1876637442135497E-2</v>
      </c>
      <c r="Q1706" s="17">
        <v>4.0594257747576197E-2</v>
      </c>
      <c r="R1706" s="17"/>
      <c r="S1706" s="17">
        <v>5.83333333333333E-2</v>
      </c>
      <c r="T1706" s="17">
        <v>8.5714285714285701E-2</v>
      </c>
      <c r="U1706" s="17">
        <v>5.8823529411764698E-2</v>
      </c>
      <c r="V1706" s="17">
        <v>1.58730158730159E-2</v>
      </c>
      <c r="W1706" s="17">
        <v>8.4745762711864403E-2</v>
      </c>
      <c r="X1706" s="17">
        <v>2.53164556962025E-2</v>
      </c>
      <c r="Y1706" s="17">
        <v>2.8571428571428598E-2</v>
      </c>
      <c r="Z1706" s="17">
        <v>4.6511627906976702E-2</v>
      </c>
      <c r="AA1706" s="17">
        <v>3.3333333333333298E-2</v>
      </c>
      <c r="AB1706" s="17"/>
      <c r="AC1706" s="17">
        <v>4.1154251950614902E-2</v>
      </c>
      <c r="AD1706" s="17">
        <v>4.2598425870990102E-2</v>
      </c>
      <c r="AE1706" s="17">
        <v>8.7609836937578706E-2</v>
      </c>
      <c r="AF1706" s="17"/>
      <c r="AG1706" s="17">
        <v>3.9876212311962103E-2</v>
      </c>
      <c r="AH1706" s="17">
        <v>6.9194687828902701E-2</v>
      </c>
      <c r="AI1706" s="17">
        <v>0</v>
      </c>
      <c r="AJ1706" s="17">
        <v>0</v>
      </c>
      <c r="AK1706" s="17">
        <v>0.100837630421202</v>
      </c>
      <c r="AL1706" s="17"/>
      <c r="AM1706" s="17">
        <v>3.5019992595200201E-2</v>
      </c>
      <c r="AN1706" s="17">
        <v>2.4914914579183899E-2</v>
      </c>
      <c r="AO1706" s="17">
        <v>4.8356277391655697E-2</v>
      </c>
      <c r="AP1706" s="17">
        <v>5.99542071226409E-2</v>
      </c>
      <c r="AQ1706" s="17">
        <v>0.128072996142713</v>
      </c>
      <c r="AR1706" s="17"/>
      <c r="AS1706" s="17">
        <v>3.8013997047568401E-2</v>
      </c>
      <c r="AT1706" s="17">
        <v>4.2630050243475402E-2</v>
      </c>
      <c r="AU1706" s="17">
        <v>4.8088663820615399E-2</v>
      </c>
      <c r="AV1706" s="17">
        <v>9.2055500303984295E-2</v>
      </c>
      <c r="AW1706" s="17"/>
      <c r="AX1706" s="17">
        <v>4.6397991976475601E-2</v>
      </c>
      <c r="AY1706" s="17"/>
      <c r="AZ1706" s="17">
        <v>3.9968377398587801E-2</v>
      </c>
      <c r="BA1706" s="17">
        <v>5.0114977945238302E-2</v>
      </c>
      <c r="BB1706" s="17">
        <v>5.9433832001920102E-2</v>
      </c>
      <c r="BC1706" s="17"/>
      <c r="BD1706" s="17">
        <v>6.0520174900496597E-2</v>
      </c>
      <c r="BE1706" s="17">
        <v>4.7058449272956701E-2</v>
      </c>
    </row>
    <row r="1707" spans="2:57" x14ac:dyDescent="0.35">
      <c r="B1707" t="s">
        <v>81</v>
      </c>
      <c r="C1707" s="17">
        <v>5.6589213535654201E-2</v>
      </c>
      <c r="D1707" s="17">
        <v>4.73373120393564E-2</v>
      </c>
      <c r="E1707" s="17">
        <v>6.2296390276599799E-2</v>
      </c>
      <c r="F1707" s="17"/>
      <c r="G1707" s="17">
        <v>6.8169593366861E-2</v>
      </c>
      <c r="H1707" s="17">
        <v>2.5702226856154201E-2</v>
      </c>
      <c r="I1707" s="17">
        <v>3.9937813654855797E-2</v>
      </c>
      <c r="J1707" s="17">
        <v>7.7103995356923E-2</v>
      </c>
      <c r="K1707" s="17">
        <v>0.115633976516394</v>
      </c>
      <c r="L1707" s="17">
        <v>5.3997829709620498E-2</v>
      </c>
      <c r="M1707" s="17"/>
      <c r="N1707" s="17">
        <v>4.5642975123751497E-2</v>
      </c>
      <c r="O1707" s="17">
        <v>8.0672502308375596E-2</v>
      </c>
      <c r="P1707" s="17">
        <v>2.4330215158190598E-2</v>
      </c>
      <c r="Q1707" s="17">
        <v>9.2569381111648794E-2</v>
      </c>
      <c r="R1707" s="17"/>
      <c r="S1707" s="17">
        <v>5.83333333333333E-2</v>
      </c>
      <c r="T1707" s="17">
        <v>4.7619047619047603E-2</v>
      </c>
      <c r="U1707" s="17">
        <v>8.8235294117647106E-2</v>
      </c>
      <c r="V1707" s="17">
        <v>6.3492063492063502E-2</v>
      </c>
      <c r="W1707" s="17">
        <v>0</v>
      </c>
      <c r="X1707" s="17">
        <v>5.0632911392405097E-2</v>
      </c>
      <c r="Y1707" s="17">
        <v>4.2857142857142899E-2</v>
      </c>
      <c r="Z1707" s="17">
        <v>2.32558139534884E-2</v>
      </c>
      <c r="AA1707" s="17">
        <v>0.1</v>
      </c>
      <c r="AB1707" s="17"/>
      <c r="AC1707" s="17">
        <v>6.6002528275011699E-2</v>
      </c>
      <c r="AD1707" s="17">
        <v>4.1429854042221798E-2</v>
      </c>
      <c r="AE1707" s="17">
        <v>7.6457773068551102E-2</v>
      </c>
      <c r="AF1707" s="17"/>
      <c r="AG1707" s="17">
        <v>2.2715862228603299E-2</v>
      </c>
      <c r="AH1707" s="17">
        <v>7.6471486192176696E-2</v>
      </c>
      <c r="AI1707" s="17">
        <v>4.2808687374986498E-2</v>
      </c>
      <c r="AJ1707" s="17">
        <v>0</v>
      </c>
      <c r="AK1707" s="17">
        <v>6.3136222806150194E-2</v>
      </c>
      <c r="AL1707" s="17"/>
      <c r="AM1707" s="17">
        <v>3.6241289984976097E-2</v>
      </c>
      <c r="AN1707" s="17">
        <v>0.116956744480238</v>
      </c>
      <c r="AO1707" s="17">
        <v>4.0655775806992603E-2</v>
      </c>
      <c r="AP1707" s="17">
        <v>3.2327585246376501E-2</v>
      </c>
      <c r="AQ1707" s="17">
        <v>5.2553843273850799E-2</v>
      </c>
      <c r="AR1707" s="17"/>
      <c r="AS1707" s="17">
        <v>8.1145460659722696E-2</v>
      </c>
      <c r="AT1707" s="17">
        <v>1.16589752664199E-2</v>
      </c>
      <c r="AU1707" s="17">
        <v>0.12693979472862499</v>
      </c>
      <c r="AV1707" s="17">
        <v>1.9369636343893999E-2</v>
      </c>
      <c r="AW1707" s="17"/>
      <c r="AX1707" s="17">
        <v>5.82468670709314E-2</v>
      </c>
      <c r="AY1707" s="17"/>
      <c r="AZ1707" s="17">
        <v>6.77402023341446E-2</v>
      </c>
      <c r="BA1707" s="17">
        <v>4.1011951996270002E-2</v>
      </c>
      <c r="BB1707" s="17">
        <v>6.3936411930371403E-2</v>
      </c>
      <c r="BC1707" s="17"/>
      <c r="BD1707" s="17">
        <v>7.1629435721390494E-2</v>
      </c>
      <c r="BE1707" s="17">
        <v>2.5729033071450601E-2</v>
      </c>
    </row>
    <row r="1708" spans="2:57" x14ac:dyDescent="0.35">
      <c r="C1708" s="17"/>
      <c r="D1708" s="17"/>
      <c r="E1708" s="17"/>
      <c r="F1708" s="17"/>
      <c r="G1708" s="17"/>
      <c r="H1708" s="17"/>
      <c r="I1708" s="17"/>
      <c r="J1708" s="17"/>
      <c r="K1708" s="17"/>
      <c r="L1708" s="17"/>
      <c r="M1708" s="17"/>
      <c r="N1708" s="17"/>
      <c r="O1708" s="17"/>
      <c r="P1708" s="17"/>
      <c r="Q1708" s="17"/>
      <c r="R1708" s="17"/>
      <c r="S1708" s="17"/>
      <c r="T1708" s="17"/>
      <c r="U1708" s="17"/>
      <c r="V1708" s="17"/>
      <c r="W1708" s="17"/>
      <c r="X1708" s="17"/>
      <c r="Y1708" s="17"/>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c r="AX1708" s="17"/>
      <c r="AY1708" s="17"/>
      <c r="AZ1708" s="17"/>
      <c r="BA1708" s="17"/>
      <c r="BB1708" s="17"/>
      <c r="BC1708" s="17"/>
      <c r="BD1708" s="17"/>
      <c r="BE1708" s="17"/>
    </row>
    <row r="1709" spans="2:57" x14ac:dyDescent="0.35">
      <c r="B1709" s="6" t="s">
        <v>650</v>
      </c>
      <c r="C1709" s="17"/>
      <c r="D1709" s="17"/>
      <c r="E1709" s="17"/>
      <c r="F1709" s="17"/>
      <c r="G1709" s="17"/>
      <c r="H1709" s="17"/>
      <c r="I1709" s="17"/>
      <c r="J1709" s="17"/>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17"/>
      <c r="AH1709" s="17"/>
      <c r="AI1709" s="17"/>
      <c r="AJ1709" s="17"/>
      <c r="AK1709" s="17"/>
      <c r="AL1709" s="17"/>
      <c r="AM1709" s="17"/>
      <c r="AN1709" s="17"/>
      <c r="AO1709" s="17"/>
      <c r="AP1709" s="17"/>
      <c r="AQ1709" s="17"/>
      <c r="AR1709" s="17"/>
      <c r="AS1709" s="17"/>
      <c r="AT1709" s="17"/>
      <c r="AU1709" s="17"/>
      <c r="AV1709" s="17"/>
      <c r="AW1709" s="17"/>
      <c r="AX1709" s="17"/>
      <c r="AY1709" s="17"/>
      <c r="AZ1709" s="17"/>
      <c r="BA1709" s="17"/>
      <c r="BB1709" s="17"/>
      <c r="BC1709" s="17"/>
      <c r="BD1709" s="17"/>
      <c r="BE1709" s="17"/>
    </row>
    <row r="1710" spans="2:57" x14ac:dyDescent="0.35">
      <c r="B1710" s="24" t="s">
        <v>85</v>
      </c>
      <c r="C1710" s="17"/>
      <c r="D1710" s="17"/>
      <c r="E1710" s="17"/>
      <c r="F1710" s="17"/>
      <c r="G1710" s="17"/>
      <c r="H1710" s="17"/>
      <c r="I1710" s="17"/>
      <c r="J1710" s="17"/>
      <c r="K1710" s="17"/>
      <c r="L1710" s="17"/>
      <c r="M1710" s="17"/>
      <c r="N1710" s="17"/>
      <c r="O1710" s="17"/>
      <c r="P1710" s="17"/>
      <c r="Q1710" s="17"/>
      <c r="R1710" s="17"/>
      <c r="S1710" s="17"/>
      <c r="T1710" s="17"/>
      <c r="U1710" s="17"/>
      <c r="V1710" s="17"/>
      <c r="W1710" s="17"/>
      <c r="X1710" s="17"/>
      <c r="Y1710" s="17"/>
      <c r="Z1710" s="17"/>
      <c r="AA1710" s="17"/>
      <c r="AB1710" s="17"/>
      <c r="AC1710" s="17"/>
      <c r="AD1710" s="17"/>
      <c r="AE1710" s="17"/>
      <c r="AF1710" s="17"/>
      <c r="AG1710" s="17"/>
      <c r="AH1710" s="17"/>
      <c r="AI1710" s="17"/>
      <c r="AJ1710" s="17"/>
      <c r="AK1710" s="17"/>
      <c r="AL1710" s="17"/>
      <c r="AM1710" s="17"/>
      <c r="AN1710" s="17"/>
      <c r="AO1710" s="17"/>
      <c r="AP1710" s="17"/>
      <c r="AQ1710" s="17"/>
      <c r="AR1710" s="17"/>
      <c r="AS1710" s="17"/>
      <c r="AT1710" s="17"/>
      <c r="AU1710" s="17"/>
      <c r="AV1710" s="17"/>
      <c r="AW1710" s="17"/>
      <c r="AX1710" s="17"/>
      <c r="AY1710" s="17"/>
      <c r="AZ1710" s="17"/>
      <c r="BA1710" s="17"/>
      <c r="BB1710" s="17"/>
      <c r="BC1710" s="17"/>
      <c r="BD1710" s="17"/>
      <c r="BE1710" s="17"/>
    </row>
    <row r="1711" spans="2:57" x14ac:dyDescent="0.35">
      <c r="B1711" t="s">
        <v>103</v>
      </c>
      <c r="C1711" s="17">
        <v>0.14242586710285199</v>
      </c>
      <c r="D1711" s="17">
        <v>0.175989116309553</v>
      </c>
      <c r="E1711" s="17">
        <v>0.12335678338492</v>
      </c>
      <c r="F1711" s="17"/>
      <c r="G1711" s="17">
        <v>0.17966427161172699</v>
      </c>
      <c r="H1711" s="17">
        <v>0.13997482553856</v>
      </c>
      <c r="I1711" s="17">
        <v>0.138993741772718</v>
      </c>
      <c r="J1711" s="17">
        <v>0.13704793885378</v>
      </c>
      <c r="K1711" s="17">
        <v>0.17663883776362499</v>
      </c>
      <c r="L1711" s="17">
        <v>2.90619548603273E-2</v>
      </c>
      <c r="M1711" s="17"/>
      <c r="N1711" s="17">
        <v>0.14134574960506299</v>
      </c>
      <c r="O1711" s="17">
        <v>0.13579363949540901</v>
      </c>
      <c r="P1711" s="17">
        <v>0.18143220773980301</v>
      </c>
      <c r="Q1711" s="17">
        <v>0.116843399829839</v>
      </c>
      <c r="R1711" s="17"/>
      <c r="S1711" s="17">
        <v>0.141666666666667</v>
      </c>
      <c r="T1711" s="17">
        <v>6.6666666666666693E-2</v>
      </c>
      <c r="U1711" s="17">
        <v>0.23529411764705899</v>
      </c>
      <c r="V1711" s="17">
        <v>7.9365079365079402E-2</v>
      </c>
      <c r="W1711" s="17">
        <v>0.186440677966102</v>
      </c>
      <c r="X1711" s="17">
        <v>0.227848101265823</v>
      </c>
      <c r="Y1711" s="17">
        <v>0.157142857142857</v>
      </c>
      <c r="Z1711" s="17">
        <v>4.6511627906976702E-2</v>
      </c>
      <c r="AA1711" s="17">
        <v>0.14444444444444399</v>
      </c>
      <c r="AB1711" s="17"/>
      <c r="AC1711" s="17">
        <v>0.14219598510989301</v>
      </c>
      <c r="AD1711" s="17">
        <v>0.15600015882074</v>
      </c>
      <c r="AE1711" s="17">
        <v>0.10126915001381299</v>
      </c>
      <c r="AF1711" s="17"/>
      <c r="AG1711" s="17">
        <v>0.16761402847468401</v>
      </c>
      <c r="AH1711" s="17">
        <v>0.13529117477944899</v>
      </c>
      <c r="AI1711" s="17">
        <v>0.121006243342862</v>
      </c>
      <c r="AJ1711" s="17">
        <v>0.38833271959647497</v>
      </c>
      <c r="AK1711" s="17">
        <v>8.4504861939729101E-2</v>
      </c>
      <c r="AL1711" s="17"/>
      <c r="AM1711" s="17">
        <v>0.105868184006447</v>
      </c>
      <c r="AN1711" s="17">
        <v>0.138884237828447</v>
      </c>
      <c r="AO1711" s="17">
        <v>0.150622275295164</v>
      </c>
      <c r="AP1711" s="17">
        <v>0.156297081145467</v>
      </c>
      <c r="AQ1711" s="17">
        <v>0.12646355757112701</v>
      </c>
      <c r="AR1711" s="17"/>
      <c r="AS1711" s="17">
        <v>0.122462497660138</v>
      </c>
      <c r="AT1711" s="17">
        <v>0.18549435938650299</v>
      </c>
      <c r="AU1711" s="17">
        <v>0.112021496298168</v>
      </c>
      <c r="AV1711" s="17">
        <v>0.11962435150259799</v>
      </c>
      <c r="AW1711" s="17"/>
      <c r="AX1711" s="17">
        <v>0.150698209114739</v>
      </c>
      <c r="AY1711" s="17"/>
      <c r="AZ1711" s="17">
        <v>0.13254419136027701</v>
      </c>
      <c r="BA1711" s="17">
        <v>0.13560585784978399</v>
      </c>
      <c r="BB1711" s="17">
        <v>0.16578767868133201</v>
      </c>
      <c r="BC1711" s="17"/>
      <c r="BD1711" s="17">
        <v>0.11657231402545</v>
      </c>
      <c r="BE1711" s="17">
        <v>0.16866412856273899</v>
      </c>
    </row>
    <row r="1712" spans="2:57" x14ac:dyDescent="0.35">
      <c r="B1712" t="s">
        <v>104</v>
      </c>
      <c r="C1712" s="17">
        <v>0.38890355494217699</v>
      </c>
      <c r="D1712" s="17">
        <v>0.37783255495277501</v>
      </c>
      <c r="E1712" s="17">
        <v>0.397243060175197</v>
      </c>
      <c r="F1712" s="17"/>
      <c r="G1712" s="17">
        <v>0.36854874738520299</v>
      </c>
      <c r="H1712" s="17">
        <v>0.38041391275703701</v>
      </c>
      <c r="I1712" s="17">
        <v>0.41435542917122498</v>
      </c>
      <c r="J1712" s="17">
        <v>0.45578977360261402</v>
      </c>
      <c r="K1712" s="17">
        <v>0.29259024670900702</v>
      </c>
      <c r="L1712" s="17">
        <v>0.38580860021081098</v>
      </c>
      <c r="M1712" s="17"/>
      <c r="N1712" s="17">
        <v>0.378198234267549</v>
      </c>
      <c r="O1712" s="17">
        <v>0.40385447000125602</v>
      </c>
      <c r="P1712" s="17">
        <v>0.41530545342777397</v>
      </c>
      <c r="Q1712" s="17">
        <v>0.35492521942376898</v>
      </c>
      <c r="R1712" s="17"/>
      <c r="S1712" s="17">
        <v>0.40833333333333299</v>
      </c>
      <c r="T1712" s="17">
        <v>0.43809523809523798</v>
      </c>
      <c r="U1712" s="17">
        <v>0.26470588235294101</v>
      </c>
      <c r="V1712" s="17">
        <v>0.42857142857142899</v>
      </c>
      <c r="W1712" s="17">
        <v>0.40677966101694901</v>
      </c>
      <c r="X1712" s="17">
        <v>0.329113924050633</v>
      </c>
      <c r="Y1712" s="17">
        <v>0.32857142857142901</v>
      </c>
      <c r="Z1712" s="17">
        <v>0.46511627906976699</v>
      </c>
      <c r="AA1712" s="17">
        <v>0.422222222222222</v>
      </c>
      <c r="AB1712" s="17"/>
      <c r="AC1712" s="17">
        <v>0.422524781073852</v>
      </c>
      <c r="AD1712" s="17">
        <v>0.36363885638992799</v>
      </c>
      <c r="AE1712" s="17">
        <v>0.36801190111183701</v>
      </c>
      <c r="AF1712" s="17"/>
      <c r="AG1712" s="17">
        <v>0.39628417001223198</v>
      </c>
      <c r="AH1712" s="17">
        <v>0.39395997066914701</v>
      </c>
      <c r="AI1712" s="17">
        <v>0.33157140197589102</v>
      </c>
      <c r="AJ1712" s="17">
        <v>0</v>
      </c>
      <c r="AK1712" s="17">
        <v>0.38696699690687197</v>
      </c>
      <c r="AL1712" s="17"/>
      <c r="AM1712" s="17">
        <v>0.35495142336644597</v>
      </c>
      <c r="AN1712" s="17">
        <v>0.41227280524844201</v>
      </c>
      <c r="AO1712" s="17">
        <v>0.40291187922892702</v>
      </c>
      <c r="AP1712" s="17">
        <v>0.37908034393994899</v>
      </c>
      <c r="AQ1712" s="17">
        <v>0.16738039124890799</v>
      </c>
      <c r="AR1712" s="17"/>
      <c r="AS1712" s="17">
        <v>0.41925741482405399</v>
      </c>
      <c r="AT1712" s="17">
        <v>0.38020892596059602</v>
      </c>
      <c r="AU1712" s="17">
        <v>0.38343899099180001</v>
      </c>
      <c r="AV1712" s="17">
        <v>0.36430869060166199</v>
      </c>
      <c r="AW1712" s="17"/>
      <c r="AX1712" s="17">
        <v>0.40331242626137198</v>
      </c>
      <c r="AY1712" s="17"/>
      <c r="AZ1712" s="17">
        <v>0.35164314714101202</v>
      </c>
      <c r="BA1712" s="17">
        <v>0.45219568341805999</v>
      </c>
      <c r="BB1712" s="17">
        <v>0.35403365503184198</v>
      </c>
      <c r="BC1712" s="17"/>
      <c r="BD1712" s="17">
        <v>0.39216383968971902</v>
      </c>
      <c r="BE1712" s="17">
        <v>0.38098792793743902</v>
      </c>
    </row>
    <row r="1713" spans="2:57" x14ac:dyDescent="0.35">
      <c r="B1713" t="s">
        <v>105</v>
      </c>
      <c r="C1713" s="17">
        <v>0.24471484517014699</v>
      </c>
      <c r="D1713" s="17">
        <v>0.22782028463319801</v>
      </c>
      <c r="E1713" s="17">
        <v>0.25580126295492001</v>
      </c>
      <c r="F1713" s="17"/>
      <c r="G1713" s="17">
        <v>0.22148813228071601</v>
      </c>
      <c r="H1713" s="17">
        <v>0.24676817488414901</v>
      </c>
      <c r="I1713" s="17">
        <v>0.226959340872847</v>
      </c>
      <c r="J1713" s="17">
        <v>0.20924337475631699</v>
      </c>
      <c r="K1713" s="17">
        <v>0.25758461082684803</v>
      </c>
      <c r="L1713" s="17">
        <v>0.44409625982068002</v>
      </c>
      <c r="M1713" s="17"/>
      <c r="N1713" s="17">
        <v>0.248953740004622</v>
      </c>
      <c r="O1713" s="17">
        <v>0.215008908372151</v>
      </c>
      <c r="P1713" s="17">
        <v>0.25603497120449198</v>
      </c>
      <c r="Q1713" s="17">
        <v>0.28705384593555699</v>
      </c>
      <c r="R1713" s="17"/>
      <c r="S1713" s="17">
        <v>0.22500000000000001</v>
      </c>
      <c r="T1713" s="17">
        <v>0.20952380952381</v>
      </c>
      <c r="U1713" s="17">
        <v>0.26470588235294101</v>
      </c>
      <c r="V1713" s="17">
        <v>0.30158730158730201</v>
      </c>
      <c r="W1713" s="17">
        <v>0.22033898305084701</v>
      </c>
      <c r="X1713" s="17">
        <v>0.278481012658228</v>
      </c>
      <c r="Y1713" s="17">
        <v>0.24285714285714299</v>
      </c>
      <c r="Z1713" s="17">
        <v>0.34883720930232598</v>
      </c>
      <c r="AA1713" s="17">
        <v>0.2</v>
      </c>
      <c r="AB1713" s="17"/>
      <c r="AC1713" s="17">
        <v>0.258065199127403</v>
      </c>
      <c r="AD1713" s="17">
        <v>0.23292336264583399</v>
      </c>
      <c r="AE1713" s="17">
        <v>0.28528894765225798</v>
      </c>
      <c r="AF1713" s="17"/>
      <c r="AG1713" s="17">
        <v>0.26447692876239898</v>
      </c>
      <c r="AH1713" s="17">
        <v>0.207987823618007</v>
      </c>
      <c r="AI1713" s="17">
        <v>0.37228061811878499</v>
      </c>
      <c r="AJ1713" s="17">
        <v>0.20363788954449299</v>
      </c>
      <c r="AK1713" s="17">
        <v>0.24964547846753599</v>
      </c>
      <c r="AL1713" s="17"/>
      <c r="AM1713" s="17">
        <v>0.352455719612356</v>
      </c>
      <c r="AN1713" s="17">
        <v>0.264213334890054</v>
      </c>
      <c r="AO1713" s="17">
        <v>0.206869744858455</v>
      </c>
      <c r="AP1713" s="17">
        <v>0.25079306646793398</v>
      </c>
      <c r="AQ1713" s="17">
        <v>0.27702354646270999</v>
      </c>
      <c r="AR1713" s="17"/>
      <c r="AS1713" s="17">
        <v>0.25287918184025399</v>
      </c>
      <c r="AT1713" s="17">
        <v>0.23974166789552201</v>
      </c>
      <c r="AU1713" s="17">
        <v>0.25803039979492698</v>
      </c>
      <c r="AV1713" s="17">
        <v>0.22335810102734499</v>
      </c>
      <c r="AW1713" s="17"/>
      <c r="AX1713" s="17">
        <v>0.22533804177262501</v>
      </c>
      <c r="AY1713" s="17"/>
      <c r="AZ1713" s="17">
        <v>0.245860024233158</v>
      </c>
      <c r="BA1713" s="17">
        <v>0.22005882020666201</v>
      </c>
      <c r="BB1713" s="17">
        <v>0.27165202115026699</v>
      </c>
      <c r="BC1713" s="17"/>
      <c r="BD1713" s="17">
        <v>0.26125561982705903</v>
      </c>
      <c r="BE1713" s="17">
        <v>0.226146400486193</v>
      </c>
    </row>
    <row r="1714" spans="2:57" x14ac:dyDescent="0.35">
      <c r="B1714" t="s">
        <v>106</v>
      </c>
      <c r="C1714" s="17">
        <v>0.137265716933367</v>
      </c>
      <c r="D1714" s="17">
        <v>0.140857257124161</v>
      </c>
      <c r="E1714" s="17">
        <v>0.131097028395251</v>
      </c>
      <c r="F1714" s="17"/>
      <c r="G1714" s="17">
        <v>7.8155861522497302E-2</v>
      </c>
      <c r="H1714" s="17">
        <v>0.14987938569770501</v>
      </c>
      <c r="I1714" s="17">
        <v>0.146383364792711</v>
      </c>
      <c r="J1714" s="17">
        <v>0.127481997768876</v>
      </c>
      <c r="K1714" s="17">
        <v>0.157725089747665</v>
      </c>
      <c r="L1714" s="17">
        <v>0.116545797216609</v>
      </c>
      <c r="M1714" s="17"/>
      <c r="N1714" s="17">
        <v>0.142415131844911</v>
      </c>
      <c r="O1714" s="17">
        <v>0.135161126113196</v>
      </c>
      <c r="P1714" s="17">
        <v>0.11126422572929801</v>
      </c>
      <c r="Q1714" s="17">
        <v>0.14574698711436601</v>
      </c>
      <c r="R1714" s="17"/>
      <c r="S1714" s="17">
        <v>0.125</v>
      </c>
      <c r="T1714" s="17">
        <v>0.161904761904762</v>
      </c>
      <c r="U1714" s="17">
        <v>0.11764705882352899</v>
      </c>
      <c r="V1714" s="17">
        <v>0.14285714285714299</v>
      </c>
      <c r="W1714" s="17">
        <v>0.11864406779661001</v>
      </c>
      <c r="X1714" s="17">
        <v>0.10126582278481</v>
      </c>
      <c r="Y1714" s="17">
        <v>0.17142857142857101</v>
      </c>
      <c r="Z1714" s="17">
        <v>0.116279069767442</v>
      </c>
      <c r="AA1714" s="17">
        <v>0.155555555555556</v>
      </c>
      <c r="AB1714" s="17"/>
      <c r="AC1714" s="17">
        <v>0.10164453056563</v>
      </c>
      <c r="AD1714" s="17">
        <v>0.16275014954181199</v>
      </c>
      <c r="AE1714" s="17">
        <v>0.13616556042439401</v>
      </c>
      <c r="AF1714" s="17"/>
      <c r="AG1714" s="17">
        <v>0.12463306620218299</v>
      </c>
      <c r="AH1714" s="17">
        <v>0.155339310199792</v>
      </c>
      <c r="AI1714" s="17">
        <v>0.11977803119658099</v>
      </c>
      <c r="AJ1714" s="17">
        <v>0</v>
      </c>
      <c r="AK1714" s="17">
        <v>0.14889010795659099</v>
      </c>
      <c r="AL1714" s="17"/>
      <c r="AM1714" s="17">
        <v>0.118910173765593</v>
      </c>
      <c r="AN1714" s="17">
        <v>0.105936483452417</v>
      </c>
      <c r="AO1714" s="17">
        <v>0.14980469126756901</v>
      </c>
      <c r="AP1714" s="17">
        <v>0.148227375682072</v>
      </c>
      <c r="AQ1714" s="17">
        <v>0.12564168603599199</v>
      </c>
      <c r="AR1714" s="17"/>
      <c r="AS1714" s="17">
        <v>8.1369143573159594E-2</v>
      </c>
      <c r="AT1714" s="17">
        <v>0.123010347161864</v>
      </c>
      <c r="AU1714" s="17">
        <v>0.18008554625723899</v>
      </c>
      <c r="AV1714" s="17">
        <v>0.20679066546875499</v>
      </c>
      <c r="AW1714" s="17"/>
      <c r="AX1714" s="17">
        <v>0.13012092660866401</v>
      </c>
      <c r="AY1714" s="17"/>
      <c r="AZ1714" s="17">
        <v>0.16342978951870801</v>
      </c>
      <c r="BA1714" s="17">
        <v>0.13262928036562599</v>
      </c>
      <c r="BB1714" s="17">
        <v>0.10692918378763901</v>
      </c>
      <c r="BC1714" s="17"/>
      <c r="BD1714" s="17">
        <v>0.115263277979583</v>
      </c>
      <c r="BE1714" s="17">
        <v>0.15095457997630299</v>
      </c>
    </row>
    <row r="1715" spans="2:57" x14ac:dyDescent="0.35">
      <c r="B1715" t="s">
        <v>107</v>
      </c>
      <c r="C1715" s="17">
        <v>7.1798589195324503E-2</v>
      </c>
      <c r="D1715" s="17">
        <v>6.5025265978098101E-2</v>
      </c>
      <c r="E1715" s="17">
        <v>7.6119611528496806E-2</v>
      </c>
      <c r="F1715" s="17"/>
      <c r="G1715" s="17">
        <v>0.10818347781601</v>
      </c>
      <c r="H1715" s="17">
        <v>7.2564588168649205E-2</v>
      </c>
      <c r="I1715" s="17">
        <v>7.3308123390499302E-2</v>
      </c>
      <c r="J1715" s="17">
        <v>5.11504191749131E-2</v>
      </c>
      <c r="K1715" s="17">
        <v>9.3968544881952706E-2</v>
      </c>
      <c r="L1715" s="17">
        <v>0</v>
      </c>
      <c r="M1715" s="17"/>
      <c r="N1715" s="17">
        <v>7.1264740512459707E-2</v>
      </c>
      <c r="O1715" s="17">
        <v>9.26982900067536E-2</v>
      </c>
      <c r="P1715" s="17">
        <v>3.5963141898631798E-2</v>
      </c>
      <c r="Q1715" s="17">
        <v>7.9348789262059502E-2</v>
      </c>
      <c r="R1715" s="17"/>
      <c r="S1715" s="17">
        <v>7.4999999999999997E-2</v>
      </c>
      <c r="T1715" s="17">
        <v>8.5714285714285701E-2</v>
      </c>
      <c r="U1715" s="17">
        <v>8.8235294117647106E-2</v>
      </c>
      <c r="V1715" s="17">
        <v>3.17460317460318E-2</v>
      </c>
      <c r="W1715" s="17">
        <v>6.7796610169491497E-2</v>
      </c>
      <c r="X1715" s="17">
        <v>6.3291139240506306E-2</v>
      </c>
      <c r="Y1715" s="17">
        <v>0.1</v>
      </c>
      <c r="Z1715" s="17">
        <v>2.32558139534884E-2</v>
      </c>
      <c r="AA1715" s="17">
        <v>7.7777777777777807E-2</v>
      </c>
      <c r="AB1715" s="17"/>
      <c r="AC1715" s="17">
        <v>5.1303162207781798E-2</v>
      </c>
      <c r="AD1715" s="17">
        <v>7.6191231407923096E-2</v>
      </c>
      <c r="AE1715" s="17">
        <v>9.5340476660646503E-2</v>
      </c>
      <c r="AF1715" s="17"/>
      <c r="AG1715" s="17">
        <v>4.2971430283731397E-2</v>
      </c>
      <c r="AH1715" s="17">
        <v>8.9688395996848996E-2</v>
      </c>
      <c r="AI1715" s="17">
        <v>5.53637053658807E-2</v>
      </c>
      <c r="AJ1715" s="17">
        <v>0.408029390859032</v>
      </c>
      <c r="AK1715" s="17">
        <v>0.10736693682312901</v>
      </c>
      <c r="AL1715" s="17"/>
      <c r="AM1715" s="17">
        <v>6.7814499249157403E-2</v>
      </c>
      <c r="AN1715" s="17">
        <v>5.3900019388123298E-2</v>
      </c>
      <c r="AO1715" s="17">
        <v>6.9384508262041497E-2</v>
      </c>
      <c r="AP1715" s="17">
        <v>5.4716871404123402E-2</v>
      </c>
      <c r="AQ1715" s="17">
        <v>0.30349081868126299</v>
      </c>
      <c r="AR1715" s="17"/>
      <c r="AS1715" s="17">
        <v>0.10786982479520101</v>
      </c>
      <c r="AT1715" s="17">
        <v>5.9288398302269202E-2</v>
      </c>
      <c r="AU1715" s="17">
        <v>5.3320245580146503E-2</v>
      </c>
      <c r="AV1715" s="17">
        <v>6.4565104294130704E-2</v>
      </c>
      <c r="AW1715" s="17"/>
      <c r="AX1715" s="17">
        <v>7.5926847904417297E-2</v>
      </c>
      <c r="AY1715" s="17"/>
      <c r="AZ1715" s="17">
        <v>8.7233842829970404E-2</v>
      </c>
      <c r="BA1715" s="17">
        <v>5.13425337885179E-2</v>
      </c>
      <c r="BB1715" s="17">
        <v>8.1834839859897299E-2</v>
      </c>
      <c r="BC1715" s="17"/>
      <c r="BD1715" s="17">
        <v>0.10101519085123201</v>
      </c>
      <c r="BE1715" s="17">
        <v>5.6767274229441202E-2</v>
      </c>
    </row>
    <row r="1716" spans="2:57" x14ac:dyDescent="0.35">
      <c r="B1716" t="s">
        <v>81</v>
      </c>
      <c r="C1716" s="17">
        <v>1.48914266561325E-2</v>
      </c>
      <c r="D1716" s="17">
        <v>1.2475521002215899E-2</v>
      </c>
      <c r="E1716" s="17">
        <v>1.63822535612159E-2</v>
      </c>
      <c r="F1716" s="17"/>
      <c r="G1716" s="17">
        <v>4.3959509383846802E-2</v>
      </c>
      <c r="H1716" s="17">
        <v>1.03991129539002E-2</v>
      </c>
      <c r="I1716" s="17">
        <v>0</v>
      </c>
      <c r="J1716" s="17">
        <v>1.9286495843499701E-2</v>
      </c>
      <c r="K1716" s="17">
        <v>2.1492670070903701E-2</v>
      </c>
      <c r="L1716" s="17">
        <v>2.44873878915721E-2</v>
      </c>
      <c r="M1716" s="17"/>
      <c r="N1716" s="17">
        <v>1.7822403765395501E-2</v>
      </c>
      <c r="O1716" s="17">
        <v>1.7483566011233301E-2</v>
      </c>
      <c r="P1716" s="17">
        <v>0</v>
      </c>
      <c r="Q1716" s="17">
        <v>1.6081758434409801E-2</v>
      </c>
      <c r="R1716" s="17"/>
      <c r="S1716" s="17">
        <v>2.5000000000000001E-2</v>
      </c>
      <c r="T1716" s="17">
        <v>3.8095238095238099E-2</v>
      </c>
      <c r="U1716" s="17">
        <v>2.9411764705882401E-2</v>
      </c>
      <c r="V1716" s="17">
        <v>1.58730158730159E-2</v>
      </c>
      <c r="W1716" s="17">
        <v>0</v>
      </c>
      <c r="X1716" s="17">
        <v>0</v>
      </c>
      <c r="Y1716" s="17">
        <v>0</v>
      </c>
      <c r="Z1716" s="17">
        <v>0</v>
      </c>
      <c r="AA1716" s="17">
        <v>0</v>
      </c>
      <c r="AB1716" s="17"/>
      <c r="AC1716" s="17">
        <v>2.4266341915439599E-2</v>
      </c>
      <c r="AD1716" s="17">
        <v>8.4962411937630992E-3</v>
      </c>
      <c r="AE1716" s="17">
        <v>1.3923964137051799E-2</v>
      </c>
      <c r="AF1716" s="17"/>
      <c r="AG1716" s="17">
        <v>4.0203762647706299E-3</v>
      </c>
      <c r="AH1716" s="17">
        <v>1.77333247367557E-2</v>
      </c>
      <c r="AI1716" s="17">
        <v>0</v>
      </c>
      <c r="AJ1716" s="17">
        <v>0</v>
      </c>
      <c r="AK1716" s="17">
        <v>2.2625617906142401E-2</v>
      </c>
      <c r="AL1716" s="17"/>
      <c r="AM1716" s="17">
        <v>0</v>
      </c>
      <c r="AN1716" s="17">
        <v>2.4793119192516099E-2</v>
      </c>
      <c r="AO1716" s="17">
        <v>2.0406901087843501E-2</v>
      </c>
      <c r="AP1716" s="17">
        <v>1.0885261360454999E-2</v>
      </c>
      <c r="AQ1716" s="17">
        <v>0</v>
      </c>
      <c r="AR1716" s="17"/>
      <c r="AS1716" s="17">
        <v>1.6161937307193602E-2</v>
      </c>
      <c r="AT1716" s="17">
        <v>1.2256301293246201E-2</v>
      </c>
      <c r="AU1716" s="17">
        <v>1.3103321077719301E-2</v>
      </c>
      <c r="AV1716" s="17">
        <v>2.1353087105508699E-2</v>
      </c>
      <c r="AW1716" s="17"/>
      <c r="AX1716" s="17">
        <v>1.4603548338183E-2</v>
      </c>
      <c r="AY1716" s="17"/>
      <c r="AZ1716" s="17">
        <v>1.9289004916874599E-2</v>
      </c>
      <c r="BA1716" s="17">
        <v>8.1678243713501804E-3</v>
      </c>
      <c r="BB1716" s="17">
        <v>1.97626214890224E-2</v>
      </c>
      <c r="BC1716" s="17"/>
      <c r="BD1716" s="17">
        <v>1.3729757626956E-2</v>
      </c>
      <c r="BE1716" s="17">
        <v>1.64796888078848E-2</v>
      </c>
    </row>
    <row r="1717" spans="2:57" x14ac:dyDescent="0.35">
      <c r="B1717" t="s">
        <v>108</v>
      </c>
      <c r="C1717" s="17">
        <v>0.53132942204502898</v>
      </c>
      <c r="D1717" s="17">
        <v>0.55382167126232795</v>
      </c>
      <c r="E1717" s="17">
        <v>0.52059984356011701</v>
      </c>
      <c r="F1717" s="17"/>
      <c r="G1717" s="17">
        <v>0.54821301899693098</v>
      </c>
      <c r="H1717" s="17">
        <v>0.52038873829559695</v>
      </c>
      <c r="I1717" s="17">
        <v>0.55334917094394298</v>
      </c>
      <c r="J1717" s="17">
        <v>0.59283771245639405</v>
      </c>
      <c r="K1717" s="17">
        <v>0.46922908447263201</v>
      </c>
      <c r="L1717" s="17">
        <v>0.41487055507113901</v>
      </c>
      <c r="M1717" s="17"/>
      <c r="N1717" s="17">
        <v>0.51954398387261203</v>
      </c>
      <c r="O1717" s="17">
        <v>0.53964810949666597</v>
      </c>
      <c r="P1717" s="17">
        <v>0.59673766116757698</v>
      </c>
      <c r="Q1717" s="17">
        <v>0.47176861925360802</v>
      </c>
      <c r="R1717" s="17"/>
      <c r="S1717" s="17">
        <v>0.55000000000000004</v>
      </c>
      <c r="T1717" s="17">
        <v>0.50476190476190497</v>
      </c>
      <c r="U1717" s="17">
        <v>0.5</v>
      </c>
      <c r="V1717" s="17">
        <v>0.50793650793650802</v>
      </c>
      <c r="W1717" s="17">
        <v>0.59322033898305104</v>
      </c>
      <c r="X1717" s="17">
        <v>0.556962025316456</v>
      </c>
      <c r="Y1717" s="17">
        <v>0.48571428571428599</v>
      </c>
      <c r="Z1717" s="17">
        <v>0.51162790697674398</v>
      </c>
      <c r="AA1717" s="17">
        <v>0.56666666666666698</v>
      </c>
      <c r="AB1717" s="17"/>
      <c r="AC1717" s="17">
        <v>0.564720766183746</v>
      </c>
      <c r="AD1717" s="17">
        <v>0.51963901521066802</v>
      </c>
      <c r="AE1717" s="17">
        <v>0.46928105112565</v>
      </c>
      <c r="AF1717" s="17"/>
      <c r="AG1717" s="17">
        <v>0.56389819848691602</v>
      </c>
      <c r="AH1717" s="17">
        <v>0.52925114544859597</v>
      </c>
      <c r="AI1717" s="17">
        <v>0.452577645318753</v>
      </c>
      <c r="AJ1717" s="17">
        <v>0.38833271959647497</v>
      </c>
      <c r="AK1717" s="17">
        <v>0.47147185884660098</v>
      </c>
      <c r="AL1717" s="17"/>
      <c r="AM1717" s="17">
        <v>0.46081960737289401</v>
      </c>
      <c r="AN1717" s="17">
        <v>0.55115704307688895</v>
      </c>
      <c r="AO1717" s="17">
        <v>0.55353415452409105</v>
      </c>
      <c r="AP1717" s="17">
        <v>0.53537742508541597</v>
      </c>
      <c r="AQ1717" s="17">
        <v>0.29384394882003601</v>
      </c>
      <c r="AR1717" s="17"/>
      <c r="AS1717" s="17">
        <v>0.54171991248419205</v>
      </c>
      <c r="AT1717" s="17">
        <v>0.56570328534709902</v>
      </c>
      <c r="AU1717" s="17">
        <v>0.495460487289968</v>
      </c>
      <c r="AV1717" s="17">
        <v>0.48393304210426002</v>
      </c>
      <c r="AW1717" s="17"/>
      <c r="AX1717" s="17">
        <v>0.55401063537611095</v>
      </c>
      <c r="AY1717" s="17"/>
      <c r="AZ1717" s="17">
        <v>0.48418733850128898</v>
      </c>
      <c r="BA1717" s="17">
        <v>0.58780154126784401</v>
      </c>
      <c r="BB1717" s="17">
        <v>0.51982133371317396</v>
      </c>
      <c r="BC1717" s="17"/>
      <c r="BD1717" s="17">
        <v>0.508736153715169</v>
      </c>
      <c r="BE1717" s="17">
        <v>0.54965205650017801</v>
      </c>
    </row>
    <row r="1718" spans="2:57" x14ac:dyDescent="0.35">
      <c r="B1718" t="s">
        <v>109</v>
      </c>
      <c r="C1718" s="17">
        <v>0.20906430612869101</v>
      </c>
      <c r="D1718" s="17">
        <v>0.20588252310225899</v>
      </c>
      <c r="E1718" s="17">
        <v>0.207216639923747</v>
      </c>
      <c r="F1718" s="17"/>
      <c r="G1718" s="17">
        <v>0.18633933933850699</v>
      </c>
      <c r="H1718" s="17">
        <v>0.22244397386635401</v>
      </c>
      <c r="I1718" s="17">
        <v>0.21969148818320999</v>
      </c>
      <c r="J1718" s="17">
        <v>0.17863241694378901</v>
      </c>
      <c r="K1718" s="17">
        <v>0.25169363462961702</v>
      </c>
      <c r="L1718" s="17">
        <v>0.116545797216609</v>
      </c>
      <c r="M1718" s="17"/>
      <c r="N1718" s="17">
        <v>0.21367987235736999</v>
      </c>
      <c r="O1718" s="17">
        <v>0.22785941611995</v>
      </c>
      <c r="P1718" s="17">
        <v>0.14722736762793001</v>
      </c>
      <c r="Q1718" s="17">
        <v>0.225095776376426</v>
      </c>
      <c r="R1718" s="17"/>
      <c r="S1718" s="17">
        <v>0.2</v>
      </c>
      <c r="T1718" s="17">
        <v>0.24761904761904799</v>
      </c>
      <c r="U1718" s="17">
        <v>0.20588235294117599</v>
      </c>
      <c r="V1718" s="17">
        <v>0.17460317460317501</v>
      </c>
      <c r="W1718" s="17">
        <v>0.186440677966102</v>
      </c>
      <c r="X1718" s="17">
        <v>0.164556962025316</v>
      </c>
      <c r="Y1718" s="17">
        <v>0.27142857142857102</v>
      </c>
      <c r="Z1718" s="17">
        <v>0.13953488372093001</v>
      </c>
      <c r="AA1718" s="17">
        <v>0.233333333333333</v>
      </c>
      <c r="AB1718" s="17"/>
      <c r="AC1718" s="17">
        <v>0.152947692773411</v>
      </c>
      <c r="AD1718" s="17">
        <v>0.23894138094973499</v>
      </c>
      <c r="AE1718" s="17">
        <v>0.231506037085041</v>
      </c>
      <c r="AF1718" s="17"/>
      <c r="AG1718" s="17">
        <v>0.167604496485914</v>
      </c>
      <c r="AH1718" s="17">
        <v>0.24502770619664099</v>
      </c>
      <c r="AI1718" s="17">
        <v>0.17514173656246201</v>
      </c>
      <c r="AJ1718" s="17">
        <v>0.408029390859032</v>
      </c>
      <c r="AK1718" s="17">
        <v>0.25625704477972</v>
      </c>
      <c r="AL1718" s="17"/>
      <c r="AM1718" s="17">
        <v>0.18672467301474999</v>
      </c>
      <c r="AN1718" s="17">
        <v>0.15983650284054099</v>
      </c>
      <c r="AO1718" s="17">
        <v>0.219189199529611</v>
      </c>
      <c r="AP1718" s="17">
        <v>0.20294424708619499</v>
      </c>
      <c r="AQ1718" s="17">
        <v>0.429132504717255</v>
      </c>
      <c r="AR1718" s="17"/>
      <c r="AS1718" s="17">
        <v>0.18923896836836099</v>
      </c>
      <c r="AT1718" s="17">
        <v>0.18229874546413299</v>
      </c>
      <c r="AU1718" s="17">
        <v>0.233405791837385</v>
      </c>
      <c r="AV1718" s="17">
        <v>0.271355769762886</v>
      </c>
      <c r="AW1718" s="17"/>
      <c r="AX1718" s="17">
        <v>0.20604777451308101</v>
      </c>
      <c r="AY1718" s="17"/>
      <c r="AZ1718" s="17">
        <v>0.250663632348678</v>
      </c>
      <c r="BA1718" s="17">
        <v>0.18397181415414399</v>
      </c>
      <c r="BB1718" s="17">
        <v>0.188764023647536</v>
      </c>
      <c r="BC1718" s="17"/>
      <c r="BD1718" s="17">
        <v>0.216278468830815</v>
      </c>
      <c r="BE1718" s="17">
        <v>0.20772185420574399</v>
      </c>
    </row>
    <row r="1719" spans="2:57" x14ac:dyDescent="0.35">
      <c r="B1719" t="s">
        <v>110</v>
      </c>
      <c r="C1719" s="17">
        <v>0.322265115916338</v>
      </c>
      <c r="D1719" s="17">
        <v>0.34793914816006899</v>
      </c>
      <c r="E1719" s="17">
        <v>0.31338320363637001</v>
      </c>
      <c r="F1719" s="17"/>
      <c r="G1719" s="17">
        <v>0.36187367965842399</v>
      </c>
      <c r="H1719" s="17">
        <v>0.297944764429243</v>
      </c>
      <c r="I1719" s="17">
        <v>0.33365768276073299</v>
      </c>
      <c r="J1719" s="17">
        <v>0.41420529551260499</v>
      </c>
      <c r="K1719" s="17">
        <v>0.21753544984301401</v>
      </c>
      <c r="L1719" s="17">
        <v>0.29832475785453</v>
      </c>
      <c r="M1719" s="17"/>
      <c r="N1719" s="17">
        <v>0.30586411151524101</v>
      </c>
      <c r="O1719" s="17">
        <v>0.311788693376716</v>
      </c>
      <c r="P1719" s="17">
        <v>0.449510293539647</v>
      </c>
      <c r="Q1719" s="17">
        <v>0.246672842877182</v>
      </c>
      <c r="R1719" s="17"/>
      <c r="S1719" s="17">
        <v>0.35</v>
      </c>
      <c r="T1719" s="17">
        <v>0.25714285714285701</v>
      </c>
      <c r="U1719" s="17">
        <v>0.29411764705882398</v>
      </c>
      <c r="V1719" s="17">
        <v>0.33333333333333298</v>
      </c>
      <c r="W1719" s="17">
        <v>0.40677966101694901</v>
      </c>
      <c r="X1719" s="17">
        <v>0.392405063291139</v>
      </c>
      <c r="Y1719" s="17">
        <v>0.214285714285714</v>
      </c>
      <c r="Z1719" s="17">
        <v>0.372093023255814</v>
      </c>
      <c r="AA1719" s="17">
        <v>0.33333333333333298</v>
      </c>
      <c r="AB1719" s="17"/>
      <c r="AC1719" s="17">
        <v>0.41177307341033498</v>
      </c>
      <c r="AD1719" s="17">
        <v>0.28069763426093303</v>
      </c>
      <c r="AE1719" s="17">
        <v>0.23777501404060999</v>
      </c>
      <c r="AF1719" s="17"/>
      <c r="AG1719" s="17">
        <v>0.396293702001001</v>
      </c>
      <c r="AH1719" s="17">
        <v>0.28422343925195498</v>
      </c>
      <c r="AI1719" s="17">
        <v>0.27743590875629098</v>
      </c>
      <c r="AJ1719" s="17">
        <v>-1.96966712625565E-2</v>
      </c>
      <c r="AK1719" s="17">
        <v>0.21521481406688001</v>
      </c>
      <c r="AL1719" s="17"/>
      <c r="AM1719" s="17">
        <v>0.27409493435814303</v>
      </c>
      <c r="AN1719" s="17">
        <v>0.39132054023634799</v>
      </c>
      <c r="AO1719" s="17">
        <v>0.33434495499448003</v>
      </c>
      <c r="AP1719" s="17">
        <v>0.33243317799922101</v>
      </c>
      <c r="AQ1719" s="17">
        <v>-0.135288555897219</v>
      </c>
      <c r="AR1719" s="17"/>
      <c r="AS1719" s="17">
        <v>0.35248094411583097</v>
      </c>
      <c r="AT1719" s="17">
        <v>0.38340453988296602</v>
      </c>
      <c r="AU1719" s="17">
        <v>0.26205469545258298</v>
      </c>
      <c r="AV1719" s="17">
        <v>0.212577272341374</v>
      </c>
      <c r="AW1719" s="17"/>
      <c r="AX1719" s="17">
        <v>0.34796286086303002</v>
      </c>
      <c r="AY1719" s="17"/>
      <c r="AZ1719" s="17">
        <v>0.233523706152611</v>
      </c>
      <c r="BA1719" s="17">
        <v>0.40382972711370002</v>
      </c>
      <c r="BB1719" s="17">
        <v>0.33105731006563799</v>
      </c>
      <c r="BC1719" s="17"/>
      <c r="BD1719" s="17">
        <v>0.29245768488435397</v>
      </c>
      <c r="BE1719" s="17">
        <v>0.34193020229443399</v>
      </c>
    </row>
    <row r="1720" spans="2:57" x14ac:dyDescent="0.35">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17"/>
      <c r="AH1720" s="17"/>
      <c r="AI1720" s="17"/>
      <c r="AJ1720" s="17"/>
      <c r="AK1720" s="17"/>
      <c r="AL1720" s="17"/>
      <c r="AM1720" s="17"/>
      <c r="AN1720" s="17"/>
      <c r="AO1720" s="17"/>
      <c r="AP1720" s="17"/>
      <c r="AQ1720" s="17"/>
      <c r="AR1720" s="17"/>
      <c r="AS1720" s="17"/>
      <c r="AT1720" s="17"/>
      <c r="AU1720" s="17"/>
      <c r="AV1720" s="17"/>
      <c r="AW1720" s="17"/>
      <c r="AX1720" s="17"/>
      <c r="AY1720" s="17"/>
      <c r="AZ1720" s="17"/>
      <c r="BA1720" s="17"/>
      <c r="BB1720" s="17"/>
      <c r="BC1720" s="17"/>
      <c r="BD1720" s="17"/>
      <c r="BE1720" s="17"/>
    </row>
    <row r="1721" spans="2:57" x14ac:dyDescent="0.35">
      <c r="B1721" s="6" t="s">
        <v>651</v>
      </c>
      <c r="C1721" s="17"/>
      <c r="D1721" s="17"/>
      <c r="E1721" s="17"/>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17"/>
      <c r="AE1721" s="17"/>
      <c r="AF1721" s="17"/>
      <c r="AG1721" s="17"/>
      <c r="AH1721" s="17"/>
      <c r="AI1721" s="17"/>
      <c r="AJ1721" s="17"/>
      <c r="AK1721" s="17"/>
      <c r="AL1721" s="17"/>
      <c r="AM1721" s="17"/>
      <c r="AN1721" s="17"/>
      <c r="AO1721" s="17"/>
      <c r="AP1721" s="17"/>
      <c r="AQ1721" s="17"/>
      <c r="AR1721" s="17"/>
      <c r="AS1721" s="17"/>
      <c r="AT1721" s="17"/>
      <c r="AU1721" s="17"/>
      <c r="AV1721" s="17"/>
      <c r="AW1721" s="17"/>
      <c r="AX1721" s="17"/>
      <c r="AY1721" s="17"/>
      <c r="AZ1721" s="17"/>
      <c r="BA1721" s="17"/>
      <c r="BB1721" s="17"/>
      <c r="BC1721" s="17"/>
      <c r="BD1721" s="17"/>
      <c r="BE1721" s="17"/>
    </row>
    <row r="1722" spans="2:57" x14ac:dyDescent="0.35">
      <c r="B1722" s="24" t="s">
        <v>85</v>
      </c>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c r="AB1722" s="17"/>
      <c r="AC1722" s="17"/>
      <c r="AD1722" s="17"/>
      <c r="AE1722" s="17"/>
      <c r="AF1722" s="17"/>
      <c r="AG1722" s="17"/>
      <c r="AH1722" s="17"/>
      <c r="AI1722" s="17"/>
      <c r="AJ1722" s="17"/>
      <c r="AK1722" s="17"/>
      <c r="AL1722" s="17"/>
      <c r="AM1722" s="17"/>
      <c r="AN1722" s="17"/>
      <c r="AO1722" s="17"/>
      <c r="AP1722" s="17"/>
      <c r="AQ1722" s="17"/>
      <c r="AR1722" s="17"/>
      <c r="AS1722" s="17"/>
      <c r="AT1722" s="17"/>
      <c r="AU1722" s="17"/>
      <c r="AV1722" s="17"/>
      <c r="AW1722" s="17"/>
      <c r="AX1722" s="17"/>
      <c r="AY1722" s="17"/>
      <c r="AZ1722" s="17"/>
      <c r="BA1722" s="17"/>
      <c r="BB1722" s="17"/>
      <c r="BC1722" s="17"/>
      <c r="BD1722" s="17"/>
      <c r="BE1722" s="17"/>
    </row>
    <row r="1723" spans="2:57" x14ac:dyDescent="0.35">
      <c r="B1723" t="s">
        <v>103</v>
      </c>
      <c r="C1723" s="17">
        <v>0.102419321582028</v>
      </c>
      <c r="D1723" s="17">
        <v>0.11266271762647</v>
      </c>
      <c r="E1723" s="17">
        <v>9.6876681376399904E-2</v>
      </c>
      <c r="F1723" s="17"/>
      <c r="G1723" s="17">
        <v>8.3175302005131305E-2</v>
      </c>
      <c r="H1723" s="17">
        <v>0.116005481898502</v>
      </c>
      <c r="I1723" s="17">
        <v>0.114856781687542</v>
      </c>
      <c r="J1723" s="17">
        <v>7.6240275751425196E-2</v>
      </c>
      <c r="K1723" s="17">
        <v>0.12633186863413101</v>
      </c>
      <c r="L1723" s="17">
        <v>2.90619548603273E-2</v>
      </c>
      <c r="M1723" s="17"/>
      <c r="N1723" s="17">
        <v>9.3901539392937106E-2</v>
      </c>
      <c r="O1723" s="17">
        <v>0.13117649716101601</v>
      </c>
      <c r="P1723" s="17">
        <v>7.9356496289934103E-2</v>
      </c>
      <c r="Q1723" s="17">
        <v>0.11478919959537701</v>
      </c>
      <c r="R1723" s="17"/>
      <c r="S1723" s="17">
        <v>0.141666666666667</v>
      </c>
      <c r="T1723" s="17">
        <v>9.5238095238095205E-2</v>
      </c>
      <c r="U1723" s="17">
        <v>0.11764705882352899</v>
      </c>
      <c r="V1723" s="17">
        <v>7.9365079365079402E-2</v>
      </c>
      <c r="W1723" s="17">
        <v>0.11864406779661001</v>
      </c>
      <c r="X1723" s="17">
        <v>0.139240506329114</v>
      </c>
      <c r="Y1723" s="17">
        <v>8.5714285714285701E-2</v>
      </c>
      <c r="Z1723" s="17">
        <v>6.9767441860465101E-2</v>
      </c>
      <c r="AA1723" s="17">
        <v>5.5555555555555601E-2</v>
      </c>
      <c r="AB1723" s="17"/>
      <c r="AC1723" s="17">
        <v>8.5807157763063899E-2</v>
      </c>
      <c r="AD1723" s="17">
        <v>0.123144938530626</v>
      </c>
      <c r="AE1723" s="17">
        <v>5.17900094430334E-2</v>
      </c>
      <c r="AF1723" s="17"/>
      <c r="AG1723" s="17">
        <v>0.12681236719130901</v>
      </c>
      <c r="AH1723" s="17">
        <v>9.9543124586128198E-2</v>
      </c>
      <c r="AI1723" s="17">
        <v>4.02199430301916E-2</v>
      </c>
      <c r="AJ1723" s="17">
        <v>0.20363788954449299</v>
      </c>
      <c r="AK1723" s="17">
        <v>2.1019478363422401E-2</v>
      </c>
      <c r="AL1723" s="17"/>
      <c r="AM1723" s="17">
        <v>3.4259602845604697E-2</v>
      </c>
      <c r="AN1723" s="17">
        <v>0.107540572661111</v>
      </c>
      <c r="AO1723" s="17">
        <v>0.120489025280671</v>
      </c>
      <c r="AP1723" s="17">
        <v>0.123291620056767</v>
      </c>
      <c r="AQ1723" s="17">
        <v>4.3338922809394803E-2</v>
      </c>
      <c r="AR1723" s="17"/>
      <c r="AS1723" s="17">
        <v>8.6812418094945804E-2</v>
      </c>
      <c r="AT1723" s="17">
        <v>0.12019391467059901</v>
      </c>
      <c r="AU1723" s="17">
        <v>8.60796431150751E-2</v>
      </c>
      <c r="AV1723" s="17">
        <v>0.11112073788825</v>
      </c>
      <c r="AW1723" s="17"/>
      <c r="AX1723" s="17">
        <v>0.102664625662306</v>
      </c>
      <c r="AY1723" s="17"/>
      <c r="AZ1723" s="17">
        <v>9.2568790730471098E-2</v>
      </c>
      <c r="BA1723" s="17">
        <v>8.8861767658934096E-2</v>
      </c>
      <c r="BB1723" s="17">
        <v>0.131581949579685</v>
      </c>
      <c r="BC1723" s="17"/>
      <c r="BD1723" s="17">
        <v>8.1501414035220807E-2</v>
      </c>
      <c r="BE1723" s="17">
        <v>0.13310297618328201</v>
      </c>
    </row>
    <row r="1724" spans="2:57" x14ac:dyDescent="0.35">
      <c r="B1724" t="s">
        <v>104</v>
      </c>
      <c r="C1724" s="17">
        <v>0.348300608882185</v>
      </c>
      <c r="D1724" s="17">
        <v>0.36129190156527802</v>
      </c>
      <c r="E1724" s="17">
        <v>0.34229802038746499</v>
      </c>
      <c r="F1724" s="17"/>
      <c r="G1724" s="17">
        <v>0.34634726506138802</v>
      </c>
      <c r="H1724" s="17">
        <v>0.40957104496006602</v>
      </c>
      <c r="I1724" s="17">
        <v>0.30916788057847899</v>
      </c>
      <c r="J1724" s="17">
        <v>0.42027061436607199</v>
      </c>
      <c r="K1724" s="17">
        <v>0.30078006863799001</v>
      </c>
      <c r="L1724" s="17">
        <v>0.12138507314922301</v>
      </c>
      <c r="M1724" s="17"/>
      <c r="N1724" s="17">
        <v>0.37539402586540999</v>
      </c>
      <c r="O1724" s="17">
        <v>0.324345670720811</v>
      </c>
      <c r="P1724" s="17">
        <v>0.31788463945017698</v>
      </c>
      <c r="Q1724" s="17">
        <v>0.31150325961964798</v>
      </c>
      <c r="R1724" s="17"/>
      <c r="S1724" s="17">
        <v>0.34166666666666701</v>
      </c>
      <c r="T1724" s="17">
        <v>0.36190476190476201</v>
      </c>
      <c r="U1724" s="17">
        <v>0.14705882352941199</v>
      </c>
      <c r="V1724" s="17">
        <v>0.365079365079365</v>
      </c>
      <c r="W1724" s="17">
        <v>0.42372881355932202</v>
      </c>
      <c r="X1724" s="17">
        <v>0.379746835443038</v>
      </c>
      <c r="Y1724" s="17">
        <v>0.22857142857142901</v>
      </c>
      <c r="Z1724" s="17">
        <v>0.46511627906976699</v>
      </c>
      <c r="AA1724" s="17">
        <v>0.45555555555555599</v>
      </c>
      <c r="AB1724" s="17"/>
      <c r="AC1724" s="17">
        <v>0.422175650621334</v>
      </c>
      <c r="AD1724" s="17">
        <v>0.30450105440209302</v>
      </c>
      <c r="AE1724" s="17">
        <v>0.32300302938361403</v>
      </c>
      <c r="AF1724" s="17"/>
      <c r="AG1724" s="17">
        <v>0.336213708571938</v>
      </c>
      <c r="AH1724" s="17">
        <v>0.35899097285022102</v>
      </c>
      <c r="AI1724" s="17">
        <v>0.359069905777399</v>
      </c>
      <c r="AJ1724" s="17">
        <v>0.18469483005198201</v>
      </c>
      <c r="AK1724" s="17">
        <v>0.366645840083762</v>
      </c>
      <c r="AL1724" s="17"/>
      <c r="AM1724" s="17">
        <v>0.32251239899659501</v>
      </c>
      <c r="AN1724" s="17">
        <v>0.345517892878624</v>
      </c>
      <c r="AO1724" s="17">
        <v>0.30862925559816001</v>
      </c>
      <c r="AP1724" s="17">
        <v>0.44884229254996799</v>
      </c>
      <c r="AQ1724" s="17">
        <v>0.30118708856514897</v>
      </c>
      <c r="AR1724" s="17"/>
      <c r="AS1724" s="17">
        <v>0.31255766240083399</v>
      </c>
      <c r="AT1724" s="17">
        <v>0.40389967306701302</v>
      </c>
      <c r="AU1724" s="17">
        <v>0.29636394828885698</v>
      </c>
      <c r="AV1724" s="17">
        <v>0.35404400766146299</v>
      </c>
      <c r="AW1724" s="17"/>
      <c r="AX1724" s="17">
        <v>0.35884430907163301</v>
      </c>
      <c r="AY1724" s="17"/>
      <c r="AZ1724" s="17">
        <v>0.30894921050678498</v>
      </c>
      <c r="BA1724" s="17">
        <v>0.40490182477563902</v>
      </c>
      <c r="BB1724" s="17">
        <v>0.32061663470490398</v>
      </c>
      <c r="BC1724" s="17"/>
      <c r="BD1724" s="17">
        <v>0.31712412276853202</v>
      </c>
      <c r="BE1724" s="17">
        <v>0.37630785495229402</v>
      </c>
    </row>
    <row r="1725" spans="2:57" x14ac:dyDescent="0.35">
      <c r="B1725" t="s">
        <v>105</v>
      </c>
      <c r="C1725" s="17">
        <v>0.28977756790491699</v>
      </c>
      <c r="D1725" s="17">
        <v>0.29330425166391599</v>
      </c>
      <c r="E1725" s="17">
        <v>0.28906600556809198</v>
      </c>
      <c r="F1725" s="17"/>
      <c r="G1725" s="17">
        <v>0.23007801473817599</v>
      </c>
      <c r="H1725" s="17">
        <v>0.25304175292882097</v>
      </c>
      <c r="I1725" s="17">
        <v>0.31789360295476898</v>
      </c>
      <c r="J1725" s="17">
        <v>0.240406587259342</v>
      </c>
      <c r="K1725" s="17">
        <v>0.33770399098806297</v>
      </c>
      <c r="L1725" s="17">
        <v>0.48638994112793699</v>
      </c>
      <c r="M1725" s="17"/>
      <c r="N1725" s="17">
        <v>0.27058941956238403</v>
      </c>
      <c r="O1725" s="17">
        <v>0.29055327563177102</v>
      </c>
      <c r="P1725" s="17">
        <v>0.34917466325326002</v>
      </c>
      <c r="Q1725" s="17">
        <v>0.27637347534526302</v>
      </c>
      <c r="R1725" s="17"/>
      <c r="S1725" s="17">
        <v>0.27500000000000002</v>
      </c>
      <c r="T1725" s="17">
        <v>0.28571428571428598</v>
      </c>
      <c r="U1725" s="17">
        <v>0.38235294117647101</v>
      </c>
      <c r="V1725" s="17">
        <v>0.28571428571428598</v>
      </c>
      <c r="W1725" s="17">
        <v>0.27118644067796599</v>
      </c>
      <c r="X1725" s="17">
        <v>0.240506329113924</v>
      </c>
      <c r="Y1725" s="17">
        <v>0.34285714285714303</v>
      </c>
      <c r="Z1725" s="17">
        <v>0.34883720930232598</v>
      </c>
      <c r="AA1725" s="17">
        <v>0.233333333333333</v>
      </c>
      <c r="AB1725" s="17"/>
      <c r="AC1725" s="17">
        <v>0.27686335245662003</v>
      </c>
      <c r="AD1725" s="17">
        <v>0.28780070825746201</v>
      </c>
      <c r="AE1725" s="17">
        <v>0.34493087428377101</v>
      </c>
      <c r="AF1725" s="17"/>
      <c r="AG1725" s="17">
        <v>0.307314329809802</v>
      </c>
      <c r="AH1725" s="17">
        <v>0.278950975607967</v>
      </c>
      <c r="AI1725" s="17">
        <v>0.29004952268136802</v>
      </c>
      <c r="AJ1725" s="17">
        <v>0</v>
      </c>
      <c r="AK1725" s="17">
        <v>0.40003697773579999</v>
      </c>
      <c r="AL1725" s="17"/>
      <c r="AM1725" s="17">
        <v>0.41666029769841401</v>
      </c>
      <c r="AN1725" s="17">
        <v>0.26046955886654199</v>
      </c>
      <c r="AO1725" s="17">
        <v>0.30966641988098598</v>
      </c>
      <c r="AP1725" s="17">
        <v>0.212191690717558</v>
      </c>
      <c r="AQ1725" s="17">
        <v>0.26375147417829597</v>
      </c>
      <c r="AR1725" s="17"/>
      <c r="AS1725" s="17">
        <v>0.34145897079880999</v>
      </c>
      <c r="AT1725" s="17">
        <v>0.24235851534175201</v>
      </c>
      <c r="AU1725" s="17">
        <v>0.33758870466548102</v>
      </c>
      <c r="AV1725" s="17">
        <v>0.24321109721715001</v>
      </c>
      <c r="AW1725" s="17"/>
      <c r="AX1725" s="17">
        <v>0.27719412574052199</v>
      </c>
      <c r="AY1725" s="17"/>
      <c r="AZ1725" s="17">
        <v>0.270703064117786</v>
      </c>
      <c r="BA1725" s="17">
        <v>0.29109651620914201</v>
      </c>
      <c r="BB1725" s="17">
        <v>0.31325160662460899</v>
      </c>
      <c r="BC1725" s="17"/>
      <c r="BD1725" s="17">
        <v>0.33485892969943798</v>
      </c>
      <c r="BE1725" s="17">
        <v>0.25120023881685399</v>
      </c>
    </row>
    <row r="1726" spans="2:57" x14ac:dyDescent="0.35">
      <c r="B1726" t="s">
        <v>106</v>
      </c>
      <c r="C1726" s="17">
        <v>0.149303079119459</v>
      </c>
      <c r="D1726" s="17">
        <v>0.148202331329846</v>
      </c>
      <c r="E1726" s="17">
        <v>0.14595055251570799</v>
      </c>
      <c r="F1726" s="17"/>
      <c r="G1726" s="17">
        <v>0.21251024632297499</v>
      </c>
      <c r="H1726" s="17">
        <v>0.12609919661733099</v>
      </c>
      <c r="I1726" s="17">
        <v>0.16378825380385001</v>
      </c>
      <c r="J1726" s="17">
        <v>0.15200120707534101</v>
      </c>
      <c r="K1726" s="17">
        <v>6.8074402735096101E-2</v>
      </c>
      <c r="L1726" s="17">
        <v>0.28437983548602103</v>
      </c>
      <c r="M1726" s="17"/>
      <c r="N1726" s="17">
        <v>0.14503786593248999</v>
      </c>
      <c r="O1726" s="17">
        <v>0.12573013491873</v>
      </c>
      <c r="P1726" s="17">
        <v>0.176396806568246</v>
      </c>
      <c r="Q1726" s="17">
        <v>0.20206840708479601</v>
      </c>
      <c r="R1726" s="17"/>
      <c r="S1726" s="17">
        <v>0.133333333333333</v>
      </c>
      <c r="T1726" s="17">
        <v>0.14285714285714299</v>
      </c>
      <c r="U1726" s="17">
        <v>0.17647058823529399</v>
      </c>
      <c r="V1726" s="17">
        <v>0.19047619047618999</v>
      </c>
      <c r="W1726" s="17">
        <v>0.101694915254237</v>
      </c>
      <c r="X1726" s="17">
        <v>0.177215189873418</v>
      </c>
      <c r="Y1726" s="17">
        <v>0.17142857142857101</v>
      </c>
      <c r="Z1726" s="17">
        <v>9.3023255813953501E-2</v>
      </c>
      <c r="AA1726" s="17">
        <v>0.133333333333333</v>
      </c>
      <c r="AB1726" s="17"/>
      <c r="AC1726" s="17">
        <v>0.112402192610216</v>
      </c>
      <c r="AD1726" s="17">
        <v>0.17424931604451399</v>
      </c>
      <c r="AE1726" s="17">
        <v>0.135127355800407</v>
      </c>
      <c r="AF1726" s="17"/>
      <c r="AG1726" s="17">
        <v>0.146787241006758</v>
      </c>
      <c r="AH1726" s="17">
        <v>0.14454773453547901</v>
      </c>
      <c r="AI1726" s="17">
        <v>0.17113410211583499</v>
      </c>
      <c r="AJ1726" s="17">
        <v>0</v>
      </c>
      <c r="AK1726" s="17">
        <v>8.0000688004709997E-2</v>
      </c>
      <c r="AL1726" s="17"/>
      <c r="AM1726" s="17">
        <v>0.160185136036189</v>
      </c>
      <c r="AN1726" s="17">
        <v>0.17304963297546799</v>
      </c>
      <c r="AO1726" s="17">
        <v>0.132946816455873</v>
      </c>
      <c r="AP1726" s="17">
        <v>0.14515839802060401</v>
      </c>
      <c r="AQ1726" s="17">
        <v>0.121610158332792</v>
      </c>
      <c r="AR1726" s="17"/>
      <c r="AS1726" s="17">
        <v>0.11284920688790399</v>
      </c>
      <c r="AT1726" s="17">
        <v>0.15385077514314199</v>
      </c>
      <c r="AU1726" s="17">
        <v>0.16565226693506099</v>
      </c>
      <c r="AV1726" s="17">
        <v>0.17874894746467099</v>
      </c>
      <c r="AW1726" s="17"/>
      <c r="AX1726" s="17">
        <v>0.148460090678808</v>
      </c>
      <c r="AY1726" s="17"/>
      <c r="AZ1726" s="17">
        <v>0.17104270140767799</v>
      </c>
      <c r="BA1726" s="17">
        <v>0.15299867440595899</v>
      </c>
      <c r="BB1726" s="17">
        <v>0.109383415816471</v>
      </c>
      <c r="BC1726" s="17"/>
      <c r="BD1726" s="17">
        <v>0.11796163360215101</v>
      </c>
      <c r="BE1726" s="17">
        <v>0.16229544405118801</v>
      </c>
    </row>
    <row r="1727" spans="2:57" x14ac:dyDescent="0.35">
      <c r="B1727" t="s">
        <v>107</v>
      </c>
      <c r="C1727" s="17">
        <v>8.8326196319496397E-2</v>
      </c>
      <c r="D1727" s="17">
        <v>7.6433599658164902E-2</v>
      </c>
      <c r="E1727" s="17">
        <v>9.5735606016135205E-2</v>
      </c>
      <c r="F1727" s="17"/>
      <c r="G1727" s="17">
        <v>8.3929662488483894E-2</v>
      </c>
      <c r="H1727" s="17">
        <v>8.9638783901706195E-2</v>
      </c>
      <c r="I1727" s="17">
        <v>9.4293480975359001E-2</v>
      </c>
      <c r="J1727" s="17">
        <v>7.7210981773313994E-2</v>
      </c>
      <c r="K1727" s="17">
        <v>0.11460225984415801</v>
      </c>
      <c r="L1727" s="17">
        <v>2.72968926301097E-2</v>
      </c>
      <c r="M1727" s="17"/>
      <c r="N1727" s="17">
        <v>8.6222328068214699E-2</v>
      </c>
      <c r="O1727" s="17">
        <v>0.105047574207285</v>
      </c>
      <c r="P1727" s="17">
        <v>7.7187394438382795E-2</v>
      </c>
      <c r="Q1727" s="17">
        <v>7.9183899920505604E-2</v>
      </c>
      <c r="R1727" s="17"/>
      <c r="S1727" s="17">
        <v>9.1666666666666702E-2</v>
      </c>
      <c r="T1727" s="17">
        <v>7.6190476190476197E-2</v>
      </c>
      <c r="U1727" s="17">
        <v>0.11764705882352899</v>
      </c>
      <c r="V1727" s="17">
        <v>7.9365079365079402E-2</v>
      </c>
      <c r="W1727" s="17">
        <v>8.4745762711864403E-2</v>
      </c>
      <c r="X1727" s="17">
        <v>5.0632911392405097E-2</v>
      </c>
      <c r="Y1727" s="17">
        <v>0.14285714285714299</v>
      </c>
      <c r="Z1727" s="17">
        <v>2.32558139534884E-2</v>
      </c>
      <c r="AA1727" s="17">
        <v>0.1</v>
      </c>
      <c r="AB1727" s="17"/>
      <c r="AC1727" s="17">
        <v>7.0747909506410203E-2</v>
      </c>
      <c r="AD1727" s="17">
        <v>9.3039362359085206E-2</v>
      </c>
      <c r="AE1727" s="17">
        <v>0.119492537910718</v>
      </c>
      <c r="AF1727" s="17"/>
      <c r="AG1727" s="17">
        <v>7.4741563252784401E-2</v>
      </c>
      <c r="AH1727" s="17">
        <v>0.103887553993586</v>
      </c>
      <c r="AI1727" s="17">
        <v>0.11990028649366501</v>
      </c>
      <c r="AJ1727" s="17">
        <v>0.408029390859032</v>
      </c>
      <c r="AK1727" s="17">
        <v>6.5677140866441094E-2</v>
      </c>
      <c r="AL1727" s="17"/>
      <c r="AM1727" s="17">
        <v>3.5019992595200201E-2</v>
      </c>
      <c r="AN1727" s="17">
        <v>8.8093823841847094E-2</v>
      </c>
      <c r="AO1727" s="17">
        <v>0.10115011950639601</v>
      </c>
      <c r="AP1727" s="17">
        <v>5.3121460400706699E-2</v>
      </c>
      <c r="AQ1727" s="17">
        <v>0.27011235611436801</v>
      </c>
      <c r="AR1727" s="17"/>
      <c r="AS1727" s="17">
        <v>0.119537313046503</v>
      </c>
      <c r="AT1727" s="17">
        <v>5.49700815056803E-2</v>
      </c>
      <c r="AU1727" s="17">
        <v>9.4792147048070402E-2</v>
      </c>
      <c r="AV1727" s="17">
        <v>0.102833990287791</v>
      </c>
      <c r="AW1727" s="17"/>
      <c r="AX1727" s="17">
        <v>8.9000589055855298E-2</v>
      </c>
      <c r="AY1727" s="17"/>
      <c r="AZ1727" s="17">
        <v>0.13278378215174599</v>
      </c>
      <c r="BA1727" s="17">
        <v>5.8567935584740403E-2</v>
      </c>
      <c r="BB1727" s="17">
        <v>8.0986384517697296E-2</v>
      </c>
      <c r="BC1727" s="17"/>
      <c r="BD1727" s="17">
        <v>0.114642249822862</v>
      </c>
      <c r="BE1727" s="17">
        <v>6.7357890491531194E-2</v>
      </c>
    </row>
    <row r="1728" spans="2:57" x14ac:dyDescent="0.35">
      <c r="B1728" t="s">
        <v>81</v>
      </c>
      <c r="C1728" s="17">
        <v>2.1873226191915701E-2</v>
      </c>
      <c r="D1728" s="17">
        <v>8.1051981563253304E-3</v>
      </c>
      <c r="E1728" s="17">
        <v>3.00731341362004E-2</v>
      </c>
      <c r="F1728" s="17"/>
      <c r="G1728" s="17">
        <v>4.3959509383846802E-2</v>
      </c>
      <c r="H1728" s="17">
        <v>5.6437396935740004E-3</v>
      </c>
      <c r="I1728" s="17">
        <v>0</v>
      </c>
      <c r="J1728" s="17">
        <v>3.3870333774506003E-2</v>
      </c>
      <c r="K1728" s="17">
        <v>5.2507409160562298E-2</v>
      </c>
      <c r="L1728" s="17">
        <v>5.1486302746382398E-2</v>
      </c>
      <c r="M1728" s="17"/>
      <c r="N1728" s="17">
        <v>2.88548211785646E-2</v>
      </c>
      <c r="O1728" s="17">
        <v>2.3146847360387E-2</v>
      </c>
      <c r="P1728" s="17">
        <v>0</v>
      </c>
      <c r="Q1728" s="17">
        <v>1.6081758434409801E-2</v>
      </c>
      <c r="R1728" s="17"/>
      <c r="S1728" s="17">
        <v>1.6666666666666701E-2</v>
      </c>
      <c r="T1728" s="17">
        <v>3.8095238095238099E-2</v>
      </c>
      <c r="U1728" s="17">
        <v>5.8823529411764698E-2</v>
      </c>
      <c r="V1728" s="17">
        <v>0</v>
      </c>
      <c r="W1728" s="17">
        <v>0</v>
      </c>
      <c r="X1728" s="17">
        <v>1.26582278481013E-2</v>
      </c>
      <c r="Y1728" s="17">
        <v>2.8571428571428598E-2</v>
      </c>
      <c r="Z1728" s="17">
        <v>0</v>
      </c>
      <c r="AA1728" s="17">
        <v>2.2222222222222199E-2</v>
      </c>
      <c r="AB1728" s="17"/>
      <c r="AC1728" s="17">
        <v>3.2003737042355901E-2</v>
      </c>
      <c r="AD1728" s="17">
        <v>1.72646204062189E-2</v>
      </c>
      <c r="AE1728" s="17">
        <v>2.5656193178456601E-2</v>
      </c>
      <c r="AF1728" s="17"/>
      <c r="AG1728" s="17">
        <v>8.1307901674085806E-3</v>
      </c>
      <c r="AH1728" s="17">
        <v>1.40796384266195E-2</v>
      </c>
      <c r="AI1728" s="17">
        <v>1.9626239901541599E-2</v>
      </c>
      <c r="AJ1728" s="17">
        <v>0.20363788954449299</v>
      </c>
      <c r="AK1728" s="17">
        <v>6.6619874945863702E-2</v>
      </c>
      <c r="AL1728" s="17"/>
      <c r="AM1728" s="17">
        <v>3.1362571827996899E-2</v>
      </c>
      <c r="AN1728" s="17">
        <v>2.53285187764077E-2</v>
      </c>
      <c r="AO1728" s="17">
        <v>2.7118363277913799E-2</v>
      </c>
      <c r="AP1728" s="17">
        <v>1.7394538254395499E-2</v>
      </c>
      <c r="AQ1728" s="17">
        <v>0</v>
      </c>
      <c r="AR1728" s="17"/>
      <c r="AS1728" s="17">
        <v>2.67844287710025E-2</v>
      </c>
      <c r="AT1728" s="17">
        <v>2.4727040271813799E-2</v>
      </c>
      <c r="AU1728" s="17">
        <v>1.9523289947456099E-2</v>
      </c>
      <c r="AV1728" s="17">
        <v>1.00412194806746E-2</v>
      </c>
      <c r="AW1728" s="17"/>
      <c r="AX1728" s="17">
        <v>2.3836259790875901E-2</v>
      </c>
      <c r="AY1728" s="17"/>
      <c r="AZ1728" s="17">
        <v>2.3952451085532601E-2</v>
      </c>
      <c r="BA1728" s="17">
        <v>3.5732813655861102E-3</v>
      </c>
      <c r="BB1728" s="17">
        <v>4.4180008756632902E-2</v>
      </c>
      <c r="BC1728" s="17"/>
      <c r="BD1728" s="17">
        <v>3.3911650071795599E-2</v>
      </c>
      <c r="BE1728" s="17">
        <v>9.7355955048504701E-3</v>
      </c>
    </row>
    <row r="1729" spans="2:57" x14ac:dyDescent="0.35">
      <c r="B1729" t="s">
        <v>108</v>
      </c>
      <c r="C1729" s="17">
        <v>0.45071993046421199</v>
      </c>
      <c r="D1729" s="17">
        <v>0.47395461919174797</v>
      </c>
      <c r="E1729" s="17">
        <v>0.43917470176386503</v>
      </c>
      <c r="F1729" s="17"/>
      <c r="G1729" s="17">
        <v>0.42952256706651898</v>
      </c>
      <c r="H1729" s="17">
        <v>0.52557652685856804</v>
      </c>
      <c r="I1729" s="17">
        <v>0.42402466226602198</v>
      </c>
      <c r="J1729" s="17">
        <v>0.49651089011749699</v>
      </c>
      <c r="K1729" s="17">
        <v>0.42711193727212099</v>
      </c>
      <c r="L1729" s="17">
        <v>0.15044702800955101</v>
      </c>
      <c r="M1729" s="17"/>
      <c r="N1729" s="17">
        <v>0.46929556525834698</v>
      </c>
      <c r="O1729" s="17">
        <v>0.45552216788182698</v>
      </c>
      <c r="P1729" s="17">
        <v>0.397241135740111</v>
      </c>
      <c r="Q1729" s="17">
        <v>0.42629245921502501</v>
      </c>
      <c r="R1729" s="17"/>
      <c r="S1729" s="17">
        <v>0.483333333333333</v>
      </c>
      <c r="T1729" s="17">
        <v>0.45714285714285702</v>
      </c>
      <c r="U1729" s="17">
        <v>0.26470588235294101</v>
      </c>
      <c r="V1729" s="17">
        <v>0.44444444444444398</v>
      </c>
      <c r="W1729" s="17">
        <v>0.54237288135593198</v>
      </c>
      <c r="X1729" s="17">
        <v>0.518987341772152</v>
      </c>
      <c r="Y1729" s="17">
        <v>0.314285714285714</v>
      </c>
      <c r="Z1729" s="17">
        <v>0.53488372093023295</v>
      </c>
      <c r="AA1729" s="17">
        <v>0.51111111111111096</v>
      </c>
      <c r="AB1729" s="17"/>
      <c r="AC1729" s="17">
        <v>0.50798280838439802</v>
      </c>
      <c r="AD1729" s="17">
        <v>0.42764599293271899</v>
      </c>
      <c r="AE1729" s="17">
        <v>0.374793038826647</v>
      </c>
      <c r="AF1729" s="17"/>
      <c r="AG1729" s="17">
        <v>0.463026075763247</v>
      </c>
      <c r="AH1729" s="17">
        <v>0.45853409743634899</v>
      </c>
      <c r="AI1729" s="17">
        <v>0.39928984880759</v>
      </c>
      <c r="AJ1729" s="17">
        <v>0.38833271959647497</v>
      </c>
      <c r="AK1729" s="17">
        <v>0.38766531844718499</v>
      </c>
      <c r="AL1729" s="17"/>
      <c r="AM1729" s="17">
        <v>0.35677200184219998</v>
      </c>
      <c r="AN1729" s="17">
        <v>0.453058465539735</v>
      </c>
      <c r="AO1729" s="17">
        <v>0.42911828087883103</v>
      </c>
      <c r="AP1729" s="17">
        <v>0.57213391260673596</v>
      </c>
      <c r="AQ1729" s="17">
        <v>0.34452601137454397</v>
      </c>
      <c r="AR1729" s="17"/>
      <c r="AS1729" s="17">
        <v>0.39937008049577999</v>
      </c>
      <c r="AT1729" s="17">
        <v>0.52409358773761205</v>
      </c>
      <c r="AU1729" s="17">
        <v>0.38244359140393203</v>
      </c>
      <c r="AV1729" s="17">
        <v>0.46516474554971299</v>
      </c>
      <c r="AW1729" s="17"/>
      <c r="AX1729" s="17">
        <v>0.461508934733939</v>
      </c>
      <c r="AY1729" s="17"/>
      <c r="AZ1729" s="17">
        <v>0.40151800123725701</v>
      </c>
      <c r="BA1729" s="17">
        <v>0.49376359243457302</v>
      </c>
      <c r="BB1729" s="17">
        <v>0.45219858428458898</v>
      </c>
      <c r="BC1729" s="17"/>
      <c r="BD1729" s="17">
        <v>0.39862553680375301</v>
      </c>
      <c r="BE1729" s="17">
        <v>0.50941083113557595</v>
      </c>
    </row>
    <row r="1730" spans="2:57" x14ac:dyDescent="0.35">
      <c r="B1730" t="s">
        <v>109</v>
      </c>
      <c r="C1730" s="17">
        <v>0.23762927543895501</v>
      </c>
      <c r="D1730" s="17">
        <v>0.22463593098801099</v>
      </c>
      <c r="E1730" s="17">
        <v>0.241686158531843</v>
      </c>
      <c r="F1730" s="17"/>
      <c r="G1730" s="17">
        <v>0.29643990881145799</v>
      </c>
      <c r="H1730" s="17">
        <v>0.215737980519037</v>
      </c>
      <c r="I1730" s="17">
        <v>0.25808173477920898</v>
      </c>
      <c r="J1730" s="17">
        <v>0.22921218884865499</v>
      </c>
      <c r="K1730" s="17">
        <v>0.182676662579254</v>
      </c>
      <c r="L1730" s="17">
        <v>0.31167672811613001</v>
      </c>
      <c r="M1730" s="17"/>
      <c r="N1730" s="17">
        <v>0.23126019400070399</v>
      </c>
      <c r="O1730" s="17">
        <v>0.230777709126015</v>
      </c>
      <c r="P1730" s="17">
        <v>0.25358420100662898</v>
      </c>
      <c r="Q1730" s="17">
        <v>0.28125230700530202</v>
      </c>
      <c r="R1730" s="17"/>
      <c r="S1730" s="17">
        <v>0.22500000000000001</v>
      </c>
      <c r="T1730" s="17">
        <v>0.21904761904761899</v>
      </c>
      <c r="U1730" s="17">
        <v>0.29411764705882398</v>
      </c>
      <c r="V1730" s="17">
        <v>0.26984126984126999</v>
      </c>
      <c r="W1730" s="17">
        <v>0.186440677966102</v>
      </c>
      <c r="X1730" s="17">
        <v>0.227848101265823</v>
      </c>
      <c r="Y1730" s="17">
        <v>0.314285714285714</v>
      </c>
      <c r="Z1730" s="17">
        <v>0.116279069767442</v>
      </c>
      <c r="AA1730" s="17">
        <v>0.233333333333333</v>
      </c>
      <c r="AB1730" s="17"/>
      <c r="AC1730" s="17">
        <v>0.183150102116626</v>
      </c>
      <c r="AD1730" s="17">
        <v>0.26728867840359999</v>
      </c>
      <c r="AE1730" s="17">
        <v>0.25461989371112498</v>
      </c>
      <c r="AF1730" s="17"/>
      <c r="AG1730" s="17">
        <v>0.22152880425954199</v>
      </c>
      <c r="AH1730" s="17">
        <v>0.24843528852906499</v>
      </c>
      <c r="AI1730" s="17">
        <v>0.29103438860949998</v>
      </c>
      <c r="AJ1730" s="17">
        <v>0.408029390859032</v>
      </c>
      <c r="AK1730" s="17">
        <v>0.14567782887115099</v>
      </c>
      <c r="AL1730" s="17"/>
      <c r="AM1730" s="17">
        <v>0.195205128631389</v>
      </c>
      <c r="AN1730" s="17">
        <v>0.26114345681731499</v>
      </c>
      <c r="AO1730" s="17">
        <v>0.23409693596226899</v>
      </c>
      <c r="AP1730" s="17">
        <v>0.19827985842131099</v>
      </c>
      <c r="AQ1730" s="17">
        <v>0.39172251444716</v>
      </c>
      <c r="AR1730" s="17"/>
      <c r="AS1730" s="17">
        <v>0.23238651993440801</v>
      </c>
      <c r="AT1730" s="17">
        <v>0.208820856648822</v>
      </c>
      <c r="AU1730" s="17">
        <v>0.26044441398313101</v>
      </c>
      <c r="AV1730" s="17">
        <v>0.28158293775246201</v>
      </c>
      <c r="AW1730" s="17"/>
      <c r="AX1730" s="17">
        <v>0.237460679734663</v>
      </c>
      <c r="AY1730" s="17"/>
      <c r="AZ1730" s="17">
        <v>0.30382648355942499</v>
      </c>
      <c r="BA1730" s="17">
        <v>0.21156660999069901</v>
      </c>
      <c r="BB1730" s="17">
        <v>0.190369800334169</v>
      </c>
      <c r="BC1730" s="17"/>
      <c r="BD1730" s="17">
        <v>0.23260388342501401</v>
      </c>
      <c r="BE1730" s="17">
        <v>0.229653334542719</v>
      </c>
    </row>
    <row r="1731" spans="2:57" x14ac:dyDescent="0.35">
      <c r="B1731" t="s">
        <v>110</v>
      </c>
      <c r="C1731" s="17">
        <v>0.21309065502525701</v>
      </c>
      <c r="D1731" s="17">
        <v>0.24931868820373701</v>
      </c>
      <c r="E1731" s="17">
        <v>0.197488543232021</v>
      </c>
      <c r="F1731" s="17"/>
      <c r="G1731" s="17">
        <v>0.13308265825505999</v>
      </c>
      <c r="H1731" s="17">
        <v>0.30983854633953001</v>
      </c>
      <c r="I1731" s="17">
        <v>0.165942927486812</v>
      </c>
      <c r="J1731" s="17">
        <v>0.26729870126884198</v>
      </c>
      <c r="K1731" s="17">
        <v>0.24443527469286699</v>
      </c>
      <c r="L1731" s="17">
        <v>-0.161229700106579</v>
      </c>
      <c r="M1731" s="17"/>
      <c r="N1731" s="17">
        <v>0.23803537125764301</v>
      </c>
      <c r="O1731" s="17">
        <v>0.224744458755812</v>
      </c>
      <c r="P1731" s="17">
        <v>0.14365693473348301</v>
      </c>
      <c r="Q1731" s="17">
        <v>0.14504015220972299</v>
      </c>
      <c r="R1731" s="17"/>
      <c r="S1731" s="17">
        <v>0.25833333333333303</v>
      </c>
      <c r="T1731" s="17">
        <v>0.238095238095238</v>
      </c>
      <c r="U1731" s="17">
        <v>-2.9411764705882401E-2</v>
      </c>
      <c r="V1731" s="17">
        <v>0.17460317460317501</v>
      </c>
      <c r="W1731" s="17">
        <v>0.355932203389831</v>
      </c>
      <c r="X1731" s="17">
        <v>0.291139240506329</v>
      </c>
      <c r="Y1731" s="17">
        <v>0</v>
      </c>
      <c r="Z1731" s="17">
        <v>0.418604651162791</v>
      </c>
      <c r="AA1731" s="17">
        <v>0.27777777777777801</v>
      </c>
      <c r="AB1731" s="17"/>
      <c r="AC1731" s="17">
        <v>0.324832706267772</v>
      </c>
      <c r="AD1731" s="17">
        <v>0.16035731452912</v>
      </c>
      <c r="AE1731" s="17">
        <v>0.120173145115522</v>
      </c>
      <c r="AF1731" s="17"/>
      <c r="AG1731" s="17">
        <v>0.24149727150370501</v>
      </c>
      <c r="AH1731" s="17">
        <v>0.210098808907284</v>
      </c>
      <c r="AI1731" s="17">
        <v>0.10825546019809</v>
      </c>
      <c r="AJ1731" s="17">
        <v>-1.96966712625565E-2</v>
      </c>
      <c r="AK1731" s="17">
        <v>0.241987489576034</v>
      </c>
      <c r="AL1731" s="17"/>
      <c r="AM1731" s="17">
        <v>0.16156687321081001</v>
      </c>
      <c r="AN1731" s="17">
        <v>0.19191500872242001</v>
      </c>
      <c r="AO1731" s="17">
        <v>0.19502134491656201</v>
      </c>
      <c r="AP1731" s="17">
        <v>0.373854054185425</v>
      </c>
      <c r="AQ1731" s="17">
        <v>-4.71965030726159E-2</v>
      </c>
      <c r="AR1731" s="17"/>
      <c r="AS1731" s="17">
        <v>0.16698356056137301</v>
      </c>
      <c r="AT1731" s="17">
        <v>0.315272731088789</v>
      </c>
      <c r="AU1731" s="17">
        <v>0.12199917742080001</v>
      </c>
      <c r="AV1731" s="17">
        <v>0.183581807797251</v>
      </c>
      <c r="AW1731" s="17"/>
      <c r="AX1731" s="17">
        <v>0.224048254999276</v>
      </c>
      <c r="AY1731" s="17"/>
      <c r="AZ1731" s="17">
        <v>9.7691517677831893E-2</v>
      </c>
      <c r="BA1731" s="17">
        <v>0.28219698244387398</v>
      </c>
      <c r="BB1731" s="17">
        <v>0.26182878395041997</v>
      </c>
      <c r="BC1731" s="17"/>
      <c r="BD1731" s="17">
        <v>0.16602165337874</v>
      </c>
      <c r="BE1731" s="17">
        <v>0.27975749659285598</v>
      </c>
    </row>
    <row r="1732" spans="2:57" x14ac:dyDescent="0.35">
      <c r="C1732" s="17"/>
      <c r="D1732" s="17"/>
      <c r="E1732" s="17"/>
      <c r="F1732" s="17"/>
      <c r="G1732" s="17"/>
      <c r="H1732" s="17"/>
      <c r="I1732" s="17"/>
      <c r="J1732" s="17"/>
      <c r="K1732" s="17"/>
      <c r="L1732" s="17"/>
      <c r="M1732" s="17"/>
      <c r="N1732" s="17"/>
      <c r="O1732" s="17"/>
      <c r="P1732" s="17"/>
      <c r="Q1732" s="17"/>
      <c r="R1732" s="17"/>
      <c r="S1732" s="17"/>
      <c r="T1732" s="17"/>
      <c r="U1732" s="17"/>
      <c r="V1732" s="17"/>
      <c r="W1732" s="17"/>
      <c r="X1732" s="17"/>
      <c r="Y1732" s="17"/>
      <c r="Z1732" s="17"/>
      <c r="AA1732" s="17"/>
      <c r="AB1732" s="17"/>
      <c r="AC1732" s="17"/>
      <c r="AD1732" s="17"/>
      <c r="AE1732" s="17"/>
      <c r="AF1732" s="17"/>
      <c r="AG1732" s="17"/>
      <c r="AH1732" s="17"/>
      <c r="AI1732" s="17"/>
      <c r="AJ1732" s="17"/>
      <c r="AK1732" s="17"/>
      <c r="AL1732" s="17"/>
      <c r="AM1732" s="17"/>
      <c r="AN1732" s="17"/>
      <c r="AO1732" s="17"/>
      <c r="AP1732" s="17"/>
      <c r="AQ1732" s="17"/>
      <c r="AR1732" s="17"/>
      <c r="AS1732" s="17"/>
      <c r="AT1732" s="17"/>
      <c r="AU1732" s="17"/>
      <c r="AV1732" s="17"/>
      <c r="AW1732" s="17"/>
      <c r="AX1732" s="17"/>
      <c r="AY1732" s="17"/>
      <c r="AZ1732" s="17"/>
      <c r="BA1732" s="17"/>
      <c r="BB1732" s="17"/>
      <c r="BC1732" s="17"/>
      <c r="BD1732" s="17"/>
      <c r="BE1732" s="17"/>
    </row>
    <row r="1733" spans="2:57" x14ac:dyDescent="0.35">
      <c r="B1733" s="6" t="s">
        <v>652</v>
      </c>
      <c r="C1733" s="17"/>
      <c r="D1733" s="17"/>
      <c r="E1733" s="17"/>
      <c r="F1733" s="17"/>
      <c r="G1733" s="17"/>
      <c r="H1733" s="17"/>
      <c r="I1733" s="17"/>
      <c r="J1733" s="17"/>
      <c r="K1733" s="17"/>
      <c r="L1733" s="17"/>
      <c r="M1733" s="17"/>
      <c r="N1733" s="17"/>
      <c r="O1733" s="17"/>
      <c r="P1733" s="17"/>
      <c r="Q1733" s="17"/>
      <c r="R1733" s="17"/>
      <c r="S1733" s="17"/>
      <c r="T1733" s="17"/>
      <c r="U1733" s="17"/>
      <c r="V1733" s="17"/>
      <c r="W1733" s="17"/>
      <c r="X1733" s="17"/>
      <c r="Y1733" s="17"/>
      <c r="Z1733" s="17"/>
      <c r="AA1733" s="17"/>
      <c r="AB1733" s="17"/>
      <c r="AC1733" s="17"/>
      <c r="AD1733" s="17"/>
      <c r="AE1733" s="17"/>
      <c r="AF1733" s="17"/>
      <c r="AG1733" s="17"/>
      <c r="AH1733" s="17"/>
      <c r="AI1733" s="17"/>
      <c r="AJ1733" s="17"/>
      <c r="AK1733" s="17"/>
      <c r="AL1733" s="17"/>
      <c r="AM1733" s="17"/>
      <c r="AN1733" s="17"/>
      <c r="AO1733" s="17"/>
      <c r="AP1733" s="17"/>
      <c r="AQ1733" s="17"/>
      <c r="AR1733" s="17"/>
      <c r="AS1733" s="17"/>
      <c r="AT1733" s="17"/>
      <c r="AU1733" s="17"/>
      <c r="AV1733" s="17"/>
      <c r="AW1733" s="17"/>
      <c r="AX1733" s="17"/>
      <c r="AY1733" s="17"/>
      <c r="AZ1733" s="17"/>
      <c r="BA1733" s="17"/>
      <c r="BB1733" s="17"/>
      <c r="BC1733" s="17"/>
      <c r="BD1733" s="17"/>
      <c r="BE1733" s="17"/>
    </row>
    <row r="1734" spans="2:57" x14ac:dyDescent="0.35">
      <c r="B1734" s="24" t="s">
        <v>85</v>
      </c>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row>
    <row r="1735" spans="2:57" x14ac:dyDescent="0.35">
      <c r="B1735" t="s">
        <v>103</v>
      </c>
      <c r="C1735" s="17">
        <v>0.279725078172538</v>
      </c>
      <c r="D1735" s="17">
        <v>0.30146071761388699</v>
      </c>
      <c r="E1735" s="17">
        <v>0.26578638449535802</v>
      </c>
      <c r="F1735" s="17"/>
      <c r="G1735" s="17">
        <v>0.28630268003980303</v>
      </c>
      <c r="H1735" s="17">
        <v>0.25656969839655003</v>
      </c>
      <c r="I1735" s="17">
        <v>0.25413676657740197</v>
      </c>
      <c r="J1735" s="17">
        <v>0.38762248992582699</v>
      </c>
      <c r="K1735" s="17">
        <v>0.24099137287799399</v>
      </c>
      <c r="L1735" s="17">
        <v>0.26732428573721501</v>
      </c>
      <c r="M1735" s="17"/>
      <c r="N1735" s="17">
        <v>0.30880115838309002</v>
      </c>
      <c r="O1735" s="17">
        <v>0.27239155673495202</v>
      </c>
      <c r="P1735" s="17">
        <v>0.199266474447785</v>
      </c>
      <c r="Q1735" s="17">
        <v>0.24585367808063799</v>
      </c>
      <c r="R1735" s="17"/>
      <c r="S1735" s="17">
        <v>0.233333333333333</v>
      </c>
      <c r="T1735" s="17">
        <v>0.25714285714285701</v>
      </c>
      <c r="U1735" s="17">
        <v>0.23529411764705899</v>
      </c>
      <c r="V1735" s="17">
        <v>0.206349206349206</v>
      </c>
      <c r="W1735" s="17">
        <v>0.37288135593220301</v>
      </c>
      <c r="X1735" s="17">
        <v>0.341772151898734</v>
      </c>
      <c r="Y1735" s="17">
        <v>0.25714285714285701</v>
      </c>
      <c r="Z1735" s="17">
        <v>0.27906976744186002</v>
      </c>
      <c r="AA1735" s="17">
        <v>0.36666666666666697</v>
      </c>
      <c r="AB1735" s="17"/>
      <c r="AC1735" s="17">
        <v>0.29113838405515402</v>
      </c>
      <c r="AD1735" s="17">
        <v>0.278753548164903</v>
      </c>
      <c r="AE1735" s="17">
        <v>0.22523869778121</v>
      </c>
      <c r="AF1735" s="17"/>
      <c r="AG1735" s="17">
        <v>0.25631456060324298</v>
      </c>
      <c r="AH1735" s="17">
        <v>0.29703402181437599</v>
      </c>
      <c r="AI1735" s="17">
        <v>0.354902009769334</v>
      </c>
      <c r="AJ1735" s="17">
        <v>0.39246902056161198</v>
      </c>
      <c r="AK1735" s="17">
        <v>0.267183576240559</v>
      </c>
      <c r="AL1735" s="17"/>
      <c r="AM1735" s="17">
        <v>0.198347806228478</v>
      </c>
      <c r="AN1735" s="17">
        <v>0.25233668831976802</v>
      </c>
      <c r="AO1735" s="17">
        <v>0.26189460608445803</v>
      </c>
      <c r="AP1735" s="17">
        <v>0.32442636095087002</v>
      </c>
      <c r="AQ1735" s="17">
        <v>0.44580892394232402</v>
      </c>
      <c r="AR1735" s="17"/>
      <c r="AS1735" s="17">
        <v>0.27989029253251502</v>
      </c>
      <c r="AT1735" s="17">
        <v>0.30072787936549999</v>
      </c>
      <c r="AU1735" s="17">
        <v>0.27754970122619399</v>
      </c>
      <c r="AV1735" s="17">
        <v>0.23359824216870501</v>
      </c>
      <c r="AW1735" s="17"/>
      <c r="AX1735" s="17">
        <v>0.286955745848259</v>
      </c>
      <c r="AY1735" s="17"/>
      <c r="AZ1735" s="17">
        <v>0.27929806462850199</v>
      </c>
      <c r="BA1735" s="17">
        <v>0.271349072490008</v>
      </c>
      <c r="BB1735" s="17">
        <v>0.28471260854840402</v>
      </c>
      <c r="BC1735" s="17"/>
      <c r="BD1735" s="17">
        <v>0.29165752951902202</v>
      </c>
      <c r="BE1735" s="17">
        <v>0.26937297637545699</v>
      </c>
    </row>
    <row r="1736" spans="2:57" x14ac:dyDescent="0.35">
      <c r="B1736" t="s">
        <v>104</v>
      </c>
      <c r="C1736" s="17">
        <v>0.45526921291913602</v>
      </c>
      <c r="D1736" s="17">
        <v>0.38414565156476499</v>
      </c>
      <c r="E1736" s="17">
        <v>0.497007221300998</v>
      </c>
      <c r="F1736" s="17"/>
      <c r="G1736" s="17">
        <v>0.33138996247990399</v>
      </c>
      <c r="H1736" s="17">
        <v>0.420106447465391</v>
      </c>
      <c r="I1736" s="17">
        <v>0.443571432807358</v>
      </c>
      <c r="J1736" s="17">
        <v>0.44178251345254099</v>
      </c>
      <c r="K1736" s="17">
        <v>0.597900557066259</v>
      </c>
      <c r="L1736" s="17">
        <v>0.59431748780582605</v>
      </c>
      <c r="M1736" s="17"/>
      <c r="N1736" s="17">
        <v>0.46429511036609</v>
      </c>
      <c r="O1736" s="17">
        <v>0.44775900577536298</v>
      </c>
      <c r="P1736" s="17">
        <v>0.486343590305295</v>
      </c>
      <c r="Q1736" s="17">
        <v>0.41236896442368298</v>
      </c>
      <c r="R1736" s="17"/>
      <c r="S1736" s="17">
        <v>0.49166666666666697</v>
      </c>
      <c r="T1736" s="17">
        <v>0.476190476190476</v>
      </c>
      <c r="U1736" s="17">
        <v>0.47058823529411797</v>
      </c>
      <c r="V1736" s="17">
        <v>0.49206349206349198</v>
      </c>
      <c r="W1736" s="17">
        <v>0.42372881355932202</v>
      </c>
      <c r="X1736" s="17">
        <v>0.392405063291139</v>
      </c>
      <c r="Y1736" s="17">
        <v>0.4</v>
      </c>
      <c r="Z1736" s="17">
        <v>0.39534883720930197</v>
      </c>
      <c r="AA1736" s="17">
        <v>0.47777777777777802</v>
      </c>
      <c r="AB1736" s="17"/>
      <c r="AC1736" s="17">
        <v>0.45758735119797</v>
      </c>
      <c r="AD1736" s="17">
        <v>0.46156993477546798</v>
      </c>
      <c r="AE1736" s="17">
        <v>0.47850388727104198</v>
      </c>
      <c r="AF1736" s="17"/>
      <c r="AG1736" s="17">
        <v>0.46520209677421398</v>
      </c>
      <c r="AH1736" s="17">
        <v>0.46264470833795801</v>
      </c>
      <c r="AI1736" s="17">
        <v>0.39308755723071998</v>
      </c>
      <c r="AJ1736" s="17">
        <v>0.18469483005198201</v>
      </c>
      <c r="AK1736" s="17">
        <v>0.46664321310727502</v>
      </c>
      <c r="AL1736" s="17"/>
      <c r="AM1736" s="17">
        <v>0.27234568004141702</v>
      </c>
      <c r="AN1736" s="17">
        <v>0.41916260050327703</v>
      </c>
      <c r="AO1736" s="17">
        <v>0.50482766545888202</v>
      </c>
      <c r="AP1736" s="17">
        <v>0.46673795048073902</v>
      </c>
      <c r="AQ1736" s="17">
        <v>0.33785641984134501</v>
      </c>
      <c r="AR1736" s="17"/>
      <c r="AS1736" s="17">
        <v>0.47806200908117602</v>
      </c>
      <c r="AT1736" s="17">
        <v>0.42942717030695898</v>
      </c>
      <c r="AU1736" s="17">
        <v>0.51240456471208096</v>
      </c>
      <c r="AV1736" s="17">
        <v>0.395309477322623</v>
      </c>
      <c r="AW1736" s="17"/>
      <c r="AX1736" s="17">
        <v>0.46264770185722298</v>
      </c>
      <c r="AY1736" s="17"/>
      <c r="AZ1736" s="17">
        <v>0.44145238738411302</v>
      </c>
      <c r="BA1736" s="17">
        <v>0.393827075616968</v>
      </c>
      <c r="BB1736" s="17">
        <v>0.55320631205879101</v>
      </c>
      <c r="BC1736" s="17"/>
      <c r="BD1736" s="17">
        <v>0.46242378567633902</v>
      </c>
      <c r="BE1736" s="17">
        <v>0.42563169149013802</v>
      </c>
    </row>
    <row r="1737" spans="2:57" x14ac:dyDescent="0.35">
      <c r="B1737" t="s">
        <v>105</v>
      </c>
      <c r="C1737" s="17">
        <v>0.18071421716418401</v>
      </c>
      <c r="D1737" s="17">
        <v>0.21627786381662201</v>
      </c>
      <c r="E1737" s="17">
        <v>0.16064871493883401</v>
      </c>
      <c r="F1737" s="17"/>
      <c r="G1737" s="17">
        <v>0.17838704207775299</v>
      </c>
      <c r="H1737" s="17">
        <v>0.22575132552704</v>
      </c>
      <c r="I1737" s="17">
        <v>0.21615791363324299</v>
      </c>
      <c r="J1737" s="17">
        <v>0.126960432503292</v>
      </c>
      <c r="K1737" s="17">
        <v>0.110135851614535</v>
      </c>
      <c r="L1737" s="17">
        <v>0.13835822645696</v>
      </c>
      <c r="M1737" s="17"/>
      <c r="N1737" s="17">
        <v>0.16302130364189299</v>
      </c>
      <c r="O1737" s="17">
        <v>0.17049704902371701</v>
      </c>
      <c r="P1737" s="17">
        <v>0.20161617330895301</v>
      </c>
      <c r="Q1737" s="17">
        <v>0.26293206961586402</v>
      </c>
      <c r="R1737" s="17"/>
      <c r="S1737" s="17">
        <v>0.21666666666666701</v>
      </c>
      <c r="T1737" s="17">
        <v>0.180952380952381</v>
      </c>
      <c r="U1737" s="17">
        <v>0.23529411764705899</v>
      </c>
      <c r="V1737" s="17">
        <v>0.14285714285714299</v>
      </c>
      <c r="W1737" s="17">
        <v>0.152542372881356</v>
      </c>
      <c r="X1737" s="17">
        <v>0.177215189873418</v>
      </c>
      <c r="Y1737" s="17">
        <v>0.2</v>
      </c>
      <c r="Z1737" s="17">
        <v>0.209302325581395</v>
      </c>
      <c r="AA1737" s="17">
        <v>0.122222222222222</v>
      </c>
      <c r="AB1737" s="17"/>
      <c r="AC1737" s="17">
        <v>0.15009509530365001</v>
      </c>
      <c r="AD1737" s="17">
        <v>0.186541319170033</v>
      </c>
      <c r="AE1737" s="17">
        <v>0.22095507631532399</v>
      </c>
      <c r="AF1737" s="17"/>
      <c r="AG1737" s="17">
        <v>0.21715847988079801</v>
      </c>
      <c r="AH1737" s="17">
        <v>0.14170143364428001</v>
      </c>
      <c r="AI1737" s="17">
        <v>0.194928077999065</v>
      </c>
      <c r="AJ1737" s="17">
        <v>0.20363788954449299</v>
      </c>
      <c r="AK1737" s="17">
        <v>0.218058856524597</v>
      </c>
      <c r="AL1737" s="17"/>
      <c r="AM1737" s="17">
        <v>0.35243913892951201</v>
      </c>
      <c r="AN1737" s="17">
        <v>0.207471579248968</v>
      </c>
      <c r="AO1737" s="17">
        <v>0.180952510344323</v>
      </c>
      <c r="AP1737" s="17">
        <v>0.133395521179345</v>
      </c>
      <c r="AQ1737" s="17">
        <v>8.9989457660703501E-2</v>
      </c>
      <c r="AR1737" s="17"/>
      <c r="AS1737" s="17">
        <v>0.163676477846322</v>
      </c>
      <c r="AT1737" s="17">
        <v>0.18310940777325199</v>
      </c>
      <c r="AU1737" s="17">
        <v>0.143600218792338</v>
      </c>
      <c r="AV1737" s="17">
        <v>0.257042853605225</v>
      </c>
      <c r="AW1737" s="17"/>
      <c r="AX1737" s="17">
        <v>0.180772594822874</v>
      </c>
      <c r="AY1737" s="17"/>
      <c r="AZ1737" s="17">
        <v>0.192070435248578</v>
      </c>
      <c r="BA1737" s="17">
        <v>0.212855720003927</v>
      </c>
      <c r="BB1737" s="17">
        <v>0.122623128641869</v>
      </c>
      <c r="BC1737" s="17"/>
      <c r="BD1737" s="17">
        <v>0.167305487246483</v>
      </c>
      <c r="BE1737" s="17">
        <v>0.19969172778733699</v>
      </c>
    </row>
    <row r="1738" spans="2:57" x14ac:dyDescent="0.35">
      <c r="B1738" t="s">
        <v>106</v>
      </c>
      <c r="C1738" s="17">
        <v>4.56804334066278E-2</v>
      </c>
      <c r="D1738" s="17">
        <v>6.3868749596189697E-2</v>
      </c>
      <c r="E1738" s="17">
        <v>3.5198556522875402E-2</v>
      </c>
      <c r="F1738" s="17"/>
      <c r="G1738" s="17">
        <v>0.146533250547428</v>
      </c>
      <c r="H1738" s="17">
        <v>7.7026310857636296E-2</v>
      </c>
      <c r="I1738" s="17">
        <v>2.7304241646770099E-2</v>
      </c>
      <c r="J1738" s="17">
        <v>7.6418191078017799E-3</v>
      </c>
      <c r="K1738" s="17">
        <v>9.9787396757767301E-3</v>
      </c>
      <c r="L1738" s="17">
        <v>0</v>
      </c>
      <c r="M1738" s="17"/>
      <c r="N1738" s="17">
        <v>3.1614917353839103E-2</v>
      </c>
      <c r="O1738" s="17">
        <v>4.31948852799693E-2</v>
      </c>
      <c r="P1738" s="17">
        <v>9.3722406102939096E-2</v>
      </c>
      <c r="Q1738" s="17">
        <v>4.5788339986861201E-2</v>
      </c>
      <c r="R1738" s="17"/>
      <c r="S1738" s="17">
        <v>0.05</v>
      </c>
      <c r="T1738" s="17">
        <v>2.8571428571428598E-2</v>
      </c>
      <c r="U1738" s="17">
        <v>2.9411764705882401E-2</v>
      </c>
      <c r="V1738" s="17">
        <v>9.5238095238095205E-2</v>
      </c>
      <c r="W1738" s="17">
        <v>0</v>
      </c>
      <c r="X1738" s="17">
        <v>5.0632911392405097E-2</v>
      </c>
      <c r="Y1738" s="17">
        <v>8.5714285714285701E-2</v>
      </c>
      <c r="Z1738" s="17">
        <v>9.3023255813953501E-2</v>
      </c>
      <c r="AA1738" s="17">
        <v>1.1111111111111099E-2</v>
      </c>
      <c r="AB1738" s="17"/>
      <c r="AC1738" s="17">
        <v>4.3989621201754599E-2</v>
      </c>
      <c r="AD1738" s="17">
        <v>4.68232278485873E-2</v>
      </c>
      <c r="AE1738" s="17">
        <v>2.5656193178456601E-2</v>
      </c>
      <c r="AF1738" s="17"/>
      <c r="AG1738" s="17">
        <v>2.1071443058716902E-2</v>
      </c>
      <c r="AH1738" s="17">
        <v>6.7101992358265306E-2</v>
      </c>
      <c r="AI1738" s="17">
        <v>3.7456115099339403E-2</v>
      </c>
      <c r="AJ1738" s="17">
        <v>0</v>
      </c>
      <c r="AK1738" s="17">
        <v>2.5488736221425799E-2</v>
      </c>
      <c r="AL1738" s="17"/>
      <c r="AM1738" s="17">
        <v>0.127100135331323</v>
      </c>
      <c r="AN1738" s="17">
        <v>3.4076506589677501E-2</v>
      </c>
      <c r="AO1738" s="17">
        <v>2.4614412854509E-2</v>
      </c>
      <c r="AP1738" s="17">
        <v>5.2658865956173598E-2</v>
      </c>
      <c r="AQ1738" s="17">
        <v>4.2115066185209202E-2</v>
      </c>
      <c r="AR1738" s="17"/>
      <c r="AS1738" s="17">
        <v>3.3247663102410001E-2</v>
      </c>
      <c r="AT1738" s="17">
        <v>5.5951594511046802E-2</v>
      </c>
      <c r="AU1738" s="17">
        <v>3.22315360178069E-2</v>
      </c>
      <c r="AV1738" s="17">
        <v>6.2278262883487097E-2</v>
      </c>
      <c r="AW1738" s="17"/>
      <c r="AX1738" s="17">
        <v>3.6382590611602199E-2</v>
      </c>
      <c r="AY1738" s="17"/>
      <c r="AZ1738" s="17">
        <v>4.8193290984346299E-2</v>
      </c>
      <c r="BA1738" s="17">
        <v>7.5072498991933204E-2</v>
      </c>
      <c r="BB1738" s="17">
        <v>9.1082008574100998E-3</v>
      </c>
      <c r="BC1738" s="17"/>
      <c r="BD1738" s="17">
        <v>3.0793134026871598E-2</v>
      </c>
      <c r="BE1738" s="17">
        <v>6.8664082279131802E-2</v>
      </c>
    </row>
    <row r="1739" spans="2:57" x14ac:dyDescent="0.35">
      <c r="B1739" t="s">
        <v>107</v>
      </c>
      <c r="C1739" s="17">
        <v>2.2625363067328302E-2</v>
      </c>
      <c r="D1739" s="17">
        <v>3.0045282684298302E-2</v>
      </c>
      <c r="E1739" s="17">
        <v>1.83680444115225E-2</v>
      </c>
      <c r="F1739" s="17"/>
      <c r="G1739" s="17">
        <v>2.88921385769835E-2</v>
      </c>
      <c r="H1739" s="17">
        <v>1.0104975246788699E-2</v>
      </c>
      <c r="I1739" s="17">
        <v>5.2862768759980402E-2</v>
      </c>
      <c r="J1739" s="17">
        <v>1.8735669992369301E-2</v>
      </c>
      <c r="K1739" s="17">
        <v>0</v>
      </c>
      <c r="L1739" s="17">
        <v>0</v>
      </c>
      <c r="M1739" s="17"/>
      <c r="N1739" s="17">
        <v>1.8505240040249098E-2</v>
      </c>
      <c r="O1739" s="17">
        <v>3.6737482638857101E-2</v>
      </c>
      <c r="P1739" s="17">
        <v>1.90513558350268E-2</v>
      </c>
      <c r="Q1739" s="17">
        <v>1.49401521257943E-2</v>
      </c>
      <c r="R1739" s="17"/>
      <c r="S1739" s="17">
        <v>0</v>
      </c>
      <c r="T1739" s="17">
        <v>2.8571428571428598E-2</v>
      </c>
      <c r="U1739" s="17">
        <v>0</v>
      </c>
      <c r="V1739" s="17">
        <v>4.7619047619047603E-2</v>
      </c>
      <c r="W1739" s="17">
        <v>5.0847457627118599E-2</v>
      </c>
      <c r="X1739" s="17">
        <v>2.53164556962025E-2</v>
      </c>
      <c r="Y1739" s="17">
        <v>2.8571428571428598E-2</v>
      </c>
      <c r="Z1739" s="17">
        <v>0</v>
      </c>
      <c r="AA1739" s="17">
        <v>2.2222222222222199E-2</v>
      </c>
      <c r="AB1739" s="17"/>
      <c r="AC1739" s="17">
        <v>2.89964804697555E-2</v>
      </c>
      <c r="AD1739" s="17">
        <v>1.8084005230671302E-2</v>
      </c>
      <c r="AE1739" s="17">
        <v>2.3989952275511199E-2</v>
      </c>
      <c r="AF1739" s="17"/>
      <c r="AG1739" s="17">
        <v>2.70640242154403E-2</v>
      </c>
      <c r="AH1739" s="17">
        <v>2.1570396846567301E-2</v>
      </c>
      <c r="AI1739" s="17">
        <v>0</v>
      </c>
      <c r="AJ1739" s="17">
        <v>0.21919825984191299</v>
      </c>
      <c r="AK1739" s="17">
        <v>0</v>
      </c>
      <c r="AL1739" s="17"/>
      <c r="AM1739" s="17">
        <v>0</v>
      </c>
      <c r="AN1739" s="17">
        <v>4.2706654597733699E-2</v>
      </c>
      <c r="AO1739" s="17">
        <v>1.6925332090795501E-2</v>
      </c>
      <c r="AP1739" s="17">
        <v>2.27813014328722E-2</v>
      </c>
      <c r="AQ1739" s="17">
        <v>8.4230132370418501E-2</v>
      </c>
      <c r="AR1739" s="17"/>
      <c r="AS1739" s="17">
        <v>1.62808531512618E-2</v>
      </c>
      <c r="AT1739" s="17">
        <v>1.9638398624498302E-2</v>
      </c>
      <c r="AU1739" s="17">
        <v>1.4690689304123299E-2</v>
      </c>
      <c r="AV1739" s="17">
        <v>5.1771164019959799E-2</v>
      </c>
      <c r="AW1739" s="17"/>
      <c r="AX1739" s="17">
        <v>2.21447576640618E-2</v>
      </c>
      <c r="AY1739" s="17"/>
      <c r="AZ1739" s="17">
        <v>1.9061596595344201E-2</v>
      </c>
      <c r="BA1739" s="17">
        <v>3.2428693667777099E-2</v>
      </c>
      <c r="BB1739" s="17">
        <v>1.54915442508019E-2</v>
      </c>
      <c r="BC1739" s="17"/>
      <c r="BD1739" s="17">
        <v>2.7475920486941901E-2</v>
      </c>
      <c r="BE1739" s="17">
        <v>2.39925648590756E-2</v>
      </c>
    </row>
    <row r="1740" spans="2:57" x14ac:dyDescent="0.35">
      <c r="B1740" t="s">
        <v>81</v>
      </c>
      <c r="C1740" s="17">
        <v>1.5985695270185001E-2</v>
      </c>
      <c r="D1740" s="17">
        <v>4.2017347242390502E-3</v>
      </c>
      <c r="E1740" s="17">
        <v>2.2991078330412501E-2</v>
      </c>
      <c r="F1740" s="17"/>
      <c r="G1740" s="17">
        <v>2.8494926278128701E-2</v>
      </c>
      <c r="H1740" s="17">
        <v>1.0441242506594201E-2</v>
      </c>
      <c r="I1740" s="17">
        <v>5.9668765752475001E-3</v>
      </c>
      <c r="J1740" s="17">
        <v>1.72570750181677E-2</v>
      </c>
      <c r="K1740" s="17">
        <v>4.0993478765435298E-2</v>
      </c>
      <c r="L1740" s="17">
        <v>0</v>
      </c>
      <c r="M1740" s="17"/>
      <c r="N1740" s="17">
        <v>1.3762270214839299E-2</v>
      </c>
      <c r="O1740" s="17">
        <v>2.9420020547141799E-2</v>
      </c>
      <c r="P1740" s="17">
        <v>0</v>
      </c>
      <c r="Q1740" s="17">
        <v>1.8116795767159199E-2</v>
      </c>
      <c r="R1740" s="17"/>
      <c r="S1740" s="17">
        <v>8.3333333333333297E-3</v>
      </c>
      <c r="T1740" s="17">
        <v>2.8571428571428598E-2</v>
      </c>
      <c r="U1740" s="17">
        <v>2.9411764705882401E-2</v>
      </c>
      <c r="V1740" s="17">
        <v>1.58730158730159E-2</v>
      </c>
      <c r="W1740" s="17">
        <v>0</v>
      </c>
      <c r="X1740" s="17">
        <v>1.26582278481013E-2</v>
      </c>
      <c r="Y1740" s="17">
        <v>2.8571428571428598E-2</v>
      </c>
      <c r="Z1740" s="17">
        <v>2.32558139534884E-2</v>
      </c>
      <c r="AA1740" s="17">
        <v>0</v>
      </c>
      <c r="AB1740" s="17"/>
      <c r="AC1740" s="17">
        <v>2.8193067771715201E-2</v>
      </c>
      <c r="AD1740" s="17">
        <v>8.2279648103375808E-3</v>
      </c>
      <c r="AE1740" s="17">
        <v>2.5656193178456601E-2</v>
      </c>
      <c r="AF1740" s="17"/>
      <c r="AG1740" s="17">
        <v>1.3189395467587E-2</v>
      </c>
      <c r="AH1740" s="17">
        <v>9.9474469985543906E-3</v>
      </c>
      <c r="AI1740" s="17">
        <v>1.9626239901541599E-2</v>
      </c>
      <c r="AJ1740" s="17">
        <v>0</v>
      </c>
      <c r="AK1740" s="17">
        <v>2.2625617906142401E-2</v>
      </c>
      <c r="AL1740" s="17"/>
      <c r="AM1740" s="17">
        <v>4.9767239469270003E-2</v>
      </c>
      <c r="AN1740" s="17">
        <v>4.4245970740575603E-2</v>
      </c>
      <c r="AO1740" s="17">
        <v>1.07854731670324E-2</v>
      </c>
      <c r="AP1740" s="17">
        <v>0</v>
      </c>
      <c r="AQ1740" s="17">
        <v>0</v>
      </c>
      <c r="AR1740" s="17"/>
      <c r="AS1740" s="17">
        <v>2.88427042863151E-2</v>
      </c>
      <c r="AT1740" s="17">
        <v>1.11455494187444E-2</v>
      </c>
      <c r="AU1740" s="17">
        <v>1.9523289947456099E-2</v>
      </c>
      <c r="AV1740" s="17">
        <v>0</v>
      </c>
      <c r="AW1740" s="17"/>
      <c r="AX1740" s="17">
        <v>1.1096609195980199E-2</v>
      </c>
      <c r="AY1740" s="17"/>
      <c r="AZ1740" s="17">
        <v>1.9924225159117001E-2</v>
      </c>
      <c r="BA1740" s="17">
        <v>1.4466939229387099E-2</v>
      </c>
      <c r="BB1740" s="17">
        <v>1.4858205642724699E-2</v>
      </c>
      <c r="BC1740" s="17"/>
      <c r="BD1740" s="17">
        <v>2.0344143044343201E-2</v>
      </c>
      <c r="BE1740" s="17">
        <v>1.2646957208861401E-2</v>
      </c>
    </row>
    <row r="1741" spans="2:57" x14ac:dyDescent="0.35">
      <c r="B1741" t="s">
        <v>108</v>
      </c>
      <c r="C1741" s="17">
        <v>0.73499429109167402</v>
      </c>
      <c r="D1741" s="17">
        <v>0.68560636917865103</v>
      </c>
      <c r="E1741" s="17">
        <v>0.76279360579635602</v>
      </c>
      <c r="F1741" s="17"/>
      <c r="G1741" s="17">
        <v>0.61769264251970701</v>
      </c>
      <c r="H1741" s="17">
        <v>0.67667614586194103</v>
      </c>
      <c r="I1741" s="17">
        <v>0.69770819938475903</v>
      </c>
      <c r="J1741" s="17">
        <v>0.82940500337836898</v>
      </c>
      <c r="K1741" s="17">
        <v>0.83889192994425299</v>
      </c>
      <c r="L1741" s="17">
        <v>0.86164177354303995</v>
      </c>
      <c r="M1741" s="17"/>
      <c r="N1741" s="17">
        <v>0.77309626874918003</v>
      </c>
      <c r="O1741" s="17">
        <v>0.72015056251031495</v>
      </c>
      <c r="P1741" s="17">
        <v>0.68561006475308095</v>
      </c>
      <c r="Q1741" s="17">
        <v>0.65822264250432105</v>
      </c>
      <c r="R1741" s="17"/>
      <c r="S1741" s="17">
        <v>0.72499999999999998</v>
      </c>
      <c r="T1741" s="17">
        <v>0.73333333333333295</v>
      </c>
      <c r="U1741" s="17">
        <v>0.70588235294117596</v>
      </c>
      <c r="V1741" s="17">
        <v>0.69841269841269804</v>
      </c>
      <c r="W1741" s="17">
        <v>0.79661016949152497</v>
      </c>
      <c r="X1741" s="17">
        <v>0.734177215189873</v>
      </c>
      <c r="Y1741" s="17">
        <v>0.65714285714285703</v>
      </c>
      <c r="Z1741" s="17">
        <v>0.67441860465116299</v>
      </c>
      <c r="AA1741" s="17">
        <v>0.844444444444445</v>
      </c>
      <c r="AB1741" s="17"/>
      <c r="AC1741" s="17">
        <v>0.74872573525312502</v>
      </c>
      <c r="AD1741" s="17">
        <v>0.74032348294037098</v>
      </c>
      <c r="AE1741" s="17">
        <v>0.70374258505225196</v>
      </c>
      <c r="AF1741" s="17"/>
      <c r="AG1741" s="17">
        <v>0.72151665737745696</v>
      </c>
      <c r="AH1741" s="17">
        <v>0.759678730152333</v>
      </c>
      <c r="AI1741" s="17">
        <v>0.74798956700005403</v>
      </c>
      <c r="AJ1741" s="17">
        <v>0.57716385061359399</v>
      </c>
      <c r="AK1741" s="17">
        <v>0.73382678934783396</v>
      </c>
      <c r="AL1741" s="17"/>
      <c r="AM1741" s="17">
        <v>0.47069348626989499</v>
      </c>
      <c r="AN1741" s="17">
        <v>0.67149928882304499</v>
      </c>
      <c r="AO1741" s="17">
        <v>0.76672227154334005</v>
      </c>
      <c r="AP1741" s="17">
        <v>0.79116431143160904</v>
      </c>
      <c r="AQ1741" s="17">
        <v>0.78366534378366903</v>
      </c>
      <c r="AR1741" s="17"/>
      <c r="AS1741" s="17">
        <v>0.75795230161369098</v>
      </c>
      <c r="AT1741" s="17">
        <v>0.73015504967245903</v>
      </c>
      <c r="AU1741" s="17">
        <v>0.789954265938275</v>
      </c>
      <c r="AV1741" s="17">
        <v>0.62890771949132795</v>
      </c>
      <c r="AW1741" s="17"/>
      <c r="AX1741" s="17">
        <v>0.74960344770548204</v>
      </c>
      <c r="AY1741" s="17"/>
      <c r="AZ1741" s="17">
        <v>0.72075045201261501</v>
      </c>
      <c r="BA1741" s="17">
        <v>0.66517614810697601</v>
      </c>
      <c r="BB1741" s="17">
        <v>0.83791892060719397</v>
      </c>
      <c r="BC1741" s="17"/>
      <c r="BD1741" s="17">
        <v>0.75408131519536103</v>
      </c>
      <c r="BE1741" s="17">
        <v>0.695004667865595</v>
      </c>
    </row>
    <row r="1742" spans="2:57" x14ac:dyDescent="0.35">
      <c r="B1742" t="s">
        <v>109</v>
      </c>
      <c r="C1742" s="17">
        <v>6.8305796473956099E-2</v>
      </c>
      <c r="D1742" s="17">
        <v>9.3914032280488002E-2</v>
      </c>
      <c r="E1742" s="17">
        <v>5.3566600934397898E-2</v>
      </c>
      <c r="F1742" s="17"/>
      <c r="G1742" s="17">
        <v>0.175425389124412</v>
      </c>
      <c r="H1742" s="17">
        <v>8.7131286104424902E-2</v>
      </c>
      <c r="I1742" s="17">
        <v>8.0167010406750505E-2</v>
      </c>
      <c r="J1742" s="17">
        <v>2.6377489100171101E-2</v>
      </c>
      <c r="K1742" s="17">
        <v>9.9787396757767301E-3</v>
      </c>
      <c r="L1742" s="17">
        <v>0</v>
      </c>
      <c r="M1742" s="17"/>
      <c r="N1742" s="17">
        <v>5.0120157394088101E-2</v>
      </c>
      <c r="O1742" s="17">
        <v>7.9932367918826394E-2</v>
      </c>
      <c r="P1742" s="17">
        <v>0.112773761937966</v>
      </c>
      <c r="Q1742" s="17">
        <v>6.0728492112655401E-2</v>
      </c>
      <c r="R1742" s="17"/>
      <c r="S1742" s="17">
        <v>0.05</v>
      </c>
      <c r="T1742" s="17">
        <v>5.7142857142857099E-2</v>
      </c>
      <c r="U1742" s="17">
        <v>2.9411764705882401E-2</v>
      </c>
      <c r="V1742" s="17">
        <v>0.14285714285714299</v>
      </c>
      <c r="W1742" s="17">
        <v>5.0847457627118599E-2</v>
      </c>
      <c r="X1742" s="17">
        <v>7.5949367088607597E-2</v>
      </c>
      <c r="Y1742" s="17">
        <v>0.114285714285714</v>
      </c>
      <c r="Z1742" s="17">
        <v>9.3023255813953501E-2</v>
      </c>
      <c r="AA1742" s="17">
        <v>3.3333333333333298E-2</v>
      </c>
      <c r="AB1742" s="17"/>
      <c r="AC1742" s="17">
        <v>7.2986101671510206E-2</v>
      </c>
      <c r="AD1742" s="17">
        <v>6.4907233079258594E-2</v>
      </c>
      <c r="AE1742" s="17">
        <v>4.9646145453967797E-2</v>
      </c>
      <c r="AF1742" s="17"/>
      <c r="AG1742" s="17">
        <v>4.8135467274157198E-2</v>
      </c>
      <c r="AH1742" s="17">
        <v>8.8672389204832697E-2</v>
      </c>
      <c r="AI1742" s="17">
        <v>3.7456115099339403E-2</v>
      </c>
      <c r="AJ1742" s="17">
        <v>0.21919825984191299</v>
      </c>
      <c r="AK1742" s="17">
        <v>2.5488736221425799E-2</v>
      </c>
      <c r="AL1742" s="17"/>
      <c r="AM1742" s="17">
        <v>0.127100135331323</v>
      </c>
      <c r="AN1742" s="17">
        <v>7.6783161187411103E-2</v>
      </c>
      <c r="AO1742" s="17">
        <v>4.1539744945304401E-2</v>
      </c>
      <c r="AP1742" s="17">
        <v>7.5440167389045798E-2</v>
      </c>
      <c r="AQ1742" s="17">
        <v>0.12634519855562801</v>
      </c>
      <c r="AR1742" s="17"/>
      <c r="AS1742" s="17">
        <v>4.95285162536718E-2</v>
      </c>
      <c r="AT1742" s="17">
        <v>7.5589993135545097E-2</v>
      </c>
      <c r="AU1742" s="17">
        <v>4.6922225321930203E-2</v>
      </c>
      <c r="AV1742" s="17">
        <v>0.11404942690344699</v>
      </c>
      <c r="AW1742" s="17"/>
      <c r="AX1742" s="17">
        <v>5.8527348275663998E-2</v>
      </c>
      <c r="AY1742" s="17"/>
      <c r="AZ1742" s="17">
        <v>6.7254887579690406E-2</v>
      </c>
      <c r="BA1742" s="17">
        <v>0.10750119265971</v>
      </c>
      <c r="BB1742" s="17">
        <v>2.4599745108212001E-2</v>
      </c>
      <c r="BC1742" s="17"/>
      <c r="BD1742" s="17">
        <v>5.8269054513813499E-2</v>
      </c>
      <c r="BE1742" s="17">
        <v>9.2656647138207399E-2</v>
      </c>
    </row>
    <row r="1743" spans="2:57" x14ac:dyDescent="0.35">
      <c r="B1743" t="s">
        <v>110</v>
      </c>
      <c r="C1743" s="17">
        <v>0.66668849461771795</v>
      </c>
      <c r="D1743" s="17">
        <v>0.59169233689816303</v>
      </c>
      <c r="E1743" s="17">
        <v>0.709227004861958</v>
      </c>
      <c r="F1743" s="17"/>
      <c r="G1743" s="17">
        <v>0.44226725339529499</v>
      </c>
      <c r="H1743" s="17">
        <v>0.58954485975751603</v>
      </c>
      <c r="I1743" s="17">
        <v>0.61754118897800903</v>
      </c>
      <c r="J1743" s="17">
        <v>0.80302751427819796</v>
      </c>
      <c r="K1743" s="17">
        <v>0.82891319026847599</v>
      </c>
      <c r="L1743" s="17">
        <v>0.86164177354303995</v>
      </c>
      <c r="M1743" s="17"/>
      <c r="N1743" s="17">
        <v>0.72297611135509099</v>
      </c>
      <c r="O1743" s="17">
        <v>0.64021819459148799</v>
      </c>
      <c r="P1743" s="17">
        <v>0.57283630281511499</v>
      </c>
      <c r="Q1743" s="17">
        <v>0.59749415039166598</v>
      </c>
      <c r="R1743" s="17"/>
      <c r="S1743" s="17">
        <v>0.67500000000000004</v>
      </c>
      <c r="T1743" s="17">
        <v>0.67619047619047601</v>
      </c>
      <c r="U1743" s="17">
        <v>0.67647058823529405</v>
      </c>
      <c r="V1743" s="17">
        <v>0.55555555555555602</v>
      </c>
      <c r="W1743" s="17">
        <v>0.74576271186440701</v>
      </c>
      <c r="X1743" s="17">
        <v>0.658227848101266</v>
      </c>
      <c r="Y1743" s="17">
        <v>0.54285714285714304</v>
      </c>
      <c r="Z1743" s="17">
        <v>0.581395348837209</v>
      </c>
      <c r="AA1743" s="17">
        <v>0.81111111111111101</v>
      </c>
      <c r="AB1743" s="17"/>
      <c r="AC1743" s="17">
        <v>0.67573963358161504</v>
      </c>
      <c r="AD1743" s="17">
        <v>0.67541624986111204</v>
      </c>
      <c r="AE1743" s="17">
        <v>0.65409643959828401</v>
      </c>
      <c r="AF1743" s="17"/>
      <c r="AG1743" s="17">
        <v>0.6733811901033</v>
      </c>
      <c r="AH1743" s="17">
        <v>0.671006340947501</v>
      </c>
      <c r="AI1743" s="17">
        <v>0.71053345190071404</v>
      </c>
      <c r="AJ1743" s="17">
        <v>0.357965590771681</v>
      </c>
      <c r="AK1743" s="17">
        <v>0.70833805312640896</v>
      </c>
      <c r="AL1743" s="17"/>
      <c r="AM1743" s="17">
        <v>0.34359335093857202</v>
      </c>
      <c r="AN1743" s="17">
        <v>0.59471612763563397</v>
      </c>
      <c r="AO1743" s="17">
        <v>0.72518252659803495</v>
      </c>
      <c r="AP1743" s="17">
        <v>0.71572414404256302</v>
      </c>
      <c r="AQ1743" s="17">
        <v>0.65732014522804105</v>
      </c>
      <c r="AR1743" s="17"/>
      <c r="AS1743" s="17">
        <v>0.70842378536001904</v>
      </c>
      <c r="AT1743" s="17">
        <v>0.65456505653691399</v>
      </c>
      <c r="AU1743" s="17">
        <v>0.74303204061634498</v>
      </c>
      <c r="AV1743" s="17">
        <v>0.51485829258788096</v>
      </c>
      <c r="AW1743" s="17"/>
      <c r="AX1743" s="17">
        <v>0.69107609942981796</v>
      </c>
      <c r="AY1743" s="17"/>
      <c r="AZ1743" s="17">
        <v>0.653495564432924</v>
      </c>
      <c r="BA1743" s="17">
        <v>0.55767495544726597</v>
      </c>
      <c r="BB1743" s="17">
        <v>0.81331917549898203</v>
      </c>
      <c r="BC1743" s="17"/>
      <c r="BD1743" s="17">
        <v>0.695812260681547</v>
      </c>
      <c r="BE1743" s="17">
        <v>0.60234802072738702</v>
      </c>
    </row>
    <row r="1744" spans="2:57" x14ac:dyDescent="0.35">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c r="AF1744" s="17"/>
      <c r="AG1744" s="17"/>
      <c r="AH1744" s="17"/>
      <c r="AI1744" s="17"/>
      <c r="AJ1744" s="17"/>
      <c r="AK1744" s="17"/>
      <c r="AL1744" s="17"/>
      <c r="AM1744" s="17"/>
      <c r="AN1744" s="17"/>
      <c r="AO1744" s="17"/>
      <c r="AP1744" s="17"/>
      <c r="AQ1744" s="17"/>
      <c r="AR1744" s="17"/>
      <c r="AS1744" s="17"/>
      <c r="AT1744" s="17"/>
      <c r="AU1744" s="17"/>
      <c r="AV1744" s="17"/>
      <c r="AW1744" s="17"/>
      <c r="AX1744" s="17"/>
      <c r="AY1744" s="17"/>
      <c r="AZ1744" s="17"/>
      <c r="BA1744" s="17"/>
      <c r="BB1744" s="17"/>
      <c r="BC1744" s="17"/>
      <c r="BD1744" s="17"/>
      <c r="BE1744" s="17"/>
    </row>
    <row r="1745" spans="2:57" x14ac:dyDescent="0.35">
      <c r="B1745" s="6" t="s">
        <v>653</v>
      </c>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c r="BA1745" s="17"/>
      <c r="BB1745" s="17"/>
      <c r="BC1745" s="17"/>
      <c r="BD1745" s="17"/>
      <c r="BE1745" s="17"/>
    </row>
    <row r="1746" spans="2:57" x14ac:dyDescent="0.35">
      <c r="B1746" s="24" t="s">
        <v>85</v>
      </c>
      <c r="C1746" s="17"/>
      <c r="D1746" s="17"/>
      <c r="E1746" s="17"/>
      <c r="F1746" s="17"/>
      <c r="G1746" s="17"/>
      <c r="H1746" s="17"/>
      <c r="I1746" s="17"/>
      <c r="J1746" s="17"/>
      <c r="K1746" s="17"/>
      <c r="L1746" s="17"/>
      <c r="M1746" s="17"/>
      <c r="N1746" s="17"/>
      <c r="O1746" s="17"/>
      <c r="P1746" s="17"/>
      <c r="Q1746" s="17"/>
      <c r="R1746" s="17"/>
      <c r="S1746" s="17"/>
      <c r="T1746" s="17"/>
      <c r="U1746" s="17"/>
      <c r="V1746" s="17"/>
      <c r="W1746" s="17"/>
      <c r="X1746" s="17"/>
      <c r="Y1746" s="17"/>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c r="BA1746" s="17"/>
      <c r="BB1746" s="17"/>
      <c r="BC1746" s="17"/>
      <c r="BD1746" s="17"/>
      <c r="BE1746" s="17"/>
    </row>
    <row r="1747" spans="2:57" x14ac:dyDescent="0.35">
      <c r="B1747" t="s">
        <v>103</v>
      </c>
      <c r="C1747" s="17">
        <v>0.25990619769518603</v>
      </c>
      <c r="D1747" s="17">
        <v>0.276879937292418</v>
      </c>
      <c r="E1747" s="17">
        <v>0.25114588675671001</v>
      </c>
      <c r="F1747" s="17"/>
      <c r="G1747" s="17">
        <v>0.162964865384085</v>
      </c>
      <c r="H1747" s="17">
        <v>0.276233443798798</v>
      </c>
      <c r="I1747" s="17">
        <v>0.22519418381262499</v>
      </c>
      <c r="J1747" s="17">
        <v>0.30478638243851403</v>
      </c>
      <c r="K1747" s="17">
        <v>0.285169721881539</v>
      </c>
      <c r="L1747" s="17">
        <v>0.31683724586962397</v>
      </c>
      <c r="M1747" s="17"/>
      <c r="N1747" s="17">
        <v>0.28970775362576701</v>
      </c>
      <c r="O1747" s="17">
        <v>0.26386063441853302</v>
      </c>
      <c r="P1747" s="17">
        <v>0.23590855935084801</v>
      </c>
      <c r="Q1747" s="17">
        <v>0.13332852820077901</v>
      </c>
      <c r="R1747" s="17"/>
      <c r="S1747" s="17">
        <v>0.22500000000000001</v>
      </c>
      <c r="T1747" s="17">
        <v>0.21904761904761899</v>
      </c>
      <c r="U1747" s="17">
        <v>0.29411764705882398</v>
      </c>
      <c r="V1747" s="17">
        <v>0.25396825396825401</v>
      </c>
      <c r="W1747" s="17">
        <v>0.27118644067796599</v>
      </c>
      <c r="X1747" s="17">
        <v>0.354430379746835</v>
      </c>
      <c r="Y1747" s="17">
        <v>0.2</v>
      </c>
      <c r="Z1747" s="17">
        <v>0.209302325581395</v>
      </c>
      <c r="AA1747" s="17">
        <v>0.31111111111111101</v>
      </c>
      <c r="AB1747" s="17"/>
      <c r="AC1747" s="17">
        <v>0.27945246025537601</v>
      </c>
      <c r="AD1747" s="17">
        <v>0.25916889056358999</v>
      </c>
      <c r="AE1747" s="17">
        <v>0.23326452221992</v>
      </c>
      <c r="AF1747" s="17"/>
      <c r="AG1747" s="17">
        <v>0.27351863177632502</v>
      </c>
      <c r="AH1747" s="17">
        <v>0.24576479468982801</v>
      </c>
      <c r="AI1747" s="17">
        <v>0.242462895317302</v>
      </c>
      <c r="AJ1747" s="17">
        <v>0.57716385061359399</v>
      </c>
      <c r="AK1747" s="17">
        <v>0.27759425120376102</v>
      </c>
      <c r="AL1747" s="17"/>
      <c r="AM1747" s="17">
        <v>0.191863770656445</v>
      </c>
      <c r="AN1747" s="17">
        <v>0.280332497884903</v>
      </c>
      <c r="AO1747" s="17">
        <v>0.242652857130918</v>
      </c>
      <c r="AP1747" s="17">
        <v>0.28169994086595201</v>
      </c>
      <c r="AQ1747" s="17">
        <v>0.39013869999233097</v>
      </c>
      <c r="AR1747" s="17"/>
      <c r="AS1747" s="17">
        <v>0.25777265119524001</v>
      </c>
      <c r="AT1747" s="17">
        <v>0.29240017175981903</v>
      </c>
      <c r="AU1747" s="17">
        <v>0.266255051065865</v>
      </c>
      <c r="AV1747" s="17">
        <v>0.17896235672383201</v>
      </c>
      <c r="AW1747" s="17"/>
      <c r="AX1747" s="17">
        <v>0.26403834753969802</v>
      </c>
      <c r="AY1747" s="17"/>
      <c r="AZ1747" s="17">
        <v>0.25902600009457799</v>
      </c>
      <c r="BA1747" s="17">
        <v>0.217434824388369</v>
      </c>
      <c r="BB1747" s="17">
        <v>0.31134774433859902</v>
      </c>
      <c r="BC1747" s="17"/>
      <c r="BD1747" s="17">
        <v>0.25760749251989101</v>
      </c>
      <c r="BE1747" s="17">
        <v>0.26023364311284902</v>
      </c>
    </row>
    <row r="1748" spans="2:57" x14ac:dyDescent="0.35">
      <c r="B1748" t="s">
        <v>104</v>
      </c>
      <c r="C1748" s="17">
        <v>0.43129910546360001</v>
      </c>
      <c r="D1748" s="17">
        <v>0.413327907447058</v>
      </c>
      <c r="E1748" s="17">
        <v>0.441424932862574</v>
      </c>
      <c r="F1748" s="17"/>
      <c r="G1748" s="17">
        <v>0.40847199857135302</v>
      </c>
      <c r="H1748" s="17">
        <v>0.380856678152176</v>
      </c>
      <c r="I1748" s="17">
        <v>0.38662677834233999</v>
      </c>
      <c r="J1748" s="17">
        <v>0.54487985555264595</v>
      </c>
      <c r="K1748" s="17">
        <v>0.52130493445579895</v>
      </c>
      <c r="L1748" s="17">
        <v>0.350920698110883</v>
      </c>
      <c r="M1748" s="17"/>
      <c r="N1748" s="17">
        <v>0.42636099675231198</v>
      </c>
      <c r="O1748" s="17">
        <v>0.46115310068687998</v>
      </c>
      <c r="P1748" s="17">
        <v>0.43719186833483498</v>
      </c>
      <c r="Q1748" s="17">
        <v>0.38783326214603298</v>
      </c>
      <c r="R1748" s="17"/>
      <c r="S1748" s="17">
        <v>0.43333333333333302</v>
      </c>
      <c r="T1748" s="17">
        <v>0.48571428571428599</v>
      </c>
      <c r="U1748" s="17">
        <v>0.35294117647058798</v>
      </c>
      <c r="V1748" s="17">
        <v>0.49206349206349198</v>
      </c>
      <c r="W1748" s="17">
        <v>0.42372881355932202</v>
      </c>
      <c r="X1748" s="17">
        <v>0.341772151898734</v>
      </c>
      <c r="Y1748" s="17">
        <v>0.42857142857142899</v>
      </c>
      <c r="Z1748" s="17">
        <v>0.418604651162791</v>
      </c>
      <c r="AA1748" s="17">
        <v>0.45555555555555599</v>
      </c>
      <c r="AB1748" s="17"/>
      <c r="AC1748" s="17">
        <v>0.44977812232293402</v>
      </c>
      <c r="AD1748" s="17">
        <v>0.420127520775817</v>
      </c>
      <c r="AE1748" s="17">
        <v>0.47606568682168998</v>
      </c>
      <c r="AF1748" s="17"/>
      <c r="AG1748" s="17">
        <v>0.41349774110099702</v>
      </c>
      <c r="AH1748" s="17">
        <v>0.458957972957585</v>
      </c>
      <c r="AI1748" s="17">
        <v>0.40862712321449701</v>
      </c>
      <c r="AJ1748" s="17">
        <v>0</v>
      </c>
      <c r="AK1748" s="17">
        <v>0.49960626135936498</v>
      </c>
      <c r="AL1748" s="17"/>
      <c r="AM1748" s="17">
        <v>0.34338806368229802</v>
      </c>
      <c r="AN1748" s="17">
        <v>0.41073572392795399</v>
      </c>
      <c r="AO1748" s="17">
        <v>0.47193168489588699</v>
      </c>
      <c r="AP1748" s="17">
        <v>0.44321432395072702</v>
      </c>
      <c r="AQ1748" s="17">
        <v>0.21522915860764499</v>
      </c>
      <c r="AR1748" s="17"/>
      <c r="AS1748" s="17">
        <v>0.43844006237294397</v>
      </c>
      <c r="AT1748" s="17">
        <v>0.40924422495784202</v>
      </c>
      <c r="AU1748" s="17">
        <v>0.47560271654855601</v>
      </c>
      <c r="AV1748" s="17">
        <v>0.40774002886544802</v>
      </c>
      <c r="AW1748" s="17"/>
      <c r="AX1748" s="17">
        <v>0.44000082577522398</v>
      </c>
      <c r="AY1748" s="17"/>
      <c r="AZ1748" s="17">
        <v>0.42663941432848301</v>
      </c>
      <c r="BA1748" s="17">
        <v>0.42222938084901301</v>
      </c>
      <c r="BB1748" s="17">
        <v>0.47120238948923998</v>
      </c>
      <c r="BC1748" s="17"/>
      <c r="BD1748" s="17">
        <v>0.42747581390112299</v>
      </c>
      <c r="BE1748" s="17">
        <v>0.42350968910653403</v>
      </c>
    </row>
    <row r="1749" spans="2:57" x14ac:dyDescent="0.35">
      <c r="B1749" t="s">
        <v>105</v>
      </c>
      <c r="C1749" s="17">
        <v>0.208334076963338</v>
      </c>
      <c r="D1749" s="17">
        <v>0.19166877976774199</v>
      </c>
      <c r="E1749" s="17">
        <v>0.216883781561195</v>
      </c>
      <c r="F1749" s="17"/>
      <c r="G1749" s="17">
        <v>0.25898930512040802</v>
      </c>
      <c r="H1749" s="17">
        <v>0.205155419664141</v>
      </c>
      <c r="I1749" s="17">
        <v>0.28148992279903401</v>
      </c>
      <c r="J1749" s="17">
        <v>8.0540663252256506E-2</v>
      </c>
      <c r="K1749" s="17">
        <v>0.151457231393682</v>
      </c>
      <c r="L1749" s="17">
        <v>0.33224205601949303</v>
      </c>
      <c r="M1749" s="17"/>
      <c r="N1749" s="17">
        <v>0.185980361977025</v>
      </c>
      <c r="O1749" s="17">
        <v>0.176244688047513</v>
      </c>
      <c r="P1749" s="17">
        <v>0.234537147935312</v>
      </c>
      <c r="Q1749" s="17">
        <v>0.34180782965086198</v>
      </c>
      <c r="R1749" s="17"/>
      <c r="S1749" s="17">
        <v>0.233333333333333</v>
      </c>
      <c r="T1749" s="17">
        <v>0.17142857142857101</v>
      </c>
      <c r="U1749" s="17">
        <v>0.29411764705882398</v>
      </c>
      <c r="V1749" s="17">
        <v>0.126984126984127</v>
      </c>
      <c r="W1749" s="17">
        <v>0.186440677966102</v>
      </c>
      <c r="X1749" s="17">
        <v>0.189873417721519</v>
      </c>
      <c r="Y1749" s="17">
        <v>0.28571428571428598</v>
      </c>
      <c r="Z1749" s="17">
        <v>0.34883720930232598</v>
      </c>
      <c r="AA1749" s="17">
        <v>0.14444444444444399</v>
      </c>
      <c r="AB1749" s="17"/>
      <c r="AC1749" s="17">
        <v>0.188771456932465</v>
      </c>
      <c r="AD1749" s="17">
        <v>0.21415325509222999</v>
      </c>
      <c r="AE1749" s="17">
        <v>0.15395589444989499</v>
      </c>
      <c r="AF1749" s="17"/>
      <c r="AG1749" s="17">
        <v>0.23023597121395001</v>
      </c>
      <c r="AH1749" s="17">
        <v>0.20931843384777499</v>
      </c>
      <c r="AI1749" s="17">
        <v>0.223324604126068</v>
      </c>
      <c r="AJ1749" s="17">
        <v>0.20363788954449299</v>
      </c>
      <c r="AK1749" s="17">
        <v>0.110928376678726</v>
      </c>
      <c r="AL1749" s="17"/>
      <c r="AM1749" s="17">
        <v>0.27479745603239097</v>
      </c>
      <c r="AN1749" s="17">
        <v>0.214028769893752</v>
      </c>
      <c r="AO1749" s="17">
        <v>0.18886906557333399</v>
      </c>
      <c r="AP1749" s="17">
        <v>0.18776095477565699</v>
      </c>
      <c r="AQ1749" s="17">
        <v>0.26939244045308203</v>
      </c>
      <c r="AR1749" s="17"/>
      <c r="AS1749" s="17">
        <v>0.21971668384451301</v>
      </c>
      <c r="AT1749" s="17">
        <v>0.174812721116159</v>
      </c>
      <c r="AU1749" s="17">
        <v>0.19393688112537899</v>
      </c>
      <c r="AV1749" s="17">
        <v>0.287019550489715</v>
      </c>
      <c r="AW1749" s="17"/>
      <c r="AX1749" s="17">
        <v>0.20129899420871999</v>
      </c>
      <c r="AY1749" s="17"/>
      <c r="AZ1749" s="17">
        <v>0.20158497700852199</v>
      </c>
      <c r="BA1749" s="17">
        <v>0.23874451150357701</v>
      </c>
      <c r="BB1749" s="17">
        <v>0.16382261756028099</v>
      </c>
      <c r="BC1749" s="17"/>
      <c r="BD1749" s="17">
        <v>0.23036101482747101</v>
      </c>
      <c r="BE1749" s="17">
        <v>0.19401593556963401</v>
      </c>
    </row>
    <row r="1750" spans="2:57" x14ac:dyDescent="0.35">
      <c r="B1750" t="s">
        <v>106</v>
      </c>
      <c r="C1750" s="17">
        <v>6.4618316543113202E-2</v>
      </c>
      <c r="D1750" s="17">
        <v>8.2134818275488602E-2</v>
      </c>
      <c r="E1750" s="17">
        <v>5.4620581736714198E-2</v>
      </c>
      <c r="F1750" s="17"/>
      <c r="G1750" s="17">
        <v>7.1075697630750001E-2</v>
      </c>
      <c r="H1750" s="17">
        <v>8.7437837821382106E-2</v>
      </c>
      <c r="I1750" s="17">
        <v>7.7865529826830204E-2</v>
      </c>
      <c r="J1750" s="17">
        <v>5.9576014601463799E-2</v>
      </c>
      <c r="K1750" s="17">
        <v>2.1492670070903701E-2</v>
      </c>
      <c r="L1750" s="17">
        <v>0</v>
      </c>
      <c r="M1750" s="17"/>
      <c r="N1750" s="17">
        <v>6.9009804100788302E-2</v>
      </c>
      <c r="O1750" s="17">
        <v>5.7934702907613003E-2</v>
      </c>
      <c r="P1750" s="17">
        <v>5.8283458626607498E-2</v>
      </c>
      <c r="Q1750" s="17">
        <v>7.2621742866060601E-2</v>
      </c>
      <c r="R1750" s="17"/>
      <c r="S1750" s="17">
        <v>7.4999999999999997E-2</v>
      </c>
      <c r="T1750" s="17">
        <v>6.6666666666666693E-2</v>
      </c>
      <c r="U1750" s="17">
        <v>5.8823529411764698E-2</v>
      </c>
      <c r="V1750" s="17">
        <v>4.7619047619047603E-2</v>
      </c>
      <c r="W1750" s="17">
        <v>8.4745762711864403E-2</v>
      </c>
      <c r="X1750" s="17">
        <v>7.5949367088607597E-2</v>
      </c>
      <c r="Y1750" s="17">
        <v>4.2857142857142899E-2</v>
      </c>
      <c r="Z1750" s="17">
        <v>2.32558139534884E-2</v>
      </c>
      <c r="AA1750" s="17">
        <v>7.7777777777777807E-2</v>
      </c>
      <c r="AB1750" s="17"/>
      <c r="AC1750" s="17">
        <v>5.7664002699217599E-2</v>
      </c>
      <c r="AD1750" s="17">
        <v>7.5478372446736705E-2</v>
      </c>
      <c r="AE1750" s="17">
        <v>6.5761844686666696E-2</v>
      </c>
      <c r="AF1750" s="17"/>
      <c r="AG1750" s="17">
        <v>6.4934091404005495E-2</v>
      </c>
      <c r="AH1750" s="17">
        <v>5.8048984605832299E-2</v>
      </c>
      <c r="AI1750" s="17">
        <v>8.8129262242792994E-2</v>
      </c>
      <c r="AJ1750" s="17">
        <v>0</v>
      </c>
      <c r="AK1750" s="17">
        <v>6.6619874945863702E-2</v>
      </c>
      <c r="AL1750" s="17"/>
      <c r="AM1750" s="17">
        <v>8.5547621814065694E-2</v>
      </c>
      <c r="AN1750" s="17">
        <v>5.8468380199848402E-2</v>
      </c>
      <c r="AO1750" s="17">
        <v>6.9185758340890302E-2</v>
      </c>
      <c r="AP1750" s="17">
        <v>5.8787637824450102E-2</v>
      </c>
      <c r="AQ1750" s="17">
        <v>3.9307395106195298E-2</v>
      </c>
      <c r="AR1750" s="17"/>
      <c r="AS1750" s="17">
        <v>3.7196761209755499E-2</v>
      </c>
      <c r="AT1750" s="17">
        <v>9.1102570573058303E-2</v>
      </c>
      <c r="AU1750" s="17">
        <v>3.8430613138239297E-2</v>
      </c>
      <c r="AV1750" s="17">
        <v>8.73993298515401E-2</v>
      </c>
      <c r="AW1750" s="17"/>
      <c r="AX1750" s="17">
        <v>6.3223656740614906E-2</v>
      </c>
      <c r="AY1750" s="17"/>
      <c r="AZ1750" s="17">
        <v>4.9801824094663001E-2</v>
      </c>
      <c r="BA1750" s="17">
        <v>8.1671005182012299E-2</v>
      </c>
      <c r="BB1750" s="17">
        <v>4.8725699168765402E-2</v>
      </c>
      <c r="BC1750" s="17"/>
      <c r="BD1750" s="17">
        <v>5.6927759885403398E-2</v>
      </c>
      <c r="BE1750" s="17">
        <v>7.6496795121150304E-2</v>
      </c>
    </row>
    <row r="1751" spans="2:57" x14ac:dyDescent="0.35">
      <c r="B1751" t="s">
        <v>107</v>
      </c>
      <c r="C1751" s="17">
        <v>1.9042217510105E-2</v>
      </c>
      <c r="D1751" s="17">
        <v>1.5518068753677399E-2</v>
      </c>
      <c r="E1751" s="17">
        <v>2.1204325599645499E-2</v>
      </c>
      <c r="F1751" s="17"/>
      <c r="G1751" s="17">
        <v>5.6042125044835203E-2</v>
      </c>
      <c r="H1751" s="17">
        <v>2.7201674349390199E-2</v>
      </c>
      <c r="I1751" s="17">
        <v>2.2856708643923598E-2</v>
      </c>
      <c r="J1751" s="17">
        <v>0</v>
      </c>
      <c r="K1751" s="17">
        <v>0</v>
      </c>
      <c r="L1751" s="17">
        <v>0</v>
      </c>
      <c r="M1751" s="17"/>
      <c r="N1751" s="17">
        <v>1.41274392035485E-2</v>
      </c>
      <c r="O1751" s="17">
        <v>1.6517689486424701E-2</v>
      </c>
      <c r="P1751" s="17">
        <v>3.4078965752397203E-2</v>
      </c>
      <c r="Q1751" s="17">
        <v>3.0210082934696299E-2</v>
      </c>
      <c r="R1751" s="17"/>
      <c r="S1751" s="17">
        <v>1.6666666666666701E-2</v>
      </c>
      <c r="T1751" s="17">
        <v>1.9047619047619001E-2</v>
      </c>
      <c r="U1751" s="17">
        <v>0</v>
      </c>
      <c r="V1751" s="17">
        <v>3.17460317460318E-2</v>
      </c>
      <c r="W1751" s="17">
        <v>3.3898305084745797E-2</v>
      </c>
      <c r="X1751" s="17">
        <v>2.53164556962025E-2</v>
      </c>
      <c r="Y1751" s="17">
        <v>2.8571428571428598E-2</v>
      </c>
      <c r="Z1751" s="17">
        <v>0</v>
      </c>
      <c r="AA1751" s="17">
        <v>1.1111111111111099E-2</v>
      </c>
      <c r="AB1751" s="17"/>
      <c r="AC1751" s="17">
        <v>9.5773098665708004E-3</v>
      </c>
      <c r="AD1751" s="17">
        <v>2.2197494206968399E-2</v>
      </c>
      <c r="AE1751" s="17">
        <v>2.7418176294565E-2</v>
      </c>
      <c r="AF1751" s="17"/>
      <c r="AG1751" s="17">
        <v>9.39560460411599E-3</v>
      </c>
      <c r="AH1751" s="17">
        <v>1.7426323415407501E-2</v>
      </c>
      <c r="AI1751" s="17">
        <v>3.7456115099339403E-2</v>
      </c>
      <c r="AJ1751" s="17">
        <v>0.21919825984191299</v>
      </c>
      <c r="AK1751" s="17">
        <v>0</v>
      </c>
      <c r="AL1751" s="17"/>
      <c r="AM1751" s="17">
        <v>7.0143484969194994E-2</v>
      </c>
      <c r="AN1751" s="17">
        <v>1.89174519641679E-2</v>
      </c>
      <c r="AO1751" s="17">
        <v>1.0813299046436801E-2</v>
      </c>
      <c r="AP1751" s="17">
        <v>1.0996738179934301E-2</v>
      </c>
      <c r="AQ1751" s="17">
        <v>8.5932305840746306E-2</v>
      </c>
      <c r="AR1751" s="17"/>
      <c r="AS1751" s="17">
        <v>1.6975152261637701E-2</v>
      </c>
      <c r="AT1751" s="17">
        <v>2.0781336326702499E-2</v>
      </c>
      <c r="AU1751" s="17">
        <v>1.2671417044240201E-2</v>
      </c>
      <c r="AV1751" s="17">
        <v>2.7566866444629901E-2</v>
      </c>
      <c r="AW1751" s="17"/>
      <c r="AX1751" s="17">
        <v>2.2304992803322501E-2</v>
      </c>
      <c r="AY1751" s="17"/>
      <c r="AZ1751" s="17">
        <v>2.7817006442418E-2</v>
      </c>
      <c r="BA1751" s="17">
        <v>2.40312489916325E-2</v>
      </c>
      <c r="BB1751" s="17">
        <v>4.9015494431146403E-3</v>
      </c>
      <c r="BC1751" s="17"/>
      <c r="BD1751" s="17">
        <v>1.3980809187483701E-2</v>
      </c>
      <c r="BE1751" s="17">
        <v>2.88308504364552E-2</v>
      </c>
    </row>
    <row r="1752" spans="2:57" x14ac:dyDescent="0.35">
      <c r="B1752" t="s">
        <v>81</v>
      </c>
      <c r="C1752" s="17">
        <v>1.6800085824657699E-2</v>
      </c>
      <c r="D1752" s="17">
        <v>2.04704884636152E-2</v>
      </c>
      <c r="E1752" s="17">
        <v>1.4720491483161499E-2</v>
      </c>
      <c r="F1752" s="17"/>
      <c r="G1752" s="17">
        <v>4.2456008248568697E-2</v>
      </c>
      <c r="H1752" s="17">
        <v>2.3114946214113301E-2</v>
      </c>
      <c r="I1752" s="17">
        <v>5.9668765752475001E-3</v>
      </c>
      <c r="J1752" s="17">
        <v>1.0217084155119601E-2</v>
      </c>
      <c r="K1752" s="17">
        <v>2.05754421980767E-2</v>
      </c>
      <c r="L1752" s="17">
        <v>0</v>
      </c>
      <c r="M1752" s="17"/>
      <c r="N1752" s="17">
        <v>1.48136443405592E-2</v>
      </c>
      <c r="O1752" s="17">
        <v>2.4289184453036801E-2</v>
      </c>
      <c r="P1752" s="17">
        <v>0</v>
      </c>
      <c r="Q1752" s="17">
        <v>3.41985542015689E-2</v>
      </c>
      <c r="R1752" s="17"/>
      <c r="S1752" s="17">
        <v>1.6666666666666701E-2</v>
      </c>
      <c r="T1752" s="17">
        <v>3.8095238095238099E-2</v>
      </c>
      <c r="U1752" s="17">
        <v>0</v>
      </c>
      <c r="V1752" s="17">
        <v>4.7619047619047603E-2</v>
      </c>
      <c r="W1752" s="17">
        <v>0</v>
      </c>
      <c r="X1752" s="17">
        <v>1.26582278481013E-2</v>
      </c>
      <c r="Y1752" s="17">
        <v>1.4285714285714299E-2</v>
      </c>
      <c r="Z1752" s="17">
        <v>0</v>
      </c>
      <c r="AA1752" s="17">
        <v>0</v>
      </c>
      <c r="AB1752" s="17"/>
      <c r="AC1752" s="17">
        <v>1.4756647923436301E-2</v>
      </c>
      <c r="AD1752" s="17">
        <v>8.8744669146580898E-3</v>
      </c>
      <c r="AE1752" s="17">
        <v>4.3533875527263899E-2</v>
      </c>
      <c r="AF1752" s="17"/>
      <c r="AG1752" s="17">
        <v>8.4179599006064792E-3</v>
      </c>
      <c r="AH1752" s="17">
        <v>1.0483490483572E-2</v>
      </c>
      <c r="AI1752" s="17">
        <v>0</v>
      </c>
      <c r="AJ1752" s="17">
        <v>0</v>
      </c>
      <c r="AK1752" s="17">
        <v>4.5251235812284803E-2</v>
      </c>
      <c r="AL1752" s="17"/>
      <c r="AM1752" s="17">
        <v>3.4259602845604697E-2</v>
      </c>
      <c r="AN1752" s="17">
        <v>1.75171761293746E-2</v>
      </c>
      <c r="AO1752" s="17">
        <v>1.6547335012534001E-2</v>
      </c>
      <c r="AP1752" s="17">
        <v>1.7540404403279301E-2</v>
      </c>
      <c r="AQ1752" s="17">
        <v>0</v>
      </c>
      <c r="AR1752" s="17"/>
      <c r="AS1752" s="17">
        <v>2.9898689115910201E-2</v>
      </c>
      <c r="AT1752" s="17">
        <v>1.16589752664199E-2</v>
      </c>
      <c r="AU1752" s="17">
        <v>1.3103321077719301E-2</v>
      </c>
      <c r="AV1752" s="17">
        <v>1.1311867624834099E-2</v>
      </c>
      <c r="AW1752" s="17"/>
      <c r="AX1752" s="17">
        <v>9.1331829324202297E-3</v>
      </c>
      <c r="AY1752" s="17"/>
      <c r="AZ1752" s="17">
        <v>3.5130778031335803E-2</v>
      </c>
      <c r="BA1752" s="17">
        <v>1.58890290853963E-2</v>
      </c>
      <c r="BB1752" s="17">
        <v>0</v>
      </c>
      <c r="BC1752" s="17"/>
      <c r="BD1752" s="17">
        <v>1.3647109678627501E-2</v>
      </c>
      <c r="BE1752" s="17">
        <v>1.6913086653377599E-2</v>
      </c>
    </row>
    <row r="1753" spans="2:57" x14ac:dyDescent="0.35">
      <c r="B1753" t="s">
        <v>108</v>
      </c>
      <c r="C1753" s="17">
        <v>0.69120530315878603</v>
      </c>
      <c r="D1753" s="17">
        <v>0.69020784473947605</v>
      </c>
      <c r="E1753" s="17">
        <v>0.69257081961928402</v>
      </c>
      <c r="F1753" s="17"/>
      <c r="G1753" s="17">
        <v>0.57143686395543802</v>
      </c>
      <c r="H1753" s="17">
        <v>0.65709012195097305</v>
      </c>
      <c r="I1753" s="17">
        <v>0.61182096215496495</v>
      </c>
      <c r="J1753" s="17">
        <v>0.84966623799116003</v>
      </c>
      <c r="K1753" s="17">
        <v>0.80647465633733795</v>
      </c>
      <c r="L1753" s="17">
        <v>0.66775794398050703</v>
      </c>
      <c r="M1753" s="17"/>
      <c r="N1753" s="17">
        <v>0.71606875037807904</v>
      </c>
      <c r="O1753" s="17">
        <v>0.725013735105413</v>
      </c>
      <c r="P1753" s="17">
        <v>0.67310042768568301</v>
      </c>
      <c r="Q1753" s="17">
        <v>0.52116179034681198</v>
      </c>
      <c r="R1753" s="17"/>
      <c r="S1753" s="17">
        <v>0.65833333333333299</v>
      </c>
      <c r="T1753" s="17">
        <v>0.70476190476190503</v>
      </c>
      <c r="U1753" s="17">
        <v>0.64705882352941202</v>
      </c>
      <c r="V1753" s="17">
        <v>0.74603174603174605</v>
      </c>
      <c r="W1753" s="17">
        <v>0.69491525423728795</v>
      </c>
      <c r="X1753" s="17">
        <v>0.69620253164557</v>
      </c>
      <c r="Y1753" s="17">
        <v>0.628571428571429</v>
      </c>
      <c r="Z1753" s="17">
        <v>0.62790697674418605</v>
      </c>
      <c r="AA1753" s="17">
        <v>0.76666666666666705</v>
      </c>
      <c r="AB1753" s="17"/>
      <c r="AC1753" s="17">
        <v>0.72923058257830997</v>
      </c>
      <c r="AD1753" s="17">
        <v>0.67929641133940699</v>
      </c>
      <c r="AE1753" s="17">
        <v>0.70933020904161004</v>
      </c>
      <c r="AF1753" s="17"/>
      <c r="AG1753" s="17">
        <v>0.68701637287732198</v>
      </c>
      <c r="AH1753" s="17">
        <v>0.70472276764741404</v>
      </c>
      <c r="AI1753" s="17">
        <v>0.65109001853179904</v>
      </c>
      <c r="AJ1753" s="17">
        <v>0.57716385061359399</v>
      </c>
      <c r="AK1753" s="17">
        <v>0.77720051256312594</v>
      </c>
      <c r="AL1753" s="17"/>
      <c r="AM1753" s="17">
        <v>0.53525183433874302</v>
      </c>
      <c r="AN1753" s="17">
        <v>0.69106822181285699</v>
      </c>
      <c r="AO1753" s="17">
        <v>0.71458454202680499</v>
      </c>
      <c r="AP1753" s="17">
        <v>0.72491426481667898</v>
      </c>
      <c r="AQ1753" s="17">
        <v>0.60536785859997599</v>
      </c>
      <c r="AR1753" s="17"/>
      <c r="AS1753" s="17">
        <v>0.69621271356818404</v>
      </c>
      <c r="AT1753" s="17">
        <v>0.70164439671765999</v>
      </c>
      <c r="AU1753" s="17">
        <v>0.74185776761442201</v>
      </c>
      <c r="AV1753" s="17">
        <v>0.58670238558928001</v>
      </c>
      <c r="AW1753" s="17"/>
      <c r="AX1753" s="17">
        <v>0.70403917331492205</v>
      </c>
      <c r="AY1753" s="17"/>
      <c r="AZ1753" s="17">
        <v>0.68566541442306095</v>
      </c>
      <c r="BA1753" s="17">
        <v>0.63966420523738199</v>
      </c>
      <c r="BB1753" s="17">
        <v>0.782550133827839</v>
      </c>
      <c r="BC1753" s="17"/>
      <c r="BD1753" s="17">
        <v>0.685083306421014</v>
      </c>
      <c r="BE1753" s="17">
        <v>0.68374333221938299</v>
      </c>
    </row>
    <row r="1754" spans="2:57" x14ac:dyDescent="0.35">
      <c r="B1754" t="s">
        <v>109</v>
      </c>
      <c r="C1754" s="17">
        <v>8.3660534053218202E-2</v>
      </c>
      <c r="D1754" s="17">
        <v>9.7652887029166094E-2</v>
      </c>
      <c r="E1754" s="17">
        <v>7.5824907336359604E-2</v>
      </c>
      <c r="F1754" s="17"/>
      <c r="G1754" s="17">
        <v>0.127117822675585</v>
      </c>
      <c r="H1754" s="17">
        <v>0.11463951217077201</v>
      </c>
      <c r="I1754" s="17">
        <v>0.100722238470754</v>
      </c>
      <c r="J1754" s="17">
        <v>5.9576014601463799E-2</v>
      </c>
      <c r="K1754" s="17">
        <v>2.1492670070903701E-2</v>
      </c>
      <c r="L1754" s="17">
        <v>0</v>
      </c>
      <c r="M1754" s="17"/>
      <c r="N1754" s="17">
        <v>8.3137243304336805E-2</v>
      </c>
      <c r="O1754" s="17">
        <v>7.4452392394037795E-2</v>
      </c>
      <c r="P1754" s="17">
        <v>9.2362424379004701E-2</v>
      </c>
      <c r="Q1754" s="17">
        <v>0.102831825800757</v>
      </c>
      <c r="R1754" s="17"/>
      <c r="S1754" s="17">
        <v>9.1666666666666702E-2</v>
      </c>
      <c r="T1754" s="17">
        <v>8.5714285714285701E-2</v>
      </c>
      <c r="U1754" s="17">
        <v>5.8823529411764698E-2</v>
      </c>
      <c r="V1754" s="17">
        <v>7.9365079365079402E-2</v>
      </c>
      <c r="W1754" s="17">
        <v>0.11864406779661001</v>
      </c>
      <c r="X1754" s="17">
        <v>0.10126582278481</v>
      </c>
      <c r="Y1754" s="17">
        <v>7.1428571428571397E-2</v>
      </c>
      <c r="Z1754" s="17">
        <v>2.32558139534884E-2</v>
      </c>
      <c r="AA1754" s="17">
        <v>8.8888888888888906E-2</v>
      </c>
      <c r="AB1754" s="17"/>
      <c r="AC1754" s="17">
        <v>6.72413125657884E-2</v>
      </c>
      <c r="AD1754" s="17">
        <v>9.7675866653705104E-2</v>
      </c>
      <c r="AE1754" s="17">
        <v>9.3180020981231695E-2</v>
      </c>
      <c r="AF1754" s="17"/>
      <c r="AG1754" s="17">
        <v>7.4329696008121504E-2</v>
      </c>
      <c r="AH1754" s="17">
        <v>7.5475308021239806E-2</v>
      </c>
      <c r="AI1754" s="17">
        <v>0.12558537734213199</v>
      </c>
      <c r="AJ1754" s="17">
        <v>0.21919825984191299</v>
      </c>
      <c r="AK1754" s="17">
        <v>6.6619874945863702E-2</v>
      </c>
      <c r="AL1754" s="17"/>
      <c r="AM1754" s="17">
        <v>0.15569110678326101</v>
      </c>
      <c r="AN1754" s="17">
        <v>7.7385832164016302E-2</v>
      </c>
      <c r="AO1754" s="17">
        <v>7.9999057387327197E-2</v>
      </c>
      <c r="AP1754" s="17">
        <v>6.9784376004384405E-2</v>
      </c>
      <c r="AQ1754" s="17">
        <v>0.12523970094694201</v>
      </c>
      <c r="AR1754" s="17"/>
      <c r="AS1754" s="17">
        <v>5.4171913471393301E-2</v>
      </c>
      <c r="AT1754" s="17">
        <v>0.11188390689976099</v>
      </c>
      <c r="AU1754" s="17">
        <v>5.1102030182479503E-2</v>
      </c>
      <c r="AV1754" s="17">
        <v>0.11496619629617</v>
      </c>
      <c r="AW1754" s="17"/>
      <c r="AX1754" s="17">
        <v>8.5528649543937393E-2</v>
      </c>
      <c r="AY1754" s="17"/>
      <c r="AZ1754" s="17">
        <v>7.7618830537081004E-2</v>
      </c>
      <c r="BA1754" s="17">
        <v>0.105702254173645</v>
      </c>
      <c r="BB1754" s="17">
        <v>5.3627248611880098E-2</v>
      </c>
      <c r="BC1754" s="17"/>
      <c r="BD1754" s="17">
        <v>7.0908569072887104E-2</v>
      </c>
      <c r="BE1754" s="17">
        <v>0.105327645557605</v>
      </c>
    </row>
    <row r="1755" spans="2:57" x14ac:dyDescent="0.35">
      <c r="B1755" t="s">
        <v>110</v>
      </c>
      <c r="C1755" s="17">
        <v>0.60754476910556798</v>
      </c>
      <c r="D1755" s="17">
        <v>0.59255495771030997</v>
      </c>
      <c r="E1755" s="17">
        <v>0.61674591228292497</v>
      </c>
      <c r="F1755" s="17"/>
      <c r="G1755" s="17">
        <v>0.444319041279853</v>
      </c>
      <c r="H1755" s="17">
        <v>0.54245060978020099</v>
      </c>
      <c r="I1755" s="17">
        <v>0.51109872368421105</v>
      </c>
      <c r="J1755" s="17">
        <v>0.79009022338969603</v>
      </c>
      <c r="K1755" s="17">
        <v>0.78498198626643401</v>
      </c>
      <c r="L1755" s="17">
        <v>0.66775794398050703</v>
      </c>
      <c r="M1755" s="17"/>
      <c r="N1755" s="17">
        <v>0.63293150707374202</v>
      </c>
      <c r="O1755" s="17">
        <v>0.650561342711375</v>
      </c>
      <c r="P1755" s="17">
        <v>0.58073800330667802</v>
      </c>
      <c r="Q1755" s="17">
        <v>0.41832996454605498</v>
      </c>
      <c r="R1755" s="17"/>
      <c r="S1755" s="17">
        <v>0.56666666666666698</v>
      </c>
      <c r="T1755" s="17">
        <v>0.61904761904761896</v>
      </c>
      <c r="U1755" s="17">
        <v>0.58823529411764697</v>
      </c>
      <c r="V1755" s="17">
        <v>0.66666666666666696</v>
      </c>
      <c r="W1755" s="17">
        <v>0.57627118644067798</v>
      </c>
      <c r="X1755" s="17">
        <v>0.594936708860759</v>
      </c>
      <c r="Y1755" s="17">
        <v>0.55714285714285705</v>
      </c>
      <c r="Z1755" s="17">
        <v>0.60465116279069797</v>
      </c>
      <c r="AA1755" s="17">
        <v>0.67777777777777803</v>
      </c>
      <c r="AB1755" s="17"/>
      <c r="AC1755" s="17">
        <v>0.66198927001252195</v>
      </c>
      <c r="AD1755" s="17">
        <v>0.58162054468570201</v>
      </c>
      <c r="AE1755" s="17">
        <v>0.61615018806037802</v>
      </c>
      <c r="AF1755" s="17"/>
      <c r="AG1755" s="17">
        <v>0.61268667686919998</v>
      </c>
      <c r="AH1755" s="17">
        <v>0.62924745962617401</v>
      </c>
      <c r="AI1755" s="17">
        <v>0.525504641189667</v>
      </c>
      <c r="AJ1755" s="17">
        <v>0.357965590771681</v>
      </c>
      <c r="AK1755" s="17">
        <v>0.71058063761726198</v>
      </c>
      <c r="AL1755" s="17"/>
      <c r="AM1755" s="17">
        <v>0.37956072755548298</v>
      </c>
      <c r="AN1755" s="17">
        <v>0.61368238964884103</v>
      </c>
      <c r="AO1755" s="17">
        <v>0.63458548463947795</v>
      </c>
      <c r="AP1755" s="17">
        <v>0.65512988881229495</v>
      </c>
      <c r="AQ1755" s="17">
        <v>0.48012815765303501</v>
      </c>
      <c r="AR1755" s="17"/>
      <c r="AS1755" s="17">
        <v>0.64204080009679099</v>
      </c>
      <c r="AT1755" s="17">
        <v>0.58976048981789897</v>
      </c>
      <c r="AU1755" s="17">
        <v>0.69075573743194196</v>
      </c>
      <c r="AV1755" s="17">
        <v>0.47173618929311001</v>
      </c>
      <c r="AW1755" s="17"/>
      <c r="AX1755" s="17">
        <v>0.61851052377098503</v>
      </c>
      <c r="AY1755" s="17"/>
      <c r="AZ1755" s="17">
        <v>0.60804658388597999</v>
      </c>
      <c r="BA1755" s="17">
        <v>0.53396195106373701</v>
      </c>
      <c r="BB1755" s="17">
        <v>0.72892288521595905</v>
      </c>
      <c r="BC1755" s="17"/>
      <c r="BD1755" s="17">
        <v>0.614174737348127</v>
      </c>
      <c r="BE1755" s="17">
        <v>0.57841568666177701</v>
      </c>
    </row>
    <row r="1756" spans="2:57" x14ac:dyDescent="0.35">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row>
    <row r="1757" spans="2:57" x14ac:dyDescent="0.35">
      <c r="B1757" s="6" t="s">
        <v>663</v>
      </c>
      <c r="C1757" s="17"/>
      <c r="D1757" s="17"/>
      <c r="E1757" s="17"/>
      <c r="F1757" s="17"/>
      <c r="G1757" s="17"/>
      <c r="H1757" s="17"/>
      <c r="I1757" s="17"/>
      <c r="J1757" s="17"/>
      <c r="K1757" s="17"/>
      <c r="L1757" s="17"/>
      <c r="M1757" s="17"/>
      <c r="N1757" s="17"/>
      <c r="O1757" s="17"/>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c r="AQ1757" s="17"/>
      <c r="AR1757" s="17"/>
      <c r="AS1757" s="17"/>
      <c r="AT1757" s="17"/>
      <c r="AU1757" s="17"/>
      <c r="AV1757" s="17"/>
      <c r="AW1757" s="17"/>
      <c r="AX1757" s="17"/>
      <c r="AY1757" s="17"/>
      <c r="AZ1757" s="17"/>
      <c r="BA1757" s="17"/>
      <c r="BB1757" s="17"/>
      <c r="BC1757" s="17"/>
      <c r="BD1757" s="17"/>
      <c r="BE1757" s="17"/>
    </row>
    <row r="1758" spans="2:57" x14ac:dyDescent="0.35">
      <c r="B1758" s="24" t="s">
        <v>85</v>
      </c>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c r="BA1758" s="17"/>
      <c r="BB1758" s="17"/>
      <c r="BC1758" s="17"/>
      <c r="BD1758" s="17"/>
      <c r="BE1758" s="17"/>
    </row>
    <row r="1759" spans="2:57" x14ac:dyDescent="0.35">
      <c r="B1759" t="s">
        <v>103</v>
      </c>
      <c r="C1759" s="17">
        <v>0.33297753620218701</v>
      </c>
      <c r="D1759" s="17">
        <v>0.29144827399367701</v>
      </c>
      <c r="E1759" s="17">
        <v>0.35649570967727401</v>
      </c>
      <c r="F1759" s="17"/>
      <c r="G1759" s="17">
        <v>0.257577597144517</v>
      </c>
      <c r="H1759" s="17">
        <v>0.35022652915663799</v>
      </c>
      <c r="I1759" s="17">
        <v>0.30354464448142998</v>
      </c>
      <c r="J1759" s="17">
        <v>0.377631134527601</v>
      </c>
      <c r="K1759" s="17">
        <v>0.310843660336455</v>
      </c>
      <c r="L1759" s="17">
        <v>0.44431320234906602</v>
      </c>
      <c r="M1759" s="17"/>
      <c r="N1759" s="17">
        <v>0.35935880682733201</v>
      </c>
      <c r="O1759" s="17">
        <v>0.35651698340264398</v>
      </c>
      <c r="P1759" s="17">
        <v>0.31217289477571802</v>
      </c>
      <c r="Q1759" s="17">
        <v>0.17664076996955899</v>
      </c>
      <c r="R1759" s="17"/>
      <c r="S1759" s="17">
        <v>0.32500000000000001</v>
      </c>
      <c r="T1759" s="17">
        <v>0.39047619047618998</v>
      </c>
      <c r="U1759" s="17">
        <v>0.29411764705882398</v>
      </c>
      <c r="V1759" s="17">
        <v>0.34920634920634902</v>
      </c>
      <c r="W1759" s="17">
        <v>0.338983050847458</v>
      </c>
      <c r="X1759" s="17">
        <v>0.265822784810127</v>
      </c>
      <c r="Y1759" s="17">
        <v>0.34285714285714303</v>
      </c>
      <c r="Z1759" s="17">
        <v>0.32558139534883701</v>
      </c>
      <c r="AA1759" s="17">
        <v>0.33333333333333298</v>
      </c>
      <c r="AB1759" s="17"/>
      <c r="AC1759" s="17">
        <v>0.33761424629907999</v>
      </c>
      <c r="AD1759" s="17">
        <v>0.34135285565029</v>
      </c>
      <c r="AE1759" s="17">
        <v>0.30368427997595299</v>
      </c>
      <c r="AF1759" s="17"/>
      <c r="AG1759" s="17">
        <v>0.31197937560872802</v>
      </c>
      <c r="AH1759" s="17">
        <v>0.369923772430717</v>
      </c>
      <c r="AI1759" s="17">
        <v>0.30662162755554101</v>
      </c>
      <c r="AJ1759" s="17">
        <v>0.60753097943838796</v>
      </c>
      <c r="AK1759" s="17">
        <v>0.31768237981210401</v>
      </c>
      <c r="AL1759" s="17"/>
      <c r="AM1759" s="17">
        <v>0.26227945669239</v>
      </c>
      <c r="AN1759" s="17">
        <v>0.289001567776068</v>
      </c>
      <c r="AO1759" s="17">
        <v>0.34879257378296102</v>
      </c>
      <c r="AP1759" s="17">
        <v>0.33180547291643903</v>
      </c>
      <c r="AQ1759" s="17">
        <v>0.43516339313040397</v>
      </c>
      <c r="AR1759" s="17"/>
      <c r="AS1759" s="17">
        <v>0.31120888115937001</v>
      </c>
      <c r="AT1759" s="17">
        <v>0.33084139203759699</v>
      </c>
      <c r="AU1759" s="17">
        <v>0.36023662755556901</v>
      </c>
      <c r="AV1759" s="17">
        <v>0.33715606591769898</v>
      </c>
      <c r="AW1759" s="17"/>
      <c r="AX1759" s="17">
        <v>0.33450561284811497</v>
      </c>
      <c r="AY1759" s="17"/>
      <c r="AZ1759" s="17">
        <v>0.32609185152409098</v>
      </c>
      <c r="BA1759" s="17">
        <v>0.29850779007237399</v>
      </c>
      <c r="BB1759" s="17">
        <v>0.38240965619622302</v>
      </c>
      <c r="BC1759" s="17"/>
      <c r="BD1759" s="17">
        <v>0.34085236997991097</v>
      </c>
      <c r="BE1759" s="17">
        <v>0.33258837936913499</v>
      </c>
    </row>
    <row r="1760" spans="2:57" x14ac:dyDescent="0.35">
      <c r="B1760" t="s">
        <v>104</v>
      </c>
      <c r="C1760" s="17">
        <v>0.41920152281405898</v>
      </c>
      <c r="D1760" s="17">
        <v>0.391145031181171</v>
      </c>
      <c r="E1760" s="17">
        <v>0.43544193481232302</v>
      </c>
      <c r="F1760" s="17"/>
      <c r="G1760" s="17">
        <v>0.35390162569829797</v>
      </c>
      <c r="H1760" s="17">
        <v>0.39942851358763298</v>
      </c>
      <c r="I1760" s="17">
        <v>0.43878707505102399</v>
      </c>
      <c r="J1760" s="17">
        <v>0.44204218735738099</v>
      </c>
      <c r="K1760" s="17">
        <v>0.46920929669170802</v>
      </c>
      <c r="L1760" s="17">
        <v>0.34367117249090601</v>
      </c>
      <c r="M1760" s="17"/>
      <c r="N1760" s="17">
        <v>0.39215734219112097</v>
      </c>
      <c r="O1760" s="17">
        <v>0.436453674491389</v>
      </c>
      <c r="P1760" s="17">
        <v>0.44136772949234498</v>
      </c>
      <c r="Q1760" s="17">
        <v>0.46692672531032903</v>
      </c>
      <c r="R1760" s="17"/>
      <c r="S1760" s="17">
        <v>0.38333333333333303</v>
      </c>
      <c r="T1760" s="17">
        <v>0.42857142857142899</v>
      </c>
      <c r="U1760" s="17">
        <v>0.52941176470588203</v>
      </c>
      <c r="V1760" s="17">
        <v>0.44444444444444497</v>
      </c>
      <c r="W1760" s="17">
        <v>0.338983050847458</v>
      </c>
      <c r="X1760" s="17">
        <v>0.417721518987342</v>
      </c>
      <c r="Y1760" s="17">
        <v>0.442857142857143</v>
      </c>
      <c r="Z1760" s="17">
        <v>0.30232558139534899</v>
      </c>
      <c r="AA1760" s="17">
        <v>0.422222222222222</v>
      </c>
      <c r="AB1760" s="17"/>
      <c r="AC1760" s="17">
        <v>0.411234886890816</v>
      </c>
      <c r="AD1760" s="17">
        <v>0.43318922290895201</v>
      </c>
      <c r="AE1760" s="17">
        <v>0.34934542780193401</v>
      </c>
      <c r="AF1760" s="17"/>
      <c r="AG1760" s="17">
        <v>0.40689953316454203</v>
      </c>
      <c r="AH1760" s="17">
        <v>0.40844790539422499</v>
      </c>
      <c r="AI1760" s="17">
        <v>0.40629295421901901</v>
      </c>
      <c r="AJ1760" s="17">
        <v>0.18883113101711901</v>
      </c>
      <c r="AK1760" s="17">
        <v>0.49948681382277699</v>
      </c>
      <c r="AL1760" s="17"/>
      <c r="AM1760" s="17">
        <v>0.35396196772021399</v>
      </c>
      <c r="AN1760" s="17">
        <v>0.42736893284657301</v>
      </c>
      <c r="AO1760" s="17">
        <v>0.43239669839474598</v>
      </c>
      <c r="AP1760" s="17">
        <v>0.43760419893325397</v>
      </c>
      <c r="AQ1760" s="17">
        <v>0.26415345926734601</v>
      </c>
      <c r="AR1760" s="17"/>
      <c r="AS1760" s="17">
        <v>0.42187290024160001</v>
      </c>
      <c r="AT1760" s="17">
        <v>0.424813794955894</v>
      </c>
      <c r="AU1760" s="17">
        <v>0.44853012899136802</v>
      </c>
      <c r="AV1760" s="17">
        <v>0.36009378382006801</v>
      </c>
      <c r="AW1760" s="17"/>
      <c r="AX1760" s="17">
        <v>0.419534669552307</v>
      </c>
      <c r="AY1760" s="17"/>
      <c r="AZ1760" s="17">
        <v>0.42366854458168501</v>
      </c>
      <c r="BA1760" s="17">
        <v>0.42288090764066899</v>
      </c>
      <c r="BB1760" s="17">
        <v>0.41325687131246303</v>
      </c>
      <c r="BC1760" s="17"/>
      <c r="BD1760" s="17">
        <v>0.43498712892405</v>
      </c>
      <c r="BE1760" s="17">
        <v>0.37989081685563902</v>
      </c>
    </row>
    <row r="1761" spans="2:57" x14ac:dyDescent="0.35">
      <c r="B1761" t="s">
        <v>105</v>
      </c>
      <c r="C1761" s="17">
        <v>0.16052250713137101</v>
      </c>
      <c r="D1761" s="17">
        <v>0.211215617492826</v>
      </c>
      <c r="E1761" s="17">
        <v>0.13146433452522799</v>
      </c>
      <c r="F1761" s="17"/>
      <c r="G1761" s="17">
        <v>0.24461185904586499</v>
      </c>
      <c r="H1761" s="17">
        <v>0.14967100439751299</v>
      </c>
      <c r="I1761" s="17">
        <v>0.16345497566222</v>
      </c>
      <c r="J1761" s="17">
        <v>0.12770264559504799</v>
      </c>
      <c r="K1761" s="17">
        <v>0.16795525060984101</v>
      </c>
      <c r="L1761" s="17">
        <v>0.129718268418205</v>
      </c>
      <c r="M1761" s="17"/>
      <c r="N1761" s="17">
        <v>0.16707273933977099</v>
      </c>
      <c r="O1761" s="17">
        <v>0.122924539552123</v>
      </c>
      <c r="P1761" s="17">
        <v>0.163679056637835</v>
      </c>
      <c r="Q1761" s="17">
        <v>0.228948039812746</v>
      </c>
      <c r="R1761" s="17"/>
      <c r="S1761" s="17">
        <v>0.2</v>
      </c>
      <c r="T1761" s="17">
        <v>0.12380952380952399</v>
      </c>
      <c r="U1761" s="17">
        <v>8.8235294117647106E-2</v>
      </c>
      <c r="V1761" s="17">
        <v>4.7619047619047603E-2</v>
      </c>
      <c r="W1761" s="17">
        <v>0.25423728813559299</v>
      </c>
      <c r="X1761" s="17">
        <v>0.227848101265823</v>
      </c>
      <c r="Y1761" s="17">
        <v>0.14285714285714299</v>
      </c>
      <c r="Z1761" s="17">
        <v>0.30232558139534899</v>
      </c>
      <c r="AA1761" s="17">
        <v>0.155555555555556</v>
      </c>
      <c r="AB1761" s="17"/>
      <c r="AC1761" s="17">
        <v>0.15790207412643201</v>
      </c>
      <c r="AD1761" s="17">
        <v>0.14964256523215699</v>
      </c>
      <c r="AE1761" s="17">
        <v>0.21729453636079599</v>
      </c>
      <c r="AF1761" s="17"/>
      <c r="AG1761" s="17">
        <v>0.171483510093353</v>
      </c>
      <c r="AH1761" s="17">
        <v>0.160444632930064</v>
      </c>
      <c r="AI1761" s="17">
        <v>0.13663583989808001</v>
      </c>
      <c r="AJ1761" s="17">
        <v>0</v>
      </c>
      <c r="AK1761" s="17">
        <v>0.182830806365119</v>
      </c>
      <c r="AL1761" s="17"/>
      <c r="AM1761" s="17">
        <v>0.24327450209617199</v>
      </c>
      <c r="AN1761" s="17">
        <v>0.16492043231290199</v>
      </c>
      <c r="AO1761" s="17">
        <v>0.13495045065210401</v>
      </c>
      <c r="AP1761" s="17">
        <v>0.15787987242682</v>
      </c>
      <c r="AQ1761" s="17">
        <v>0.214750841761503</v>
      </c>
      <c r="AR1761" s="17"/>
      <c r="AS1761" s="17">
        <v>0.185429552468313</v>
      </c>
      <c r="AT1761" s="17">
        <v>0.15704795389043899</v>
      </c>
      <c r="AU1761" s="17">
        <v>0.11922766127206801</v>
      </c>
      <c r="AV1761" s="17">
        <v>0.18379463680715599</v>
      </c>
      <c r="AW1761" s="17"/>
      <c r="AX1761" s="17">
        <v>0.15994069842484401</v>
      </c>
      <c r="AY1761" s="17"/>
      <c r="AZ1761" s="17">
        <v>0.16070100600043799</v>
      </c>
      <c r="BA1761" s="17">
        <v>0.17048961778823801</v>
      </c>
      <c r="BB1761" s="17">
        <v>0.13979361444320301</v>
      </c>
      <c r="BC1761" s="17"/>
      <c r="BD1761" s="17">
        <v>0.16844502607424999</v>
      </c>
      <c r="BE1761" s="17">
        <v>0.16688458972328199</v>
      </c>
    </row>
    <row r="1762" spans="2:57" x14ac:dyDescent="0.35">
      <c r="B1762" t="s">
        <v>106</v>
      </c>
      <c r="C1762" s="17">
        <v>5.75005937903997E-2</v>
      </c>
      <c r="D1762" s="17">
        <v>6.91594011101207E-2</v>
      </c>
      <c r="E1762" s="17">
        <v>5.0914338550608E-2</v>
      </c>
      <c r="F1762" s="17"/>
      <c r="G1762" s="17">
        <v>5.9071553645910199E-2</v>
      </c>
      <c r="H1762" s="17">
        <v>7.2697135248442901E-2</v>
      </c>
      <c r="I1762" s="17">
        <v>8.2351118739867502E-2</v>
      </c>
      <c r="J1762" s="17">
        <v>2.7068275008220899E-2</v>
      </c>
      <c r="K1762" s="17">
        <v>2.9560950184822299E-2</v>
      </c>
      <c r="L1762" s="17">
        <v>2.6236487026684401E-2</v>
      </c>
      <c r="M1762" s="17"/>
      <c r="N1762" s="17">
        <v>5.2337234211993301E-2</v>
      </c>
      <c r="O1762" s="17">
        <v>5.4792511017210402E-2</v>
      </c>
      <c r="P1762" s="17">
        <v>8.2780319094100899E-2</v>
      </c>
      <c r="Q1762" s="17">
        <v>4.6210237970479899E-2</v>
      </c>
      <c r="R1762" s="17"/>
      <c r="S1762" s="17">
        <v>6.6666666666666693E-2</v>
      </c>
      <c r="T1762" s="17">
        <v>1.9047619047619001E-2</v>
      </c>
      <c r="U1762" s="17">
        <v>8.8235294117647106E-2</v>
      </c>
      <c r="V1762" s="17">
        <v>9.5238095238095205E-2</v>
      </c>
      <c r="W1762" s="17">
        <v>0</v>
      </c>
      <c r="X1762" s="17">
        <v>5.0632911392405097E-2</v>
      </c>
      <c r="Y1762" s="17">
        <v>5.7142857142857099E-2</v>
      </c>
      <c r="Z1762" s="17">
        <v>6.9767441860465101E-2</v>
      </c>
      <c r="AA1762" s="17">
        <v>7.7777777777777807E-2</v>
      </c>
      <c r="AB1762" s="17"/>
      <c r="AC1762" s="17">
        <v>5.8678917761337802E-2</v>
      </c>
      <c r="AD1762" s="17">
        <v>5.4841227782725398E-2</v>
      </c>
      <c r="AE1762" s="17">
        <v>8.2221345502996507E-2</v>
      </c>
      <c r="AF1762" s="17"/>
      <c r="AG1762" s="17">
        <v>7.3517608457526695E-2</v>
      </c>
      <c r="AH1762" s="17">
        <v>4.7669974791622098E-2</v>
      </c>
      <c r="AI1762" s="17">
        <v>8.54908223429479E-2</v>
      </c>
      <c r="AJ1762" s="17">
        <v>0</v>
      </c>
      <c r="AK1762" s="17">
        <v>0</v>
      </c>
      <c r="AL1762" s="17"/>
      <c r="AM1762" s="17">
        <v>9.0716834021954199E-2</v>
      </c>
      <c r="AN1762" s="17">
        <v>6.7120270651906899E-2</v>
      </c>
      <c r="AO1762" s="17">
        <v>5.9040999426816898E-2</v>
      </c>
      <c r="AP1762" s="17">
        <v>5.0727623586721997E-2</v>
      </c>
      <c r="AQ1762" s="17">
        <v>4.2115066185209202E-2</v>
      </c>
      <c r="AR1762" s="17"/>
      <c r="AS1762" s="17">
        <v>4.6794446389432698E-2</v>
      </c>
      <c r="AT1762" s="17">
        <v>5.8704812756293301E-2</v>
      </c>
      <c r="AU1762" s="17">
        <v>3.22315360178069E-2</v>
      </c>
      <c r="AV1762" s="17">
        <v>0.108914293974402</v>
      </c>
      <c r="AW1762" s="17"/>
      <c r="AX1762" s="17">
        <v>5.61562771658956E-2</v>
      </c>
      <c r="AY1762" s="17"/>
      <c r="AZ1762" s="17">
        <v>5.6830736961179601E-2</v>
      </c>
      <c r="BA1762" s="17">
        <v>7.9840914179401298E-2</v>
      </c>
      <c r="BB1762" s="17">
        <v>3.3889818297305897E-2</v>
      </c>
      <c r="BC1762" s="17"/>
      <c r="BD1762" s="17">
        <v>3.5056408400034003E-2</v>
      </c>
      <c r="BE1762" s="17">
        <v>8.1011495940215006E-2</v>
      </c>
    </row>
    <row r="1763" spans="2:57" x14ac:dyDescent="0.35">
      <c r="B1763" t="s">
        <v>107</v>
      </c>
      <c r="C1763" s="17">
        <v>1.80047113878531E-2</v>
      </c>
      <c r="D1763" s="17">
        <v>2.8926478065879401E-2</v>
      </c>
      <c r="E1763" s="17">
        <v>1.16662090209748E-2</v>
      </c>
      <c r="F1763" s="17"/>
      <c r="G1763" s="17">
        <v>5.6342438187281803E-2</v>
      </c>
      <c r="H1763" s="17">
        <v>1.1113289890432801E-2</v>
      </c>
      <c r="I1763" s="17">
        <v>1.18621860654582E-2</v>
      </c>
      <c r="J1763" s="17">
        <v>1.7037171674499401E-2</v>
      </c>
      <c r="K1763" s="17">
        <v>1.2452102501396599E-2</v>
      </c>
      <c r="L1763" s="17">
        <v>2.90619548603273E-2</v>
      </c>
      <c r="M1763" s="17"/>
      <c r="N1763" s="17">
        <v>1.7507771534237299E-2</v>
      </c>
      <c r="O1763" s="17">
        <v>1.23527299171283E-2</v>
      </c>
      <c r="P1763" s="17">
        <v>0</v>
      </c>
      <c r="Q1763" s="17">
        <v>6.3157431169727205E-2</v>
      </c>
      <c r="R1763" s="17"/>
      <c r="S1763" s="17">
        <v>1.6666666666666701E-2</v>
      </c>
      <c r="T1763" s="17">
        <v>1.9047619047619001E-2</v>
      </c>
      <c r="U1763" s="17">
        <v>0</v>
      </c>
      <c r="V1763" s="17">
        <v>4.7619047619047603E-2</v>
      </c>
      <c r="W1763" s="17">
        <v>5.0847457627118599E-2</v>
      </c>
      <c r="X1763" s="17">
        <v>2.53164556962025E-2</v>
      </c>
      <c r="Y1763" s="17">
        <v>0</v>
      </c>
      <c r="Z1763" s="17">
        <v>0</v>
      </c>
      <c r="AA1763" s="17">
        <v>0</v>
      </c>
      <c r="AB1763" s="17"/>
      <c r="AC1763" s="17">
        <v>2.04045192539117E-2</v>
      </c>
      <c r="AD1763" s="17">
        <v>1.1919773668353799E-2</v>
      </c>
      <c r="AE1763" s="17">
        <v>3.5459434220565203E-2</v>
      </c>
      <c r="AF1763" s="17"/>
      <c r="AG1763" s="17">
        <v>2.32203677864838E-2</v>
      </c>
      <c r="AH1763" s="17">
        <v>6.6436334229739904E-3</v>
      </c>
      <c r="AI1763" s="17">
        <v>6.49587559844121E-2</v>
      </c>
      <c r="AJ1763" s="17">
        <v>0</v>
      </c>
      <c r="AK1763" s="17">
        <v>0</v>
      </c>
      <c r="AL1763" s="17"/>
      <c r="AM1763" s="17">
        <v>4.9767239469270003E-2</v>
      </c>
      <c r="AN1763" s="17">
        <v>1.75171761293746E-2</v>
      </c>
      <c r="AO1763" s="17">
        <v>1.6897344091259699E-2</v>
      </c>
      <c r="AP1763" s="17">
        <v>1.10975707763092E-2</v>
      </c>
      <c r="AQ1763" s="17">
        <v>4.3817239655537098E-2</v>
      </c>
      <c r="AR1763" s="17"/>
      <c r="AS1763" s="17">
        <v>2.2774119800431401E-2</v>
      </c>
      <c r="AT1763" s="17">
        <v>1.6254383399595E-2</v>
      </c>
      <c r="AU1763" s="17">
        <v>2.0682660249211001E-2</v>
      </c>
      <c r="AV1763" s="17">
        <v>1.00412194806746E-2</v>
      </c>
      <c r="AW1763" s="17"/>
      <c r="AX1763" s="17">
        <v>1.69606128662592E-2</v>
      </c>
      <c r="AY1763" s="17"/>
      <c r="AZ1763" s="17">
        <v>1.7803425004868801E-2</v>
      </c>
      <c r="BA1763" s="17">
        <v>1.2918911132177999E-2</v>
      </c>
      <c r="BB1763" s="17">
        <v>2.58019965004413E-2</v>
      </c>
      <c r="BC1763" s="17"/>
      <c r="BD1763" s="17">
        <v>1.4017981738626501E-2</v>
      </c>
      <c r="BE1763" s="17">
        <v>2.3080400974306799E-2</v>
      </c>
    </row>
    <row r="1764" spans="2:57" x14ac:dyDescent="0.35">
      <c r="B1764" t="s">
        <v>81</v>
      </c>
      <c r="C1764" s="17">
        <v>1.17931286741312E-2</v>
      </c>
      <c r="D1764" s="17">
        <v>8.1051981563253304E-3</v>
      </c>
      <c r="E1764" s="17">
        <v>1.4017473413592101E-2</v>
      </c>
      <c r="F1764" s="17"/>
      <c r="G1764" s="17">
        <v>2.8494926278128701E-2</v>
      </c>
      <c r="H1764" s="17">
        <v>1.6863527719340299E-2</v>
      </c>
      <c r="I1764" s="17">
        <v>0</v>
      </c>
      <c r="J1764" s="17">
        <v>8.5185858372497005E-3</v>
      </c>
      <c r="K1764" s="17">
        <v>9.9787396757767301E-3</v>
      </c>
      <c r="L1764" s="17">
        <v>2.6998914854810301E-2</v>
      </c>
      <c r="M1764" s="17"/>
      <c r="N1764" s="17">
        <v>1.1566105895546099E-2</v>
      </c>
      <c r="O1764" s="17">
        <v>1.6959561619505199E-2</v>
      </c>
      <c r="P1764" s="17">
        <v>0</v>
      </c>
      <c r="Q1764" s="17">
        <v>1.8116795767159199E-2</v>
      </c>
      <c r="R1764" s="17"/>
      <c r="S1764" s="17">
        <v>8.3333333333333297E-3</v>
      </c>
      <c r="T1764" s="17">
        <v>1.9047619047619001E-2</v>
      </c>
      <c r="U1764" s="17">
        <v>0</v>
      </c>
      <c r="V1764" s="17">
        <v>1.58730158730159E-2</v>
      </c>
      <c r="W1764" s="17">
        <v>1.6949152542372899E-2</v>
      </c>
      <c r="X1764" s="17">
        <v>1.26582278481013E-2</v>
      </c>
      <c r="Y1764" s="17">
        <v>1.4285714285714299E-2</v>
      </c>
      <c r="Z1764" s="17">
        <v>0</v>
      </c>
      <c r="AA1764" s="17">
        <v>1.1111111111111099E-2</v>
      </c>
      <c r="AB1764" s="17"/>
      <c r="AC1764" s="17">
        <v>1.41653556684221E-2</v>
      </c>
      <c r="AD1764" s="17">
        <v>9.0543547575227794E-3</v>
      </c>
      <c r="AE1764" s="17">
        <v>1.19949761377556E-2</v>
      </c>
      <c r="AF1764" s="17"/>
      <c r="AG1764" s="17">
        <v>1.28996048893664E-2</v>
      </c>
      <c r="AH1764" s="17">
        <v>6.87008103039789E-3</v>
      </c>
      <c r="AI1764" s="17">
        <v>0</v>
      </c>
      <c r="AJ1764" s="17">
        <v>0.20363788954449299</v>
      </c>
      <c r="AK1764" s="17">
        <v>0</v>
      </c>
      <c r="AL1764" s="17"/>
      <c r="AM1764" s="17">
        <v>0</v>
      </c>
      <c r="AN1764" s="17">
        <v>3.4071620283175202E-2</v>
      </c>
      <c r="AO1764" s="17">
        <v>7.9219336521131594E-3</v>
      </c>
      <c r="AP1764" s="17">
        <v>1.0885261360454999E-2</v>
      </c>
      <c r="AQ1764" s="17">
        <v>0</v>
      </c>
      <c r="AR1764" s="17"/>
      <c r="AS1764" s="17">
        <v>1.1920099940853799E-2</v>
      </c>
      <c r="AT1764" s="17">
        <v>1.23376629601827E-2</v>
      </c>
      <c r="AU1764" s="17">
        <v>1.9091385913977001E-2</v>
      </c>
      <c r="AV1764" s="17">
        <v>0</v>
      </c>
      <c r="AW1764" s="17"/>
      <c r="AX1764" s="17">
        <v>1.2902129142579599E-2</v>
      </c>
      <c r="AY1764" s="17"/>
      <c r="AZ1764" s="17">
        <v>1.4904435927737599E-2</v>
      </c>
      <c r="BA1764" s="17">
        <v>1.53618591871391E-2</v>
      </c>
      <c r="BB1764" s="17">
        <v>4.8480432503632898E-3</v>
      </c>
      <c r="BC1764" s="17"/>
      <c r="BD1764" s="17">
        <v>6.6410848831282704E-3</v>
      </c>
      <c r="BE1764" s="17">
        <v>1.65443171374226E-2</v>
      </c>
    </row>
    <row r="1765" spans="2:57" x14ac:dyDescent="0.35">
      <c r="B1765" t="s">
        <v>108</v>
      </c>
      <c r="C1765" s="17">
        <v>0.75217905901624504</v>
      </c>
      <c r="D1765" s="17">
        <v>0.68259330517484795</v>
      </c>
      <c r="E1765" s="17">
        <v>0.79193764448959703</v>
      </c>
      <c r="F1765" s="17"/>
      <c r="G1765" s="17">
        <v>0.61147922284281497</v>
      </c>
      <c r="H1765" s="17">
        <v>0.74965504274427097</v>
      </c>
      <c r="I1765" s="17">
        <v>0.74233171953245403</v>
      </c>
      <c r="J1765" s="17">
        <v>0.81967332188498299</v>
      </c>
      <c r="K1765" s="17">
        <v>0.78005295702816402</v>
      </c>
      <c r="L1765" s="17">
        <v>0.78798437483997297</v>
      </c>
      <c r="M1765" s="17"/>
      <c r="N1765" s="17">
        <v>0.75151614901845298</v>
      </c>
      <c r="O1765" s="17">
        <v>0.79297065789403298</v>
      </c>
      <c r="P1765" s="17">
        <v>0.75354062426806401</v>
      </c>
      <c r="Q1765" s="17">
        <v>0.64356749527988799</v>
      </c>
      <c r="R1765" s="17"/>
      <c r="S1765" s="17">
        <v>0.70833333333333304</v>
      </c>
      <c r="T1765" s="17">
        <v>0.81904761904761902</v>
      </c>
      <c r="U1765" s="17">
        <v>0.82352941176470595</v>
      </c>
      <c r="V1765" s="17">
        <v>0.79365079365079405</v>
      </c>
      <c r="W1765" s="17">
        <v>0.677966101694915</v>
      </c>
      <c r="X1765" s="17">
        <v>0.683544303797468</v>
      </c>
      <c r="Y1765" s="17">
        <v>0.78571428571428603</v>
      </c>
      <c r="Z1765" s="17">
        <v>0.62790697674418605</v>
      </c>
      <c r="AA1765" s="17">
        <v>0.75555555555555598</v>
      </c>
      <c r="AB1765" s="17"/>
      <c r="AC1765" s="17">
        <v>0.74884913318989599</v>
      </c>
      <c r="AD1765" s="17">
        <v>0.77454207855924095</v>
      </c>
      <c r="AE1765" s="17">
        <v>0.65302970777788705</v>
      </c>
      <c r="AF1765" s="17"/>
      <c r="AG1765" s="17">
        <v>0.71887890877326999</v>
      </c>
      <c r="AH1765" s="17">
        <v>0.77837167782494199</v>
      </c>
      <c r="AI1765" s="17">
        <v>0.71291458177456002</v>
      </c>
      <c r="AJ1765" s="17">
        <v>0.79636211045550698</v>
      </c>
      <c r="AK1765" s="17">
        <v>0.81716919363488105</v>
      </c>
      <c r="AL1765" s="17"/>
      <c r="AM1765" s="17">
        <v>0.61624142441260399</v>
      </c>
      <c r="AN1765" s="17">
        <v>0.71637050062264096</v>
      </c>
      <c r="AO1765" s="17">
        <v>0.78118927217770695</v>
      </c>
      <c r="AP1765" s="17">
        <v>0.769409671849693</v>
      </c>
      <c r="AQ1765" s="17">
        <v>0.69931685239775099</v>
      </c>
      <c r="AR1765" s="17"/>
      <c r="AS1765" s="17">
        <v>0.73308178140096902</v>
      </c>
      <c r="AT1765" s="17">
        <v>0.75565518699348999</v>
      </c>
      <c r="AU1765" s="17">
        <v>0.80876675654693697</v>
      </c>
      <c r="AV1765" s="17">
        <v>0.69724984973776705</v>
      </c>
      <c r="AW1765" s="17"/>
      <c r="AX1765" s="17">
        <v>0.75404028240042198</v>
      </c>
      <c r="AY1765" s="17"/>
      <c r="AZ1765" s="17">
        <v>0.74976039610577605</v>
      </c>
      <c r="BA1765" s="17">
        <v>0.72138869771304304</v>
      </c>
      <c r="BB1765" s="17">
        <v>0.79566652750868605</v>
      </c>
      <c r="BC1765" s="17"/>
      <c r="BD1765" s="17">
        <v>0.77583949890396098</v>
      </c>
      <c r="BE1765" s="17">
        <v>0.71247919622477396</v>
      </c>
    </row>
    <row r="1766" spans="2:57" x14ac:dyDescent="0.35">
      <c r="B1766" t="s">
        <v>109</v>
      </c>
      <c r="C1766" s="17">
        <v>7.5505305178252796E-2</v>
      </c>
      <c r="D1766" s="17">
        <v>9.8085879176000104E-2</v>
      </c>
      <c r="E1766" s="17">
        <v>6.2580547571582698E-2</v>
      </c>
      <c r="F1766" s="17"/>
      <c r="G1766" s="17">
        <v>0.115413991833192</v>
      </c>
      <c r="H1766" s="17">
        <v>8.3810425138875697E-2</v>
      </c>
      <c r="I1766" s="17">
        <v>9.4213304805325707E-2</v>
      </c>
      <c r="J1766" s="17">
        <v>4.4105446682720303E-2</v>
      </c>
      <c r="K1766" s="17">
        <v>4.2013052686219E-2</v>
      </c>
      <c r="L1766" s="17">
        <v>5.5298441887011697E-2</v>
      </c>
      <c r="M1766" s="17"/>
      <c r="N1766" s="17">
        <v>6.9845005746230607E-2</v>
      </c>
      <c r="O1766" s="17">
        <v>6.7145240934338699E-2</v>
      </c>
      <c r="P1766" s="17">
        <v>8.2780319094100899E-2</v>
      </c>
      <c r="Q1766" s="17">
        <v>0.109367669140207</v>
      </c>
      <c r="R1766" s="17"/>
      <c r="S1766" s="17">
        <v>8.3333333333333301E-2</v>
      </c>
      <c r="T1766" s="17">
        <v>3.8095238095238099E-2</v>
      </c>
      <c r="U1766" s="17">
        <v>8.8235294117647106E-2</v>
      </c>
      <c r="V1766" s="17">
        <v>0.14285714285714299</v>
      </c>
      <c r="W1766" s="17">
        <v>5.0847457627118599E-2</v>
      </c>
      <c r="X1766" s="17">
        <v>7.5949367088607597E-2</v>
      </c>
      <c r="Y1766" s="17">
        <v>5.7142857142857099E-2</v>
      </c>
      <c r="Z1766" s="17">
        <v>6.9767441860465101E-2</v>
      </c>
      <c r="AA1766" s="17">
        <v>7.7777777777777807E-2</v>
      </c>
      <c r="AB1766" s="17"/>
      <c r="AC1766" s="17">
        <v>7.9083437015249503E-2</v>
      </c>
      <c r="AD1766" s="17">
        <v>6.6761001451079202E-2</v>
      </c>
      <c r="AE1766" s="17">
        <v>0.117680779723562</v>
      </c>
      <c r="AF1766" s="17"/>
      <c r="AG1766" s="17">
        <v>9.6737976244010399E-2</v>
      </c>
      <c r="AH1766" s="17">
        <v>5.4313608214596097E-2</v>
      </c>
      <c r="AI1766" s="17">
        <v>0.15044957832736</v>
      </c>
      <c r="AJ1766" s="17">
        <v>0</v>
      </c>
      <c r="AK1766" s="17">
        <v>0</v>
      </c>
      <c r="AL1766" s="17"/>
      <c r="AM1766" s="17">
        <v>0.14048407349122399</v>
      </c>
      <c r="AN1766" s="17">
        <v>8.4637446781281503E-2</v>
      </c>
      <c r="AO1766" s="17">
        <v>7.5938343518076601E-2</v>
      </c>
      <c r="AP1766" s="17">
        <v>6.1825194363031299E-2</v>
      </c>
      <c r="AQ1766" s="17">
        <v>8.5932305840746306E-2</v>
      </c>
      <c r="AR1766" s="17"/>
      <c r="AS1766" s="17">
        <v>6.9568566189864095E-2</v>
      </c>
      <c r="AT1766" s="17">
        <v>7.4959196155888197E-2</v>
      </c>
      <c r="AU1766" s="17">
        <v>5.2914196267017898E-2</v>
      </c>
      <c r="AV1766" s="17">
        <v>0.118955513455077</v>
      </c>
      <c r="AW1766" s="17"/>
      <c r="AX1766" s="17">
        <v>7.3116890032154797E-2</v>
      </c>
      <c r="AY1766" s="17"/>
      <c r="AZ1766" s="17">
        <v>7.4634161966048496E-2</v>
      </c>
      <c r="BA1766" s="17">
        <v>9.2759825311579294E-2</v>
      </c>
      <c r="BB1766" s="17">
        <v>5.9691814797747197E-2</v>
      </c>
      <c r="BC1766" s="17"/>
      <c r="BD1766" s="17">
        <v>4.9074390138660502E-2</v>
      </c>
      <c r="BE1766" s="17">
        <v>0.104091896914522</v>
      </c>
    </row>
    <row r="1767" spans="2:57" x14ac:dyDescent="0.35">
      <c r="B1767" t="s">
        <v>110</v>
      </c>
      <c r="C1767" s="17">
        <v>0.676673753837993</v>
      </c>
      <c r="D1767" s="17">
        <v>0.58450742599884797</v>
      </c>
      <c r="E1767" s="17">
        <v>0.72935709691801398</v>
      </c>
      <c r="F1767" s="17"/>
      <c r="G1767" s="17">
        <v>0.49606523100962302</v>
      </c>
      <c r="H1767" s="17">
        <v>0.66584461760539604</v>
      </c>
      <c r="I1767" s="17">
        <v>0.64811841472712794</v>
      </c>
      <c r="J1767" s="17">
        <v>0.775567875202262</v>
      </c>
      <c r="K1767" s="17">
        <v>0.738039904341945</v>
      </c>
      <c r="L1767" s="17">
        <v>0.73268593295296103</v>
      </c>
      <c r="M1767" s="17"/>
      <c r="N1767" s="17">
        <v>0.681671143272222</v>
      </c>
      <c r="O1767" s="17">
        <v>0.72582541695969405</v>
      </c>
      <c r="P1767" s="17">
        <v>0.67076030517396301</v>
      </c>
      <c r="Q1767" s="17">
        <v>0.53419982613968098</v>
      </c>
      <c r="R1767" s="17"/>
      <c r="S1767" s="17">
        <v>0.625</v>
      </c>
      <c r="T1767" s="17">
        <v>0.78095238095238095</v>
      </c>
      <c r="U1767" s="17">
        <v>0.73529411764705899</v>
      </c>
      <c r="V1767" s="17">
        <v>0.65079365079365104</v>
      </c>
      <c r="W1767" s="17">
        <v>0.62711864406779705</v>
      </c>
      <c r="X1767" s="17">
        <v>0.607594936708861</v>
      </c>
      <c r="Y1767" s="17">
        <v>0.72857142857142898</v>
      </c>
      <c r="Z1767" s="17">
        <v>0.55813953488372103</v>
      </c>
      <c r="AA1767" s="17">
        <v>0.67777777777777803</v>
      </c>
      <c r="AB1767" s="17"/>
      <c r="AC1767" s="17">
        <v>0.66976569617464699</v>
      </c>
      <c r="AD1767" s="17">
        <v>0.70778107710816196</v>
      </c>
      <c r="AE1767" s="17">
        <v>0.53534892805432499</v>
      </c>
      <c r="AF1767" s="17"/>
      <c r="AG1767" s="17">
        <v>0.62214093252925995</v>
      </c>
      <c r="AH1767" s="17">
        <v>0.72405806961034602</v>
      </c>
      <c r="AI1767" s="17">
        <v>0.56246500344719996</v>
      </c>
      <c r="AJ1767" s="17">
        <v>0.79636211045550698</v>
      </c>
      <c r="AK1767" s="17">
        <v>0.81716919363488105</v>
      </c>
      <c r="AL1767" s="17"/>
      <c r="AM1767" s="17">
        <v>0.47575735092138</v>
      </c>
      <c r="AN1767" s="17">
        <v>0.63173305384136003</v>
      </c>
      <c r="AO1767" s="17">
        <v>0.70525092865963002</v>
      </c>
      <c r="AP1767" s="17">
        <v>0.70758447748666198</v>
      </c>
      <c r="AQ1767" s="17">
        <v>0.61338454655700403</v>
      </c>
      <c r="AR1767" s="17"/>
      <c r="AS1767" s="17">
        <v>0.66351321521110496</v>
      </c>
      <c r="AT1767" s="17">
        <v>0.68069599083760202</v>
      </c>
      <c r="AU1767" s="17">
        <v>0.75585256027991898</v>
      </c>
      <c r="AV1767" s="17">
        <v>0.578294336282691</v>
      </c>
      <c r="AW1767" s="17"/>
      <c r="AX1767" s="17">
        <v>0.68092339236826704</v>
      </c>
      <c r="AY1767" s="17"/>
      <c r="AZ1767" s="17">
        <v>0.67512623413972705</v>
      </c>
      <c r="BA1767" s="17">
        <v>0.62862887240146403</v>
      </c>
      <c r="BB1767" s="17">
        <v>0.73597471271093895</v>
      </c>
      <c r="BC1767" s="17"/>
      <c r="BD1767" s="17">
        <v>0.72676510876529998</v>
      </c>
      <c r="BE1767" s="17">
        <v>0.60838729931025204</v>
      </c>
    </row>
    <row r="1768" spans="2:57" x14ac:dyDescent="0.35">
      <c r="C1768" s="17"/>
      <c r="D1768" s="17"/>
      <c r="E1768" s="17"/>
      <c r="F1768" s="17"/>
      <c r="G1768" s="17"/>
      <c r="H1768" s="17"/>
      <c r="I1768" s="17"/>
      <c r="J1768" s="17"/>
      <c r="K1768" s="17"/>
      <c r="L1768" s="17"/>
      <c r="M1768" s="17"/>
      <c r="N1768" s="17"/>
      <c r="O1768" s="17"/>
      <c r="P1768" s="17"/>
      <c r="Q1768" s="17"/>
      <c r="R1768" s="17"/>
      <c r="S1768" s="17"/>
      <c r="T1768" s="17"/>
      <c r="U1768" s="17"/>
      <c r="V1768" s="17"/>
      <c r="W1768" s="17"/>
      <c r="X1768" s="17"/>
      <c r="Y1768" s="17"/>
      <c r="Z1768" s="17"/>
      <c r="AA1768" s="17"/>
      <c r="AB1768" s="17"/>
      <c r="AC1768" s="17"/>
      <c r="AD1768" s="17"/>
      <c r="AE1768" s="17"/>
      <c r="AF1768" s="17"/>
      <c r="AG1768" s="17"/>
      <c r="AH1768" s="17"/>
      <c r="AI1768" s="17"/>
      <c r="AJ1768" s="17"/>
      <c r="AK1768" s="17"/>
      <c r="AL1768" s="17"/>
      <c r="AM1768" s="17"/>
      <c r="AN1768" s="17"/>
      <c r="AO1768" s="17"/>
      <c r="AP1768" s="17"/>
      <c r="AQ1768" s="17"/>
      <c r="AR1768" s="17"/>
      <c r="AS1768" s="17"/>
      <c r="AT1768" s="17"/>
      <c r="AU1768" s="17"/>
      <c r="AV1768" s="17"/>
      <c r="AW1768" s="17"/>
      <c r="AX1768" s="17"/>
      <c r="AY1768" s="17"/>
      <c r="AZ1768" s="17"/>
      <c r="BA1768" s="17"/>
      <c r="BB1768" s="17"/>
      <c r="BC1768" s="17"/>
      <c r="BD1768" s="17"/>
      <c r="BE1768" s="17"/>
    </row>
    <row r="1769" spans="2:57" x14ac:dyDescent="0.35">
      <c r="B1769" s="6" t="s">
        <v>664</v>
      </c>
      <c r="C1769" s="17"/>
      <c r="D1769" s="17"/>
      <c r="E1769" s="17"/>
      <c r="F1769" s="17"/>
      <c r="G1769" s="17"/>
      <c r="H1769" s="17"/>
      <c r="I1769" s="17"/>
      <c r="J1769" s="17"/>
      <c r="K1769" s="17"/>
      <c r="L1769" s="17"/>
      <c r="M1769" s="17"/>
      <c r="N1769" s="17"/>
      <c r="O1769" s="17"/>
      <c r="P1769" s="17"/>
      <c r="Q1769" s="17"/>
      <c r="R1769" s="17"/>
      <c r="S1769" s="17"/>
      <c r="T1769" s="17"/>
      <c r="U1769" s="17"/>
      <c r="V1769" s="17"/>
      <c r="W1769" s="17"/>
      <c r="X1769" s="17"/>
      <c r="Y1769" s="17"/>
      <c r="Z1769" s="17"/>
      <c r="AA1769" s="17"/>
      <c r="AB1769" s="17"/>
      <c r="AC1769" s="17"/>
      <c r="AD1769" s="17"/>
      <c r="AE1769" s="17"/>
      <c r="AF1769" s="17"/>
      <c r="AG1769" s="17"/>
      <c r="AH1769" s="17"/>
      <c r="AI1769" s="17"/>
      <c r="AJ1769" s="17"/>
      <c r="AK1769" s="17"/>
      <c r="AL1769" s="17"/>
      <c r="AM1769" s="17"/>
      <c r="AN1769" s="17"/>
      <c r="AO1769" s="17"/>
      <c r="AP1769" s="17"/>
      <c r="AQ1769" s="17"/>
      <c r="AR1769" s="17"/>
      <c r="AS1769" s="17"/>
      <c r="AT1769" s="17"/>
      <c r="AU1769" s="17"/>
      <c r="AV1769" s="17"/>
      <c r="AW1769" s="17"/>
      <c r="AX1769" s="17"/>
      <c r="AY1769" s="17"/>
      <c r="AZ1769" s="17"/>
      <c r="BA1769" s="17"/>
      <c r="BB1769" s="17"/>
      <c r="BC1769" s="17"/>
      <c r="BD1769" s="17"/>
      <c r="BE1769" s="17"/>
    </row>
    <row r="1770" spans="2:57" x14ac:dyDescent="0.35">
      <c r="B1770" s="24" t="s">
        <v>85</v>
      </c>
      <c r="C1770" s="17"/>
      <c r="D1770" s="17"/>
      <c r="E1770" s="17"/>
      <c r="F1770" s="17"/>
      <c r="G1770" s="17"/>
      <c r="H1770" s="17"/>
      <c r="I1770" s="17"/>
      <c r="J1770" s="17"/>
      <c r="K1770" s="17"/>
      <c r="L1770" s="17"/>
      <c r="M1770" s="17"/>
      <c r="N1770" s="17"/>
      <c r="O1770" s="17"/>
      <c r="P1770" s="17"/>
      <c r="Q1770" s="17"/>
      <c r="R1770" s="17"/>
      <c r="S1770" s="17"/>
      <c r="T1770" s="17"/>
      <c r="U1770" s="17"/>
      <c r="V1770" s="17"/>
      <c r="W1770" s="17"/>
      <c r="X1770" s="17"/>
      <c r="Y1770" s="17"/>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c r="AX1770" s="17"/>
      <c r="AY1770" s="17"/>
      <c r="AZ1770" s="17"/>
      <c r="BA1770" s="17"/>
      <c r="BB1770" s="17"/>
      <c r="BC1770" s="17"/>
      <c r="BD1770" s="17"/>
      <c r="BE1770" s="17"/>
    </row>
    <row r="1771" spans="2:57" x14ac:dyDescent="0.35">
      <c r="B1771" t="s">
        <v>103</v>
      </c>
      <c r="C1771" s="17">
        <v>0.34709081746295101</v>
      </c>
      <c r="D1771" s="17">
        <v>0.30262237837808298</v>
      </c>
      <c r="E1771" s="17">
        <v>0.37240389813163599</v>
      </c>
      <c r="F1771" s="17"/>
      <c r="G1771" s="17">
        <v>0.200888057730706</v>
      </c>
      <c r="H1771" s="17">
        <v>0.29802766750681797</v>
      </c>
      <c r="I1771" s="17">
        <v>0.38750984141603501</v>
      </c>
      <c r="J1771" s="17">
        <v>0.374313595424902</v>
      </c>
      <c r="K1771" s="17">
        <v>0.36245629729716</v>
      </c>
      <c r="L1771" s="17">
        <v>0.54999539649864904</v>
      </c>
      <c r="M1771" s="17"/>
      <c r="N1771" s="17">
        <v>0.34903901950792499</v>
      </c>
      <c r="O1771" s="17">
        <v>0.35682491962305402</v>
      </c>
      <c r="P1771" s="17">
        <v>0.34447468716178897</v>
      </c>
      <c r="Q1771" s="17">
        <v>0.32816309039906499</v>
      </c>
      <c r="R1771" s="17"/>
      <c r="S1771" s="17">
        <v>0.34166666666666701</v>
      </c>
      <c r="T1771" s="17">
        <v>0.34285714285714303</v>
      </c>
      <c r="U1771" s="17">
        <v>0.35294117647058798</v>
      </c>
      <c r="V1771" s="17">
        <v>0.33333333333333298</v>
      </c>
      <c r="W1771" s="17">
        <v>0.338983050847458</v>
      </c>
      <c r="X1771" s="17">
        <v>0.329113924050633</v>
      </c>
      <c r="Y1771" s="17">
        <v>0.35714285714285698</v>
      </c>
      <c r="Z1771" s="17">
        <v>0.34883720930232598</v>
      </c>
      <c r="AA1771" s="17">
        <v>0.37777777777777799</v>
      </c>
      <c r="AB1771" s="17"/>
      <c r="AC1771" s="17">
        <v>0.37176250258871801</v>
      </c>
      <c r="AD1771" s="17">
        <v>0.34376805052445802</v>
      </c>
      <c r="AE1771" s="17">
        <v>0.363320761026796</v>
      </c>
      <c r="AF1771" s="17"/>
      <c r="AG1771" s="17">
        <v>0.347542835355093</v>
      </c>
      <c r="AH1771" s="17">
        <v>0.36653108419355102</v>
      </c>
      <c r="AI1771" s="17">
        <v>0.20433150054728499</v>
      </c>
      <c r="AJ1771" s="17">
        <v>0.42283614938640601</v>
      </c>
      <c r="AK1771" s="17">
        <v>0.33594348809128999</v>
      </c>
      <c r="AL1771" s="17"/>
      <c r="AM1771" s="17">
        <v>0.26480725826657697</v>
      </c>
      <c r="AN1771" s="17">
        <v>0.335319668241503</v>
      </c>
      <c r="AO1771" s="17">
        <v>0.33859894056635598</v>
      </c>
      <c r="AP1771" s="17">
        <v>0.359176912227819</v>
      </c>
      <c r="AQ1771" s="17">
        <v>0.39585599802420901</v>
      </c>
      <c r="AR1771" s="17"/>
      <c r="AS1771" s="17">
        <v>0.32817595901461999</v>
      </c>
      <c r="AT1771" s="17">
        <v>0.33556823517300799</v>
      </c>
      <c r="AU1771" s="17">
        <v>0.436117164423235</v>
      </c>
      <c r="AV1771" s="17">
        <v>0.280972155479222</v>
      </c>
      <c r="AW1771" s="17"/>
      <c r="AX1771" s="17">
        <v>0.34795406079587299</v>
      </c>
      <c r="AY1771" s="17"/>
      <c r="AZ1771" s="17">
        <v>0.321469499227936</v>
      </c>
      <c r="BA1771" s="17">
        <v>0.306526123404677</v>
      </c>
      <c r="BB1771" s="17">
        <v>0.42950227309107503</v>
      </c>
      <c r="BC1771" s="17"/>
      <c r="BD1771" s="17">
        <v>0.35326450247249003</v>
      </c>
      <c r="BE1771" s="17">
        <v>0.32425393687234699</v>
      </c>
    </row>
    <row r="1772" spans="2:57" x14ac:dyDescent="0.35">
      <c r="B1772" t="s">
        <v>104</v>
      </c>
      <c r="C1772" s="17">
        <v>0.410662781060596</v>
      </c>
      <c r="D1772" s="17">
        <v>0.390389308511292</v>
      </c>
      <c r="E1772" s="17">
        <v>0.42228580317389902</v>
      </c>
      <c r="F1772" s="17"/>
      <c r="G1772" s="17">
        <v>0.33285343808068601</v>
      </c>
      <c r="H1772" s="17">
        <v>0.42040842575529902</v>
      </c>
      <c r="I1772" s="17">
        <v>0.36868141527176301</v>
      </c>
      <c r="J1772" s="17">
        <v>0.448677204599154</v>
      </c>
      <c r="K1772" s="17">
        <v>0.533795038865298</v>
      </c>
      <c r="L1772" s="17">
        <v>0.26561733148248901</v>
      </c>
      <c r="M1772" s="17"/>
      <c r="N1772" s="17">
        <v>0.43360538460354697</v>
      </c>
      <c r="O1772" s="17">
        <v>0.39435990744396299</v>
      </c>
      <c r="P1772" s="17">
        <v>0.38796921931769102</v>
      </c>
      <c r="Q1772" s="17">
        <v>0.34848928105273502</v>
      </c>
      <c r="R1772" s="17"/>
      <c r="S1772" s="17">
        <v>0.4</v>
      </c>
      <c r="T1772" s="17">
        <v>0.4</v>
      </c>
      <c r="U1772" s="17">
        <v>0.41176470588235298</v>
      </c>
      <c r="V1772" s="17">
        <v>0.46031746031746001</v>
      </c>
      <c r="W1772" s="17">
        <v>0.38983050847457601</v>
      </c>
      <c r="X1772" s="17">
        <v>0.455696202531646</v>
      </c>
      <c r="Y1772" s="17">
        <v>0.41428571428571398</v>
      </c>
      <c r="Z1772" s="17">
        <v>0.32558139534883701</v>
      </c>
      <c r="AA1772" s="17">
        <v>0.4</v>
      </c>
      <c r="AB1772" s="17"/>
      <c r="AC1772" s="17">
        <v>0.40751207525701</v>
      </c>
      <c r="AD1772" s="17">
        <v>0.41645468620891601</v>
      </c>
      <c r="AE1772" s="17">
        <v>0.41003759705744303</v>
      </c>
      <c r="AF1772" s="17"/>
      <c r="AG1772" s="17">
        <v>0.364394389811936</v>
      </c>
      <c r="AH1772" s="17">
        <v>0.43214273578089701</v>
      </c>
      <c r="AI1772" s="17">
        <v>0.487293508758119</v>
      </c>
      <c r="AJ1772" s="17">
        <v>0.37352596106910102</v>
      </c>
      <c r="AK1772" s="17">
        <v>0.53187667208367895</v>
      </c>
      <c r="AL1772" s="17"/>
      <c r="AM1772" s="17">
        <v>0.29827417202858902</v>
      </c>
      <c r="AN1772" s="17">
        <v>0.38553247966077497</v>
      </c>
      <c r="AO1772" s="17">
        <v>0.44439716474305802</v>
      </c>
      <c r="AP1772" s="17">
        <v>0.43151225349507799</v>
      </c>
      <c r="AQ1772" s="17">
        <v>0.38140209637401801</v>
      </c>
      <c r="AR1772" s="17"/>
      <c r="AS1772" s="17">
        <v>0.45697964706914901</v>
      </c>
      <c r="AT1772" s="17">
        <v>0.39926683658574302</v>
      </c>
      <c r="AU1772" s="17">
        <v>0.388463155782517</v>
      </c>
      <c r="AV1772" s="17">
        <v>0.38834797688587702</v>
      </c>
      <c r="AW1772" s="17"/>
      <c r="AX1772" s="17">
        <v>0.410635781414253</v>
      </c>
      <c r="AY1772" s="17"/>
      <c r="AZ1772" s="17">
        <v>0.39796330941317198</v>
      </c>
      <c r="BA1772" s="17">
        <v>0.40982701041432501</v>
      </c>
      <c r="BB1772" s="17">
        <v>0.42195749773993602</v>
      </c>
      <c r="BC1772" s="17"/>
      <c r="BD1772" s="17">
        <v>0.42624723099884898</v>
      </c>
      <c r="BE1772" s="17">
        <v>0.38783110697883699</v>
      </c>
    </row>
    <row r="1773" spans="2:57" x14ac:dyDescent="0.35">
      <c r="B1773" t="s">
        <v>105</v>
      </c>
      <c r="C1773" s="17">
        <v>0.141437883117672</v>
      </c>
      <c r="D1773" s="17">
        <v>0.16474510709734699</v>
      </c>
      <c r="E1773" s="17">
        <v>0.128395785878825</v>
      </c>
      <c r="F1773" s="17"/>
      <c r="G1773" s="17">
        <v>0.19230262231671</v>
      </c>
      <c r="H1773" s="17">
        <v>0.187480739616814</v>
      </c>
      <c r="I1773" s="17">
        <v>0.12050220787299901</v>
      </c>
      <c r="J1773" s="17">
        <v>0.106246344079214</v>
      </c>
      <c r="K1773" s="17">
        <v>9.1296561336145707E-2</v>
      </c>
      <c r="L1773" s="17">
        <v>0.15532531715853501</v>
      </c>
      <c r="M1773" s="17"/>
      <c r="N1773" s="17">
        <v>0.11792256017852901</v>
      </c>
      <c r="O1773" s="17">
        <v>0.16001866320515801</v>
      </c>
      <c r="P1773" s="17">
        <v>0.17978819854542399</v>
      </c>
      <c r="Q1773" s="17">
        <v>0.15814617502636</v>
      </c>
      <c r="R1773" s="17"/>
      <c r="S1773" s="17">
        <v>0.17499999999999999</v>
      </c>
      <c r="T1773" s="17">
        <v>0.114285714285714</v>
      </c>
      <c r="U1773" s="17">
        <v>0.14705882352941199</v>
      </c>
      <c r="V1773" s="17">
        <v>9.5238095238095205E-2</v>
      </c>
      <c r="W1773" s="17">
        <v>0.101694915254237</v>
      </c>
      <c r="X1773" s="17">
        <v>0.126582278481013</v>
      </c>
      <c r="Y1773" s="17">
        <v>0.128571428571429</v>
      </c>
      <c r="Z1773" s="17">
        <v>0.27906976744186002</v>
      </c>
      <c r="AA1773" s="17">
        <v>0.16666666666666699</v>
      </c>
      <c r="AB1773" s="17"/>
      <c r="AC1773" s="17">
        <v>0.122924034911167</v>
      </c>
      <c r="AD1773" s="17">
        <v>0.143380272583987</v>
      </c>
      <c r="AE1773" s="17">
        <v>0.12484509374478001</v>
      </c>
      <c r="AF1773" s="17"/>
      <c r="AG1773" s="17">
        <v>0.176525766312676</v>
      </c>
      <c r="AH1773" s="17">
        <v>0.110578141403178</v>
      </c>
      <c r="AI1773" s="17">
        <v>0.20637035325240899</v>
      </c>
      <c r="AJ1773" s="17">
        <v>0.20363788954449299</v>
      </c>
      <c r="AK1773" s="17">
        <v>0.13217983982503201</v>
      </c>
      <c r="AL1773" s="17"/>
      <c r="AM1773" s="17">
        <v>0.180137330816839</v>
      </c>
      <c r="AN1773" s="17">
        <v>0.177032216552448</v>
      </c>
      <c r="AO1773" s="17">
        <v>0.13995160427217501</v>
      </c>
      <c r="AP1773" s="17">
        <v>0.13010081139853899</v>
      </c>
      <c r="AQ1773" s="17">
        <v>0.141319444310369</v>
      </c>
      <c r="AR1773" s="17"/>
      <c r="AS1773" s="17">
        <v>0.12443415759132199</v>
      </c>
      <c r="AT1773" s="17">
        <v>0.15702796350513801</v>
      </c>
      <c r="AU1773" s="17">
        <v>0.117711117544108</v>
      </c>
      <c r="AV1773" s="17">
        <v>0.16807593457980699</v>
      </c>
      <c r="AW1773" s="17"/>
      <c r="AX1773" s="17">
        <v>0.14626771357110099</v>
      </c>
      <c r="AY1773" s="17"/>
      <c r="AZ1773" s="17">
        <v>0.13991516571186399</v>
      </c>
      <c r="BA1773" s="17">
        <v>0.18275533448439599</v>
      </c>
      <c r="BB1773" s="17">
        <v>8.7814734785257698E-2</v>
      </c>
      <c r="BC1773" s="17"/>
      <c r="BD1773" s="17">
        <v>0.133157763905878</v>
      </c>
      <c r="BE1773" s="17">
        <v>0.16102466248024599</v>
      </c>
    </row>
    <row r="1774" spans="2:57" x14ac:dyDescent="0.35">
      <c r="B1774" t="s">
        <v>106</v>
      </c>
      <c r="C1774" s="17">
        <v>5.8415219318144897E-2</v>
      </c>
      <c r="D1774" s="17">
        <v>8.8465664916778403E-2</v>
      </c>
      <c r="E1774" s="17">
        <v>4.1017028320197498E-2</v>
      </c>
      <c r="F1774" s="17"/>
      <c r="G1774" s="17">
        <v>0.16040275714418001</v>
      </c>
      <c r="H1774" s="17">
        <v>6.19586550521685E-2</v>
      </c>
      <c r="I1774" s="17">
        <v>7.3502049526461805E-2</v>
      </c>
      <c r="J1774" s="17">
        <v>3.6137686696601098E-2</v>
      </c>
      <c r="K1774" s="17">
        <v>0</v>
      </c>
      <c r="L1774" s="17">
        <v>0</v>
      </c>
      <c r="M1774" s="17"/>
      <c r="N1774" s="17">
        <v>6.9695537109739095E-2</v>
      </c>
      <c r="O1774" s="17">
        <v>2.8576213013982301E-2</v>
      </c>
      <c r="P1774" s="17">
        <v>6.1349732317776802E-2</v>
      </c>
      <c r="Q1774" s="17">
        <v>7.5420468953968006E-2</v>
      </c>
      <c r="R1774" s="17"/>
      <c r="S1774" s="17">
        <v>0.05</v>
      </c>
      <c r="T1774" s="17">
        <v>6.6666666666666693E-2</v>
      </c>
      <c r="U1774" s="17">
        <v>8.8235294117647106E-2</v>
      </c>
      <c r="V1774" s="17">
        <v>6.3492063492063502E-2</v>
      </c>
      <c r="W1774" s="17">
        <v>5.0847457627118599E-2</v>
      </c>
      <c r="X1774" s="17">
        <v>3.7974683544303799E-2</v>
      </c>
      <c r="Y1774" s="17">
        <v>8.5714285714285701E-2</v>
      </c>
      <c r="Z1774" s="17">
        <v>2.32558139534884E-2</v>
      </c>
      <c r="AA1774" s="17">
        <v>4.4444444444444398E-2</v>
      </c>
      <c r="AB1774" s="17"/>
      <c r="AC1774" s="17">
        <v>5.9551381977635598E-2</v>
      </c>
      <c r="AD1774" s="17">
        <v>5.1402848922757802E-2</v>
      </c>
      <c r="AE1774" s="17">
        <v>6.3570109591019594E-2</v>
      </c>
      <c r="AF1774" s="17"/>
      <c r="AG1774" s="17">
        <v>7.5901149312480903E-2</v>
      </c>
      <c r="AH1774" s="17">
        <v>5.2620147703439701E-2</v>
      </c>
      <c r="AI1774" s="17">
        <v>4.2808687374986498E-2</v>
      </c>
      <c r="AJ1774" s="17">
        <v>0</v>
      </c>
      <c r="AK1774" s="17">
        <v>0</v>
      </c>
      <c r="AL1774" s="17"/>
      <c r="AM1774" s="17">
        <v>0.17345910301517201</v>
      </c>
      <c r="AN1774" s="17">
        <v>4.9927684883040099E-2</v>
      </c>
      <c r="AO1774" s="17">
        <v>4.5881996280347399E-2</v>
      </c>
      <c r="AP1774" s="17">
        <v>3.9994674697082302E-2</v>
      </c>
      <c r="AQ1774" s="17">
        <v>4.2115066185209202E-2</v>
      </c>
      <c r="AR1774" s="17"/>
      <c r="AS1774" s="17">
        <v>4.4371299909077601E-2</v>
      </c>
      <c r="AT1774" s="17">
        <v>6.0373368993075299E-2</v>
      </c>
      <c r="AU1774" s="17">
        <v>2.5945759291923099E-2</v>
      </c>
      <c r="AV1774" s="17">
        <v>0.12401961745805599</v>
      </c>
      <c r="AW1774" s="17"/>
      <c r="AX1774" s="17">
        <v>5.6650503061692802E-2</v>
      </c>
      <c r="AY1774" s="17"/>
      <c r="AZ1774" s="17">
        <v>6.5277742512642803E-2</v>
      </c>
      <c r="BA1774" s="17">
        <v>7.0187836552390595E-2</v>
      </c>
      <c r="BB1774" s="17">
        <v>3.5111042548699602E-2</v>
      </c>
      <c r="BC1774" s="17"/>
      <c r="BD1774" s="17">
        <v>4.5118468433427802E-2</v>
      </c>
      <c r="BE1774" s="17">
        <v>8.2911993115687796E-2</v>
      </c>
    </row>
    <row r="1775" spans="2:57" x14ac:dyDescent="0.35">
      <c r="B1775" t="s">
        <v>107</v>
      </c>
      <c r="C1775" s="17">
        <v>3.3592820417979299E-2</v>
      </c>
      <c r="D1775" s="17">
        <v>4.59561685120689E-2</v>
      </c>
      <c r="E1775" s="17">
        <v>2.6479808675005798E-2</v>
      </c>
      <c r="F1775" s="17"/>
      <c r="G1775" s="17">
        <v>8.5058198449588507E-2</v>
      </c>
      <c r="H1775" s="17">
        <v>2.0904724043133999E-2</v>
      </c>
      <c r="I1775" s="17">
        <v>4.4417722337865298E-2</v>
      </c>
      <c r="J1775" s="17">
        <v>2.61065833628795E-2</v>
      </c>
      <c r="K1775" s="17">
        <v>1.2452102501396599E-2</v>
      </c>
      <c r="L1775" s="17">
        <v>2.90619548603273E-2</v>
      </c>
      <c r="M1775" s="17"/>
      <c r="N1775" s="17">
        <v>2.4086954230667899E-2</v>
      </c>
      <c r="O1775" s="17">
        <v>5.4328121333628E-2</v>
      </c>
      <c r="P1775" s="17">
        <v>1.71155574164992E-2</v>
      </c>
      <c r="Q1775" s="17">
        <v>5.71459346585367E-2</v>
      </c>
      <c r="R1775" s="17"/>
      <c r="S1775" s="17">
        <v>2.5000000000000001E-2</v>
      </c>
      <c r="T1775" s="17">
        <v>6.6666666666666693E-2</v>
      </c>
      <c r="U1775" s="17">
        <v>0</v>
      </c>
      <c r="V1775" s="17">
        <v>3.17460317460318E-2</v>
      </c>
      <c r="W1775" s="17">
        <v>0.101694915254237</v>
      </c>
      <c r="X1775" s="17">
        <v>3.7974683544303799E-2</v>
      </c>
      <c r="Y1775" s="17">
        <v>0</v>
      </c>
      <c r="Z1775" s="17">
        <v>2.32558139534884E-2</v>
      </c>
      <c r="AA1775" s="17">
        <v>1.1111111111111099E-2</v>
      </c>
      <c r="AB1775" s="17"/>
      <c r="AC1775" s="17">
        <v>2.8672695398897899E-2</v>
      </c>
      <c r="AD1775" s="17">
        <v>3.9052179485185197E-2</v>
      </c>
      <c r="AE1775" s="17">
        <v>2.5656193178456601E-2</v>
      </c>
      <c r="AF1775" s="17"/>
      <c r="AG1775" s="17">
        <v>3.11542142190539E-2</v>
      </c>
      <c r="AH1775" s="17">
        <v>2.8408349716874001E-2</v>
      </c>
      <c r="AI1775" s="17">
        <v>5.9195950067200798E-2</v>
      </c>
      <c r="AJ1775" s="17">
        <v>0</v>
      </c>
      <c r="AK1775" s="17">
        <v>0</v>
      </c>
      <c r="AL1775" s="17"/>
      <c r="AM1775" s="17">
        <v>6.6706810918895507E-2</v>
      </c>
      <c r="AN1775" s="17">
        <v>3.3810784588458799E-2</v>
      </c>
      <c r="AO1775" s="17">
        <v>2.7063563732808299E-2</v>
      </c>
      <c r="AP1775" s="17">
        <v>3.4237665850821497E-2</v>
      </c>
      <c r="AQ1775" s="17">
        <v>3.9307395106195298E-2</v>
      </c>
      <c r="AR1775" s="17"/>
      <c r="AS1775" s="17">
        <v>3.9506148910708701E-2</v>
      </c>
      <c r="AT1775" s="17">
        <v>3.9737595778522102E-2</v>
      </c>
      <c r="AU1775" s="17">
        <v>1.2671417044240201E-2</v>
      </c>
      <c r="AV1775" s="17">
        <v>3.8584315597036803E-2</v>
      </c>
      <c r="AW1775" s="17"/>
      <c r="AX1775" s="17">
        <v>3.1124200944811199E-2</v>
      </c>
      <c r="AY1775" s="17"/>
      <c r="AZ1775" s="17">
        <v>5.1613731711413799E-2</v>
      </c>
      <c r="BA1775" s="17">
        <v>2.68076936940339E-2</v>
      </c>
      <c r="BB1775" s="17">
        <v>2.56144518350322E-2</v>
      </c>
      <c r="BC1775" s="17"/>
      <c r="BD1775" s="17">
        <v>3.9088834085424601E-2</v>
      </c>
      <c r="BE1775" s="17">
        <v>3.3809307202538899E-2</v>
      </c>
    </row>
    <row r="1776" spans="2:57" x14ac:dyDescent="0.35">
      <c r="B1776" t="s">
        <v>81</v>
      </c>
      <c r="C1776" s="17">
        <v>8.8004786226576603E-3</v>
      </c>
      <c r="D1776" s="17">
        <v>7.8213725844309204E-3</v>
      </c>
      <c r="E1776" s="17">
        <v>9.4176758204368594E-3</v>
      </c>
      <c r="F1776" s="17"/>
      <c r="G1776" s="17">
        <v>2.8494926278128701E-2</v>
      </c>
      <c r="H1776" s="17">
        <v>1.12197880257663E-2</v>
      </c>
      <c r="I1776" s="17">
        <v>5.3867635748762197E-3</v>
      </c>
      <c r="J1776" s="17">
        <v>8.5185858372497005E-3</v>
      </c>
      <c r="K1776" s="17">
        <v>0</v>
      </c>
      <c r="L1776" s="17">
        <v>0</v>
      </c>
      <c r="M1776" s="17"/>
      <c r="N1776" s="17">
        <v>5.6505443695916702E-3</v>
      </c>
      <c r="O1776" s="17">
        <v>5.8921753802146197E-3</v>
      </c>
      <c r="P1776" s="17">
        <v>9.3026052408202407E-3</v>
      </c>
      <c r="Q1776" s="17">
        <v>3.26350499093346E-2</v>
      </c>
      <c r="R1776" s="17"/>
      <c r="S1776" s="17">
        <v>8.3333333333333297E-3</v>
      </c>
      <c r="T1776" s="17">
        <v>9.5238095238095195E-3</v>
      </c>
      <c r="U1776" s="17">
        <v>0</v>
      </c>
      <c r="V1776" s="17">
        <v>1.58730158730159E-2</v>
      </c>
      <c r="W1776" s="17">
        <v>1.6949152542372899E-2</v>
      </c>
      <c r="X1776" s="17">
        <v>1.26582278481013E-2</v>
      </c>
      <c r="Y1776" s="17">
        <v>1.4285714285714299E-2</v>
      </c>
      <c r="Z1776" s="17">
        <v>0</v>
      </c>
      <c r="AA1776" s="17">
        <v>0</v>
      </c>
      <c r="AB1776" s="17"/>
      <c r="AC1776" s="17">
        <v>9.5773098665708004E-3</v>
      </c>
      <c r="AD1776" s="17">
        <v>5.9419622746963996E-3</v>
      </c>
      <c r="AE1776" s="17">
        <v>1.2570245401505101E-2</v>
      </c>
      <c r="AF1776" s="17"/>
      <c r="AG1776" s="17">
        <v>4.4816449887599601E-3</v>
      </c>
      <c r="AH1776" s="17">
        <v>9.7195412020606008E-3</v>
      </c>
      <c r="AI1776" s="17">
        <v>0</v>
      </c>
      <c r="AJ1776" s="17">
        <v>0</v>
      </c>
      <c r="AK1776" s="17">
        <v>0</v>
      </c>
      <c r="AL1776" s="17"/>
      <c r="AM1776" s="17">
        <v>1.6615324953927101E-2</v>
      </c>
      <c r="AN1776" s="17">
        <v>1.8377166073774098E-2</v>
      </c>
      <c r="AO1776" s="17">
        <v>4.1067304052554597E-3</v>
      </c>
      <c r="AP1776" s="17">
        <v>4.97768233066034E-3</v>
      </c>
      <c r="AQ1776" s="17">
        <v>0</v>
      </c>
      <c r="AR1776" s="17"/>
      <c r="AS1776" s="17">
        <v>6.5327875051225601E-3</v>
      </c>
      <c r="AT1776" s="17">
        <v>8.0259999645130795E-3</v>
      </c>
      <c r="AU1776" s="17">
        <v>1.9091385913977001E-2</v>
      </c>
      <c r="AV1776" s="17">
        <v>0</v>
      </c>
      <c r="AW1776" s="17"/>
      <c r="AX1776" s="17">
        <v>7.3677402122685597E-3</v>
      </c>
      <c r="AY1776" s="17"/>
      <c r="AZ1776" s="17">
        <v>2.3760551422971801E-2</v>
      </c>
      <c r="BA1776" s="17">
        <v>3.8960014501777901E-3</v>
      </c>
      <c r="BB1776" s="17">
        <v>0</v>
      </c>
      <c r="BC1776" s="17"/>
      <c r="BD1776" s="17">
        <v>3.12320010393137E-3</v>
      </c>
      <c r="BE1776" s="17">
        <v>1.0168993350343301E-2</v>
      </c>
    </row>
    <row r="1777" spans="2:57" x14ac:dyDescent="0.35">
      <c r="B1777" t="s">
        <v>108</v>
      </c>
      <c r="C1777" s="17">
        <v>0.75775359852354696</v>
      </c>
      <c r="D1777" s="17">
        <v>0.69301168688937498</v>
      </c>
      <c r="E1777" s="17">
        <v>0.79468970130553396</v>
      </c>
      <c r="F1777" s="17"/>
      <c r="G1777" s="17">
        <v>0.53374149581139296</v>
      </c>
      <c r="H1777" s="17">
        <v>0.71843609326211699</v>
      </c>
      <c r="I1777" s="17">
        <v>0.75619125668779796</v>
      </c>
      <c r="J1777" s="17">
        <v>0.822990800024055</v>
      </c>
      <c r="K1777" s="17">
        <v>0.896251336162458</v>
      </c>
      <c r="L1777" s="17">
        <v>0.81561272798113804</v>
      </c>
      <c r="M1777" s="17"/>
      <c r="N1777" s="17">
        <v>0.78264440411147196</v>
      </c>
      <c r="O1777" s="17">
        <v>0.75118482706701695</v>
      </c>
      <c r="P1777" s="17">
        <v>0.73244390647947999</v>
      </c>
      <c r="Q1777" s="17">
        <v>0.67665237145180102</v>
      </c>
      <c r="R1777" s="17"/>
      <c r="S1777" s="17">
        <v>0.74166666666666703</v>
      </c>
      <c r="T1777" s="17">
        <v>0.74285714285714299</v>
      </c>
      <c r="U1777" s="17">
        <v>0.76470588235294101</v>
      </c>
      <c r="V1777" s="17">
        <v>0.79365079365079405</v>
      </c>
      <c r="W1777" s="17">
        <v>0.72881355932203395</v>
      </c>
      <c r="X1777" s="17">
        <v>0.784810126582278</v>
      </c>
      <c r="Y1777" s="17">
        <v>0.77142857142857102</v>
      </c>
      <c r="Z1777" s="17">
        <v>0.67441860465116299</v>
      </c>
      <c r="AA1777" s="17">
        <v>0.77777777777777801</v>
      </c>
      <c r="AB1777" s="17"/>
      <c r="AC1777" s="17">
        <v>0.77927457784572796</v>
      </c>
      <c r="AD1777" s="17">
        <v>0.76022273673337404</v>
      </c>
      <c r="AE1777" s="17">
        <v>0.77335835808423903</v>
      </c>
      <c r="AF1777" s="17"/>
      <c r="AG1777" s="17">
        <v>0.71193722516702895</v>
      </c>
      <c r="AH1777" s="17">
        <v>0.79867381997444797</v>
      </c>
      <c r="AI1777" s="17">
        <v>0.69162500930540405</v>
      </c>
      <c r="AJ1777" s="17">
        <v>0.79636211045550698</v>
      </c>
      <c r="AK1777" s="17">
        <v>0.86782016017496799</v>
      </c>
      <c r="AL1777" s="17"/>
      <c r="AM1777" s="17">
        <v>0.563081430295166</v>
      </c>
      <c r="AN1777" s="17">
        <v>0.72085214790227803</v>
      </c>
      <c r="AO1777" s="17">
        <v>0.78299610530941399</v>
      </c>
      <c r="AP1777" s="17">
        <v>0.79068916572289705</v>
      </c>
      <c r="AQ1777" s="17">
        <v>0.77725809439822702</v>
      </c>
      <c r="AR1777" s="17"/>
      <c r="AS1777" s="17">
        <v>0.78515560608377</v>
      </c>
      <c r="AT1777" s="17">
        <v>0.73483507175875096</v>
      </c>
      <c r="AU1777" s="17">
        <v>0.824580320205752</v>
      </c>
      <c r="AV1777" s="17">
        <v>0.66932013236509902</v>
      </c>
      <c r="AW1777" s="17"/>
      <c r="AX1777" s="17">
        <v>0.75858984221012704</v>
      </c>
      <c r="AY1777" s="17"/>
      <c r="AZ1777" s="17">
        <v>0.71943280864110803</v>
      </c>
      <c r="BA1777" s="17">
        <v>0.71635313381900201</v>
      </c>
      <c r="BB1777" s="17">
        <v>0.85145977083101099</v>
      </c>
      <c r="BC1777" s="17"/>
      <c r="BD1777" s="17">
        <v>0.77951173347133795</v>
      </c>
      <c r="BE1777" s="17">
        <v>0.71208504385118399</v>
      </c>
    </row>
    <row r="1778" spans="2:57" x14ac:dyDescent="0.35">
      <c r="B1778" t="s">
        <v>109</v>
      </c>
      <c r="C1778" s="17">
        <v>9.2008039736124203E-2</v>
      </c>
      <c r="D1778" s="17">
        <v>0.134421833428847</v>
      </c>
      <c r="E1778" s="17">
        <v>6.7496836995203299E-2</v>
      </c>
      <c r="F1778" s="17"/>
      <c r="G1778" s="17">
        <v>0.24546095559376899</v>
      </c>
      <c r="H1778" s="17">
        <v>8.2863379095302503E-2</v>
      </c>
      <c r="I1778" s="17">
        <v>0.11791977186432701</v>
      </c>
      <c r="J1778" s="17">
        <v>6.2244270059480598E-2</v>
      </c>
      <c r="K1778" s="17">
        <v>1.2452102501396599E-2</v>
      </c>
      <c r="L1778" s="17">
        <v>2.90619548603273E-2</v>
      </c>
      <c r="M1778" s="17"/>
      <c r="N1778" s="17">
        <v>9.3782491340406907E-2</v>
      </c>
      <c r="O1778" s="17">
        <v>8.2904334347610298E-2</v>
      </c>
      <c r="P1778" s="17">
        <v>7.8465289734275995E-2</v>
      </c>
      <c r="Q1778" s="17">
        <v>0.13256640361250499</v>
      </c>
      <c r="R1778" s="17"/>
      <c r="S1778" s="17">
        <v>7.4999999999999997E-2</v>
      </c>
      <c r="T1778" s="17">
        <v>0.133333333333333</v>
      </c>
      <c r="U1778" s="17">
        <v>8.8235294117647106E-2</v>
      </c>
      <c r="V1778" s="17">
        <v>9.5238095238095302E-2</v>
      </c>
      <c r="W1778" s="17">
        <v>0.152542372881356</v>
      </c>
      <c r="X1778" s="17">
        <v>7.5949367088607597E-2</v>
      </c>
      <c r="Y1778" s="17">
        <v>8.5714285714285701E-2</v>
      </c>
      <c r="Z1778" s="17">
        <v>4.6511627906976702E-2</v>
      </c>
      <c r="AA1778" s="17">
        <v>5.5555555555555601E-2</v>
      </c>
      <c r="AB1778" s="17"/>
      <c r="AC1778" s="17">
        <v>8.8224077376533497E-2</v>
      </c>
      <c r="AD1778" s="17">
        <v>9.0455028407943006E-2</v>
      </c>
      <c r="AE1778" s="17">
        <v>8.9226302769476198E-2</v>
      </c>
      <c r="AF1778" s="17"/>
      <c r="AG1778" s="17">
        <v>0.107055363531535</v>
      </c>
      <c r="AH1778" s="17">
        <v>8.1028497420313705E-2</v>
      </c>
      <c r="AI1778" s="17">
        <v>0.102004637442187</v>
      </c>
      <c r="AJ1778" s="17">
        <v>0</v>
      </c>
      <c r="AK1778" s="17">
        <v>0</v>
      </c>
      <c r="AL1778" s="17"/>
      <c r="AM1778" s="17">
        <v>0.240165913934067</v>
      </c>
      <c r="AN1778" s="17">
        <v>8.3738469471498905E-2</v>
      </c>
      <c r="AO1778" s="17">
        <v>7.2945560013155705E-2</v>
      </c>
      <c r="AP1778" s="17">
        <v>7.42323405479038E-2</v>
      </c>
      <c r="AQ1778" s="17">
        <v>8.1422461291404499E-2</v>
      </c>
      <c r="AR1778" s="17"/>
      <c r="AS1778" s="17">
        <v>8.3877448819786302E-2</v>
      </c>
      <c r="AT1778" s="17">
        <v>0.10011096477159701</v>
      </c>
      <c r="AU1778" s="17">
        <v>3.8617176336163302E-2</v>
      </c>
      <c r="AV1778" s="17">
        <v>0.16260393305509299</v>
      </c>
      <c r="AW1778" s="17"/>
      <c r="AX1778" s="17">
        <v>8.7774704006503904E-2</v>
      </c>
      <c r="AY1778" s="17"/>
      <c r="AZ1778" s="17">
        <v>0.116891474224057</v>
      </c>
      <c r="BA1778" s="17">
        <v>9.6995530246424405E-2</v>
      </c>
      <c r="BB1778" s="17">
        <v>6.0725494383731801E-2</v>
      </c>
      <c r="BC1778" s="17"/>
      <c r="BD1778" s="17">
        <v>8.4207302518852306E-2</v>
      </c>
      <c r="BE1778" s="17">
        <v>0.116721300318227</v>
      </c>
    </row>
    <row r="1779" spans="2:57" x14ac:dyDescent="0.35">
      <c r="B1779" t="s">
        <v>110</v>
      </c>
      <c r="C1779" s="17">
        <v>0.66574555878742203</v>
      </c>
      <c r="D1779" s="17">
        <v>0.55858985346052703</v>
      </c>
      <c r="E1779" s="17">
        <v>0.72719286431033103</v>
      </c>
      <c r="F1779" s="17"/>
      <c r="G1779" s="17">
        <v>0.288280540217624</v>
      </c>
      <c r="H1779" s="17">
        <v>0.63557271416681405</v>
      </c>
      <c r="I1779" s="17">
        <v>0.63827148482347096</v>
      </c>
      <c r="J1779" s="17">
        <v>0.76074652996457504</v>
      </c>
      <c r="K1779" s="17">
        <v>0.88379923366106095</v>
      </c>
      <c r="L1779" s="17">
        <v>0.78655077312081001</v>
      </c>
      <c r="M1779" s="17"/>
      <c r="N1779" s="17">
        <v>0.68886191277106501</v>
      </c>
      <c r="O1779" s="17">
        <v>0.66828049271940604</v>
      </c>
      <c r="P1779" s="17">
        <v>0.65397861674520397</v>
      </c>
      <c r="Q1779" s="17">
        <v>0.54408596783929597</v>
      </c>
      <c r="R1779" s="17"/>
      <c r="S1779" s="17">
        <v>0.66666666666666696</v>
      </c>
      <c r="T1779" s="17">
        <v>0.60952380952381002</v>
      </c>
      <c r="U1779" s="17">
        <v>0.67647058823529405</v>
      </c>
      <c r="V1779" s="17">
        <v>0.69841269841269804</v>
      </c>
      <c r="W1779" s="17">
        <v>0.57627118644067798</v>
      </c>
      <c r="X1779" s="17">
        <v>0.708860759493671</v>
      </c>
      <c r="Y1779" s="17">
        <v>0.68571428571428605</v>
      </c>
      <c r="Z1779" s="17">
        <v>0.62790697674418605</v>
      </c>
      <c r="AA1779" s="17">
        <v>0.72222222222222199</v>
      </c>
      <c r="AB1779" s="17"/>
      <c r="AC1779" s="17">
        <v>0.69105050046919503</v>
      </c>
      <c r="AD1779" s="17">
        <v>0.66976770832543098</v>
      </c>
      <c r="AE1779" s="17">
        <v>0.68413205531476295</v>
      </c>
      <c r="AF1779" s="17"/>
      <c r="AG1779" s="17">
        <v>0.60488186163549496</v>
      </c>
      <c r="AH1779" s="17">
        <v>0.71764532255413405</v>
      </c>
      <c r="AI1779" s="17">
        <v>0.58962037186321703</v>
      </c>
      <c r="AJ1779" s="17">
        <v>0.79636211045550698</v>
      </c>
      <c r="AK1779" s="17">
        <v>0.86782016017496799</v>
      </c>
      <c r="AL1779" s="17"/>
      <c r="AM1779" s="17">
        <v>0.322915516361099</v>
      </c>
      <c r="AN1779" s="17">
        <v>0.63711367843078004</v>
      </c>
      <c r="AO1779" s="17">
        <v>0.710050545296258</v>
      </c>
      <c r="AP1779" s="17">
        <v>0.71645682517499298</v>
      </c>
      <c r="AQ1779" s="17">
        <v>0.69583563310682195</v>
      </c>
      <c r="AR1779" s="17"/>
      <c r="AS1779" s="17">
        <v>0.70127815726398302</v>
      </c>
      <c r="AT1779" s="17">
        <v>0.63472410698715398</v>
      </c>
      <c r="AU1779" s="17">
        <v>0.78596314386958899</v>
      </c>
      <c r="AV1779" s="17">
        <v>0.506716199310006</v>
      </c>
      <c r="AW1779" s="17"/>
      <c r="AX1779" s="17">
        <v>0.67081513820362304</v>
      </c>
      <c r="AY1779" s="17"/>
      <c r="AZ1779" s="17">
        <v>0.60254133441705104</v>
      </c>
      <c r="BA1779" s="17">
        <v>0.61935760357257796</v>
      </c>
      <c r="BB1779" s="17">
        <v>0.79073427644727901</v>
      </c>
      <c r="BC1779" s="17"/>
      <c r="BD1779" s="17">
        <v>0.69530443095248595</v>
      </c>
      <c r="BE1779" s="17">
        <v>0.59536374353295696</v>
      </c>
    </row>
    <row r="1780" spans="2:57" x14ac:dyDescent="0.35">
      <c r="C1780" s="17"/>
      <c r="D1780" s="17"/>
      <c r="E1780" s="17"/>
      <c r="F1780" s="17"/>
      <c r="G1780" s="17"/>
      <c r="H1780" s="17"/>
      <c r="I1780" s="17"/>
      <c r="J1780" s="17"/>
      <c r="K1780" s="17"/>
      <c r="L1780" s="17"/>
      <c r="M1780" s="17"/>
      <c r="N1780" s="17"/>
      <c r="O1780" s="17"/>
      <c r="P1780" s="17"/>
      <c r="Q1780" s="17"/>
      <c r="R1780" s="17"/>
      <c r="S1780" s="17"/>
      <c r="T1780" s="17"/>
      <c r="U1780" s="17"/>
      <c r="V1780" s="17"/>
      <c r="W1780" s="17"/>
      <c r="X1780" s="17"/>
      <c r="Y1780" s="17"/>
      <c r="Z1780" s="17"/>
      <c r="AA1780" s="17"/>
      <c r="AB1780" s="17"/>
      <c r="AC1780" s="17"/>
      <c r="AD1780" s="17"/>
      <c r="AE1780" s="17"/>
      <c r="AF1780" s="17"/>
      <c r="AG1780" s="17"/>
      <c r="AH1780" s="17"/>
      <c r="AI1780" s="17"/>
      <c r="AJ1780" s="17"/>
      <c r="AK1780" s="17"/>
      <c r="AL1780" s="17"/>
      <c r="AM1780" s="17"/>
      <c r="AN1780" s="17"/>
      <c r="AO1780" s="17"/>
      <c r="AP1780" s="17"/>
      <c r="AQ1780" s="17"/>
      <c r="AR1780" s="17"/>
      <c r="AS1780" s="17"/>
      <c r="AT1780" s="17"/>
      <c r="AU1780" s="17"/>
      <c r="AV1780" s="17"/>
      <c r="AW1780" s="17"/>
      <c r="AX1780" s="17"/>
      <c r="AY1780" s="17"/>
      <c r="AZ1780" s="17"/>
      <c r="BA1780" s="17"/>
      <c r="BB1780" s="17"/>
      <c r="BC1780" s="17"/>
      <c r="BD1780" s="17"/>
      <c r="BE1780" s="17"/>
    </row>
    <row r="1781" spans="2:57" x14ac:dyDescent="0.35">
      <c r="B1781" s="6" t="s">
        <v>665</v>
      </c>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c r="AX1781" s="17"/>
      <c r="AY1781" s="17"/>
      <c r="AZ1781" s="17"/>
      <c r="BA1781" s="17"/>
      <c r="BB1781" s="17"/>
      <c r="BC1781" s="17"/>
      <c r="BD1781" s="17"/>
      <c r="BE1781" s="17"/>
    </row>
    <row r="1782" spans="2:57" x14ac:dyDescent="0.35">
      <c r="B1782" s="24" t="s">
        <v>85</v>
      </c>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c r="BA1782" s="17"/>
      <c r="BB1782" s="17"/>
      <c r="BC1782" s="17"/>
      <c r="BD1782" s="17"/>
      <c r="BE1782" s="17"/>
    </row>
    <row r="1783" spans="2:57" x14ac:dyDescent="0.35">
      <c r="B1783" t="s">
        <v>103</v>
      </c>
      <c r="C1783" s="17">
        <v>0.35928314701623898</v>
      </c>
      <c r="D1783" s="17">
        <v>0.32118777659547099</v>
      </c>
      <c r="E1783" s="17">
        <v>0.38337657975503098</v>
      </c>
      <c r="F1783" s="17"/>
      <c r="G1783" s="17">
        <v>0.255593737321961</v>
      </c>
      <c r="H1783" s="17">
        <v>0.30648396301990199</v>
      </c>
      <c r="I1783" s="17">
        <v>0.341190229621256</v>
      </c>
      <c r="J1783" s="17">
        <v>0.44794749191401301</v>
      </c>
      <c r="K1783" s="17">
        <v>0.38997698991238999</v>
      </c>
      <c r="L1783" s="17">
        <v>0.54933288475224296</v>
      </c>
      <c r="M1783" s="17"/>
      <c r="N1783" s="17">
        <v>0.38450490800069498</v>
      </c>
      <c r="O1783" s="17">
        <v>0.33421362724591003</v>
      </c>
      <c r="P1783" s="17">
        <v>0.36488346396562998</v>
      </c>
      <c r="Q1783" s="17">
        <v>0.28228015521580602</v>
      </c>
      <c r="R1783" s="17"/>
      <c r="S1783" s="17">
        <v>0.33333333333333298</v>
      </c>
      <c r="T1783" s="17">
        <v>0.39047619047618998</v>
      </c>
      <c r="U1783" s="17">
        <v>0.47058823529411797</v>
      </c>
      <c r="V1783" s="17">
        <v>0.26984126984126999</v>
      </c>
      <c r="W1783" s="17">
        <v>0.305084745762712</v>
      </c>
      <c r="X1783" s="17">
        <v>0.341772151898734</v>
      </c>
      <c r="Y1783" s="17">
        <v>0.35714285714285698</v>
      </c>
      <c r="Z1783" s="17">
        <v>0.39534883720930197</v>
      </c>
      <c r="AA1783" s="17">
        <v>0.37777777777777799</v>
      </c>
      <c r="AB1783" s="17"/>
      <c r="AC1783" s="17">
        <v>0.363666180568262</v>
      </c>
      <c r="AD1783" s="17">
        <v>0.375621467450094</v>
      </c>
      <c r="AE1783" s="17">
        <v>0.29698854298500699</v>
      </c>
      <c r="AF1783" s="17"/>
      <c r="AG1783" s="17">
        <v>0.36324100352009198</v>
      </c>
      <c r="AH1783" s="17">
        <v>0.36560748567326101</v>
      </c>
      <c r="AI1783" s="17">
        <v>0.19926441783770699</v>
      </c>
      <c r="AJ1783" s="17">
        <v>0.60753097943838796</v>
      </c>
      <c r="AK1783" s="17">
        <v>0.33458176108767901</v>
      </c>
      <c r="AL1783" s="17"/>
      <c r="AM1783" s="17">
        <v>0.223475491466224</v>
      </c>
      <c r="AN1783" s="17">
        <v>0.29276973772773102</v>
      </c>
      <c r="AO1783" s="17">
        <v>0.36359849978505498</v>
      </c>
      <c r="AP1783" s="17">
        <v>0.385516396324453</v>
      </c>
      <c r="AQ1783" s="17">
        <v>0.55853131335800399</v>
      </c>
      <c r="AR1783" s="17"/>
      <c r="AS1783" s="17">
        <v>0.33294037829381101</v>
      </c>
      <c r="AT1783" s="17">
        <v>0.37242702922302801</v>
      </c>
      <c r="AU1783" s="17">
        <v>0.443460069817462</v>
      </c>
      <c r="AV1783" s="17">
        <v>0.25542917369825102</v>
      </c>
      <c r="AW1783" s="17"/>
      <c r="AX1783" s="17">
        <v>0.36742536829060701</v>
      </c>
      <c r="AY1783" s="17"/>
      <c r="AZ1783" s="17">
        <v>0.31691677431412102</v>
      </c>
      <c r="BA1783" s="17">
        <v>0.32223360199017298</v>
      </c>
      <c r="BB1783" s="17">
        <v>0.44624055068103102</v>
      </c>
      <c r="BC1783" s="17"/>
      <c r="BD1783" s="17">
        <v>0.37661400118251598</v>
      </c>
      <c r="BE1783" s="17">
        <v>0.32717549165026399</v>
      </c>
    </row>
    <row r="1784" spans="2:57" x14ac:dyDescent="0.35">
      <c r="B1784" t="s">
        <v>104</v>
      </c>
      <c r="C1784" s="17">
        <v>0.40562024546793801</v>
      </c>
      <c r="D1784" s="17">
        <v>0.37775259957087898</v>
      </c>
      <c r="E1784" s="17">
        <v>0.41921467227168502</v>
      </c>
      <c r="F1784" s="17"/>
      <c r="G1784" s="17">
        <v>0.25736975302347298</v>
      </c>
      <c r="H1784" s="17">
        <v>0.41296356255480199</v>
      </c>
      <c r="I1784" s="17">
        <v>0.39987296698372998</v>
      </c>
      <c r="J1784" s="17">
        <v>0.41720246621750201</v>
      </c>
      <c r="K1784" s="17">
        <v>0.52735330921975299</v>
      </c>
      <c r="L1784" s="17">
        <v>0.317220660675537</v>
      </c>
      <c r="M1784" s="17"/>
      <c r="N1784" s="17">
        <v>0.416085910385397</v>
      </c>
      <c r="O1784" s="17">
        <v>0.42040381639608199</v>
      </c>
      <c r="P1784" s="17">
        <v>0.36528441737073097</v>
      </c>
      <c r="Q1784" s="17">
        <v>0.37544527538762901</v>
      </c>
      <c r="R1784" s="17"/>
      <c r="S1784" s="17">
        <v>0.40833333333333299</v>
      </c>
      <c r="T1784" s="17">
        <v>0.371428571428571</v>
      </c>
      <c r="U1784" s="17">
        <v>0.35294117647058798</v>
      </c>
      <c r="V1784" s="17">
        <v>0.41269841269841301</v>
      </c>
      <c r="W1784" s="17">
        <v>0.40677966101694901</v>
      </c>
      <c r="X1784" s="17">
        <v>0.518987341772152</v>
      </c>
      <c r="Y1784" s="17">
        <v>0.41428571428571398</v>
      </c>
      <c r="Z1784" s="17">
        <v>0.32558139534883701</v>
      </c>
      <c r="AA1784" s="17">
        <v>0.41111111111111098</v>
      </c>
      <c r="AB1784" s="17"/>
      <c r="AC1784" s="17">
        <v>0.40397575329743501</v>
      </c>
      <c r="AD1784" s="17">
        <v>0.412448517971928</v>
      </c>
      <c r="AE1784" s="17">
        <v>0.40266735060835601</v>
      </c>
      <c r="AF1784" s="17"/>
      <c r="AG1784" s="17">
        <v>0.38634232427922599</v>
      </c>
      <c r="AH1784" s="17">
        <v>0.425400577604156</v>
      </c>
      <c r="AI1784" s="17">
        <v>0.50717736484490905</v>
      </c>
      <c r="AJ1784" s="17">
        <v>0.18883113101711901</v>
      </c>
      <c r="AK1784" s="17">
        <v>0.48333658128823398</v>
      </c>
      <c r="AL1784" s="17"/>
      <c r="AM1784" s="17">
        <v>0.272001350460573</v>
      </c>
      <c r="AN1784" s="17">
        <v>0.438943712296053</v>
      </c>
      <c r="AO1784" s="17">
        <v>0.42352088574835001</v>
      </c>
      <c r="AP1784" s="17">
        <v>0.43983096812322597</v>
      </c>
      <c r="AQ1784" s="17">
        <v>0.20828800395158201</v>
      </c>
      <c r="AR1784" s="17"/>
      <c r="AS1784" s="17">
        <v>0.41083931506777399</v>
      </c>
      <c r="AT1784" s="17">
        <v>0.38599921355912897</v>
      </c>
      <c r="AU1784" s="17">
        <v>0.417821901880295</v>
      </c>
      <c r="AV1784" s="17">
        <v>0.42504887731153101</v>
      </c>
      <c r="AW1784" s="17"/>
      <c r="AX1784" s="17">
        <v>0.40475358797401201</v>
      </c>
      <c r="AY1784" s="17"/>
      <c r="AZ1784" s="17">
        <v>0.37702181400109502</v>
      </c>
      <c r="BA1784" s="17">
        <v>0.41347135565871301</v>
      </c>
      <c r="BB1784" s="17">
        <v>0.43142625894421799</v>
      </c>
      <c r="BC1784" s="17"/>
      <c r="BD1784" s="17">
        <v>0.39993448078528898</v>
      </c>
      <c r="BE1784" s="17">
        <v>0.408856759599178</v>
      </c>
    </row>
    <row r="1785" spans="2:57" x14ac:dyDescent="0.35">
      <c r="B1785" t="s">
        <v>105</v>
      </c>
      <c r="C1785" s="17">
        <v>0.13185938715364601</v>
      </c>
      <c r="D1785" s="17">
        <v>0.15043642438198901</v>
      </c>
      <c r="E1785" s="17">
        <v>0.12155410496749899</v>
      </c>
      <c r="F1785" s="17"/>
      <c r="G1785" s="17">
        <v>0.27715147250695599</v>
      </c>
      <c r="H1785" s="17">
        <v>0.15390854976792001</v>
      </c>
      <c r="I1785" s="17">
        <v>0.151204210314201</v>
      </c>
      <c r="J1785" s="17">
        <v>6.6336510140755103E-2</v>
      </c>
      <c r="K1785" s="17">
        <v>4.9566825729595601E-2</v>
      </c>
      <c r="L1785" s="17">
        <v>7.7385584857082093E-2</v>
      </c>
      <c r="M1785" s="17"/>
      <c r="N1785" s="17">
        <v>0.10734384212883601</v>
      </c>
      <c r="O1785" s="17">
        <v>0.138038173741381</v>
      </c>
      <c r="P1785" s="17">
        <v>0.18818878465452801</v>
      </c>
      <c r="Q1785" s="17">
        <v>0.151687963003102</v>
      </c>
      <c r="R1785" s="17"/>
      <c r="S1785" s="17">
        <v>0.16666666666666699</v>
      </c>
      <c r="T1785" s="17">
        <v>0.14285714285714299</v>
      </c>
      <c r="U1785" s="17">
        <v>2.9411764705882401E-2</v>
      </c>
      <c r="V1785" s="17">
        <v>0.158730158730159</v>
      </c>
      <c r="W1785" s="17">
        <v>0.13559322033898299</v>
      </c>
      <c r="X1785" s="17">
        <v>0.10126582278481</v>
      </c>
      <c r="Y1785" s="17">
        <v>0.157142857142857</v>
      </c>
      <c r="Z1785" s="17">
        <v>0.232558139534884</v>
      </c>
      <c r="AA1785" s="17">
        <v>0.1</v>
      </c>
      <c r="AB1785" s="17"/>
      <c r="AC1785" s="17">
        <v>0.10015569322337101</v>
      </c>
      <c r="AD1785" s="17">
        <v>0.137343527526152</v>
      </c>
      <c r="AE1785" s="17">
        <v>0.14824784125047999</v>
      </c>
      <c r="AF1785" s="17"/>
      <c r="AG1785" s="17">
        <v>0.13907417493069499</v>
      </c>
      <c r="AH1785" s="17">
        <v>0.129113469669036</v>
      </c>
      <c r="AI1785" s="17">
        <v>0.16841996974003301</v>
      </c>
      <c r="AJ1785" s="17">
        <v>0</v>
      </c>
      <c r="AK1785" s="17">
        <v>0.133967303496519</v>
      </c>
      <c r="AL1785" s="17"/>
      <c r="AM1785" s="17">
        <v>0.26078503016656701</v>
      </c>
      <c r="AN1785" s="17">
        <v>0.12159859496639799</v>
      </c>
      <c r="AO1785" s="17">
        <v>0.12506002008922401</v>
      </c>
      <c r="AP1785" s="17">
        <v>9.4907976153483606E-2</v>
      </c>
      <c r="AQ1785" s="17">
        <v>0.233180682690415</v>
      </c>
      <c r="AR1785" s="17"/>
      <c r="AS1785" s="17">
        <v>0.14396550277925399</v>
      </c>
      <c r="AT1785" s="17">
        <v>0.135376513540056</v>
      </c>
      <c r="AU1785" s="17">
        <v>7.9299974828236794E-2</v>
      </c>
      <c r="AV1785" s="17">
        <v>0.176919983486516</v>
      </c>
      <c r="AW1785" s="17"/>
      <c r="AX1785" s="17">
        <v>0.12771113613639801</v>
      </c>
      <c r="AY1785" s="17"/>
      <c r="AZ1785" s="17">
        <v>0.185473028567127</v>
      </c>
      <c r="BA1785" s="17">
        <v>0.14530162867361601</v>
      </c>
      <c r="BB1785" s="17">
        <v>5.4532806480909003E-2</v>
      </c>
      <c r="BC1785" s="17"/>
      <c r="BD1785" s="17">
        <v>0.12563228699918999</v>
      </c>
      <c r="BE1785" s="17">
        <v>0.14117500615718701</v>
      </c>
    </row>
    <row r="1786" spans="2:57" x14ac:dyDescent="0.35">
      <c r="B1786" t="s">
        <v>106</v>
      </c>
      <c r="C1786" s="17">
        <v>6.4645709587217104E-2</v>
      </c>
      <c r="D1786" s="17">
        <v>0.10385944816892601</v>
      </c>
      <c r="E1786" s="17">
        <v>4.1887824388444003E-2</v>
      </c>
      <c r="F1786" s="17"/>
      <c r="G1786" s="17">
        <v>0.13564071918173201</v>
      </c>
      <c r="H1786" s="17">
        <v>8.4507485401957197E-2</v>
      </c>
      <c r="I1786" s="17">
        <v>7.3027102630028901E-2</v>
      </c>
      <c r="J1786" s="17">
        <v>4.3050764626679901E-2</v>
      </c>
      <c r="K1786" s="17">
        <v>1.03820524918772E-2</v>
      </c>
      <c r="L1786" s="17">
        <v>0</v>
      </c>
      <c r="M1786" s="17"/>
      <c r="N1786" s="17">
        <v>4.9758927882524798E-2</v>
      </c>
      <c r="O1786" s="17">
        <v>5.72592510673764E-2</v>
      </c>
      <c r="P1786" s="17">
        <v>7.2544500121185601E-2</v>
      </c>
      <c r="Q1786" s="17">
        <v>0.15435301485914399</v>
      </c>
      <c r="R1786" s="17"/>
      <c r="S1786" s="17">
        <v>3.3333333333333298E-2</v>
      </c>
      <c r="T1786" s="17">
        <v>5.7142857142857099E-2</v>
      </c>
      <c r="U1786" s="17">
        <v>0.11764705882352899</v>
      </c>
      <c r="V1786" s="17">
        <v>7.9365079365079402E-2</v>
      </c>
      <c r="W1786" s="17">
        <v>0.11864406779661001</v>
      </c>
      <c r="X1786" s="17">
        <v>3.7974683544303799E-2</v>
      </c>
      <c r="Y1786" s="17">
        <v>4.2857142857142899E-2</v>
      </c>
      <c r="Z1786" s="17">
        <v>4.6511627906976702E-2</v>
      </c>
      <c r="AA1786" s="17">
        <v>6.6666666666666693E-2</v>
      </c>
      <c r="AB1786" s="17"/>
      <c r="AC1786" s="17">
        <v>7.4620964252650399E-2</v>
      </c>
      <c r="AD1786" s="17">
        <v>4.8327474502372202E-2</v>
      </c>
      <c r="AE1786" s="17">
        <v>9.0405368493385693E-2</v>
      </c>
      <c r="AF1786" s="17"/>
      <c r="AG1786" s="17">
        <v>7.0415006989592702E-2</v>
      </c>
      <c r="AH1786" s="17">
        <v>4.8445257112957801E-2</v>
      </c>
      <c r="AI1786" s="17">
        <v>6.0589725234502803E-2</v>
      </c>
      <c r="AJ1786" s="17">
        <v>0</v>
      </c>
      <c r="AK1786" s="17">
        <v>4.8114354127568197E-2</v>
      </c>
      <c r="AL1786" s="17"/>
      <c r="AM1786" s="17">
        <v>0.195624691202443</v>
      </c>
      <c r="AN1786" s="17">
        <v>8.5012063613122094E-2</v>
      </c>
      <c r="AO1786" s="17">
        <v>5.2799310088108599E-2</v>
      </c>
      <c r="AP1786" s="17">
        <v>4.5478475949180801E-2</v>
      </c>
      <c r="AQ1786" s="17">
        <v>0</v>
      </c>
      <c r="AR1786" s="17"/>
      <c r="AS1786" s="17">
        <v>7.2282698988022101E-2</v>
      </c>
      <c r="AT1786" s="17">
        <v>6.50567925941061E-2</v>
      </c>
      <c r="AU1786" s="17">
        <v>4.0754665484678702E-2</v>
      </c>
      <c r="AV1786" s="17">
        <v>8.4198637999593304E-2</v>
      </c>
      <c r="AW1786" s="17"/>
      <c r="AX1786" s="17">
        <v>6.0759080880615303E-2</v>
      </c>
      <c r="AY1786" s="17"/>
      <c r="AZ1786" s="17">
        <v>8.1886427870786996E-2</v>
      </c>
      <c r="BA1786" s="17">
        <v>7.8700665067840306E-2</v>
      </c>
      <c r="BB1786" s="17">
        <v>3.3311274813128101E-2</v>
      </c>
      <c r="BC1786" s="17"/>
      <c r="BD1786" s="17">
        <v>7.2610836165776502E-2</v>
      </c>
      <c r="BE1786" s="17">
        <v>7.4120050408698304E-2</v>
      </c>
    </row>
    <row r="1787" spans="2:57" x14ac:dyDescent="0.35">
      <c r="B1787" t="s">
        <v>107</v>
      </c>
      <c r="C1787" s="17">
        <v>2.9779607047802501E-2</v>
      </c>
      <c r="D1787" s="17">
        <v>3.5118202571726397E-2</v>
      </c>
      <c r="E1787" s="17">
        <v>2.67799664312879E-2</v>
      </c>
      <c r="F1787" s="17"/>
      <c r="G1787" s="17">
        <v>5.8779734860159999E-2</v>
      </c>
      <c r="H1787" s="17">
        <v>2.6267776104659201E-2</v>
      </c>
      <c r="I1787" s="17">
        <v>3.4705490450783701E-2</v>
      </c>
      <c r="J1787" s="17">
        <v>1.6944181263800401E-2</v>
      </c>
      <c r="K1787" s="17">
        <v>2.2720822646383899E-2</v>
      </c>
      <c r="L1787" s="17">
        <v>2.90619548603273E-2</v>
      </c>
      <c r="M1787" s="17"/>
      <c r="N1787" s="17">
        <v>3.6390850076593102E-2</v>
      </c>
      <c r="O1787" s="17">
        <v>3.3621497650616498E-2</v>
      </c>
      <c r="P1787" s="17">
        <v>9.0988338879260892E-3</v>
      </c>
      <c r="Q1787" s="17">
        <v>1.8116795767159199E-2</v>
      </c>
      <c r="R1787" s="17"/>
      <c r="S1787" s="17">
        <v>4.1666666666666699E-2</v>
      </c>
      <c r="T1787" s="17">
        <v>2.8571428571428598E-2</v>
      </c>
      <c r="U1787" s="17">
        <v>2.9411764705882401E-2</v>
      </c>
      <c r="V1787" s="17">
        <v>6.3492063492063502E-2</v>
      </c>
      <c r="W1787" s="17">
        <v>1.6949152542372899E-2</v>
      </c>
      <c r="X1787" s="17">
        <v>0</v>
      </c>
      <c r="Y1787" s="17">
        <v>2.8571428571428598E-2</v>
      </c>
      <c r="Z1787" s="17">
        <v>0</v>
      </c>
      <c r="AA1787" s="17">
        <v>3.3333333333333298E-2</v>
      </c>
      <c r="AB1787" s="17"/>
      <c r="AC1787" s="17">
        <v>4.3416052989859698E-2</v>
      </c>
      <c r="AD1787" s="17">
        <v>2.03734513316241E-2</v>
      </c>
      <c r="AE1787" s="17">
        <v>4.9958667621366498E-2</v>
      </c>
      <c r="AF1787" s="17"/>
      <c r="AG1787" s="17">
        <v>3.24254690268636E-2</v>
      </c>
      <c r="AH1787" s="17">
        <v>3.1433209940589298E-2</v>
      </c>
      <c r="AI1787" s="17">
        <v>4.6230698434742402E-2</v>
      </c>
      <c r="AJ1787" s="17">
        <v>0</v>
      </c>
      <c r="AK1787" s="17">
        <v>0</v>
      </c>
      <c r="AL1787" s="17"/>
      <c r="AM1787" s="17">
        <v>4.8113436704192401E-2</v>
      </c>
      <c r="AN1787" s="17">
        <v>4.3298725322921297E-2</v>
      </c>
      <c r="AO1787" s="17">
        <v>2.0178749398662699E-2</v>
      </c>
      <c r="AP1787" s="17">
        <v>3.4266183449656602E-2</v>
      </c>
      <c r="AQ1787" s="17">
        <v>0</v>
      </c>
      <c r="AR1787" s="17"/>
      <c r="AS1787" s="17">
        <v>2.31658378374128E-2</v>
      </c>
      <c r="AT1787" s="17">
        <v>3.6828788088011703E-2</v>
      </c>
      <c r="AU1787" s="17">
        <v>5.9919709450877E-3</v>
      </c>
      <c r="AV1787" s="17">
        <v>5.84033275041091E-2</v>
      </c>
      <c r="AW1787" s="17"/>
      <c r="AX1787" s="17">
        <v>3.18510690058681E-2</v>
      </c>
      <c r="AY1787" s="17"/>
      <c r="AZ1787" s="17">
        <v>2.3797519319132002E-2</v>
      </c>
      <c r="BA1787" s="17">
        <v>3.6396747159480498E-2</v>
      </c>
      <c r="BB1787" s="17">
        <v>2.9641065830350598E-2</v>
      </c>
      <c r="BC1787" s="17"/>
      <c r="BD1787" s="17">
        <v>2.1840296215465401E-2</v>
      </c>
      <c r="BE1787" s="17">
        <v>3.85036988343299E-2</v>
      </c>
    </row>
    <row r="1788" spans="2:57" x14ac:dyDescent="0.35">
      <c r="B1788" t="s">
        <v>81</v>
      </c>
      <c r="C1788" s="17">
        <v>8.8119037271579704E-3</v>
      </c>
      <c r="D1788" s="17">
        <v>1.1645548711008201E-2</v>
      </c>
      <c r="E1788" s="17">
        <v>7.1868521860534102E-3</v>
      </c>
      <c r="F1788" s="17"/>
      <c r="G1788" s="17">
        <v>1.54645831057181E-2</v>
      </c>
      <c r="H1788" s="17">
        <v>1.5868663150759001E-2</v>
      </c>
      <c r="I1788" s="17">
        <v>0</v>
      </c>
      <c r="J1788" s="17">
        <v>8.5185858372497005E-3</v>
      </c>
      <c r="K1788" s="17">
        <v>0</v>
      </c>
      <c r="L1788" s="17">
        <v>2.6998914854810301E-2</v>
      </c>
      <c r="M1788" s="17"/>
      <c r="N1788" s="17">
        <v>5.9155615259544299E-3</v>
      </c>
      <c r="O1788" s="17">
        <v>1.64636338986348E-2</v>
      </c>
      <c r="P1788" s="17">
        <v>0</v>
      </c>
      <c r="Q1788" s="17">
        <v>1.8116795767159199E-2</v>
      </c>
      <c r="R1788" s="17"/>
      <c r="S1788" s="17">
        <v>1.6666666666666701E-2</v>
      </c>
      <c r="T1788" s="17">
        <v>9.5238095238095195E-3</v>
      </c>
      <c r="U1788" s="17">
        <v>0</v>
      </c>
      <c r="V1788" s="17">
        <v>1.58730158730159E-2</v>
      </c>
      <c r="W1788" s="17">
        <v>1.6949152542372899E-2</v>
      </c>
      <c r="X1788" s="17">
        <v>0</v>
      </c>
      <c r="Y1788" s="17">
        <v>0</v>
      </c>
      <c r="Z1788" s="17">
        <v>0</v>
      </c>
      <c r="AA1788" s="17">
        <v>1.1111111111111099E-2</v>
      </c>
      <c r="AB1788" s="17"/>
      <c r="AC1788" s="17">
        <v>1.41653556684221E-2</v>
      </c>
      <c r="AD1788" s="17">
        <v>5.8855612178293796E-3</v>
      </c>
      <c r="AE1788" s="17">
        <v>1.17322290414048E-2</v>
      </c>
      <c r="AF1788" s="17"/>
      <c r="AG1788" s="17">
        <v>8.5020212535305995E-3</v>
      </c>
      <c r="AH1788" s="17">
        <v>0</v>
      </c>
      <c r="AI1788" s="17">
        <v>1.8317823908105501E-2</v>
      </c>
      <c r="AJ1788" s="17">
        <v>0.20363788954449299</v>
      </c>
      <c r="AK1788" s="17">
        <v>0</v>
      </c>
      <c r="AL1788" s="17"/>
      <c r="AM1788" s="17">
        <v>0</v>
      </c>
      <c r="AN1788" s="17">
        <v>1.8377166073774098E-2</v>
      </c>
      <c r="AO1788" s="17">
        <v>1.48425348905992E-2</v>
      </c>
      <c r="AP1788" s="17">
        <v>0</v>
      </c>
      <c r="AQ1788" s="17">
        <v>0</v>
      </c>
      <c r="AR1788" s="17"/>
      <c r="AS1788" s="17">
        <v>1.6806267033726299E-2</v>
      </c>
      <c r="AT1788" s="17">
        <v>4.3116629956696699E-3</v>
      </c>
      <c r="AU1788" s="17">
        <v>1.2671417044240201E-2</v>
      </c>
      <c r="AV1788" s="17">
        <v>0</v>
      </c>
      <c r="AW1788" s="17"/>
      <c r="AX1788" s="17">
        <v>7.4997577124997598E-3</v>
      </c>
      <c r="AY1788" s="17"/>
      <c r="AZ1788" s="17">
        <v>1.4904435927737599E-2</v>
      </c>
      <c r="BA1788" s="17">
        <v>3.8960014501777901E-3</v>
      </c>
      <c r="BB1788" s="17">
        <v>4.8480432503632898E-3</v>
      </c>
      <c r="BC1788" s="17"/>
      <c r="BD1788" s="17">
        <v>3.36809865176345E-3</v>
      </c>
      <c r="BE1788" s="17">
        <v>1.0168993350343301E-2</v>
      </c>
    </row>
    <row r="1789" spans="2:57" x14ac:dyDescent="0.35">
      <c r="B1789" t="s">
        <v>108</v>
      </c>
      <c r="C1789" s="17">
        <v>0.76490339248417705</v>
      </c>
      <c r="D1789" s="17">
        <v>0.69894037616634996</v>
      </c>
      <c r="E1789" s="17">
        <v>0.802591252026716</v>
      </c>
      <c r="F1789" s="17"/>
      <c r="G1789" s="17">
        <v>0.51296349034543398</v>
      </c>
      <c r="H1789" s="17">
        <v>0.71944752557470404</v>
      </c>
      <c r="I1789" s="17">
        <v>0.74106319660498599</v>
      </c>
      <c r="J1789" s="17">
        <v>0.86514995813151496</v>
      </c>
      <c r="K1789" s="17">
        <v>0.91733029913214303</v>
      </c>
      <c r="L1789" s="17">
        <v>0.86655354542777996</v>
      </c>
      <c r="M1789" s="17"/>
      <c r="N1789" s="17">
        <v>0.80059081838609203</v>
      </c>
      <c r="O1789" s="17">
        <v>0.75461744364199101</v>
      </c>
      <c r="P1789" s="17">
        <v>0.73016788133636001</v>
      </c>
      <c r="Q1789" s="17">
        <v>0.65772543060343502</v>
      </c>
      <c r="R1789" s="17"/>
      <c r="S1789" s="17">
        <v>0.74166666666666703</v>
      </c>
      <c r="T1789" s="17">
        <v>0.76190476190476197</v>
      </c>
      <c r="U1789" s="17">
        <v>0.82352941176470595</v>
      </c>
      <c r="V1789" s="17">
        <v>0.682539682539683</v>
      </c>
      <c r="W1789" s="17">
        <v>0.71186440677966101</v>
      </c>
      <c r="X1789" s="17">
        <v>0.860759493670886</v>
      </c>
      <c r="Y1789" s="17">
        <v>0.77142857142857102</v>
      </c>
      <c r="Z1789" s="17">
        <v>0.72093023255813904</v>
      </c>
      <c r="AA1789" s="17">
        <v>0.78888888888888897</v>
      </c>
      <c r="AB1789" s="17"/>
      <c r="AC1789" s="17">
        <v>0.76764193386569601</v>
      </c>
      <c r="AD1789" s="17">
        <v>0.788069985422022</v>
      </c>
      <c r="AE1789" s="17">
        <v>0.699655893593363</v>
      </c>
      <c r="AF1789" s="17"/>
      <c r="AG1789" s="17">
        <v>0.74958332779931802</v>
      </c>
      <c r="AH1789" s="17">
        <v>0.79100806327741702</v>
      </c>
      <c r="AI1789" s="17">
        <v>0.70644178268261604</v>
      </c>
      <c r="AJ1789" s="17">
        <v>0.79636211045550698</v>
      </c>
      <c r="AK1789" s="17">
        <v>0.81791834237591299</v>
      </c>
      <c r="AL1789" s="17"/>
      <c r="AM1789" s="17">
        <v>0.49547684192679797</v>
      </c>
      <c r="AN1789" s="17">
        <v>0.73171345002378396</v>
      </c>
      <c r="AO1789" s="17">
        <v>0.78711938553340599</v>
      </c>
      <c r="AP1789" s="17">
        <v>0.82534736444767898</v>
      </c>
      <c r="AQ1789" s="17">
        <v>0.76681931730958497</v>
      </c>
      <c r="AR1789" s="17"/>
      <c r="AS1789" s="17">
        <v>0.743779693361585</v>
      </c>
      <c r="AT1789" s="17">
        <v>0.75842624278215698</v>
      </c>
      <c r="AU1789" s="17">
        <v>0.861281971697756</v>
      </c>
      <c r="AV1789" s="17">
        <v>0.68047805100978198</v>
      </c>
      <c r="AW1789" s="17"/>
      <c r="AX1789" s="17">
        <v>0.77217895626461897</v>
      </c>
      <c r="AY1789" s="17"/>
      <c r="AZ1789" s="17">
        <v>0.69393858831521604</v>
      </c>
      <c r="BA1789" s="17">
        <v>0.73570495764888599</v>
      </c>
      <c r="BB1789" s="17">
        <v>0.87766680962524901</v>
      </c>
      <c r="BC1789" s="17"/>
      <c r="BD1789" s="17">
        <v>0.77654848196780502</v>
      </c>
      <c r="BE1789" s="17">
        <v>0.73603225124944205</v>
      </c>
    </row>
    <row r="1790" spans="2:57" x14ac:dyDescent="0.35">
      <c r="B1790" t="s">
        <v>109</v>
      </c>
      <c r="C1790" s="17">
        <v>9.4425316635019602E-2</v>
      </c>
      <c r="D1790" s="17">
        <v>0.13897765074065299</v>
      </c>
      <c r="E1790" s="17">
        <v>6.86677908197319E-2</v>
      </c>
      <c r="F1790" s="17"/>
      <c r="G1790" s="17">
        <v>0.19442045404189201</v>
      </c>
      <c r="H1790" s="17">
        <v>0.110775261506616</v>
      </c>
      <c r="I1790" s="17">
        <v>0.107732593080813</v>
      </c>
      <c r="J1790" s="17">
        <v>5.9994945890480302E-2</v>
      </c>
      <c r="K1790" s="17">
        <v>3.3102875138261198E-2</v>
      </c>
      <c r="L1790" s="17">
        <v>2.90619548603273E-2</v>
      </c>
      <c r="M1790" s="17"/>
      <c r="N1790" s="17">
        <v>8.6149777959117907E-2</v>
      </c>
      <c r="O1790" s="17">
        <v>9.0880748717992899E-2</v>
      </c>
      <c r="P1790" s="17">
        <v>8.1643334009111695E-2</v>
      </c>
      <c r="Q1790" s="17">
        <v>0.17246981062630301</v>
      </c>
      <c r="R1790" s="17"/>
      <c r="S1790" s="17">
        <v>7.4999999999999997E-2</v>
      </c>
      <c r="T1790" s="17">
        <v>8.5714285714285701E-2</v>
      </c>
      <c r="U1790" s="17">
        <v>0.14705882352941199</v>
      </c>
      <c r="V1790" s="17">
        <v>0.14285714285714299</v>
      </c>
      <c r="W1790" s="17">
        <v>0.13559322033898299</v>
      </c>
      <c r="X1790" s="17">
        <v>3.7974683544303799E-2</v>
      </c>
      <c r="Y1790" s="17">
        <v>7.1428571428571397E-2</v>
      </c>
      <c r="Z1790" s="17">
        <v>4.6511627906976702E-2</v>
      </c>
      <c r="AA1790" s="17">
        <v>0.1</v>
      </c>
      <c r="AB1790" s="17"/>
      <c r="AC1790" s="17">
        <v>0.11803701724251001</v>
      </c>
      <c r="AD1790" s="17">
        <v>6.8700925833996299E-2</v>
      </c>
      <c r="AE1790" s="17">
        <v>0.14036403611475201</v>
      </c>
      <c r="AF1790" s="17"/>
      <c r="AG1790" s="17">
        <v>0.102840476016456</v>
      </c>
      <c r="AH1790" s="17">
        <v>7.9878467053547203E-2</v>
      </c>
      <c r="AI1790" s="17">
        <v>0.106820423669245</v>
      </c>
      <c r="AJ1790" s="17">
        <v>0</v>
      </c>
      <c r="AK1790" s="17">
        <v>4.8114354127568197E-2</v>
      </c>
      <c r="AL1790" s="17"/>
      <c r="AM1790" s="17">
        <v>0.24373812790663499</v>
      </c>
      <c r="AN1790" s="17">
        <v>0.128310788936043</v>
      </c>
      <c r="AO1790" s="17">
        <v>7.2978059486771302E-2</v>
      </c>
      <c r="AP1790" s="17">
        <v>7.97446593988375E-2</v>
      </c>
      <c r="AQ1790" s="17">
        <v>0</v>
      </c>
      <c r="AR1790" s="17"/>
      <c r="AS1790" s="17">
        <v>9.5448536825434901E-2</v>
      </c>
      <c r="AT1790" s="17">
        <v>0.101885580682118</v>
      </c>
      <c r="AU1790" s="17">
        <v>4.6746636429766397E-2</v>
      </c>
      <c r="AV1790" s="17">
        <v>0.14260196550370199</v>
      </c>
      <c r="AW1790" s="17"/>
      <c r="AX1790" s="17">
        <v>9.2610149886483403E-2</v>
      </c>
      <c r="AY1790" s="17"/>
      <c r="AZ1790" s="17">
        <v>0.105683947189919</v>
      </c>
      <c r="BA1790" s="17">
        <v>0.11509741222732101</v>
      </c>
      <c r="BB1790" s="17">
        <v>6.2952340643478696E-2</v>
      </c>
      <c r="BC1790" s="17"/>
      <c r="BD1790" s="17">
        <v>9.4451132381241906E-2</v>
      </c>
      <c r="BE1790" s="17">
        <v>0.112623749243028</v>
      </c>
    </row>
    <row r="1791" spans="2:57" x14ac:dyDescent="0.35">
      <c r="B1791" t="s">
        <v>110</v>
      </c>
      <c r="C1791" s="17">
        <v>0.67047807584915697</v>
      </c>
      <c r="D1791" s="17">
        <v>0.55996272542569803</v>
      </c>
      <c r="E1791" s="17">
        <v>0.73392346120698404</v>
      </c>
      <c r="F1791" s="17"/>
      <c r="G1791" s="17">
        <v>0.31854303630354203</v>
      </c>
      <c r="H1791" s="17">
        <v>0.60867226406808805</v>
      </c>
      <c r="I1791" s="17">
        <v>0.63333060352417303</v>
      </c>
      <c r="J1791" s="17">
        <v>0.80515501224103503</v>
      </c>
      <c r="K1791" s="17">
        <v>0.88422742399388199</v>
      </c>
      <c r="L1791" s="17">
        <v>0.83749159056745304</v>
      </c>
      <c r="M1791" s="17"/>
      <c r="N1791" s="17">
        <v>0.71444104042697398</v>
      </c>
      <c r="O1791" s="17">
        <v>0.66373669492399801</v>
      </c>
      <c r="P1791" s="17">
        <v>0.64852454732724896</v>
      </c>
      <c r="Q1791" s="17">
        <v>0.48525561997713301</v>
      </c>
      <c r="R1791" s="17"/>
      <c r="S1791" s="17">
        <v>0.66666666666666696</v>
      </c>
      <c r="T1791" s="17">
        <v>0.67619047619047601</v>
      </c>
      <c r="U1791" s="17">
        <v>0.67647058823529405</v>
      </c>
      <c r="V1791" s="17">
        <v>0.53968253968253999</v>
      </c>
      <c r="W1791" s="17">
        <v>0.57627118644067798</v>
      </c>
      <c r="X1791" s="17">
        <v>0.822784810126582</v>
      </c>
      <c r="Y1791" s="17">
        <v>0.7</v>
      </c>
      <c r="Z1791" s="17">
        <v>0.67441860465116299</v>
      </c>
      <c r="AA1791" s="17">
        <v>0.68888888888888899</v>
      </c>
      <c r="AB1791" s="17"/>
      <c r="AC1791" s="17">
        <v>0.64960491662318598</v>
      </c>
      <c r="AD1791" s="17">
        <v>0.71936905958802599</v>
      </c>
      <c r="AE1791" s="17">
        <v>0.55929185747861099</v>
      </c>
      <c r="AF1791" s="17"/>
      <c r="AG1791" s="17">
        <v>0.64674285178286095</v>
      </c>
      <c r="AH1791" s="17">
        <v>0.71112959622386995</v>
      </c>
      <c r="AI1791" s="17">
        <v>0.59962135901337099</v>
      </c>
      <c r="AJ1791" s="17">
        <v>0.79636211045550698</v>
      </c>
      <c r="AK1791" s="17">
        <v>0.76980398824834495</v>
      </c>
      <c r="AL1791" s="17"/>
      <c r="AM1791" s="17">
        <v>0.25173871402016201</v>
      </c>
      <c r="AN1791" s="17">
        <v>0.60340266108773999</v>
      </c>
      <c r="AO1791" s="17">
        <v>0.71414132604663405</v>
      </c>
      <c r="AP1791" s="17">
        <v>0.74560270504884196</v>
      </c>
      <c r="AQ1791" s="17">
        <v>0.76681931730958497</v>
      </c>
      <c r="AR1791" s="17"/>
      <c r="AS1791" s="17">
        <v>0.64833115653615003</v>
      </c>
      <c r="AT1791" s="17">
        <v>0.65654066210003903</v>
      </c>
      <c r="AU1791" s="17">
        <v>0.81453533526799005</v>
      </c>
      <c r="AV1791" s="17">
        <v>0.53787608550607902</v>
      </c>
      <c r="AW1791" s="17"/>
      <c r="AX1791" s="17">
        <v>0.67956880637813499</v>
      </c>
      <c r="AY1791" s="17"/>
      <c r="AZ1791" s="17">
        <v>0.58825464112529702</v>
      </c>
      <c r="BA1791" s="17">
        <v>0.62060754542156504</v>
      </c>
      <c r="BB1791" s="17">
        <v>0.81471446898177002</v>
      </c>
      <c r="BC1791" s="17"/>
      <c r="BD1791" s="17">
        <v>0.68209734958656298</v>
      </c>
      <c r="BE1791" s="17">
        <v>0.62340850200641396</v>
      </c>
    </row>
    <row r="1792" spans="2:57" x14ac:dyDescent="0.35">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c r="BA1792" s="17"/>
      <c r="BB1792" s="17"/>
      <c r="BC1792" s="17"/>
      <c r="BD1792" s="17"/>
      <c r="BE1792" s="17"/>
    </row>
    <row r="1793" spans="2:57" x14ac:dyDescent="0.35">
      <c r="B1793" s="6" t="s">
        <v>666</v>
      </c>
      <c r="C1793" s="17"/>
      <c r="D1793" s="17"/>
      <c r="E1793" s="17"/>
      <c r="F1793" s="17"/>
      <c r="G1793" s="17"/>
      <c r="H1793" s="17"/>
      <c r="I1793" s="17"/>
      <c r="J1793" s="17"/>
      <c r="K1793" s="17"/>
      <c r="L1793" s="17"/>
      <c r="M1793" s="17"/>
      <c r="N1793" s="17"/>
      <c r="O1793" s="17"/>
      <c r="P1793" s="17"/>
      <c r="Q1793" s="17"/>
      <c r="R1793" s="17"/>
      <c r="S1793" s="17"/>
      <c r="T1793" s="17"/>
      <c r="U1793" s="17"/>
      <c r="V1793" s="17"/>
      <c r="W1793" s="17"/>
      <c r="X1793" s="17"/>
      <c r="Y1793" s="17"/>
      <c r="Z1793" s="17"/>
      <c r="AA1793" s="17"/>
      <c r="AB1793" s="17"/>
      <c r="AC1793" s="17"/>
      <c r="AD1793" s="17"/>
      <c r="AE1793" s="17"/>
      <c r="AF1793" s="17"/>
      <c r="AG1793" s="17"/>
      <c r="AH1793" s="17"/>
      <c r="AI1793" s="17"/>
      <c r="AJ1793" s="17"/>
      <c r="AK1793" s="17"/>
      <c r="AL1793" s="17"/>
      <c r="AM1793" s="17"/>
      <c r="AN1793" s="17"/>
      <c r="AO1793" s="17"/>
      <c r="AP1793" s="17"/>
      <c r="AQ1793" s="17"/>
      <c r="AR1793" s="17"/>
      <c r="AS1793" s="17"/>
      <c r="AT1793" s="17"/>
      <c r="AU1793" s="17"/>
      <c r="AV1793" s="17"/>
      <c r="AW1793" s="17"/>
      <c r="AX1793" s="17"/>
      <c r="AY1793" s="17"/>
      <c r="AZ1793" s="17"/>
      <c r="BA1793" s="17"/>
      <c r="BB1793" s="17"/>
      <c r="BC1793" s="17"/>
      <c r="BD1793" s="17"/>
      <c r="BE1793" s="17"/>
    </row>
    <row r="1794" spans="2:57" x14ac:dyDescent="0.35">
      <c r="B1794" s="24" t="s">
        <v>85</v>
      </c>
      <c r="C1794" s="17"/>
      <c r="D1794" s="17"/>
      <c r="E1794" s="17"/>
      <c r="F1794" s="17"/>
      <c r="G1794" s="17"/>
      <c r="H1794" s="17"/>
      <c r="I1794" s="17"/>
      <c r="J1794" s="17"/>
      <c r="K1794" s="17"/>
      <c r="L1794" s="17"/>
      <c r="M1794" s="17"/>
      <c r="N1794" s="17"/>
      <c r="O1794" s="17"/>
      <c r="P1794" s="17"/>
      <c r="Q1794" s="17"/>
      <c r="R1794" s="17"/>
      <c r="S1794" s="17"/>
      <c r="T1794" s="17"/>
      <c r="U1794" s="17"/>
      <c r="V1794" s="17"/>
      <c r="W1794" s="17"/>
      <c r="X1794" s="17"/>
      <c r="Y1794" s="17"/>
      <c r="Z1794" s="17"/>
      <c r="AA1794" s="17"/>
      <c r="AB1794" s="17"/>
      <c r="AC1794" s="17"/>
      <c r="AD1794" s="17"/>
      <c r="AE1794" s="17"/>
      <c r="AF1794" s="17"/>
      <c r="AG1794" s="17"/>
      <c r="AH1794" s="17"/>
      <c r="AI1794" s="17"/>
      <c r="AJ1794" s="17"/>
      <c r="AK1794" s="17"/>
      <c r="AL1794" s="17"/>
      <c r="AM1794" s="17"/>
      <c r="AN1794" s="17"/>
      <c r="AO1794" s="17"/>
      <c r="AP1794" s="17"/>
      <c r="AQ1794" s="17"/>
      <c r="AR1794" s="17"/>
      <c r="AS1794" s="17"/>
      <c r="AT1794" s="17"/>
      <c r="AU1794" s="17"/>
      <c r="AV1794" s="17"/>
      <c r="AW1794" s="17"/>
      <c r="AX1794" s="17"/>
      <c r="AY1794" s="17"/>
      <c r="AZ1794" s="17"/>
      <c r="BA1794" s="17"/>
      <c r="BB1794" s="17"/>
      <c r="BC1794" s="17"/>
      <c r="BD1794" s="17"/>
      <c r="BE1794" s="17"/>
    </row>
    <row r="1795" spans="2:57" x14ac:dyDescent="0.35">
      <c r="B1795" t="s">
        <v>103</v>
      </c>
      <c r="C1795" s="17">
        <v>0.43557181270846301</v>
      </c>
      <c r="D1795" s="17">
        <v>0.36648319465615598</v>
      </c>
      <c r="E1795" s="17">
        <v>0.47354937716294299</v>
      </c>
      <c r="F1795" s="17"/>
      <c r="G1795" s="17">
        <v>0.31254979165726998</v>
      </c>
      <c r="H1795" s="17">
        <v>0.40584446373219801</v>
      </c>
      <c r="I1795" s="17">
        <v>0.39782692198582198</v>
      </c>
      <c r="J1795" s="17">
        <v>0.46497066758282102</v>
      </c>
      <c r="K1795" s="17">
        <v>0.51118664122548096</v>
      </c>
      <c r="L1795" s="17">
        <v>0.71066386213469901</v>
      </c>
      <c r="M1795" s="17"/>
      <c r="N1795" s="17">
        <v>0.44558102344546202</v>
      </c>
      <c r="O1795" s="17">
        <v>0.44861445224431401</v>
      </c>
      <c r="P1795" s="17">
        <v>0.44570322036483201</v>
      </c>
      <c r="Q1795" s="17">
        <v>0.35301894465065498</v>
      </c>
      <c r="R1795" s="17"/>
      <c r="S1795" s="17">
        <v>0.40833333333333299</v>
      </c>
      <c r="T1795" s="17">
        <v>0.40952380952381001</v>
      </c>
      <c r="U1795" s="17">
        <v>0.5</v>
      </c>
      <c r="V1795" s="17">
        <v>0.33333333333333298</v>
      </c>
      <c r="W1795" s="17">
        <v>0.40677966101694901</v>
      </c>
      <c r="X1795" s="17">
        <v>0.443037974683544</v>
      </c>
      <c r="Y1795" s="17">
        <v>0.48571428571428599</v>
      </c>
      <c r="Z1795" s="17">
        <v>0.34883720930232598</v>
      </c>
      <c r="AA1795" s="17">
        <v>0.54444444444444395</v>
      </c>
      <c r="AB1795" s="17"/>
      <c r="AC1795" s="17">
        <v>0.37730030806773801</v>
      </c>
      <c r="AD1795" s="17">
        <v>0.47606079565763698</v>
      </c>
      <c r="AE1795" s="17">
        <v>0.462508915831712</v>
      </c>
      <c r="AF1795" s="17"/>
      <c r="AG1795" s="17">
        <v>0.34972813279883502</v>
      </c>
      <c r="AH1795" s="17">
        <v>0.48370815270494599</v>
      </c>
      <c r="AI1795" s="17">
        <v>0.46806337866391501</v>
      </c>
      <c r="AJ1795" s="17">
        <v>0.60753097943838796</v>
      </c>
      <c r="AK1795" s="17">
        <v>0.41982781620658899</v>
      </c>
      <c r="AL1795" s="17"/>
      <c r="AM1795" s="17">
        <v>0.29283382229954102</v>
      </c>
      <c r="AN1795" s="17">
        <v>0.39305157464272</v>
      </c>
      <c r="AO1795" s="17">
        <v>0.46634715271875798</v>
      </c>
      <c r="AP1795" s="17">
        <v>0.44946254654921403</v>
      </c>
      <c r="AQ1795" s="17">
        <v>0.44041877745779001</v>
      </c>
      <c r="AR1795" s="17"/>
      <c r="AS1795" s="17">
        <v>0.44213925801562198</v>
      </c>
      <c r="AT1795" s="17">
        <v>0.42283821641658298</v>
      </c>
      <c r="AU1795" s="17">
        <v>0.521425824927785</v>
      </c>
      <c r="AV1795" s="17">
        <v>0.33262879631047398</v>
      </c>
      <c r="AW1795" s="17"/>
      <c r="AX1795" s="17">
        <v>0.44022599536990598</v>
      </c>
      <c r="AY1795" s="17"/>
      <c r="AZ1795" s="17">
        <v>0.45068786632284902</v>
      </c>
      <c r="BA1795" s="17">
        <v>0.34615501784478903</v>
      </c>
      <c r="BB1795" s="17">
        <v>0.51917792301506405</v>
      </c>
      <c r="BC1795" s="17"/>
      <c r="BD1795" s="17">
        <v>0.45483887658168398</v>
      </c>
      <c r="BE1795" s="17">
        <v>0.39145273988988899</v>
      </c>
    </row>
    <row r="1796" spans="2:57" x14ac:dyDescent="0.35">
      <c r="B1796" t="s">
        <v>104</v>
      </c>
      <c r="C1796" s="17">
        <v>0.34975653079243402</v>
      </c>
      <c r="D1796" s="17">
        <v>0.38678111555987599</v>
      </c>
      <c r="E1796" s="17">
        <v>0.32962666015813302</v>
      </c>
      <c r="F1796" s="17"/>
      <c r="G1796" s="17">
        <v>0.35488703644652198</v>
      </c>
      <c r="H1796" s="17">
        <v>0.33602422902885398</v>
      </c>
      <c r="I1796" s="17">
        <v>0.33493166525138801</v>
      </c>
      <c r="J1796" s="17">
        <v>0.41234266327907498</v>
      </c>
      <c r="K1796" s="17">
        <v>0.37885415528230498</v>
      </c>
      <c r="L1796" s="17">
        <v>0.20597837552005399</v>
      </c>
      <c r="M1796" s="17"/>
      <c r="N1796" s="17">
        <v>0.36368215204287901</v>
      </c>
      <c r="O1796" s="17">
        <v>0.32859114042418502</v>
      </c>
      <c r="P1796" s="17">
        <v>0.383512701377827</v>
      </c>
      <c r="Q1796" s="17">
        <v>0.26554033560172802</v>
      </c>
      <c r="R1796" s="17"/>
      <c r="S1796" s="17">
        <v>0.35</v>
      </c>
      <c r="T1796" s="17">
        <v>0.371428571428571</v>
      </c>
      <c r="U1796" s="17">
        <v>0.38235294117647101</v>
      </c>
      <c r="V1796" s="17">
        <v>0.44444444444444497</v>
      </c>
      <c r="W1796" s="17">
        <v>0.37288135593220301</v>
      </c>
      <c r="X1796" s="17">
        <v>0.291139240506329</v>
      </c>
      <c r="Y1796" s="17">
        <v>0.3</v>
      </c>
      <c r="Z1796" s="17">
        <v>0.372093023255814</v>
      </c>
      <c r="AA1796" s="17">
        <v>0.27777777777777801</v>
      </c>
      <c r="AB1796" s="17"/>
      <c r="AC1796" s="17">
        <v>0.44061881494315802</v>
      </c>
      <c r="AD1796" s="17">
        <v>0.30772291405880597</v>
      </c>
      <c r="AE1796" s="17">
        <v>0.25174875324870899</v>
      </c>
      <c r="AF1796" s="17"/>
      <c r="AG1796" s="17">
        <v>0.39627699504623198</v>
      </c>
      <c r="AH1796" s="17">
        <v>0.332940800336331</v>
      </c>
      <c r="AI1796" s="17">
        <v>0.29313604246075597</v>
      </c>
      <c r="AJ1796" s="17">
        <v>0.18883113101711901</v>
      </c>
      <c r="AK1796" s="17">
        <v>0.44875375391903499</v>
      </c>
      <c r="AL1796" s="17"/>
      <c r="AM1796" s="17">
        <v>0.312008184616062</v>
      </c>
      <c r="AN1796" s="17">
        <v>0.322881382120702</v>
      </c>
      <c r="AO1796" s="17">
        <v>0.35813100999478897</v>
      </c>
      <c r="AP1796" s="17">
        <v>0.37581975056674799</v>
      </c>
      <c r="AQ1796" s="17">
        <v>0.34888753260066502</v>
      </c>
      <c r="AR1796" s="17"/>
      <c r="AS1796" s="17">
        <v>0.35321301114096898</v>
      </c>
      <c r="AT1796" s="17">
        <v>0.37828817558676497</v>
      </c>
      <c r="AU1796" s="17">
        <v>0.28776821558396198</v>
      </c>
      <c r="AV1796" s="17">
        <v>0.36485295126011202</v>
      </c>
      <c r="AW1796" s="17"/>
      <c r="AX1796" s="17">
        <v>0.34756945619252599</v>
      </c>
      <c r="AY1796" s="17"/>
      <c r="AZ1796" s="17">
        <v>0.33913040684350898</v>
      </c>
      <c r="BA1796" s="17">
        <v>0.369714875594013</v>
      </c>
      <c r="BB1796" s="17">
        <v>0.34807578331816502</v>
      </c>
      <c r="BC1796" s="17"/>
      <c r="BD1796" s="17">
        <v>0.356793218042469</v>
      </c>
      <c r="BE1796" s="17">
        <v>0.33994214492452102</v>
      </c>
    </row>
    <row r="1797" spans="2:57" x14ac:dyDescent="0.35">
      <c r="B1797" t="s">
        <v>105</v>
      </c>
      <c r="C1797" s="17">
        <v>0.14480482208628401</v>
      </c>
      <c r="D1797" s="17">
        <v>0.18799357341665399</v>
      </c>
      <c r="E1797" s="17">
        <v>0.120086106618589</v>
      </c>
      <c r="F1797" s="17"/>
      <c r="G1797" s="17">
        <v>0.17949333091417599</v>
      </c>
      <c r="H1797" s="17">
        <v>0.156353156033847</v>
      </c>
      <c r="I1797" s="17">
        <v>0.21158857671530901</v>
      </c>
      <c r="J1797" s="17">
        <v>8.8154490348674397E-2</v>
      </c>
      <c r="K1797" s="17">
        <v>7.7146308823163603E-2</v>
      </c>
      <c r="L1797" s="17">
        <v>5.4295807484920001E-2</v>
      </c>
      <c r="M1797" s="17"/>
      <c r="N1797" s="17">
        <v>0.134986130824432</v>
      </c>
      <c r="O1797" s="17">
        <v>0.14951684021516801</v>
      </c>
      <c r="P1797" s="17">
        <v>0.10311740456587901</v>
      </c>
      <c r="Q1797" s="17">
        <v>0.256303590498697</v>
      </c>
      <c r="R1797" s="17"/>
      <c r="S1797" s="17">
        <v>0.17499999999999999</v>
      </c>
      <c r="T1797" s="17">
        <v>0.14285714285714299</v>
      </c>
      <c r="U1797" s="17">
        <v>5.8823529411764698E-2</v>
      </c>
      <c r="V1797" s="17">
        <v>0.126984126984127</v>
      </c>
      <c r="W1797" s="17">
        <v>0.11864406779661001</v>
      </c>
      <c r="X1797" s="17">
        <v>0.20253164556962</v>
      </c>
      <c r="Y1797" s="17">
        <v>0.157142857142857</v>
      </c>
      <c r="Z1797" s="17">
        <v>0.232558139534884</v>
      </c>
      <c r="AA1797" s="17">
        <v>0.122222222222222</v>
      </c>
      <c r="AB1797" s="17"/>
      <c r="AC1797" s="17">
        <v>0.119812345127933</v>
      </c>
      <c r="AD1797" s="17">
        <v>0.14868735038588701</v>
      </c>
      <c r="AE1797" s="17">
        <v>0.20851865241630799</v>
      </c>
      <c r="AF1797" s="17"/>
      <c r="AG1797" s="17">
        <v>0.18594919352863001</v>
      </c>
      <c r="AH1797" s="17">
        <v>0.117887614507011</v>
      </c>
      <c r="AI1797" s="17">
        <v>0.159408053729961</v>
      </c>
      <c r="AJ1797" s="17">
        <v>0.20363788954449299</v>
      </c>
      <c r="AK1797" s="17">
        <v>8.95597375451469E-2</v>
      </c>
      <c r="AL1797" s="17"/>
      <c r="AM1797" s="17">
        <v>0.26547140387152102</v>
      </c>
      <c r="AN1797" s="17">
        <v>0.209493293718614</v>
      </c>
      <c r="AO1797" s="17">
        <v>0.12630484732726299</v>
      </c>
      <c r="AP1797" s="17">
        <v>9.9971585911306102E-2</v>
      </c>
      <c r="AQ1797" s="17">
        <v>0.124761384100799</v>
      </c>
      <c r="AR1797" s="17"/>
      <c r="AS1797" s="17">
        <v>0.12012998764728</v>
      </c>
      <c r="AT1797" s="17">
        <v>0.13801853436655001</v>
      </c>
      <c r="AU1797" s="17">
        <v>0.11387153844770399</v>
      </c>
      <c r="AV1797" s="17">
        <v>0.24701262252235101</v>
      </c>
      <c r="AW1797" s="17"/>
      <c r="AX1797" s="17">
        <v>0.15233810354800101</v>
      </c>
      <c r="AY1797" s="17"/>
      <c r="AZ1797" s="17">
        <v>0.126206242261481</v>
      </c>
      <c r="BA1797" s="17">
        <v>0.20229695885509499</v>
      </c>
      <c r="BB1797" s="17">
        <v>9.3203655301596799E-2</v>
      </c>
      <c r="BC1797" s="17"/>
      <c r="BD1797" s="17">
        <v>0.11572171823743101</v>
      </c>
      <c r="BE1797" s="17">
        <v>0.196150744438395</v>
      </c>
    </row>
    <row r="1798" spans="2:57" x14ac:dyDescent="0.35">
      <c r="B1798" t="s">
        <v>106</v>
      </c>
      <c r="C1798" s="17">
        <v>4.1873308717462698E-2</v>
      </c>
      <c r="D1798" s="17">
        <v>3.9027319644715001E-2</v>
      </c>
      <c r="E1798" s="17">
        <v>4.3743936177712002E-2</v>
      </c>
      <c r="F1798" s="17"/>
      <c r="G1798" s="17">
        <v>6.5230911863191202E-2</v>
      </c>
      <c r="H1798" s="17">
        <v>7.0435507434114503E-2</v>
      </c>
      <c r="I1798" s="17">
        <v>4.4299195897356702E-2</v>
      </c>
      <c r="J1798" s="17">
        <v>1.7495007114930801E-2</v>
      </c>
      <c r="K1798" s="17">
        <v>1.03820524918772E-2</v>
      </c>
      <c r="L1798" s="17">
        <v>0</v>
      </c>
      <c r="M1798" s="17"/>
      <c r="N1798" s="17">
        <v>3.7243769215899801E-2</v>
      </c>
      <c r="O1798" s="17">
        <v>3.2712130114821499E-2</v>
      </c>
      <c r="P1798" s="17">
        <v>3.9758857969001797E-2</v>
      </c>
      <c r="Q1798" s="17">
        <v>7.7561927213791806E-2</v>
      </c>
      <c r="R1798" s="17"/>
      <c r="S1798" s="17">
        <v>4.1666666666666699E-2</v>
      </c>
      <c r="T1798" s="17">
        <v>3.8095238095238099E-2</v>
      </c>
      <c r="U1798" s="17">
        <v>5.8823529411764698E-2</v>
      </c>
      <c r="V1798" s="17">
        <v>4.7619047619047603E-2</v>
      </c>
      <c r="W1798" s="17">
        <v>5.0847457627118599E-2</v>
      </c>
      <c r="X1798" s="17">
        <v>2.53164556962025E-2</v>
      </c>
      <c r="Y1798" s="17">
        <v>2.8571428571428598E-2</v>
      </c>
      <c r="Z1798" s="17">
        <v>4.6511627906976702E-2</v>
      </c>
      <c r="AA1798" s="17">
        <v>4.4444444444444398E-2</v>
      </c>
      <c r="AB1798" s="17"/>
      <c r="AC1798" s="17">
        <v>4.2488962367643199E-2</v>
      </c>
      <c r="AD1798" s="17">
        <v>4.4192156019224701E-2</v>
      </c>
      <c r="AE1798" s="17">
        <v>2.7002263785553898E-2</v>
      </c>
      <c r="AF1798" s="17"/>
      <c r="AG1798" s="17">
        <v>4.0807555420071202E-2</v>
      </c>
      <c r="AH1798" s="17">
        <v>4.1209699723030901E-2</v>
      </c>
      <c r="AI1798" s="17">
        <v>3.8924632627837297E-2</v>
      </c>
      <c r="AJ1798" s="17">
        <v>0</v>
      </c>
      <c r="AK1798" s="17">
        <v>4.1858692329229098E-2</v>
      </c>
      <c r="AL1798" s="17"/>
      <c r="AM1798" s="17">
        <v>9.7563627635283701E-2</v>
      </c>
      <c r="AN1798" s="17">
        <v>3.21465451159079E-2</v>
      </c>
      <c r="AO1798" s="17">
        <v>2.9379024096265201E-2</v>
      </c>
      <c r="AP1798" s="17">
        <v>4.1079554179405703E-2</v>
      </c>
      <c r="AQ1798" s="17">
        <v>8.5932305840746306E-2</v>
      </c>
      <c r="AR1798" s="17"/>
      <c r="AS1798" s="17">
        <v>4.4376753097078198E-2</v>
      </c>
      <c r="AT1798" s="17">
        <v>4.42574620256986E-2</v>
      </c>
      <c r="AU1798" s="17">
        <v>4.5431095311747598E-2</v>
      </c>
      <c r="AV1798" s="17">
        <v>2.6962533790700401E-2</v>
      </c>
      <c r="AW1798" s="17"/>
      <c r="AX1798" s="17">
        <v>3.3889018380591898E-2</v>
      </c>
      <c r="AY1798" s="17"/>
      <c r="AZ1798" s="17">
        <v>3.10070709000454E-2</v>
      </c>
      <c r="BA1798" s="17">
        <v>6.7045930501838005E-2</v>
      </c>
      <c r="BB1798" s="17">
        <v>1.9048204619480199E-2</v>
      </c>
      <c r="BC1798" s="17"/>
      <c r="BD1798" s="17">
        <v>4.74006197200448E-2</v>
      </c>
      <c r="BE1798" s="17">
        <v>4.4237615309766297E-2</v>
      </c>
    </row>
    <row r="1799" spans="2:57" x14ac:dyDescent="0.35">
      <c r="B1799" t="s">
        <v>107</v>
      </c>
      <c r="C1799" s="17">
        <v>1.9128951327293E-2</v>
      </c>
      <c r="D1799" s="17">
        <v>1.5513061998360601E-2</v>
      </c>
      <c r="E1799" s="17">
        <v>2.1345420427803002E-2</v>
      </c>
      <c r="F1799" s="17"/>
      <c r="G1799" s="17">
        <v>5.9344002840712402E-2</v>
      </c>
      <c r="H1799" s="17">
        <v>2.4984727140879501E-2</v>
      </c>
      <c r="I1799" s="17">
        <v>5.9668765752475001E-3</v>
      </c>
      <c r="J1799" s="17">
        <v>8.5185858372497005E-3</v>
      </c>
      <c r="K1799" s="17">
        <v>1.2452102501396599E-2</v>
      </c>
      <c r="L1799" s="17">
        <v>2.90619548603273E-2</v>
      </c>
      <c r="M1799" s="17"/>
      <c r="N1799" s="17">
        <v>1.2856380101736E-2</v>
      </c>
      <c r="O1799" s="17">
        <v>2.9009980272144398E-2</v>
      </c>
      <c r="P1799" s="17">
        <v>2.7907815722460701E-2</v>
      </c>
      <c r="Q1799" s="17">
        <v>1.49401521257943E-2</v>
      </c>
      <c r="R1799" s="17"/>
      <c r="S1799" s="17">
        <v>1.6666666666666701E-2</v>
      </c>
      <c r="T1799" s="17">
        <v>2.8571428571428598E-2</v>
      </c>
      <c r="U1799" s="17">
        <v>0</v>
      </c>
      <c r="V1799" s="17">
        <v>3.17460317460318E-2</v>
      </c>
      <c r="W1799" s="17">
        <v>3.3898305084745797E-2</v>
      </c>
      <c r="X1799" s="17">
        <v>3.7974683544303799E-2</v>
      </c>
      <c r="Y1799" s="17">
        <v>0</v>
      </c>
      <c r="Z1799" s="17">
        <v>0</v>
      </c>
      <c r="AA1799" s="17">
        <v>1.1111111111111099E-2</v>
      </c>
      <c r="AB1799" s="17"/>
      <c r="AC1799" s="17">
        <v>1.02022596269559E-2</v>
      </c>
      <c r="AD1799" s="17">
        <v>1.72713348177507E-2</v>
      </c>
      <c r="AE1799" s="17">
        <v>3.76511693162122E-2</v>
      </c>
      <c r="AF1799" s="17"/>
      <c r="AG1799" s="17">
        <v>1.8448932219503202E-2</v>
      </c>
      <c r="AH1799" s="17">
        <v>1.7746143410942598E-2</v>
      </c>
      <c r="AI1799" s="17">
        <v>4.04678925175311E-2</v>
      </c>
      <c r="AJ1799" s="17">
        <v>0</v>
      </c>
      <c r="AK1799" s="17">
        <v>0</v>
      </c>
      <c r="AL1799" s="17"/>
      <c r="AM1799" s="17">
        <v>1.55076366236653E-2</v>
      </c>
      <c r="AN1799" s="17">
        <v>1.6019044569909002E-2</v>
      </c>
      <c r="AO1799" s="17">
        <v>1.5731235457668701E-2</v>
      </c>
      <c r="AP1799" s="17">
        <v>2.8688880462666901E-2</v>
      </c>
      <c r="AQ1799" s="17">
        <v>0</v>
      </c>
      <c r="AR1799" s="17"/>
      <c r="AS1799" s="17">
        <v>3.3608202593927897E-2</v>
      </c>
      <c r="AT1799" s="17">
        <v>1.22859486087345E-2</v>
      </c>
      <c r="AU1799" s="17">
        <v>5.9919709450877E-3</v>
      </c>
      <c r="AV1799" s="17">
        <v>2.8543096116362202E-2</v>
      </c>
      <c r="AW1799" s="17"/>
      <c r="AX1799" s="17">
        <v>1.85289410644945E-2</v>
      </c>
      <c r="AY1799" s="17"/>
      <c r="AZ1799" s="17">
        <v>3.3532223577160097E-2</v>
      </c>
      <c r="BA1799" s="17">
        <v>7.1465627311722299E-3</v>
      </c>
      <c r="BB1799" s="17">
        <v>2.0494433745693999E-2</v>
      </c>
      <c r="BC1799" s="17"/>
      <c r="BD1799" s="17">
        <v>2.1972581187006901E-2</v>
      </c>
      <c r="BE1799" s="17">
        <v>1.8047762087085199E-2</v>
      </c>
    </row>
    <row r="1800" spans="2:57" x14ac:dyDescent="0.35">
      <c r="B1800" t="s">
        <v>81</v>
      </c>
      <c r="C1800" s="17">
        <v>8.8645743680639006E-3</v>
      </c>
      <c r="D1800" s="17">
        <v>4.2017347242390502E-3</v>
      </c>
      <c r="E1800" s="17">
        <v>1.1648499454820299E-2</v>
      </c>
      <c r="F1800" s="17"/>
      <c r="G1800" s="17">
        <v>2.8494926278128701E-2</v>
      </c>
      <c r="H1800" s="17">
        <v>6.3579166301065198E-3</v>
      </c>
      <c r="I1800" s="17">
        <v>5.3867635748762197E-3</v>
      </c>
      <c r="J1800" s="17">
        <v>8.5185858372497005E-3</v>
      </c>
      <c r="K1800" s="17">
        <v>9.9787396757767301E-3</v>
      </c>
      <c r="L1800" s="17">
        <v>0</v>
      </c>
      <c r="M1800" s="17"/>
      <c r="N1800" s="17">
        <v>5.6505443695916702E-3</v>
      </c>
      <c r="O1800" s="17">
        <v>1.1555456729368301E-2</v>
      </c>
      <c r="P1800" s="17">
        <v>0</v>
      </c>
      <c r="Q1800" s="17">
        <v>3.26350499093346E-2</v>
      </c>
      <c r="R1800" s="17"/>
      <c r="S1800" s="17">
        <v>8.3333333333333297E-3</v>
      </c>
      <c r="T1800" s="17">
        <v>9.5238095238095195E-3</v>
      </c>
      <c r="U1800" s="17">
        <v>0</v>
      </c>
      <c r="V1800" s="17">
        <v>1.58730158730159E-2</v>
      </c>
      <c r="W1800" s="17">
        <v>1.6949152542372899E-2</v>
      </c>
      <c r="X1800" s="17">
        <v>0</v>
      </c>
      <c r="Y1800" s="17">
        <v>2.8571428571428598E-2</v>
      </c>
      <c r="Z1800" s="17">
        <v>0</v>
      </c>
      <c r="AA1800" s="17">
        <v>0</v>
      </c>
      <c r="AB1800" s="17"/>
      <c r="AC1800" s="17">
        <v>9.5773098665708004E-3</v>
      </c>
      <c r="AD1800" s="17">
        <v>6.0654490606940701E-3</v>
      </c>
      <c r="AE1800" s="17">
        <v>1.2570245401505101E-2</v>
      </c>
      <c r="AF1800" s="17"/>
      <c r="AG1800" s="17">
        <v>8.7891909867284998E-3</v>
      </c>
      <c r="AH1800" s="17">
        <v>6.5075893177387097E-3</v>
      </c>
      <c r="AI1800" s="17">
        <v>0</v>
      </c>
      <c r="AJ1800" s="17">
        <v>0</v>
      </c>
      <c r="AK1800" s="17">
        <v>0</v>
      </c>
      <c r="AL1800" s="17"/>
      <c r="AM1800" s="17">
        <v>1.6615324953927101E-2</v>
      </c>
      <c r="AN1800" s="17">
        <v>2.6408159832147199E-2</v>
      </c>
      <c r="AO1800" s="17">
        <v>4.1067304052554597E-3</v>
      </c>
      <c r="AP1800" s="17">
        <v>4.97768233066034E-3</v>
      </c>
      <c r="AQ1800" s="17">
        <v>0</v>
      </c>
      <c r="AR1800" s="17"/>
      <c r="AS1800" s="17">
        <v>6.5327875051225601E-3</v>
      </c>
      <c r="AT1800" s="17">
        <v>4.3116629956696699E-3</v>
      </c>
      <c r="AU1800" s="17">
        <v>2.5511354783713899E-2</v>
      </c>
      <c r="AV1800" s="17">
        <v>0</v>
      </c>
      <c r="AW1800" s="17"/>
      <c r="AX1800" s="17">
        <v>7.44848544448053E-3</v>
      </c>
      <c r="AY1800" s="17"/>
      <c r="AZ1800" s="17">
        <v>1.9436190094955098E-2</v>
      </c>
      <c r="BA1800" s="17">
        <v>7.6406544730930398E-3</v>
      </c>
      <c r="BB1800" s="17">
        <v>0</v>
      </c>
      <c r="BC1800" s="17"/>
      <c r="BD1800" s="17">
        <v>3.27298623136482E-3</v>
      </c>
      <c r="BE1800" s="17">
        <v>1.0168993350343301E-2</v>
      </c>
    </row>
    <row r="1801" spans="2:57" x14ac:dyDescent="0.35">
      <c r="B1801" t="s">
        <v>108</v>
      </c>
      <c r="C1801" s="17">
        <v>0.78532834350089697</v>
      </c>
      <c r="D1801" s="17">
        <v>0.75326431021603202</v>
      </c>
      <c r="E1801" s="17">
        <v>0.80317603732107601</v>
      </c>
      <c r="F1801" s="17"/>
      <c r="G1801" s="17">
        <v>0.66743682810379201</v>
      </c>
      <c r="H1801" s="17">
        <v>0.74186869276105305</v>
      </c>
      <c r="I1801" s="17">
        <v>0.73275858723720999</v>
      </c>
      <c r="J1801" s="17">
        <v>0.877313330861895</v>
      </c>
      <c r="K1801" s="17">
        <v>0.890040796507786</v>
      </c>
      <c r="L1801" s="17">
        <v>0.91664223765475294</v>
      </c>
      <c r="M1801" s="17"/>
      <c r="N1801" s="17">
        <v>0.80926317548834104</v>
      </c>
      <c r="O1801" s="17">
        <v>0.77720559266849798</v>
      </c>
      <c r="P1801" s="17">
        <v>0.82921592174265801</v>
      </c>
      <c r="Q1801" s="17">
        <v>0.61855928025238205</v>
      </c>
      <c r="R1801" s="17"/>
      <c r="S1801" s="17">
        <v>0.75833333333333297</v>
      </c>
      <c r="T1801" s="17">
        <v>0.78095238095238095</v>
      </c>
      <c r="U1801" s="17">
        <v>0.88235294117647101</v>
      </c>
      <c r="V1801" s="17">
        <v>0.77777777777777801</v>
      </c>
      <c r="W1801" s="17">
        <v>0.77966101694915202</v>
      </c>
      <c r="X1801" s="17">
        <v>0.734177215189873</v>
      </c>
      <c r="Y1801" s="17">
        <v>0.78571428571428603</v>
      </c>
      <c r="Z1801" s="17">
        <v>0.72093023255813904</v>
      </c>
      <c r="AA1801" s="17">
        <v>0.82222222222222197</v>
      </c>
      <c r="AB1801" s="17"/>
      <c r="AC1801" s="17">
        <v>0.81791912301089698</v>
      </c>
      <c r="AD1801" s="17">
        <v>0.78378370971644395</v>
      </c>
      <c r="AE1801" s="17">
        <v>0.71425766908042099</v>
      </c>
      <c r="AF1801" s="17"/>
      <c r="AG1801" s="17">
        <v>0.74600512784506701</v>
      </c>
      <c r="AH1801" s="17">
        <v>0.81664895304127705</v>
      </c>
      <c r="AI1801" s="17">
        <v>0.76119942112467098</v>
      </c>
      <c r="AJ1801" s="17">
        <v>0.79636211045550698</v>
      </c>
      <c r="AK1801" s="17">
        <v>0.86858157012562398</v>
      </c>
      <c r="AL1801" s="17"/>
      <c r="AM1801" s="17">
        <v>0.60484200691560297</v>
      </c>
      <c r="AN1801" s="17">
        <v>0.71593295676342195</v>
      </c>
      <c r="AO1801" s="17">
        <v>0.82447816271354701</v>
      </c>
      <c r="AP1801" s="17">
        <v>0.82528229711596102</v>
      </c>
      <c r="AQ1801" s="17">
        <v>0.78930631005845397</v>
      </c>
      <c r="AR1801" s="17"/>
      <c r="AS1801" s="17">
        <v>0.79535226915659096</v>
      </c>
      <c r="AT1801" s="17">
        <v>0.80112639200334701</v>
      </c>
      <c r="AU1801" s="17">
        <v>0.80919404051174704</v>
      </c>
      <c r="AV1801" s="17">
        <v>0.69748174757058601</v>
      </c>
      <c r="AW1801" s="17"/>
      <c r="AX1801" s="17">
        <v>0.78779545156243203</v>
      </c>
      <c r="AY1801" s="17"/>
      <c r="AZ1801" s="17">
        <v>0.789818273166358</v>
      </c>
      <c r="BA1801" s="17">
        <v>0.71586989343880203</v>
      </c>
      <c r="BB1801" s="17">
        <v>0.86725370633322896</v>
      </c>
      <c r="BC1801" s="17"/>
      <c r="BD1801" s="17">
        <v>0.81163209462415298</v>
      </c>
      <c r="BE1801" s="17">
        <v>0.73139488481441095</v>
      </c>
    </row>
    <row r="1802" spans="2:57" x14ac:dyDescent="0.35">
      <c r="B1802" t="s">
        <v>109</v>
      </c>
      <c r="C1802" s="17">
        <v>6.1002260044755799E-2</v>
      </c>
      <c r="D1802" s="17">
        <v>5.4540381643075599E-2</v>
      </c>
      <c r="E1802" s="17">
        <v>6.5089356605515E-2</v>
      </c>
      <c r="F1802" s="17"/>
      <c r="G1802" s="17">
        <v>0.124574914703904</v>
      </c>
      <c r="H1802" s="17">
        <v>9.5420234574993906E-2</v>
      </c>
      <c r="I1802" s="17">
        <v>5.0266072472604201E-2</v>
      </c>
      <c r="J1802" s="17">
        <v>2.60135929521805E-2</v>
      </c>
      <c r="K1802" s="17">
        <v>2.2834154993273799E-2</v>
      </c>
      <c r="L1802" s="17">
        <v>2.90619548603273E-2</v>
      </c>
      <c r="M1802" s="17"/>
      <c r="N1802" s="17">
        <v>5.0100149317635803E-2</v>
      </c>
      <c r="O1802" s="17">
        <v>6.17221103869659E-2</v>
      </c>
      <c r="P1802" s="17">
        <v>6.7666673691462606E-2</v>
      </c>
      <c r="Q1802" s="17">
        <v>9.2502079339585999E-2</v>
      </c>
      <c r="R1802" s="17"/>
      <c r="S1802" s="17">
        <v>5.83333333333333E-2</v>
      </c>
      <c r="T1802" s="17">
        <v>6.6666666666666693E-2</v>
      </c>
      <c r="U1802" s="17">
        <v>5.8823529411764698E-2</v>
      </c>
      <c r="V1802" s="17">
        <v>7.9365079365079402E-2</v>
      </c>
      <c r="W1802" s="17">
        <v>8.4745762711864403E-2</v>
      </c>
      <c r="X1802" s="17">
        <v>6.3291139240506306E-2</v>
      </c>
      <c r="Y1802" s="17">
        <v>2.8571428571428598E-2</v>
      </c>
      <c r="Z1802" s="17">
        <v>4.6511627906976702E-2</v>
      </c>
      <c r="AA1802" s="17">
        <v>5.5555555555555601E-2</v>
      </c>
      <c r="AB1802" s="17"/>
      <c r="AC1802" s="17">
        <v>5.2691221994599101E-2</v>
      </c>
      <c r="AD1802" s="17">
        <v>6.1463490836975401E-2</v>
      </c>
      <c r="AE1802" s="17">
        <v>6.4653433101766106E-2</v>
      </c>
      <c r="AF1802" s="17"/>
      <c r="AG1802" s="17">
        <v>5.9256487639574397E-2</v>
      </c>
      <c r="AH1802" s="17">
        <v>5.8955843133973403E-2</v>
      </c>
      <c r="AI1802" s="17">
        <v>7.9392525145368403E-2</v>
      </c>
      <c r="AJ1802" s="17">
        <v>0</v>
      </c>
      <c r="AK1802" s="17">
        <v>4.1858692329229098E-2</v>
      </c>
      <c r="AL1802" s="17"/>
      <c r="AM1802" s="17">
        <v>0.11307126425894901</v>
      </c>
      <c r="AN1802" s="17">
        <v>4.8165589685816898E-2</v>
      </c>
      <c r="AO1802" s="17">
        <v>4.5110259553933899E-2</v>
      </c>
      <c r="AP1802" s="17">
        <v>6.9768434642072594E-2</v>
      </c>
      <c r="AQ1802" s="17">
        <v>8.5932305840746306E-2</v>
      </c>
      <c r="AR1802" s="17"/>
      <c r="AS1802" s="17">
        <v>7.7984955691006094E-2</v>
      </c>
      <c r="AT1802" s="17">
        <v>5.6543410634433001E-2</v>
      </c>
      <c r="AU1802" s="17">
        <v>5.1423066256835299E-2</v>
      </c>
      <c r="AV1802" s="17">
        <v>5.5505629907062599E-2</v>
      </c>
      <c r="AW1802" s="17"/>
      <c r="AX1802" s="17">
        <v>5.2417959445086398E-2</v>
      </c>
      <c r="AY1802" s="17"/>
      <c r="AZ1802" s="17">
        <v>6.4539294477205494E-2</v>
      </c>
      <c r="BA1802" s="17">
        <v>7.4192493233010207E-2</v>
      </c>
      <c r="BB1802" s="17">
        <v>3.9542638365174201E-2</v>
      </c>
      <c r="BC1802" s="17"/>
      <c r="BD1802" s="17">
        <v>6.9373200907051694E-2</v>
      </c>
      <c r="BE1802" s="17">
        <v>6.2285377396851499E-2</v>
      </c>
    </row>
    <row r="1803" spans="2:57" x14ac:dyDescent="0.35">
      <c r="B1803" t="s">
        <v>110</v>
      </c>
      <c r="C1803" s="17">
        <v>0.72432608345614102</v>
      </c>
      <c r="D1803" s="17">
        <v>0.69872392857295595</v>
      </c>
      <c r="E1803" s="17">
        <v>0.73808668071556105</v>
      </c>
      <c r="F1803" s="17"/>
      <c r="G1803" s="17">
        <v>0.54286191339988799</v>
      </c>
      <c r="H1803" s="17">
        <v>0.64644845818605901</v>
      </c>
      <c r="I1803" s="17">
        <v>0.68249251476460604</v>
      </c>
      <c r="J1803" s="17">
        <v>0.85129973790971503</v>
      </c>
      <c r="K1803" s="17">
        <v>0.86720664151451199</v>
      </c>
      <c r="L1803" s="17">
        <v>0.88758028279442502</v>
      </c>
      <c r="M1803" s="17"/>
      <c r="N1803" s="17">
        <v>0.75916302617070497</v>
      </c>
      <c r="O1803" s="17">
        <v>0.71548348228153302</v>
      </c>
      <c r="P1803" s="17">
        <v>0.76154924805119595</v>
      </c>
      <c r="Q1803" s="17">
        <v>0.52605720091279695</v>
      </c>
      <c r="R1803" s="17"/>
      <c r="S1803" s="17">
        <v>0.7</v>
      </c>
      <c r="T1803" s="17">
        <v>0.71428571428571397</v>
      </c>
      <c r="U1803" s="17">
        <v>0.82352941176470595</v>
      </c>
      <c r="V1803" s="17">
        <v>0.69841269841269804</v>
      </c>
      <c r="W1803" s="17">
        <v>0.69491525423728795</v>
      </c>
      <c r="X1803" s="17">
        <v>0.670886075949367</v>
      </c>
      <c r="Y1803" s="17">
        <v>0.75714285714285701</v>
      </c>
      <c r="Z1803" s="17">
        <v>0.67441860465116299</v>
      </c>
      <c r="AA1803" s="17">
        <v>0.76666666666666705</v>
      </c>
      <c r="AB1803" s="17"/>
      <c r="AC1803" s="17">
        <v>0.76522790101629801</v>
      </c>
      <c r="AD1803" s="17">
        <v>0.72232021887946796</v>
      </c>
      <c r="AE1803" s="17">
        <v>0.64960423597865502</v>
      </c>
      <c r="AF1803" s="17"/>
      <c r="AG1803" s="17">
        <v>0.68674864020549198</v>
      </c>
      <c r="AH1803" s="17">
        <v>0.75769310990730299</v>
      </c>
      <c r="AI1803" s="17">
        <v>0.681806895979303</v>
      </c>
      <c r="AJ1803" s="17">
        <v>0.79636211045550698</v>
      </c>
      <c r="AK1803" s="17">
        <v>0.82672287779639497</v>
      </c>
      <c r="AL1803" s="17"/>
      <c r="AM1803" s="17">
        <v>0.49177074265665399</v>
      </c>
      <c r="AN1803" s="17">
        <v>0.66776736707760498</v>
      </c>
      <c r="AO1803" s="17">
        <v>0.77936790315961302</v>
      </c>
      <c r="AP1803" s="17">
        <v>0.75551386247388796</v>
      </c>
      <c r="AQ1803" s="17">
        <v>0.70337400421770802</v>
      </c>
      <c r="AR1803" s="17"/>
      <c r="AS1803" s="17">
        <v>0.71736731346558502</v>
      </c>
      <c r="AT1803" s="17">
        <v>0.74458298136891399</v>
      </c>
      <c r="AU1803" s="17">
        <v>0.75777097425491202</v>
      </c>
      <c r="AV1803" s="17">
        <v>0.64197611766352403</v>
      </c>
      <c r="AW1803" s="17"/>
      <c r="AX1803" s="17">
        <v>0.73537749211734504</v>
      </c>
      <c r="AY1803" s="17"/>
      <c r="AZ1803" s="17">
        <v>0.72527897868915303</v>
      </c>
      <c r="BA1803" s="17">
        <v>0.641677400205792</v>
      </c>
      <c r="BB1803" s="17">
        <v>0.82771106796805505</v>
      </c>
      <c r="BC1803" s="17"/>
      <c r="BD1803" s="17">
        <v>0.74225889371710096</v>
      </c>
      <c r="BE1803" s="17">
        <v>0.66910950741755904</v>
      </c>
    </row>
    <row r="1804" spans="2:57" x14ac:dyDescent="0.35">
      <c r="C1804" s="17"/>
      <c r="D1804" s="17"/>
      <c r="E1804" s="17"/>
      <c r="F1804" s="17"/>
      <c r="G1804" s="17"/>
      <c r="H1804" s="17"/>
      <c r="I1804" s="17"/>
      <c r="J1804" s="17"/>
      <c r="K1804" s="17"/>
      <c r="L1804" s="17"/>
      <c r="M1804" s="17"/>
      <c r="N1804" s="17"/>
      <c r="O1804" s="17"/>
      <c r="P1804" s="17"/>
      <c r="Q1804" s="17"/>
      <c r="R1804" s="17"/>
      <c r="S1804" s="17"/>
      <c r="T1804" s="17"/>
      <c r="U1804" s="17"/>
      <c r="V1804" s="17"/>
      <c r="W1804" s="17"/>
      <c r="X1804" s="17"/>
      <c r="Y1804" s="17"/>
      <c r="Z1804" s="17"/>
      <c r="AA1804" s="17"/>
      <c r="AB1804" s="17"/>
      <c r="AC1804" s="17"/>
      <c r="AD1804" s="17"/>
      <c r="AE1804" s="17"/>
      <c r="AF1804" s="17"/>
      <c r="AG1804" s="17"/>
      <c r="AH1804" s="17"/>
      <c r="AI1804" s="17"/>
      <c r="AJ1804" s="17"/>
      <c r="AK1804" s="17"/>
      <c r="AL1804" s="17"/>
      <c r="AM1804" s="17"/>
      <c r="AN1804" s="17"/>
      <c r="AO1804" s="17"/>
      <c r="AP1804" s="17"/>
      <c r="AQ1804" s="17"/>
      <c r="AR1804" s="17"/>
      <c r="AS1804" s="17"/>
      <c r="AT1804" s="17"/>
      <c r="AU1804" s="17"/>
      <c r="AV1804" s="17"/>
      <c r="AW1804" s="17"/>
      <c r="AX1804" s="17"/>
      <c r="AY1804" s="17"/>
      <c r="AZ1804" s="17"/>
      <c r="BA1804" s="17"/>
      <c r="BB1804" s="17"/>
      <c r="BC1804" s="17"/>
      <c r="BD1804" s="17"/>
      <c r="BE1804" s="17"/>
    </row>
    <row r="1805" spans="2:57" x14ac:dyDescent="0.35">
      <c r="B1805" s="6" t="s">
        <v>667</v>
      </c>
      <c r="C1805" s="17"/>
      <c r="D1805" s="17"/>
      <c r="E1805" s="17"/>
      <c r="F1805" s="17"/>
      <c r="G1805" s="17"/>
      <c r="H1805" s="17"/>
      <c r="I1805" s="17"/>
      <c r="J1805" s="17"/>
      <c r="K1805" s="17"/>
      <c r="L1805" s="17"/>
      <c r="M1805" s="17"/>
      <c r="N1805" s="17"/>
      <c r="O1805" s="17"/>
      <c r="P1805" s="17"/>
      <c r="Q1805" s="17"/>
      <c r="R1805" s="17"/>
      <c r="S1805" s="17"/>
      <c r="T1805" s="17"/>
      <c r="U1805" s="17"/>
      <c r="V1805" s="17"/>
      <c r="W1805" s="17"/>
      <c r="X1805" s="17"/>
      <c r="Y1805" s="17"/>
      <c r="Z1805" s="17"/>
      <c r="AA1805" s="17"/>
      <c r="AB1805" s="17"/>
      <c r="AC1805" s="17"/>
      <c r="AD1805" s="17"/>
      <c r="AE1805" s="17"/>
      <c r="AF1805" s="17"/>
      <c r="AG1805" s="17"/>
      <c r="AH1805" s="17"/>
      <c r="AI1805" s="17"/>
      <c r="AJ1805" s="17"/>
      <c r="AK1805" s="17"/>
      <c r="AL1805" s="17"/>
      <c r="AM1805" s="17"/>
      <c r="AN1805" s="17"/>
      <c r="AO1805" s="17"/>
      <c r="AP1805" s="17"/>
      <c r="AQ1805" s="17"/>
      <c r="AR1805" s="17"/>
      <c r="AS1805" s="17"/>
      <c r="AT1805" s="17"/>
      <c r="AU1805" s="17"/>
      <c r="AV1805" s="17"/>
      <c r="AW1805" s="17"/>
      <c r="AX1805" s="17"/>
      <c r="AY1805" s="17"/>
      <c r="AZ1805" s="17"/>
      <c r="BA1805" s="17"/>
      <c r="BB1805" s="17"/>
      <c r="BC1805" s="17"/>
      <c r="BD1805" s="17"/>
      <c r="BE1805" s="17"/>
    </row>
    <row r="1806" spans="2:57" x14ac:dyDescent="0.35">
      <c r="B1806" s="24" t="s">
        <v>85</v>
      </c>
      <c r="C1806" s="17"/>
      <c r="D1806" s="17"/>
      <c r="E1806" s="17"/>
      <c r="F1806" s="17"/>
      <c r="G1806" s="17"/>
      <c r="H1806" s="17"/>
      <c r="I1806" s="17"/>
      <c r="J1806" s="17"/>
      <c r="K1806" s="17"/>
      <c r="L1806" s="17"/>
      <c r="M1806" s="17"/>
      <c r="N1806" s="17"/>
      <c r="O1806" s="17"/>
      <c r="P1806" s="17"/>
      <c r="Q1806" s="17"/>
      <c r="R1806" s="17"/>
      <c r="S1806" s="17"/>
      <c r="T1806" s="17"/>
      <c r="U1806" s="17"/>
      <c r="V1806" s="17"/>
      <c r="W1806" s="17"/>
      <c r="X1806" s="17"/>
      <c r="Y1806" s="17"/>
      <c r="Z1806" s="17"/>
      <c r="AA1806" s="17"/>
      <c r="AB1806" s="17"/>
      <c r="AC1806" s="17"/>
      <c r="AD1806" s="17"/>
      <c r="AE1806" s="17"/>
      <c r="AF1806" s="17"/>
      <c r="AG1806" s="17"/>
      <c r="AH1806" s="17"/>
      <c r="AI1806" s="17"/>
      <c r="AJ1806" s="17"/>
      <c r="AK1806" s="17"/>
      <c r="AL1806" s="17"/>
      <c r="AM1806" s="17"/>
      <c r="AN1806" s="17"/>
      <c r="AO1806" s="17"/>
      <c r="AP1806" s="17"/>
      <c r="AQ1806" s="17"/>
      <c r="AR1806" s="17"/>
      <c r="AS1806" s="17"/>
      <c r="AT1806" s="17"/>
      <c r="AU1806" s="17"/>
      <c r="AV1806" s="17"/>
      <c r="AW1806" s="17"/>
      <c r="AX1806" s="17"/>
      <c r="AY1806" s="17"/>
      <c r="AZ1806" s="17"/>
      <c r="BA1806" s="17"/>
      <c r="BB1806" s="17"/>
      <c r="BC1806" s="17"/>
      <c r="BD1806" s="17"/>
      <c r="BE1806" s="17"/>
    </row>
    <row r="1807" spans="2:57" x14ac:dyDescent="0.35">
      <c r="B1807" t="s">
        <v>103</v>
      </c>
      <c r="C1807" s="17">
        <v>0.48314256851224702</v>
      </c>
      <c r="D1807" s="17">
        <v>0.39240562124661899</v>
      </c>
      <c r="E1807" s="17">
        <v>0.53407532172709404</v>
      </c>
      <c r="F1807" s="17"/>
      <c r="G1807" s="17">
        <v>0.328464754873739</v>
      </c>
      <c r="H1807" s="17">
        <v>0.43598179771706003</v>
      </c>
      <c r="I1807" s="17">
        <v>0.45299521426568301</v>
      </c>
      <c r="J1807" s="17">
        <v>0.52297011517023895</v>
      </c>
      <c r="K1807" s="17">
        <v>0.58333060037593898</v>
      </c>
      <c r="L1807" s="17">
        <v>0.77246536490866602</v>
      </c>
      <c r="M1807" s="17"/>
      <c r="N1807" s="17">
        <v>0.51073472970342404</v>
      </c>
      <c r="O1807" s="17">
        <v>0.48309373490305502</v>
      </c>
      <c r="P1807" s="17">
        <v>0.46538255478947099</v>
      </c>
      <c r="Q1807" s="17">
        <v>0.37291376910849899</v>
      </c>
      <c r="R1807" s="17"/>
      <c r="S1807" s="17">
        <v>0.391666666666667</v>
      </c>
      <c r="T1807" s="17">
        <v>0.49523809523809498</v>
      </c>
      <c r="U1807" s="17">
        <v>0.58823529411764697</v>
      </c>
      <c r="V1807" s="17">
        <v>0.476190476190476</v>
      </c>
      <c r="W1807" s="17">
        <v>0.55932203389830504</v>
      </c>
      <c r="X1807" s="17">
        <v>0.481012658227848</v>
      </c>
      <c r="Y1807" s="17">
        <v>0.51428571428571401</v>
      </c>
      <c r="Z1807" s="17">
        <v>0.44186046511627902</v>
      </c>
      <c r="AA1807" s="17">
        <v>0.44444444444444398</v>
      </c>
      <c r="AB1807" s="17"/>
      <c r="AC1807" s="17">
        <v>0.447233920959898</v>
      </c>
      <c r="AD1807" s="17">
        <v>0.525060953026524</v>
      </c>
      <c r="AE1807" s="17">
        <v>0.46340300109888699</v>
      </c>
      <c r="AF1807" s="17"/>
      <c r="AG1807" s="17">
        <v>0.44773987716083002</v>
      </c>
      <c r="AH1807" s="17">
        <v>0.51927855517435295</v>
      </c>
      <c r="AI1807" s="17">
        <v>0.52497034391949005</v>
      </c>
      <c r="AJ1807" s="17">
        <v>0.42283614938640601</v>
      </c>
      <c r="AK1807" s="17">
        <v>0.38014724159310498</v>
      </c>
      <c r="AL1807" s="17"/>
      <c r="AM1807" s="17">
        <v>0.25829666820727498</v>
      </c>
      <c r="AN1807" s="17">
        <v>0.44900417852969399</v>
      </c>
      <c r="AO1807" s="17">
        <v>0.54755174754454305</v>
      </c>
      <c r="AP1807" s="17">
        <v>0.47373538972472501</v>
      </c>
      <c r="AQ1807" s="17">
        <v>0.44776191720290298</v>
      </c>
      <c r="AR1807" s="17"/>
      <c r="AS1807" s="17">
        <v>0.49211547256515897</v>
      </c>
      <c r="AT1807" s="17">
        <v>0.482391882771463</v>
      </c>
      <c r="AU1807" s="17">
        <v>0.58031532521040896</v>
      </c>
      <c r="AV1807" s="17">
        <v>0.33214590677185502</v>
      </c>
      <c r="AW1807" s="17"/>
      <c r="AX1807" s="17">
        <v>0.49390743954661898</v>
      </c>
      <c r="AY1807" s="17"/>
      <c r="AZ1807" s="17">
        <v>0.48185689222051398</v>
      </c>
      <c r="BA1807" s="17">
        <v>0.385443624078735</v>
      </c>
      <c r="BB1807" s="17">
        <v>0.597362475709728</v>
      </c>
      <c r="BC1807" s="17"/>
      <c r="BD1807" s="17">
        <v>0.51619968129233296</v>
      </c>
      <c r="BE1807" s="17">
        <v>0.43912106787315702</v>
      </c>
    </row>
    <row r="1808" spans="2:57" x14ac:dyDescent="0.35">
      <c r="B1808" t="s">
        <v>104</v>
      </c>
      <c r="C1808" s="17">
        <v>0.33276149848478798</v>
      </c>
      <c r="D1808" s="17">
        <v>0.39243216794931102</v>
      </c>
      <c r="E1808" s="17">
        <v>0.29923341660172897</v>
      </c>
      <c r="F1808" s="17"/>
      <c r="G1808" s="17">
        <v>0.36071789024025802</v>
      </c>
      <c r="H1808" s="17">
        <v>0.348774979668458</v>
      </c>
      <c r="I1808" s="17">
        <v>0.32173109014124501</v>
      </c>
      <c r="J1808" s="17">
        <v>0.38854945360276899</v>
      </c>
      <c r="K1808" s="17">
        <v>0.30558438960432299</v>
      </c>
      <c r="L1808" s="17">
        <v>0.14417687274608601</v>
      </c>
      <c r="M1808" s="17"/>
      <c r="N1808" s="17">
        <v>0.325167566695796</v>
      </c>
      <c r="O1808" s="17">
        <v>0.37086013894789399</v>
      </c>
      <c r="P1808" s="17">
        <v>0.30877011185334802</v>
      </c>
      <c r="Q1808" s="17">
        <v>0.31978359914116899</v>
      </c>
      <c r="R1808" s="17"/>
      <c r="S1808" s="17">
        <v>0.4</v>
      </c>
      <c r="T1808" s="17">
        <v>0.34285714285714303</v>
      </c>
      <c r="U1808" s="17">
        <v>0.26470588235294101</v>
      </c>
      <c r="V1808" s="17">
        <v>0.33333333333333298</v>
      </c>
      <c r="W1808" s="17">
        <v>0.23728813559322001</v>
      </c>
      <c r="X1808" s="17">
        <v>0.329113924050633</v>
      </c>
      <c r="Y1808" s="17">
        <v>0.27142857142857102</v>
      </c>
      <c r="Z1808" s="17">
        <v>0.25581395348837199</v>
      </c>
      <c r="AA1808" s="17">
        <v>0.43333333333333302</v>
      </c>
      <c r="AB1808" s="17"/>
      <c r="AC1808" s="17">
        <v>0.39271925210905501</v>
      </c>
      <c r="AD1808" s="17">
        <v>0.30352142598264997</v>
      </c>
      <c r="AE1808" s="17">
        <v>0.255152187776921</v>
      </c>
      <c r="AF1808" s="17"/>
      <c r="AG1808" s="17">
        <v>0.36320771573529897</v>
      </c>
      <c r="AH1808" s="17">
        <v>0.31065825449957901</v>
      </c>
      <c r="AI1808" s="17">
        <v>0.30644958480541501</v>
      </c>
      <c r="AJ1808" s="17">
        <v>0.37352596106910102</v>
      </c>
      <c r="AK1808" s="17">
        <v>0.427462902501339</v>
      </c>
      <c r="AL1808" s="17"/>
      <c r="AM1808" s="17">
        <v>0.39838594351372902</v>
      </c>
      <c r="AN1808" s="17">
        <v>0.29348849014608902</v>
      </c>
      <c r="AO1808" s="17">
        <v>0.296559341153245</v>
      </c>
      <c r="AP1808" s="17">
        <v>0.401089408228399</v>
      </c>
      <c r="AQ1808" s="17">
        <v>0.38939316021428799</v>
      </c>
      <c r="AR1808" s="17"/>
      <c r="AS1808" s="17">
        <v>0.32405948965009601</v>
      </c>
      <c r="AT1808" s="17">
        <v>0.350360906229707</v>
      </c>
      <c r="AU1808" s="17">
        <v>0.268363575752399</v>
      </c>
      <c r="AV1808" s="17">
        <v>0.397772898671438</v>
      </c>
      <c r="AW1808" s="17"/>
      <c r="AX1808" s="17">
        <v>0.33361439529023101</v>
      </c>
      <c r="AY1808" s="17"/>
      <c r="AZ1808" s="17">
        <v>0.32938548881412499</v>
      </c>
      <c r="BA1808" s="17">
        <v>0.38003023057797097</v>
      </c>
      <c r="BB1808" s="17">
        <v>0.28284314165406899</v>
      </c>
      <c r="BC1808" s="17"/>
      <c r="BD1808" s="17">
        <v>0.30146386925832602</v>
      </c>
      <c r="BE1808" s="17">
        <v>0.35512865707670799</v>
      </c>
    </row>
    <row r="1809" spans="2:57" x14ac:dyDescent="0.35">
      <c r="B1809" t="s">
        <v>105</v>
      </c>
      <c r="C1809" s="17">
        <v>0.11473279903497099</v>
      </c>
      <c r="D1809" s="17">
        <v>0.14503079138974501</v>
      </c>
      <c r="E1809" s="17">
        <v>9.7453823313046306E-2</v>
      </c>
      <c r="F1809" s="17"/>
      <c r="G1809" s="17">
        <v>0.14902670640034199</v>
      </c>
      <c r="H1809" s="17">
        <v>0.13469403045874401</v>
      </c>
      <c r="I1809" s="17">
        <v>0.163046245541384</v>
      </c>
      <c r="J1809" s="17">
        <v>5.4499078288692201E-2</v>
      </c>
      <c r="K1809" s="17">
        <v>6.8293375674910395E-2</v>
      </c>
      <c r="L1809" s="17">
        <v>2.72968926301097E-2</v>
      </c>
      <c r="M1809" s="17"/>
      <c r="N1809" s="17">
        <v>0.117485369358847</v>
      </c>
      <c r="O1809" s="17">
        <v>7.3521457455506603E-2</v>
      </c>
      <c r="P1809" s="17">
        <v>0.10358509558304101</v>
      </c>
      <c r="Q1809" s="17">
        <v>0.20072335915390199</v>
      </c>
      <c r="R1809" s="17"/>
      <c r="S1809" s="17">
        <v>0.15</v>
      </c>
      <c r="T1809" s="17">
        <v>0.104761904761905</v>
      </c>
      <c r="U1809" s="17">
        <v>8.8235294117647106E-2</v>
      </c>
      <c r="V1809" s="17">
        <v>9.5238095238095205E-2</v>
      </c>
      <c r="W1809" s="17">
        <v>0.101694915254237</v>
      </c>
      <c r="X1809" s="17">
        <v>0.139240506329114</v>
      </c>
      <c r="Y1809" s="17">
        <v>8.5714285714285701E-2</v>
      </c>
      <c r="Z1809" s="17">
        <v>0.232558139534884</v>
      </c>
      <c r="AA1809" s="17">
        <v>8.8888888888888906E-2</v>
      </c>
      <c r="AB1809" s="17"/>
      <c r="AC1809" s="17">
        <v>0.102821425205304</v>
      </c>
      <c r="AD1809" s="17">
        <v>0.116611782164739</v>
      </c>
      <c r="AE1809" s="17">
        <v>0.13679304703130901</v>
      </c>
      <c r="AF1809" s="17"/>
      <c r="AG1809" s="17">
        <v>0.122163969417909</v>
      </c>
      <c r="AH1809" s="17">
        <v>0.115754399277088</v>
      </c>
      <c r="AI1809" s="17">
        <v>0.128112178757564</v>
      </c>
      <c r="AJ1809" s="17">
        <v>0</v>
      </c>
      <c r="AK1809" s="17">
        <v>0.132025642758031</v>
      </c>
      <c r="AL1809" s="17"/>
      <c r="AM1809" s="17">
        <v>0.193128001702432</v>
      </c>
      <c r="AN1809" s="17">
        <v>0.15218066785517501</v>
      </c>
      <c r="AO1809" s="17">
        <v>8.8505461749260897E-2</v>
      </c>
      <c r="AP1809" s="17">
        <v>0.109671051997401</v>
      </c>
      <c r="AQ1809" s="17">
        <v>7.8614790212390595E-2</v>
      </c>
      <c r="AR1809" s="17"/>
      <c r="AS1809" s="17">
        <v>0.110898009070191</v>
      </c>
      <c r="AT1809" s="17">
        <v>0.123742278774888</v>
      </c>
      <c r="AU1809" s="17">
        <v>7.4459592028134694E-2</v>
      </c>
      <c r="AV1809" s="17">
        <v>0.157256936780794</v>
      </c>
      <c r="AW1809" s="17"/>
      <c r="AX1809" s="17">
        <v>0.106259303877265</v>
      </c>
      <c r="AY1809" s="17"/>
      <c r="AZ1809" s="17">
        <v>0.11004030281706099</v>
      </c>
      <c r="BA1809" s="17">
        <v>0.14917076145554101</v>
      </c>
      <c r="BB1809" s="17">
        <v>7.56925857378518E-2</v>
      </c>
      <c r="BC1809" s="17"/>
      <c r="BD1809" s="17">
        <v>0.121636681240128</v>
      </c>
      <c r="BE1809" s="17">
        <v>0.12953875306253601</v>
      </c>
    </row>
    <row r="1810" spans="2:57" x14ac:dyDescent="0.35">
      <c r="B1810" t="s">
        <v>106</v>
      </c>
      <c r="C1810" s="17">
        <v>3.8712619278898103E-2</v>
      </c>
      <c r="D1810" s="17">
        <v>4.1192619916980498E-2</v>
      </c>
      <c r="E1810" s="17">
        <v>3.7436138034762097E-2</v>
      </c>
      <c r="F1810" s="17"/>
      <c r="G1810" s="17">
        <v>4.9660935244368598E-2</v>
      </c>
      <c r="H1810" s="17">
        <v>6.8948171674503497E-2</v>
      </c>
      <c r="I1810" s="17">
        <v>4.5846163898346802E-2</v>
      </c>
      <c r="J1810" s="17">
        <v>8.5185858372497005E-3</v>
      </c>
      <c r="K1810" s="17">
        <v>9.9787396757767301E-3</v>
      </c>
      <c r="L1810" s="17">
        <v>0</v>
      </c>
      <c r="M1810" s="17"/>
      <c r="N1810" s="17">
        <v>2.30606189012715E-2</v>
      </c>
      <c r="O1810" s="17">
        <v>3.7473854982303399E-2</v>
      </c>
      <c r="P1810" s="17">
        <v>0.114449285598461</v>
      </c>
      <c r="Q1810" s="17">
        <v>1.38538355008101E-2</v>
      </c>
      <c r="R1810" s="17"/>
      <c r="S1810" s="17">
        <v>3.3333333333333298E-2</v>
      </c>
      <c r="T1810" s="17">
        <v>9.5238095238095195E-3</v>
      </c>
      <c r="U1810" s="17">
        <v>5.8823529411764698E-2</v>
      </c>
      <c r="V1810" s="17">
        <v>6.3492063492063502E-2</v>
      </c>
      <c r="W1810" s="17">
        <v>3.3898305084745797E-2</v>
      </c>
      <c r="X1810" s="17">
        <v>5.0632911392405097E-2</v>
      </c>
      <c r="Y1810" s="17">
        <v>8.5714285714285701E-2</v>
      </c>
      <c r="Z1810" s="17">
        <v>4.6511627906976702E-2</v>
      </c>
      <c r="AA1810" s="17">
        <v>0</v>
      </c>
      <c r="AB1810" s="17"/>
      <c r="AC1810" s="17">
        <v>2.3280476563794599E-2</v>
      </c>
      <c r="AD1810" s="17">
        <v>4.1070538518815501E-2</v>
      </c>
      <c r="AE1810" s="17">
        <v>8.0411491280306502E-2</v>
      </c>
      <c r="AF1810" s="17"/>
      <c r="AG1810" s="17">
        <v>3.9914451108389197E-2</v>
      </c>
      <c r="AH1810" s="17">
        <v>3.7911293099775097E-2</v>
      </c>
      <c r="AI1810" s="17">
        <v>1.8728057549669701E-2</v>
      </c>
      <c r="AJ1810" s="17">
        <v>0</v>
      </c>
      <c r="AK1810" s="17">
        <v>6.0364213147524597E-2</v>
      </c>
      <c r="AL1810" s="17"/>
      <c r="AM1810" s="17">
        <v>0.10077955496867901</v>
      </c>
      <c r="AN1810" s="17">
        <v>5.3402676444566803E-2</v>
      </c>
      <c r="AO1810" s="17">
        <v>3.2667399209615498E-2</v>
      </c>
      <c r="AP1810" s="17">
        <v>4.97768233066034E-3</v>
      </c>
      <c r="AQ1810" s="17">
        <v>8.4230132370418501E-2</v>
      </c>
      <c r="AR1810" s="17"/>
      <c r="AS1810" s="17">
        <v>2.6747486447382701E-2</v>
      </c>
      <c r="AT1810" s="17">
        <v>3.1762056778371399E-2</v>
      </c>
      <c r="AU1810" s="17">
        <v>3.2072203113442499E-2</v>
      </c>
      <c r="AV1810" s="17">
        <v>8.4993964277006701E-2</v>
      </c>
      <c r="AW1810" s="17"/>
      <c r="AX1810" s="17">
        <v>4.0495467294706301E-2</v>
      </c>
      <c r="AY1810" s="17"/>
      <c r="AZ1810" s="17">
        <v>3.5765241173983803E-2</v>
      </c>
      <c r="BA1810" s="17">
        <v>6.3217243086071295E-2</v>
      </c>
      <c r="BB1810" s="17">
        <v>1.35052633402977E-2</v>
      </c>
      <c r="BC1810" s="17"/>
      <c r="BD1810" s="17">
        <v>3.2419801647934399E-2</v>
      </c>
      <c r="BE1810" s="17">
        <v>4.8177418369288003E-2</v>
      </c>
    </row>
    <row r="1811" spans="2:57" x14ac:dyDescent="0.35">
      <c r="B1811" t="s">
        <v>107</v>
      </c>
      <c r="C1811" s="17">
        <v>1.7352030004769502E-2</v>
      </c>
      <c r="D1811" s="17">
        <v>1.6631866616779602E-2</v>
      </c>
      <c r="E1811" s="17">
        <v>1.7857149880686402E-2</v>
      </c>
      <c r="F1811" s="17"/>
      <c r="G1811" s="17">
        <v>6.8170203857444905E-2</v>
      </c>
      <c r="H1811" s="17">
        <v>5.2431038511289302E-3</v>
      </c>
      <c r="I1811" s="17">
        <v>1.09945225784653E-2</v>
      </c>
      <c r="J1811" s="17">
        <v>8.5185858372497005E-3</v>
      </c>
      <c r="K1811" s="17">
        <v>2.2834154993273799E-2</v>
      </c>
      <c r="L1811" s="17">
        <v>2.90619548603273E-2</v>
      </c>
      <c r="M1811" s="17"/>
      <c r="N1811" s="17">
        <v>1.5052236540170299E-2</v>
      </c>
      <c r="O1811" s="17">
        <v>1.7222183795118501E-2</v>
      </c>
      <c r="P1811" s="17">
        <v>7.8129521756789295E-3</v>
      </c>
      <c r="Q1811" s="17">
        <v>4.5150235060490602E-2</v>
      </c>
      <c r="R1811" s="17"/>
      <c r="S1811" s="17">
        <v>1.6666666666666701E-2</v>
      </c>
      <c r="T1811" s="17">
        <v>2.8571428571428598E-2</v>
      </c>
      <c r="U1811" s="17">
        <v>0</v>
      </c>
      <c r="V1811" s="17">
        <v>1.58730158730159E-2</v>
      </c>
      <c r="W1811" s="17">
        <v>5.0847457627118599E-2</v>
      </c>
      <c r="X1811" s="17">
        <v>0</v>
      </c>
      <c r="Y1811" s="17">
        <v>1.4285714285714299E-2</v>
      </c>
      <c r="Z1811" s="17">
        <v>2.32558139534884E-2</v>
      </c>
      <c r="AA1811" s="17">
        <v>1.1111111111111099E-2</v>
      </c>
      <c r="AB1811" s="17"/>
      <c r="AC1811" s="17">
        <v>1.9779569493526699E-2</v>
      </c>
      <c r="AD1811" s="17">
        <v>7.6698512465778997E-3</v>
      </c>
      <c r="AE1811" s="17">
        <v>5.1670027411071601E-2</v>
      </c>
      <c r="AF1811" s="17"/>
      <c r="AG1811" s="17">
        <v>1.8184795590844498E-2</v>
      </c>
      <c r="AH1811" s="17">
        <v>9.8899086314656309E-3</v>
      </c>
      <c r="AI1811" s="17">
        <v>2.1739834967861499E-2</v>
      </c>
      <c r="AJ1811" s="17">
        <v>0</v>
      </c>
      <c r="AK1811" s="17">
        <v>0</v>
      </c>
      <c r="AL1811" s="17"/>
      <c r="AM1811" s="17">
        <v>3.2794506653957098E-2</v>
      </c>
      <c r="AN1811" s="17">
        <v>8.3555841188810692E-3</v>
      </c>
      <c r="AO1811" s="17">
        <v>2.67941166912226E-2</v>
      </c>
      <c r="AP1811" s="17">
        <v>5.5487853881546201E-3</v>
      </c>
      <c r="AQ1811" s="17">
        <v>0</v>
      </c>
      <c r="AR1811" s="17"/>
      <c r="AS1811" s="17">
        <v>2.84604747875245E-2</v>
      </c>
      <c r="AT1811" s="17">
        <v>7.4312124499009502E-3</v>
      </c>
      <c r="AU1811" s="17">
        <v>1.2671417044240201E-2</v>
      </c>
      <c r="AV1811" s="17">
        <v>2.7830293498906901E-2</v>
      </c>
      <c r="AW1811" s="17"/>
      <c r="AX1811" s="17">
        <v>1.26892473483683E-2</v>
      </c>
      <c r="AY1811" s="17"/>
      <c r="AZ1811" s="17">
        <v>1.8496095647981999E-2</v>
      </c>
      <c r="BA1811" s="17">
        <v>1.44974863285895E-2</v>
      </c>
      <c r="BB1811" s="17">
        <v>2.0900447057326601E-2</v>
      </c>
      <c r="BC1811" s="17"/>
      <c r="BD1811" s="17">
        <v>1.8013420006484999E-2</v>
      </c>
      <c r="BE1811" s="17">
        <v>1.7865110267967499E-2</v>
      </c>
    </row>
    <row r="1812" spans="2:57" x14ac:dyDescent="0.35">
      <c r="B1812" t="s">
        <v>81</v>
      </c>
      <c r="C1812" s="17">
        <v>1.32984846843272E-2</v>
      </c>
      <c r="D1812" s="17">
        <v>1.2306932880564401E-2</v>
      </c>
      <c r="E1812" s="17">
        <v>1.39441504426816E-2</v>
      </c>
      <c r="F1812" s="17"/>
      <c r="G1812" s="17">
        <v>4.3959509383846802E-2</v>
      </c>
      <c r="H1812" s="17">
        <v>6.3579166301065198E-3</v>
      </c>
      <c r="I1812" s="17">
        <v>5.3867635748762197E-3</v>
      </c>
      <c r="J1812" s="17">
        <v>1.6944181263800401E-2</v>
      </c>
      <c r="K1812" s="17">
        <v>9.9787396757767301E-3</v>
      </c>
      <c r="L1812" s="17">
        <v>2.6998914854810301E-2</v>
      </c>
      <c r="M1812" s="17"/>
      <c r="N1812" s="17">
        <v>8.4994788004913308E-3</v>
      </c>
      <c r="O1812" s="17">
        <v>1.78286299161231E-2</v>
      </c>
      <c r="P1812" s="17">
        <v>0</v>
      </c>
      <c r="Q1812" s="17">
        <v>4.7575202035128897E-2</v>
      </c>
      <c r="R1812" s="17"/>
      <c r="S1812" s="17">
        <v>8.3333333333333297E-3</v>
      </c>
      <c r="T1812" s="17">
        <v>1.9047619047619001E-2</v>
      </c>
      <c r="U1812" s="17">
        <v>0</v>
      </c>
      <c r="V1812" s="17">
        <v>1.58730158730159E-2</v>
      </c>
      <c r="W1812" s="17">
        <v>1.6949152542372899E-2</v>
      </c>
      <c r="X1812" s="17">
        <v>0</v>
      </c>
      <c r="Y1812" s="17">
        <v>2.8571428571428598E-2</v>
      </c>
      <c r="Z1812" s="17">
        <v>0</v>
      </c>
      <c r="AA1812" s="17">
        <v>2.2222222222222199E-2</v>
      </c>
      <c r="AB1812" s="17"/>
      <c r="AC1812" s="17">
        <v>1.41653556684221E-2</v>
      </c>
      <c r="AD1812" s="17">
        <v>6.0654490606940701E-3</v>
      </c>
      <c r="AE1812" s="17">
        <v>1.2570245401505101E-2</v>
      </c>
      <c r="AF1812" s="17"/>
      <c r="AG1812" s="17">
        <v>8.7891909867284998E-3</v>
      </c>
      <c r="AH1812" s="17">
        <v>6.5075893177387097E-3</v>
      </c>
      <c r="AI1812" s="17">
        <v>0</v>
      </c>
      <c r="AJ1812" s="17">
        <v>0.20363788954449299</v>
      </c>
      <c r="AK1812" s="17">
        <v>0</v>
      </c>
      <c r="AL1812" s="17"/>
      <c r="AM1812" s="17">
        <v>1.6615324953927101E-2</v>
      </c>
      <c r="AN1812" s="17">
        <v>4.3568402905594203E-2</v>
      </c>
      <c r="AO1812" s="17">
        <v>7.9219336521131594E-3</v>
      </c>
      <c r="AP1812" s="17">
        <v>4.97768233066034E-3</v>
      </c>
      <c r="AQ1812" s="17">
        <v>0</v>
      </c>
      <c r="AR1812" s="17"/>
      <c r="AS1812" s="17">
        <v>1.77190674796475E-2</v>
      </c>
      <c r="AT1812" s="17">
        <v>4.3116629956696699E-3</v>
      </c>
      <c r="AU1812" s="17">
        <v>3.2117886851374698E-2</v>
      </c>
      <c r="AV1812" s="17">
        <v>0</v>
      </c>
      <c r="AW1812" s="17"/>
      <c r="AX1812" s="17">
        <v>1.3034146642810799E-2</v>
      </c>
      <c r="AY1812" s="17"/>
      <c r="AZ1812" s="17">
        <v>2.44559793263345E-2</v>
      </c>
      <c r="BA1812" s="17">
        <v>7.6406544730930398E-3</v>
      </c>
      <c r="BB1812" s="17">
        <v>9.6960865007265796E-3</v>
      </c>
      <c r="BC1812" s="17"/>
      <c r="BD1812" s="17">
        <v>1.02665465547939E-2</v>
      </c>
      <c r="BE1812" s="17">
        <v>1.0168993350343301E-2</v>
      </c>
    </row>
    <row r="1813" spans="2:57" x14ac:dyDescent="0.35">
      <c r="B1813" t="s">
        <v>108</v>
      </c>
      <c r="C1813" s="17">
        <v>0.81590406699703499</v>
      </c>
      <c r="D1813" s="17">
        <v>0.78483778919592995</v>
      </c>
      <c r="E1813" s="17">
        <v>0.83330873832882402</v>
      </c>
      <c r="F1813" s="17"/>
      <c r="G1813" s="17">
        <v>0.68918264511399796</v>
      </c>
      <c r="H1813" s="17">
        <v>0.78475677738551797</v>
      </c>
      <c r="I1813" s="17">
        <v>0.77472630440692802</v>
      </c>
      <c r="J1813" s="17">
        <v>0.91151956877300799</v>
      </c>
      <c r="K1813" s="17">
        <v>0.88891498998026197</v>
      </c>
      <c r="L1813" s="17">
        <v>0.91664223765475294</v>
      </c>
      <c r="M1813" s="17"/>
      <c r="N1813" s="17">
        <v>0.83590229639921998</v>
      </c>
      <c r="O1813" s="17">
        <v>0.85395387385094801</v>
      </c>
      <c r="P1813" s="17">
        <v>0.77415266664281901</v>
      </c>
      <c r="Q1813" s="17">
        <v>0.69269736824966799</v>
      </c>
      <c r="R1813" s="17"/>
      <c r="S1813" s="17">
        <v>0.79166666666666696</v>
      </c>
      <c r="T1813" s="17">
        <v>0.838095238095238</v>
      </c>
      <c r="U1813" s="17">
        <v>0.85294117647058798</v>
      </c>
      <c r="V1813" s="17">
        <v>0.80952380952380998</v>
      </c>
      <c r="W1813" s="17">
        <v>0.79661016949152497</v>
      </c>
      <c r="X1813" s="17">
        <v>0.810126582278481</v>
      </c>
      <c r="Y1813" s="17">
        <v>0.78571428571428603</v>
      </c>
      <c r="Z1813" s="17">
        <v>0.69767441860465096</v>
      </c>
      <c r="AA1813" s="17">
        <v>0.87777777777777799</v>
      </c>
      <c r="AB1813" s="17"/>
      <c r="AC1813" s="17">
        <v>0.83995317306895201</v>
      </c>
      <c r="AD1813" s="17">
        <v>0.82858237900917397</v>
      </c>
      <c r="AE1813" s="17">
        <v>0.71855518887580705</v>
      </c>
      <c r="AF1813" s="17"/>
      <c r="AG1813" s="17">
        <v>0.81094759289612905</v>
      </c>
      <c r="AH1813" s="17">
        <v>0.82993680967393302</v>
      </c>
      <c r="AI1813" s="17">
        <v>0.831419928724905</v>
      </c>
      <c r="AJ1813" s="17">
        <v>0.79636211045550698</v>
      </c>
      <c r="AK1813" s="17">
        <v>0.80761014409444398</v>
      </c>
      <c r="AL1813" s="17"/>
      <c r="AM1813" s="17">
        <v>0.65668261172100395</v>
      </c>
      <c r="AN1813" s="17">
        <v>0.74249266867578301</v>
      </c>
      <c r="AO1813" s="17">
        <v>0.84411108869778795</v>
      </c>
      <c r="AP1813" s="17">
        <v>0.87482479795312396</v>
      </c>
      <c r="AQ1813" s="17">
        <v>0.83715507741719097</v>
      </c>
      <c r="AR1813" s="17"/>
      <c r="AS1813" s="17">
        <v>0.81617496221525399</v>
      </c>
      <c r="AT1813" s="17">
        <v>0.83275278900117</v>
      </c>
      <c r="AU1813" s="17">
        <v>0.84867890096280796</v>
      </c>
      <c r="AV1813" s="17">
        <v>0.72991880544329202</v>
      </c>
      <c r="AW1813" s="17"/>
      <c r="AX1813" s="17">
        <v>0.82752183483685005</v>
      </c>
      <c r="AY1813" s="17"/>
      <c r="AZ1813" s="17">
        <v>0.81124238103463797</v>
      </c>
      <c r="BA1813" s="17">
        <v>0.76547385465670503</v>
      </c>
      <c r="BB1813" s="17">
        <v>0.88020561736379699</v>
      </c>
      <c r="BC1813" s="17"/>
      <c r="BD1813" s="17">
        <v>0.81766355055065898</v>
      </c>
      <c r="BE1813" s="17">
        <v>0.79424972494986501</v>
      </c>
    </row>
    <row r="1814" spans="2:57" x14ac:dyDescent="0.35">
      <c r="B1814" t="s">
        <v>109</v>
      </c>
      <c r="C1814" s="17">
        <v>5.60646492836675E-2</v>
      </c>
      <c r="D1814" s="17">
        <v>5.78244865337601E-2</v>
      </c>
      <c r="E1814" s="17">
        <v>5.5293287915448602E-2</v>
      </c>
      <c r="F1814" s="17"/>
      <c r="G1814" s="17">
        <v>0.117831139101813</v>
      </c>
      <c r="H1814" s="17">
        <v>7.41912755256324E-2</v>
      </c>
      <c r="I1814" s="17">
        <v>5.6840686476812098E-2</v>
      </c>
      <c r="J1814" s="17">
        <v>1.7037171674499401E-2</v>
      </c>
      <c r="K1814" s="17">
        <v>3.2812894669050602E-2</v>
      </c>
      <c r="L1814" s="17">
        <v>2.90619548603273E-2</v>
      </c>
      <c r="M1814" s="17"/>
      <c r="N1814" s="17">
        <v>3.8112855441441697E-2</v>
      </c>
      <c r="O1814" s="17">
        <v>5.46960387774219E-2</v>
      </c>
      <c r="P1814" s="17">
        <v>0.12226223777414</v>
      </c>
      <c r="Q1814" s="17">
        <v>5.9004070561300699E-2</v>
      </c>
      <c r="R1814" s="17"/>
      <c r="S1814" s="17">
        <v>0.05</v>
      </c>
      <c r="T1814" s="17">
        <v>3.8095238095238099E-2</v>
      </c>
      <c r="U1814" s="17">
        <v>5.8823529411764698E-2</v>
      </c>
      <c r="V1814" s="17">
        <v>7.9365079365079402E-2</v>
      </c>
      <c r="W1814" s="17">
        <v>8.4745762711864403E-2</v>
      </c>
      <c r="X1814" s="17">
        <v>5.0632911392405097E-2</v>
      </c>
      <c r="Y1814" s="17">
        <v>0.1</v>
      </c>
      <c r="Z1814" s="17">
        <v>6.9767441860465101E-2</v>
      </c>
      <c r="AA1814" s="17">
        <v>1.1111111111111099E-2</v>
      </c>
      <c r="AB1814" s="17"/>
      <c r="AC1814" s="17">
        <v>4.3060046057321201E-2</v>
      </c>
      <c r="AD1814" s="17">
        <v>4.8740389765393403E-2</v>
      </c>
      <c r="AE1814" s="17">
        <v>0.13208151869137799</v>
      </c>
      <c r="AF1814" s="17"/>
      <c r="AG1814" s="17">
        <v>5.8099246699233699E-2</v>
      </c>
      <c r="AH1814" s="17">
        <v>4.7801201731240701E-2</v>
      </c>
      <c r="AI1814" s="17">
        <v>4.04678925175311E-2</v>
      </c>
      <c r="AJ1814" s="17">
        <v>0</v>
      </c>
      <c r="AK1814" s="17">
        <v>6.0364213147524597E-2</v>
      </c>
      <c r="AL1814" s="17"/>
      <c r="AM1814" s="17">
        <v>0.13357406162263599</v>
      </c>
      <c r="AN1814" s="17">
        <v>6.1758260563447902E-2</v>
      </c>
      <c r="AO1814" s="17">
        <v>5.9461515900838098E-2</v>
      </c>
      <c r="AP1814" s="17">
        <v>1.0526467718815E-2</v>
      </c>
      <c r="AQ1814" s="17">
        <v>8.4230132370418501E-2</v>
      </c>
      <c r="AR1814" s="17"/>
      <c r="AS1814" s="17">
        <v>5.5207961234907198E-2</v>
      </c>
      <c r="AT1814" s="17">
        <v>3.9193269228272397E-2</v>
      </c>
      <c r="AU1814" s="17">
        <v>4.4743620157682698E-2</v>
      </c>
      <c r="AV1814" s="17">
        <v>0.112824257775914</v>
      </c>
      <c r="AW1814" s="17"/>
      <c r="AX1814" s="17">
        <v>5.3184714643074602E-2</v>
      </c>
      <c r="AY1814" s="17"/>
      <c r="AZ1814" s="17">
        <v>5.4261336821965801E-2</v>
      </c>
      <c r="BA1814" s="17">
        <v>7.7714729414660802E-2</v>
      </c>
      <c r="BB1814" s="17">
        <v>3.4405710397624398E-2</v>
      </c>
      <c r="BC1814" s="17"/>
      <c r="BD1814" s="17">
        <v>5.0433221654419401E-2</v>
      </c>
      <c r="BE1814" s="17">
        <v>6.6042528637255501E-2</v>
      </c>
    </row>
    <row r="1815" spans="2:57" x14ac:dyDescent="0.35">
      <c r="B1815" t="s">
        <v>110</v>
      </c>
      <c r="C1815" s="17">
        <v>0.75983941771336705</v>
      </c>
      <c r="D1815" s="17">
        <v>0.72701330266217001</v>
      </c>
      <c r="E1815" s="17">
        <v>0.77801545041337505</v>
      </c>
      <c r="F1815" s="17"/>
      <c r="G1815" s="17">
        <v>0.57135150601218399</v>
      </c>
      <c r="H1815" s="17">
        <v>0.71056550185988498</v>
      </c>
      <c r="I1815" s="17">
        <v>0.71788561793011596</v>
      </c>
      <c r="J1815" s="17">
        <v>0.89448239709850896</v>
      </c>
      <c r="K1815" s="17">
        <v>0.85610209531121195</v>
      </c>
      <c r="L1815" s="17">
        <v>0.88758028279442502</v>
      </c>
      <c r="M1815" s="17"/>
      <c r="N1815" s="17">
        <v>0.79778944095777804</v>
      </c>
      <c r="O1815" s="17">
        <v>0.79925783507352699</v>
      </c>
      <c r="P1815" s="17">
        <v>0.65189042886867898</v>
      </c>
      <c r="Q1815" s="17">
        <v>0.63369329768836702</v>
      </c>
      <c r="R1815" s="17"/>
      <c r="S1815" s="17">
        <v>0.74166666666666703</v>
      </c>
      <c r="T1815" s="17">
        <v>0.8</v>
      </c>
      <c r="U1815" s="17">
        <v>0.79411764705882404</v>
      </c>
      <c r="V1815" s="17">
        <v>0.73015873015873001</v>
      </c>
      <c r="W1815" s="17">
        <v>0.71186440677966101</v>
      </c>
      <c r="X1815" s="17">
        <v>0.759493670886076</v>
      </c>
      <c r="Y1815" s="17">
        <v>0.68571428571428605</v>
      </c>
      <c r="Z1815" s="17">
        <v>0.62790697674418605</v>
      </c>
      <c r="AA1815" s="17">
        <v>0.86666666666666703</v>
      </c>
      <c r="AB1815" s="17"/>
      <c r="AC1815" s="17">
        <v>0.79689312701163095</v>
      </c>
      <c r="AD1815" s="17">
        <v>0.77984198924378001</v>
      </c>
      <c r="AE1815" s="17">
        <v>0.58647367018442897</v>
      </c>
      <c r="AF1815" s="17"/>
      <c r="AG1815" s="17">
        <v>0.752848346196896</v>
      </c>
      <c r="AH1815" s="17">
        <v>0.78213560794269199</v>
      </c>
      <c r="AI1815" s="17">
        <v>0.79095203620737398</v>
      </c>
      <c r="AJ1815" s="17">
        <v>0.79636211045550698</v>
      </c>
      <c r="AK1815" s="17">
        <v>0.74724593094691905</v>
      </c>
      <c r="AL1815" s="17"/>
      <c r="AM1815" s="17">
        <v>0.52310855009836699</v>
      </c>
      <c r="AN1815" s="17">
        <v>0.68073440811233499</v>
      </c>
      <c r="AO1815" s="17">
        <v>0.78464957279694902</v>
      </c>
      <c r="AP1815" s="17">
        <v>0.86429833023430902</v>
      </c>
      <c r="AQ1815" s="17">
        <v>0.75292494504677299</v>
      </c>
      <c r="AR1815" s="17"/>
      <c r="AS1815" s="17">
        <v>0.76096700098034697</v>
      </c>
      <c r="AT1815" s="17">
        <v>0.79355951977289796</v>
      </c>
      <c r="AU1815" s="17">
        <v>0.803935280805125</v>
      </c>
      <c r="AV1815" s="17">
        <v>0.61709454766737903</v>
      </c>
      <c r="AW1815" s="17"/>
      <c r="AX1815" s="17">
        <v>0.77433712019377499</v>
      </c>
      <c r="AY1815" s="17"/>
      <c r="AZ1815" s="17">
        <v>0.75698104421267298</v>
      </c>
      <c r="BA1815" s="17">
        <v>0.68775912524204397</v>
      </c>
      <c r="BB1815" s="17">
        <v>0.84579990696617302</v>
      </c>
      <c r="BC1815" s="17"/>
      <c r="BD1815" s="17">
        <v>0.76723032889623999</v>
      </c>
      <c r="BE1815" s="17">
        <v>0.728207196312609</v>
      </c>
    </row>
    <row r="1816" spans="2:57" x14ac:dyDescent="0.35">
      <c r="C1816" s="17"/>
      <c r="D1816" s="17"/>
      <c r="E1816" s="17"/>
      <c r="F1816" s="17"/>
      <c r="G1816" s="17"/>
      <c r="H1816" s="17"/>
      <c r="I1816" s="17"/>
      <c r="J1816" s="17"/>
      <c r="K1816" s="17"/>
      <c r="L1816" s="17"/>
      <c r="M1816" s="17"/>
      <c r="N1816" s="17"/>
      <c r="O1816" s="17"/>
      <c r="P1816" s="17"/>
      <c r="Q1816" s="17"/>
      <c r="R1816" s="17"/>
      <c r="S1816" s="17"/>
      <c r="T1816" s="17"/>
      <c r="U1816" s="17"/>
      <c r="V1816" s="17"/>
      <c r="W1816" s="17"/>
      <c r="X1816" s="17"/>
      <c r="Y1816" s="17"/>
      <c r="Z1816" s="17"/>
      <c r="AA1816" s="17"/>
      <c r="AB1816" s="17"/>
      <c r="AC1816" s="17"/>
      <c r="AD1816" s="17"/>
      <c r="AE1816" s="17"/>
      <c r="AF1816" s="17"/>
      <c r="AG1816" s="17"/>
      <c r="AH1816" s="17"/>
      <c r="AI1816" s="17"/>
      <c r="AJ1816" s="17"/>
      <c r="AK1816" s="17"/>
      <c r="AL1816" s="17"/>
      <c r="AM1816" s="17"/>
      <c r="AN1816" s="17"/>
      <c r="AO1816" s="17"/>
      <c r="AP1816" s="17"/>
      <c r="AQ1816" s="17"/>
      <c r="AR1816" s="17"/>
      <c r="AS1816" s="17"/>
      <c r="AT1816" s="17"/>
      <c r="AU1816" s="17"/>
      <c r="AV1816" s="17"/>
      <c r="AW1816" s="17"/>
      <c r="AX1816" s="17"/>
      <c r="AY1816" s="17"/>
      <c r="AZ1816" s="17"/>
      <c r="BA1816" s="17"/>
      <c r="BB1816" s="17"/>
      <c r="BC1816" s="17"/>
      <c r="BD1816" s="17"/>
      <c r="BE1816" s="17"/>
    </row>
    <row r="1817" spans="2:57" x14ac:dyDescent="0.35">
      <c r="B1817" s="6" t="s">
        <v>668</v>
      </c>
      <c r="C1817" s="17"/>
      <c r="D1817" s="17"/>
      <c r="E1817" s="17"/>
      <c r="F1817" s="17"/>
      <c r="G1817" s="17"/>
      <c r="H1817" s="17"/>
      <c r="I1817" s="17"/>
      <c r="J1817" s="17"/>
      <c r="K1817" s="17"/>
      <c r="L1817" s="17"/>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c r="BA1817" s="17"/>
      <c r="BB1817" s="17"/>
      <c r="BC1817" s="17"/>
      <c r="BD1817" s="17"/>
      <c r="BE1817" s="17"/>
    </row>
    <row r="1818" spans="2:57" x14ac:dyDescent="0.35">
      <c r="B1818" s="24" t="s">
        <v>85</v>
      </c>
      <c r="C1818" s="17"/>
      <c r="D1818" s="17"/>
      <c r="E1818" s="17"/>
      <c r="F1818" s="17"/>
      <c r="G1818" s="17"/>
      <c r="H1818" s="17"/>
      <c r="I1818" s="17"/>
      <c r="J1818" s="17"/>
      <c r="K1818" s="17"/>
      <c r="L1818" s="17"/>
      <c r="M1818" s="17"/>
      <c r="N1818" s="17"/>
      <c r="O1818" s="17"/>
      <c r="P1818" s="17"/>
      <c r="Q1818" s="17"/>
      <c r="R1818" s="17"/>
      <c r="S1818" s="17"/>
      <c r="T1818" s="17"/>
      <c r="U1818" s="17"/>
      <c r="V1818" s="17"/>
      <c r="W1818" s="17"/>
      <c r="X1818" s="17"/>
      <c r="Y1818" s="17"/>
      <c r="Z1818" s="17"/>
      <c r="AA1818" s="17"/>
      <c r="AB1818" s="17"/>
      <c r="AC1818" s="17"/>
      <c r="AD1818" s="17"/>
      <c r="AE1818" s="17"/>
      <c r="AF1818" s="17"/>
      <c r="AG1818" s="17"/>
      <c r="AH1818" s="17"/>
      <c r="AI1818" s="17"/>
      <c r="AJ1818" s="17"/>
      <c r="AK1818" s="17"/>
      <c r="AL1818" s="17"/>
      <c r="AM1818" s="17"/>
      <c r="AN1818" s="17"/>
      <c r="AO1818" s="17"/>
      <c r="AP1818" s="17"/>
      <c r="AQ1818" s="17"/>
      <c r="AR1818" s="17"/>
      <c r="AS1818" s="17"/>
      <c r="AT1818" s="17"/>
      <c r="AU1818" s="17"/>
      <c r="AV1818" s="17"/>
      <c r="AW1818" s="17"/>
      <c r="AX1818" s="17"/>
      <c r="AY1818" s="17"/>
      <c r="AZ1818" s="17"/>
      <c r="BA1818" s="17"/>
      <c r="BB1818" s="17"/>
      <c r="BC1818" s="17"/>
      <c r="BD1818" s="17"/>
      <c r="BE1818" s="17"/>
    </row>
    <row r="1819" spans="2:57" x14ac:dyDescent="0.35">
      <c r="B1819" t="s">
        <v>103</v>
      </c>
      <c r="C1819" s="17">
        <v>0.40120672126485701</v>
      </c>
      <c r="D1819" s="17">
        <v>0.31896084551630199</v>
      </c>
      <c r="E1819" s="17">
        <v>0.44676056947650999</v>
      </c>
      <c r="F1819" s="17"/>
      <c r="G1819" s="17">
        <v>0.23395054024242001</v>
      </c>
      <c r="H1819" s="17">
        <v>0.390348649695344</v>
      </c>
      <c r="I1819" s="17">
        <v>0.45701454939802599</v>
      </c>
      <c r="J1819" s="17">
        <v>0.46126628291351801</v>
      </c>
      <c r="K1819" s="17">
        <v>0.35122854217606098</v>
      </c>
      <c r="L1819" s="17">
        <v>0.43857256929023603</v>
      </c>
      <c r="M1819" s="17"/>
      <c r="N1819" s="17">
        <v>0.43310846978498002</v>
      </c>
      <c r="O1819" s="17">
        <v>0.417200182196444</v>
      </c>
      <c r="P1819" s="17">
        <v>0.29706153591005702</v>
      </c>
      <c r="Q1819" s="17">
        <v>0.35023938146446099</v>
      </c>
      <c r="R1819" s="17"/>
      <c r="S1819" s="17">
        <v>0.42499999999999999</v>
      </c>
      <c r="T1819" s="17">
        <v>0.43809523809523798</v>
      </c>
      <c r="U1819" s="17">
        <v>0.47058823529411797</v>
      </c>
      <c r="V1819" s="17">
        <v>0.30158730158730201</v>
      </c>
      <c r="W1819" s="17">
        <v>0.28813559322033899</v>
      </c>
      <c r="X1819" s="17">
        <v>0.455696202531646</v>
      </c>
      <c r="Y1819" s="17">
        <v>0.314285714285714</v>
      </c>
      <c r="Z1819" s="17">
        <v>0.30232558139534899</v>
      </c>
      <c r="AA1819" s="17">
        <v>0.48888888888888898</v>
      </c>
      <c r="AB1819" s="17"/>
      <c r="AC1819" s="17">
        <v>0.33532811240359001</v>
      </c>
      <c r="AD1819" s="17">
        <v>0.45404756581810601</v>
      </c>
      <c r="AE1819" s="17">
        <v>0.38683798612481402</v>
      </c>
      <c r="AF1819" s="17"/>
      <c r="AG1819" s="17">
        <v>0.335627829701659</v>
      </c>
      <c r="AH1819" s="17">
        <v>0.455874127862057</v>
      </c>
      <c r="AI1819" s="17">
        <v>0.32924684544344202</v>
      </c>
      <c r="AJ1819" s="17">
        <v>0.60753097943838796</v>
      </c>
      <c r="AK1819" s="17">
        <v>0.40218724175183301</v>
      </c>
      <c r="AL1819" s="17"/>
      <c r="AM1819" s="17">
        <v>0.19004602570422</v>
      </c>
      <c r="AN1819" s="17">
        <v>0.34715786938757398</v>
      </c>
      <c r="AO1819" s="17">
        <v>0.39928059787174103</v>
      </c>
      <c r="AP1819" s="17">
        <v>0.463522157448368</v>
      </c>
      <c r="AQ1819" s="17">
        <v>0.65394576259510695</v>
      </c>
      <c r="AR1819" s="17"/>
      <c r="AS1819" s="17">
        <v>0.383172099995784</v>
      </c>
      <c r="AT1819" s="17">
        <v>0.41894644314088503</v>
      </c>
      <c r="AU1819" s="17">
        <v>0.441436229835379</v>
      </c>
      <c r="AV1819" s="17">
        <v>0.334317432205534</v>
      </c>
      <c r="AW1819" s="17"/>
      <c r="AX1819" s="17">
        <v>0.40675564331055802</v>
      </c>
      <c r="AY1819" s="17"/>
      <c r="AZ1819" s="17">
        <v>0.37170493410384697</v>
      </c>
      <c r="BA1819" s="17">
        <v>0.37972830553793802</v>
      </c>
      <c r="BB1819" s="17">
        <v>0.44867165451636798</v>
      </c>
      <c r="BC1819" s="17"/>
      <c r="BD1819" s="17">
        <v>0.42461225545117698</v>
      </c>
      <c r="BE1819" s="17">
        <v>0.380645647829436</v>
      </c>
    </row>
    <row r="1820" spans="2:57" x14ac:dyDescent="0.35">
      <c r="B1820" t="s">
        <v>104</v>
      </c>
      <c r="C1820" s="17">
        <v>0.35553625195259603</v>
      </c>
      <c r="D1820" s="17">
        <v>0.35286999110563799</v>
      </c>
      <c r="E1820" s="17">
        <v>0.358775988729444</v>
      </c>
      <c r="F1820" s="17"/>
      <c r="G1820" s="17">
        <v>0.35970084436294197</v>
      </c>
      <c r="H1820" s="17">
        <v>0.34388580250935402</v>
      </c>
      <c r="I1820" s="17">
        <v>0.32405802794685301</v>
      </c>
      <c r="J1820" s="17">
        <v>0.354065998787431</v>
      </c>
      <c r="K1820" s="17">
        <v>0.45674778154512302</v>
      </c>
      <c r="L1820" s="17">
        <v>0.29962109109806401</v>
      </c>
      <c r="M1820" s="17"/>
      <c r="N1820" s="17">
        <v>0.36120908106274402</v>
      </c>
      <c r="O1820" s="17">
        <v>0.36545663734917999</v>
      </c>
      <c r="P1820" s="17">
        <v>0.38684452341276598</v>
      </c>
      <c r="Q1820" s="17">
        <v>0.25280662610889398</v>
      </c>
      <c r="R1820" s="17"/>
      <c r="S1820" s="17">
        <v>0.36666666666666697</v>
      </c>
      <c r="T1820" s="17">
        <v>0.29523809523809502</v>
      </c>
      <c r="U1820" s="17">
        <v>0.35294117647058798</v>
      </c>
      <c r="V1820" s="17">
        <v>0.39682539682539703</v>
      </c>
      <c r="W1820" s="17">
        <v>0.45762711864406802</v>
      </c>
      <c r="X1820" s="17">
        <v>0.341772151898734</v>
      </c>
      <c r="Y1820" s="17">
        <v>0.41428571428571398</v>
      </c>
      <c r="Z1820" s="17">
        <v>0.372093023255814</v>
      </c>
      <c r="AA1820" s="17">
        <v>0.27777777777777801</v>
      </c>
      <c r="AB1820" s="17"/>
      <c r="AC1820" s="17">
        <v>0.37888947897074199</v>
      </c>
      <c r="AD1820" s="17">
        <v>0.33905954791407</v>
      </c>
      <c r="AE1820" s="17">
        <v>0.35092925992517598</v>
      </c>
      <c r="AF1820" s="17"/>
      <c r="AG1820" s="17">
        <v>0.374069301614182</v>
      </c>
      <c r="AH1820" s="17">
        <v>0.32711544277371102</v>
      </c>
      <c r="AI1820" s="17">
        <v>0.36170288419128399</v>
      </c>
      <c r="AJ1820" s="17">
        <v>0.18883113101711901</v>
      </c>
      <c r="AK1820" s="17">
        <v>0.48918884265247398</v>
      </c>
      <c r="AL1820" s="17"/>
      <c r="AM1820" s="17">
        <v>0.37127373761308302</v>
      </c>
      <c r="AN1820" s="17">
        <v>0.34578885236586598</v>
      </c>
      <c r="AO1820" s="17">
        <v>0.37998944215206698</v>
      </c>
      <c r="AP1820" s="17">
        <v>0.365377682686296</v>
      </c>
      <c r="AQ1820" s="17">
        <v>0.22532438100729299</v>
      </c>
      <c r="AR1820" s="17"/>
      <c r="AS1820" s="17">
        <v>0.32307395078463602</v>
      </c>
      <c r="AT1820" s="17">
        <v>0.36381400299003003</v>
      </c>
      <c r="AU1820" s="17">
        <v>0.33332252873380303</v>
      </c>
      <c r="AV1820" s="17">
        <v>0.42383455517261898</v>
      </c>
      <c r="AW1820" s="17"/>
      <c r="AX1820" s="17">
        <v>0.34816721470762102</v>
      </c>
      <c r="AY1820" s="17"/>
      <c r="AZ1820" s="17">
        <v>0.36444550037377199</v>
      </c>
      <c r="BA1820" s="17">
        <v>0.35525621240310001</v>
      </c>
      <c r="BB1820" s="17">
        <v>0.35417208992577198</v>
      </c>
      <c r="BC1820" s="17"/>
      <c r="BD1820" s="17">
        <v>0.33803412219955098</v>
      </c>
      <c r="BE1820" s="17">
        <v>0.358454435442085</v>
      </c>
    </row>
    <row r="1821" spans="2:57" x14ac:dyDescent="0.35">
      <c r="B1821" t="s">
        <v>105</v>
      </c>
      <c r="C1821" s="17">
        <v>0.167853444858902</v>
      </c>
      <c r="D1821" s="17">
        <v>0.219109164100105</v>
      </c>
      <c r="E1821" s="17">
        <v>0.138498867752196</v>
      </c>
      <c r="F1821" s="17"/>
      <c r="G1821" s="17">
        <v>0.23538056186416501</v>
      </c>
      <c r="H1821" s="17">
        <v>0.159024980371122</v>
      </c>
      <c r="I1821" s="17">
        <v>0.16581697790200101</v>
      </c>
      <c r="J1821" s="17">
        <v>0.13204368577908199</v>
      </c>
      <c r="K1821" s="17">
        <v>0.15961409442586599</v>
      </c>
      <c r="L1821" s="17">
        <v>0.23274438475137299</v>
      </c>
      <c r="M1821" s="17"/>
      <c r="N1821" s="17">
        <v>0.14450472745155801</v>
      </c>
      <c r="O1821" s="17">
        <v>0.17308590424220199</v>
      </c>
      <c r="P1821" s="17">
        <v>0.21683511332365801</v>
      </c>
      <c r="Q1821" s="17">
        <v>0.197418587807526</v>
      </c>
      <c r="R1821" s="17"/>
      <c r="S1821" s="17">
        <v>0.125</v>
      </c>
      <c r="T1821" s="17">
        <v>0.2</v>
      </c>
      <c r="U1821" s="17">
        <v>8.8235294117647106E-2</v>
      </c>
      <c r="V1821" s="17">
        <v>0.206349206349206</v>
      </c>
      <c r="W1821" s="17">
        <v>0.13559322033898299</v>
      </c>
      <c r="X1821" s="17">
        <v>0.139240506329114</v>
      </c>
      <c r="Y1821" s="17">
        <v>0.214285714285714</v>
      </c>
      <c r="Z1821" s="17">
        <v>0.27906976744186002</v>
      </c>
      <c r="AA1821" s="17">
        <v>0.17777777777777801</v>
      </c>
      <c r="AB1821" s="17"/>
      <c r="AC1821" s="17">
        <v>0.191802003795144</v>
      </c>
      <c r="AD1821" s="17">
        <v>0.14774936936081501</v>
      </c>
      <c r="AE1821" s="17">
        <v>0.176289157915376</v>
      </c>
      <c r="AF1821" s="17"/>
      <c r="AG1821" s="17">
        <v>0.21271765941107099</v>
      </c>
      <c r="AH1821" s="17">
        <v>0.13451208158161701</v>
      </c>
      <c r="AI1821" s="17">
        <v>0.23832870846365101</v>
      </c>
      <c r="AJ1821" s="17">
        <v>0.20363788954449299</v>
      </c>
      <c r="AK1821" s="17">
        <v>8.5998297689550501E-2</v>
      </c>
      <c r="AL1821" s="17"/>
      <c r="AM1821" s="17">
        <v>0.284289162681723</v>
      </c>
      <c r="AN1821" s="17">
        <v>0.19795570566669499</v>
      </c>
      <c r="AO1821" s="17">
        <v>0.15313022208889601</v>
      </c>
      <c r="AP1821" s="17">
        <v>0.11886246337322</v>
      </c>
      <c r="AQ1821" s="17">
        <v>3.9307395106195298E-2</v>
      </c>
      <c r="AR1821" s="17"/>
      <c r="AS1821" s="17">
        <v>0.19890668274269199</v>
      </c>
      <c r="AT1821" s="17">
        <v>0.15680738384463</v>
      </c>
      <c r="AU1821" s="17">
        <v>0.146670523930474</v>
      </c>
      <c r="AV1821" s="17">
        <v>0.16971800943447801</v>
      </c>
      <c r="AW1821" s="17"/>
      <c r="AX1821" s="17">
        <v>0.170527848936538</v>
      </c>
      <c r="AY1821" s="17"/>
      <c r="AZ1821" s="17">
        <v>0.157967919560658</v>
      </c>
      <c r="BA1821" s="17">
        <v>0.197739767506038</v>
      </c>
      <c r="BB1821" s="17">
        <v>0.138229497419223</v>
      </c>
      <c r="BC1821" s="17"/>
      <c r="BD1821" s="17">
        <v>0.17759287785827599</v>
      </c>
      <c r="BE1821" s="17">
        <v>0.16380669503151299</v>
      </c>
    </row>
    <row r="1822" spans="2:57" x14ac:dyDescent="0.35">
      <c r="B1822" t="s">
        <v>106</v>
      </c>
      <c r="C1822" s="17">
        <v>5.0487129068664399E-2</v>
      </c>
      <c r="D1822" s="17">
        <v>7.3262015621787802E-2</v>
      </c>
      <c r="E1822" s="17">
        <v>3.7330462338913503E-2</v>
      </c>
      <c r="F1822" s="17"/>
      <c r="G1822" s="17">
        <v>0.115819698488743</v>
      </c>
      <c r="H1822" s="17">
        <v>7.9652116247655405E-2</v>
      </c>
      <c r="I1822" s="17">
        <v>4.2180379174696102E-2</v>
      </c>
      <c r="J1822" s="17">
        <v>1.8735669992369301E-2</v>
      </c>
      <c r="K1822" s="17">
        <v>1.9957479351553498E-2</v>
      </c>
      <c r="L1822" s="17">
        <v>0</v>
      </c>
      <c r="M1822" s="17"/>
      <c r="N1822" s="17">
        <v>4.0209923634593199E-2</v>
      </c>
      <c r="O1822" s="17">
        <v>2.7793642313538699E-2</v>
      </c>
      <c r="P1822" s="17">
        <v>8.1413827557818896E-2</v>
      </c>
      <c r="Q1822" s="17">
        <v>0.119989571316021</v>
      </c>
      <c r="R1822" s="17"/>
      <c r="S1822" s="17">
        <v>5.83333333333333E-2</v>
      </c>
      <c r="T1822" s="17">
        <v>3.8095238095238099E-2</v>
      </c>
      <c r="U1822" s="17">
        <v>8.8235294117647106E-2</v>
      </c>
      <c r="V1822" s="17">
        <v>4.7619047619047603E-2</v>
      </c>
      <c r="W1822" s="17">
        <v>8.4745762711864403E-2</v>
      </c>
      <c r="X1822" s="17">
        <v>5.0632911392405097E-2</v>
      </c>
      <c r="Y1822" s="17">
        <v>4.2857142857142899E-2</v>
      </c>
      <c r="Z1822" s="17">
        <v>2.32558139534884E-2</v>
      </c>
      <c r="AA1822" s="17">
        <v>2.2222222222222199E-2</v>
      </c>
      <c r="AB1822" s="17"/>
      <c r="AC1822" s="17">
        <v>5.91105850252596E-2</v>
      </c>
      <c r="AD1822" s="17">
        <v>4.5273402893416803E-2</v>
      </c>
      <c r="AE1822" s="17">
        <v>6.16411215917234E-2</v>
      </c>
      <c r="AF1822" s="17"/>
      <c r="AG1822" s="17">
        <v>5.1341390699304802E-2</v>
      </c>
      <c r="AH1822" s="17">
        <v>6.2444915851413499E-2</v>
      </c>
      <c r="AI1822" s="17">
        <v>2.4490863466881001E-2</v>
      </c>
      <c r="AJ1822" s="17">
        <v>0</v>
      </c>
      <c r="AK1822" s="17">
        <v>2.2625617906142401E-2</v>
      </c>
      <c r="AL1822" s="17"/>
      <c r="AM1822" s="17">
        <v>0.120677585590185</v>
      </c>
      <c r="AN1822" s="17">
        <v>6.4770991035998302E-2</v>
      </c>
      <c r="AO1822" s="17">
        <v>3.6946055120763703E-2</v>
      </c>
      <c r="AP1822" s="17">
        <v>4.1711228773300899E-2</v>
      </c>
      <c r="AQ1822" s="17">
        <v>8.1422461291404499E-2</v>
      </c>
      <c r="AR1822" s="17"/>
      <c r="AS1822" s="17">
        <v>5.4875161605748797E-2</v>
      </c>
      <c r="AT1822" s="17">
        <v>4.3832019907836403E-2</v>
      </c>
      <c r="AU1822" s="17">
        <v>4.6746636429766397E-2</v>
      </c>
      <c r="AV1822" s="17">
        <v>6.3669346032356994E-2</v>
      </c>
      <c r="AW1822" s="17"/>
      <c r="AX1822" s="17">
        <v>5.1035368899169799E-2</v>
      </c>
      <c r="AY1822" s="17"/>
      <c r="AZ1822" s="17">
        <v>6.07030389063851E-2</v>
      </c>
      <c r="BA1822" s="17">
        <v>5.4558974870991102E-2</v>
      </c>
      <c r="BB1822" s="17">
        <v>3.80798172740614E-2</v>
      </c>
      <c r="BC1822" s="17"/>
      <c r="BD1822" s="17">
        <v>4.1909575084014397E-2</v>
      </c>
      <c r="BE1822" s="17">
        <v>7.1865952035067904E-2</v>
      </c>
    </row>
    <row r="1823" spans="2:57" x14ac:dyDescent="0.35">
      <c r="B1823" t="s">
        <v>107</v>
      </c>
      <c r="C1823" s="17">
        <v>1.47039889037329E-2</v>
      </c>
      <c r="D1823" s="17">
        <v>2.8055898377245599E-2</v>
      </c>
      <c r="E1823" s="17">
        <v>6.9207848946389004E-3</v>
      </c>
      <c r="F1823" s="17"/>
      <c r="G1823" s="17">
        <v>2.6653428763602001E-2</v>
      </c>
      <c r="H1823" s="17">
        <v>1.5975161286092499E-2</v>
      </c>
      <c r="I1823" s="17">
        <v>5.5433020035478399E-3</v>
      </c>
      <c r="J1823" s="17">
        <v>1.6944181263800401E-2</v>
      </c>
      <c r="K1823" s="17">
        <v>1.2452102501396599E-2</v>
      </c>
      <c r="L1823" s="17">
        <v>2.90619548603273E-2</v>
      </c>
      <c r="M1823" s="17"/>
      <c r="N1823" s="17">
        <v>1.5317253696533001E-2</v>
      </c>
      <c r="O1823" s="17">
        <v>5.2857292592100704E-3</v>
      </c>
      <c r="P1823" s="17">
        <v>1.7844999795699999E-2</v>
      </c>
      <c r="Q1823" s="17">
        <v>3.1970631267969299E-2</v>
      </c>
      <c r="R1823" s="17"/>
      <c r="S1823" s="17">
        <v>8.3333333333333297E-3</v>
      </c>
      <c r="T1823" s="17">
        <v>1.9047619047619001E-2</v>
      </c>
      <c r="U1823" s="17">
        <v>0</v>
      </c>
      <c r="V1823" s="17">
        <v>3.17460317460318E-2</v>
      </c>
      <c r="W1823" s="17">
        <v>1.6949152542372899E-2</v>
      </c>
      <c r="X1823" s="17">
        <v>1.26582278481013E-2</v>
      </c>
      <c r="Y1823" s="17">
        <v>0</v>
      </c>
      <c r="Z1823" s="17">
        <v>2.32558139534884E-2</v>
      </c>
      <c r="AA1823" s="17">
        <v>2.2222222222222199E-2</v>
      </c>
      <c r="AB1823" s="17"/>
      <c r="AC1823" s="17">
        <v>2.5292509938692798E-2</v>
      </c>
      <c r="AD1823" s="17">
        <v>1.05029825958691E-2</v>
      </c>
      <c r="AE1823" s="17">
        <v>0</v>
      </c>
      <c r="AF1823" s="17"/>
      <c r="AG1823" s="17">
        <v>1.7741797320252401E-2</v>
      </c>
      <c r="AH1823" s="17">
        <v>1.35458426134631E-2</v>
      </c>
      <c r="AI1823" s="17">
        <v>4.6230698434742402E-2</v>
      </c>
      <c r="AJ1823" s="17">
        <v>0</v>
      </c>
      <c r="AK1823" s="17">
        <v>0</v>
      </c>
      <c r="AL1823" s="17"/>
      <c r="AM1823" s="17">
        <v>1.7098163456861701E-2</v>
      </c>
      <c r="AN1823" s="17">
        <v>1.7685042405921E-2</v>
      </c>
      <c r="AO1823" s="17">
        <v>2.3086651742033702E-2</v>
      </c>
      <c r="AP1823" s="17">
        <v>5.5487853881546201E-3</v>
      </c>
      <c r="AQ1823" s="17">
        <v>0</v>
      </c>
      <c r="AR1823" s="17"/>
      <c r="AS1823" s="17">
        <v>2.8553150273144E-2</v>
      </c>
      <c r="AT1823" s="17">
        <v>1.2288487120948601E-2</v>
      </c>
      <c r="AU1823" s="17">
        <v>6.1261630889406903E-3</v>
      </c>
      <c r="AV1823" s="17">
        <v>8.4606571550128896E-3</v>
      </c>
      <c r="AW1823" s="17"/>
      <c r="AX1823" s="17">
        <v>1.43674218254656E-2</v>
      </c>
      <c r="AY1823" s="17"/>
      <c r="AZ1823" s="17">
        <v>2.1512779737645898E-2</v>
      </c>
      <c r="BA1823" s="17">
        <v>8.8207382317559094E-3</v>
      </c>
      <c r="BB1823" s="17">
        <v>1.5998897614211999E-2</v>
      </c>
      <c r="BC1823" s="17"/>
      <c r="BD1823" s="17">
        <v>1.78511694069814E-2</v>
      </c>
      <c r="BE1823" s="17">
        <v>1.2172480901322801E-2</v>
      </c>
    </row>
    <row r="1824" spans="2:57" x14ac:dyDescent="0.35">
      <c r="B1824" t="s">
        <v>81</v>
      </c>
      <c r="C1824" s="17">
        <v>1.02124639512476E-2</v>
      </c>
      <c r="D1824" s="17">
        <v>7.7420852789219499E-3</v>
      </c>
      <c r="E1824" s="17">
        <v>1.17133268082981E-2</v>
      </c>
      <c r="F1824" s="17"/>
      <c r="G1824" s="17">
        <v>2.8494926278128701E-2</v>
      </c>
      <c r="H1824" s="17">
        <v>1.1113289890432801E-2</v>
      </c>
      <c r="I1824" s="17">
        <v>5.3867635748762197E-3</v>
      </c>
      <c r="J1824" s="17">
        <v>1.6944181263800401E-2</v>
      </c>
      <c r="K1824" s="17">
        <v>0</v>
      </c>
      <c r="L1824" s="17">
        <v>0</v>
      </c>
      <c r="M1824" s="17"/>
      <c r="N1824" s="17">
        <v>5.6505443695916702E-3</v>
      </c>
      <c r="O1824" s="17">
        <v>1.11779046394247E-2</v>
      </c>
      <c r="P1824" s="17">
        <v>0</v>
      </c>
      <c r="Q1824" s="17">
        <v>4.7575202035128897E-2</v>
      </c>
      <c r="R1824" s="17"/>
      <c r="S1824" s="17">
        <v>1.6666666666666701E-2</v>
      </c>
      <c r="T1824" s="17">
        <v>9.5238095238095195E-3</v>
      </c>
      <c r="U1824" s="17">
        <v>0</v>
      </c>
      <c r="V1824" s="17">
        <v>1.58730158730159E-2</v>
      </c>
      <c r="W1824" s="17">
        <v>1.6949152542372899E-2</v>
      </c>
      <c r="X1824" s="17">
        <v>0</v>
      </c>
      <c r="Y1824" s="17">
        <v>1.4285714285714299E-2</v>
      </c>
      <c r="Z1824" s="17">
        <v>0</v>
      </c>
      <c r="AA1824" s="17">
        <v>1.1111111111111099E-2</v>
      </c>
      <c r="AB1824" s="17"/>
      <c r="AC1824" s="17">
        <v>9.5773098665708004E-3</v>
      </c>
      <c r="AD1824" s="17">
        <v>3.3671314177237E-3</v>
      </c>
      <c r="AE1824" s="17">
        <v>2.4302474442909901E-2</v>
      </c>
      <c r="AF1824" s="17"/>
      <c r="AG1824" s="17">
        <v>8.5020212535305995E-3</v>
      </c>
      <c r="AH1824" s="17">
        <v>6.5075893177387097E-3</v>
      </c>
      <c r="AI1824" s="17">
        <v>0</v>
      </c>
      <c r="AJ1824" s="17">
        <v>0</v>
      </c>
      <c r="AK1824" s="17">
        <v>0</v>
      </c>
      <c r="AL1824" s="17"/>
      <c r="AM1824" s="17">
        <v>1.6615324953927101E-2</v>
      </c>
      <c r="AN1824" s="17">
        <v>2.6641539137946101E-2</v>
      </c>
      <c r="AO1824" s="17">
        <v>7.5670310244984901E-3</v>
      </c>
      <c r="AP1824" s="17">
        <v>4.97768233066034E-3</v>
      </c>
      <c r="AQ1824" s="17">
        <v>0</v>
      </c>
      <c r="AR1824" s="17"/>
      <c r="AS1824" s="17">
        <v>1.1418954597994999E-2</v>
      </c>
      <c r="AT1824" s="17">
        <v>4.3116629956696699E-3</v>
      </c>
      <c r="AU1824" s="17">
        <v>2.56979179816378E-2</v>
      </c>
      <c r="AV1824" s="17">
        <v>0</v>
      </c>
      <c r="AW1824" s="17"/>
      <c r="AX1824" s="17">
        <v>9.1465023206467894E-3</v>
      </c>
      <c r="AY1824" s="17"/>
      <c r="AZ1824" s="17">
        <v>2.3665827317691498E-2</v>
      </c>
      <c r="BA1824" s="17">
        <v>3.8960014501777901E-3</v>
      </c>
      <c r="BB1824" s="17">
        <v>4.8480432503632898E-3</v>
      </c>
      <c r="BC1824" s="17"/>
      <c r="BD1824" s="17">
        <v>0</v>
      </c>
      <c r="BE1824" s="17">
        <v>1.30547887605758E-2</v>
      </c>
    </row>
    <row r="1825" spans="2:57" x14ac:dyDescent="0.35">
      <c r="B1825" t="s">
        <v>108</v>
      </c>
      <c r="C1825" s="17">
        <v>0.75674297321745299</v>
      </c>
      <c r="D1825" s="17">
        <v>0.67183083662193999</v>
      </c>
      <c r="E1825" s="17">
        <v>0.80553655820595405</v>
      </c>
      <c r="F1825" s="17"/>
      <c r="G1825" s="17">
        <v>0.59365138460536104</v>
      </c>
      <c r="H1825" s="17">
        <v>0.73423445220469796</v>
      </c>
      <c r="I1825" s="17">
        <v>0.781072577344879</v>
      </c>
      <c r="J1825" s="17">
        <v>0.81533228170094796</v>
      </c>
      <c r="K1825" s="17">
        <v>0.807976323721184</v>
      </c>
      <c r="L1825" s="17">
        <v>0.73819366038830003</v>
      </c>
      <c r="M1825" s="17"/>
      <c r="N1825" s="17">
        <v>0.79431755084772404</v>
      </c>
      <c r="O1825" s="17">
        <v>0.78265681954562505</v>
      </c>
      <c r="P1825" s="17">
        <v>0.683906059322823</v>
      </c>
      <c r="Q1825" s="17">
        <v>0.60304600757335503</v>
      </c>
      <c r="R1825" s="17"/>
      <c r="S1825" s="17">
        <v>0.79166666666666696</v>
      </c>
      <c r="T1825" s="17">
        <v>0.73333333333333295</v>
      </c>
      <c r="U1825" s="17">
        <v>0.82352941176470595</v>
      </c>
      <c r="V1825" s="17">
        <v>0.69841269841269804</v>
      </c>
      <c r="W1825" s="17">
        <v>0.74576271186440701</v>
      </c>
      <c r="X1825" s="17">
        <v>0.79746835443038</v>
      </c>
      <c r="Y1825" s="17">
        <v>0.72857142857142898</v>
      </c>
      <c r="Z1825" s="17">
        <v>0.67441860465116299</v>
      </c>
      <c r="AA1825" s="17">
        <v>0.76666666666666705</v>
      </c>
      <c r="AB1825" s="17"/>
      <c r="AC1825" s="17">
        <v>0.71421759137433305</v>
      </c>
      <c r="AD1825" s="17">
        <v>0.79310711373217502</v>
      </c>
      <c r="AE1825" s="17">
        <v>0.73776724604999</v>
      </c>
      <c r="AF1825" s="17"/>
      <c r="AG1825" s="17">
        <v>0.709697131315841</v>
      </c>
      <c r="AH1825" s="17">
        <v>0.78298957063576802</v>
      </c>
      <c r="AI1825" s="17">
        <v>0.69094972963472601</v>
      </c>
      <c r="AJ1825" s="17">
        <v>0.79636211045550698</v>
      </c>
      <c r="AK1825" s="17">
        <v>0.89137608440430705</v>
      </c>
      <c r="AL1825" s="17"/>
      <c r="AM1825" s="17">
        <v>0.56131976331730304</v>
      </c>
      <c r="AN1825" s="17">
        <v>0.69294672175343897</v>
      </c>
      <c r="AO1825" s="17">
        <v>0.77927004002380795</v>
      </c>
      <c r="AP1825" s="17">
        <v>0.828899840134664</v>
      </c>
      <c r="AQ1825" s="17">
        <v>0.87927014360239997</v>
      </c>
      <c r="AR1825" s="17"/>
      <c r="AS1825" s="17">
        <v>0.70624605078042002</v>
      </c>
      <c r="AT1825" s="17">
        <v>0.782760446130915</v>
      </c>
      <c r="AU1825" s="17">
        <v>0.77475875856918097</v>
      </c>
      <c r="AV1825" s="17">
        <v>0.75815198737815204</v>
      </c>
      <c r="AW1825" s="17"/>
      <c r="AX1825" s="17">
        <v>0.75492285801817904</v>
      </c>
      <c r="AY1825" s="17"/>
      <c r="AZ1825" s="17">
        <v>0.73615043447761896</v>
      </c>
      <c r="BA1825" s="17">
        <v>0.73498451794103803</v>
      </c>
      <c r="BB1825" s="17">
        <v>0.80284374444214002</v>
      </c>
      <c r="BC1825" s="17"/>
      <c r="BD1825" s="17">
        <v>0.76264637765072796</v>
      </c>
      <c r="BE1825" s="17">
        <v>0.73910008327151999</v>
      </c>
    </row>
    <row r="1826" spans="2:57" x14ac:dyDescent="0.35">
      <c r="B1826" t="s">
        <v>109</v>
      </c>
      <c r="C1826" s="17">
        <v>6.5191117972397294E-2</v>
      </c>
      <c r="D1826" s="17">
        <v>0.101317913999033</v>
      </c>
      <c r="E1826" s="17">
        <v>4.42512472335524E-2</v>
      </c>
      <c r="F1826" s="17"/>
      <c r="G1826" s="17">
        <v>0.14247312725234501</v>
      </c>
      <c r="H1826" s="17">
        <v>9.5627277533747904E-2</v>
      </c>
      <c r="I1826" s="17">
        <v>4.7723681178244E-2</v>
      </c>
      <c r="J1826" s="17">
        <v>3.5679851256169702E-2</v>
      </c>
      <c r="K1826" s="17">
        <v>3.2409581852950099E-2</v>
      </c>
      <c r="L1826" s="17">
        <v>2.90619548603273E-2</v>
      </c>
      <c r="M1826" s="17"/>
      <c r="N1826" s="17">
        <v>5.5527177331126297E-2</v>
      </c>
      <c r="O1826" s="17">
        <v>3.3079371572748803E-2</v>
      </c>
      <c r="P1826" s="17">
        <v>9.9258827353518903E-2</v>
      </c>
      <c r="Q1826" s="17">
        <v>0.15196020258399001</v>
      </c>
      <c r="R1826" s="17"/>
      <c r="S1826" s="17">
        <v>6.6666666666666693E-2</v>
      </c>
      <c r="T1826" s="17">
        <v>5.7142857142857099E-2</v>
      </c>
      <c r="U1826" s="17">
        <v>8.8235294117647106E-2</v>
      </c>
      <c r="V1826" s="17">
        <v>7.9365079365079402E-2</v>
      </c>
      <c r="W1826" s="17">
        <v>0.101694915254237</v>
      </c>
      <c r="X1826" s="17">
        <v>6.3291139240506306E-2</v>
      </c>
      <c r="Y1826" s="17">
        <v>4.2857142857142899E-2</v>
      </c>
      <c r="Z1826" s="17">
        <v>4.6511627906976702E-2</v>
      </c>
      <c r="AA1826" s="17">
        <v>4.4444444444444398E-2</v>
      </c>
      <c r="AB1826" s="17"/>
      <c r="AC1826" s="17">
        <v>8.4403094963952402E-2</v>
      </c>
      <c r="AD1826" s="17">
        <v>5.5776385489285901E-2</v>
      </c>
      <c r="AE1826" s="17">
        <v>6.16411215917234E-2</v>
      </c>
      <c r="AF1826" s="17"/>
      <c r="AG1826" s="17">
        <v>6.9083188019557207E-2</v>
      </c>
      <c r="AH1826" s="17">
        <v>7.5990758464876601E-2</v>
      </c>
      <c r="AI1826" s="17">
        <v>7.0721561901623403E-2</v>
      </c>
      <c r="AJ1826" s="17">
        <v>0</v>
      </c>
      <c r="AK1826" s="17">
        <v>2.2625617906142401E-2</v>
      </c>
      <c r="AL1826" s="17"/>
      <c r="AM1826" s="17">
        <v>0.13777574904704701</v>
      </c>
      <c r="AN1826" s="17">
        <v>8.2456033441919194E-2</v>
      </c>
      <c r="AO1826" s="17">
        <v>6.0032706862797401E-2</v>
      </c>
      <c r="AP1826" s="17">
        <v>4.7260014161455498E-2</v>
      </c>
      <c r="AQ1826" s="17">
        <v>8.1422461291404499E-2</v>
      </c>
      <c r="AR1826" s="17"/>
      <c r="AS1826" s="17">
        <v>8.3428311878892797E-2</v>
      </c>
      <c r="AT1826" s="17">
        <v>5.6120507028784898E-2</v>
      </c>
      <c r="AU1826" s="17">
        <v>5.2872799518707103E-2</v>
      </c>
      <c r="AV1826" s="17">
        <v>7.2130003187369895E-2</v>
      </c>
      <c r="AW1826" s="17"/>
      <c r="AX1826" s="17">
        <v>6.5402790724635507E-2</v>
      </c>
      <c r="AY1826" s="17"/>
      <c r="AZ1826" s="17">
        <v>8.2215818644031005E-2</v>
      </c>
      <c r="BA1826" s="17">
        <v>6.3379713102747107E-2</v>
      </c>
      <c r="BB1826" s="17">
        <v>5.4078714888273399E-2</v>
      </c>
      <c r="BC1826" s="17"/>
      <c r="BD1826" s="17">
        <v>5.9760744490995797E-2</v>
      </c>
      <c r="BE1826" s="17">
        <v>8.4038432936390697E-2</v>
      </c>
    </row>
    <row r="1827" spans="2:57" x14ac:dyDescent="0.35">
      <c r="B1827" t="s">
        <v>110</v>
      </c>
      <c r="C1827" s="17">
        <v>0.69155185524505602</v>
      </c>
      <c r="D1827" s="17">
        <v>0.57051292262290598</v>
      </c>
      <c r="E1827" s="17">
        <v>0.76128531097240104</v>
      </c>
      <c r="F1827" s="17"/>
      <c r="G1827" s="17">
        <v>0.45117825735301598</v>
      </c>
      <c r="H1827" s="17">
        <v>0.63860717467094996</v>
      </c>
      <c r="I1827" s="17">
        <v>0.73334889616663501</v>
      </c>
      <c r="J1827" s="17">
        <v>0.77965243044477905</v>
      </c>
      <c r="K1827" s="17">
        <v>0.77556674186823404</v>
      </c>
      <c r="L1827" s="17">
        <v>0.709131705527973</v>
      </c>
      <c r="M1827" s="17"/>
      <c r="N1827" s="17">
        <v>0.73879037351659804</v>
      </c>
      <c r="O1827" s="17">
        <v>0.74957744797287595</v>
      </c>
      <c r="P1827" s="17">
        <v>0.58464723196930402</v>
      </c>
      <c r="Q1827" s="17">
        <v>0.45108580498936501</v>
      </c>
      <c r="R1827" s="17"/>
      <c r="S1827" s="17">
        <v>0.72499999999999998</v>
      </c>
      <c r="T1827" s="17">
        <v>0.67619047619047601</v>
      </c>
      <c r="U1827" s="17">
        <v>0.73529411764705899</v>
      </c>
      <c r="V1827" s="17">
        <v>0.61904761904761896</v>
      </c>
      <c r="W1827" s="17">
        <v>0.64406779661017</v>
      </c>
      <c r="X1827" s="17">
        <v>0.734177215189873</v>
      </c>
      <c r="Y1827" s="17">
        <v>0.68571428571428605</v>
      </c>
      <c r="Z1827" s="17">
        <v>0.62790697674418605</v>
      </c>
      <c r="AA1827" s="17">
        <v>0.72222222222222199</v>
      </c>
      <c r="AB1827" s="17"/>
      <c r="AC1827" s="17">
        <v>0.62981449641038001</v>
      </c>
      <c r="AD1827" s="17">
        <v>0.73733072824288903</v>
      </c>
      <c r="AE1827" s="17">
        <v>0.67612612445826703</v>
      </c>
      <c r="AF1827" s="17"/>
      <c r="AG1827" s="17">
        <v>0.64061394329628396</v>
      </c>
      <c r="AH1827" s="17">
        <v>0.706998812170891</v>
      </c>
      <c r="AI1827" s="17">
        <v>0.62022816773310296</v>
      </c>
      <c r="AJ1827" s="17">
        <v>0.79636211045550698</v>
      </c>
      <c r="AK1827" s="17">
        <v>0.86875046649816501</v>
      </c>
      <c r="AL1827" s="17"/>
      <c r="AM1827" s="17">
        <v>0.42354401427025701</v>
      </c>
      <c r="AN1827" s="17">
        <v>0.61049068831151998</v>
      </c>
      <c r="AO1827" s="17">
        <v>0.71923733316101102</v>
      </c>
      <c r="AP1827" s="17">
        <v>0.78163982597320902</v>
      </c>
      <c r="AQ1827" s="17">
        <v>0.79784768231099601</v>
      </c>
      <c r="AR1827" s="17"/>
      <c r="AS1827" s="17">
        <v>0.62281773890152803</v>
      </c>
      <c r="AT1827" s="17">
        <v>0.72663993910213098</v>
      </c>
      <c r="AU1827" s="17">
        <v>0.72188595905047404</v>
      </c>
      <c r="AV1827" s="17">
        <v>0.68602198419078197</v>
      </c>
      <c r="AW1827" s="17"/>
      <c r="AX1827" s="17">
        <v>0.68952006729354398</v>
      </c>
      <c r="AY1827" s="17"/>
      <c r="AZ1827" s="17">
        <v>0.65393461583358803</v>
      </c>
      <c r="BA1827" s="17">
        <v>0.67160480483829099</v>
      </c>
      <c r="BB1827" s="17">
        <v>0.74876502955386603</v>
      </c>
      <c r="BC1827" s="17"/>
      <c r="BD1827" s="17">
        <v>0.70288563315973196</v>
      </c>
      <c r="BE1827" s="17">
        <v>0.65506165033512997</v>
      </c>
    </row>
    <row r="1828" spans="2:57" x14ac:dyDescent="0.35">
      <c r="C1828" s="17"/>
      <c r="D1828" s="17"/>
      <c r="E1828" s="17"/>
      <c r="F1828" s="17"/>
      <c r="G1828" s="17"/>
      <c r="H1828" s="17"/>
      <c r="I1828" s="17"/>
      <c r="J1828" s="17"/>
      <c r="K1828" s="17"/>
      <c r="L1828" s="17"/>
      <c r="M1828" s="17"/>
      <c r="N1828" s="17"/>
      <c r="O1828" s="17"/>
      <c r="P1828" s="17"/>
      <c r="Q1828" s="17"/>
      <c r="R1828" s="17"/>
      <c r="S1828" s="17"/>
      <c r="T1828" s="17"/>
      <c r="U1828" s="17"/>
      <c r="V1828" s="17"/>
      <c r="W1828" s="17"/>
      <c r="X1828" s="17"/>
      <c r="Y1828" s="17"/>
      <c r="Z1828" s="17"/>
      <c r="AA1828" s="17"/>
      <c r="AB1828" s="17"/>
      <c r="AC1828" s="17"/>
      <c r="AD1828" s="17"/>
      <c r="AE1828" s="17"/>
      <c r="AF1828" s="17"/>
      <c r="AG1828" s="17"/>
      <c r="AH1828" s="17"/>
      <c r="AI1828" s="17"/>
      <c r="AJ1828" s="17"/>
      <c r="AK1828" s="17"/>
      <c r="AL1828" s="17"/>
      <c r="AM1828" s="17"/>
      <c r="AN1828" s="17"/>
      <c r="AO1828" s="17"/>
      <c r="AP1828" s="17"/>
      <c r="AQ1828" s="17"/>
      <c r="AR1828" s="17"/>
      <c r="AS1828" s="17"/>
      <c r="AT1828" s="17"/>
      <c r="AU1828" s="17"/>
      <c r="AV1828" s="17"/>
      <c r="AW1828" s="17"/>
      <c r="AX1828" s="17"/>
      <c r="AY1828" s="17"/>
      <c r="AZ1828" s="17"/>
      <c r="BA1828" s="17"/>
      <c r="BB1828" s="17"/>
      <c r="BC1828" s="17"/>
      <c r="BD1828" s="17"/>
      <c r="BE1828" s="17"/>
    </row>
    <row r="1829" spans="2:57" x14ac:dyDescent="0.35">
      <c r="B1829" s="6" t="s">
        <v>669</v>
      </c>
      <c r="C1829" s="17"/>
      <c r="D1829" s="17"/>
      <c r="E1829" s="17"/>
      <c r="F1829" s="17"/>
      <c r="G1829" s="17"/>
      <c r="H1829" s="17"/>
      <c r="I1829" s="17"/>
      <c r="J1829" s="17"/>
      <c r="K1829" s="17"/>
      <c r="L1829" s="17"/>
      <c r="M1829" s="17"/>
      <c r="N1829" s="17"/>
      <c r="O1829" s="17"/>
      <c r="P1829" s="17"/>
      <c r="Q1829" s="17"/>
      <c r="R1829" s="17"/>
      <c r="S1829" s="17"/>
      <c r="T1829" s="17"/>
      <c r="U1829" s="17"/>
      <c r="V1829" s="17"/>
      <c r="W1829" s="17"/>
      <c r="X1829" s="17"/>
      <c r="Y1829" s="17"/>
      <c r="Z1829" s="17"/>
      <c r="AA1829" s="17"/>
      <c r="AB1829" s="17"/>
      <c r="AC1829" s="17"/>
      <c r="AD1829" s="17"/>
      <c r="AE1829" s="17"/>
      <c r="AF1829" s="17"/>
      <c r="AG1829" s="17"/>
      <c r="AH1829" s="17"/>
      <c r="AI1829" s="17"/>
      <c r="AJ1829" s="17"/>
      <c r="AK1829" s="17"/>
      <c r="AL1829" s="17"/>
      <c r="AM1829" s="17"/>
      <c r="AN1829" s="17"/>
      <c r="AO1829" s="17"/>
      <c r="AP1829" s="17"/>
      <c r="AQ1829" s="17"/>
      <c r="AR1829" s="17"/>
      <c r="AS1829" s="17"/>
      <c r="AT1829" s="17"/>
      <c r="AU1829" s="17"/>
      <c r="AV1829" s="17"/>
      <c r="AW1829" s="17"/>
      <c r="AX1829" s="17"/>
      <c r="AY1829" s="17"/>
      <c r="AZ1829" s="17"/>
      <c r="BA1829" s="17"/>
      <c r="BB1829" s="17"/>
      <c r="BC1829" s="17"/>
      <c r="BD1829" s="17"/>
      <c r="BE1829" s="17"/>
    </row>
    <row r="1830" spans="2:57" x14ac:dyDescent="0.35">
      <c r="B1830" s="24" t="s">
        <v>85</v>
      </c>
      <c r="C1830" s="17"/>
      <c r="D1830" s="17"/>
      <c r="E1830" s="17"/>
      <c r="F1830" s="17"/>
      <c r="G1830" s="17"/>
      <c r="H1830" s="17"/>
      <c r="I1830" s="17"/>
      <c r="J1830" s="17"/>
      <c r="K1830" s="17"/>
      <c r="L1830" s="17"/>
      <c r="M1830" s="17"/>
      <c r="N1830" s="17"/>
      <c r="O1830" s="17"/>
      <c r="P1830" s="17"/>
      <c r="Q1830" s="17"/>
      <c r="R1830" s="17"/>
      <c r="S1830" s="17"/>
      <c r="T1830" s="17"/>
      <c r="U1830" s="17"/>
      <c r="V1830" s="17"/>
      <c r="W1830" s="17"/>
      <c r="X1830" s="17"/>
      <c r="Y1830" s="17"/>
      <c r="Z1830" s="17"/>
      <c r="AA1830" s="17"/>
      <c r="AB1830" s="17"/>
      <c r="AC1830" s="17"/>
      <c r="AD1830" s="17"/>
      <c r="AE1830" s="17"/>
      <c r="AF1830" s="17"/>
      <c r="AG1830" s="17"/>
      <c r="AH1830" s="17"/>
      <c r="AI1830" s="17"/>
      <c r="AJ1830" s="17"/>
      <c r="AK1830" s="17"/>
      <c r="AL1830" s="17"/>
      <c r="AM1830" s="17"/>
      <c r="AN1830" s="17"/>
      <c r="AO1830" s="17"/>
      <c r="AP1830" s="17"/>
      <c r="AQ1830" s="17"/>
      <c r="AR1830" s="17"/>
      <c r="AS1830" s="17"/>
      <c r="AT1830" s="17"/>
      <c r="AU1830" s="17"/>
      <c r="AV1830" s="17"/>
      <c r="AW1830" s="17"/>
      <c r="AX1830" s="17"/>
      <c r="AY1830" s="17"/>
      <c r="AZ1830" s="17"/>
      <c r="BA1830" s="17"/>
      <c r="BB1830" s="17"/>
      <c r="BC1830" s="17"/>
      <c r="BD1830" s="17"/>
      <c r="BE1830" s="17"/>
    </row>
    <row r="1831" spans="2:57" x14ac:dyDescent="0.35">
      <c r="B1831" t="s">
        <v>103</v>
      </c>
      <c r="C1831" s="17">
        <v>0.38679629530799903</v>
      </c>
      <c r="D1831" s="17">
        <v>0.33406573726875899</v>
      </c>
      <c r="E1831" s="17">
        <v>0.41492424638353398</v>
      </c>
      <c r="F1831" s="17"/>
      <c r="G1831" s="17">
        <v>0.29008946049237</v>
      </c>
      <c r="H1831" s="17">
        <v>0.37821659173167499</v>
      </c>
      <c r="I1831" s="17">
        <v>0.40561221567434902</v>
      </c>
      <c r="J1831" s="17">
        <v>0.40593779399372898</v>
      </c>
      <c r="K1831" s="17">
        <v>0.384876745189216</v>
      </c>
      <c r="L1831" s="17">
        <v>0.46478017071625399</v>
      </c>
      <c r="M1831" s="17"/>
      <c r="N1831" s="17">
        <v>0.40394995631084701</v>
      </c>
      <c r="O1831" s="17">
        <v>0.405094788335085</v>
      </c>
      <c r="P1831" s="17">
        <v>0.32753108248107798</v>
      </c>
      <c r="Q1831" s="17">
        <v>0.32779232365888999</v>
      </c>
      <c r="R1831" s="17"/>
      <c r="S1831" s="17">
        <v>0.4</v>
      </c>
      <c r="T1831" s="17">
        <v>0.40952380952381001</v>
      </c>
      <c r="U1831" s="17">
        <v>0.441176470588235</v>
      </c>
      <c r="V1831" s="17">
        <v>0.317460317460317</v>
      </c>
      <c r="W1831" s="17">
        <v>0.37288135593220301</v>
      </c>
      <c r="X1831" s="17">
        <v>0.354430379746835</v>
      </c>
      <c r="Y1831" s="17">
        <v>0.38571428571428601</v>
      </c>
      <c r="Z1831" s="17">
        <v>0.372093023255814</v>
      </c>
      <c r="AA1831" s="17">
        <v>0.4</v>
      </c>
      <c r="AB1831" s="17"/>
      <c r="AC1831" s="17">
        <v>0.32609399092898</v>
      </c>
      <c r="AD1831" s="17">
        <v>0.42043272859747799</v>
      </c>
      <c r="AE1831" s="17">
        <v>0.43044996783017297</v>
      </c>
      <c r="AF1831" s="17"/>
      <c r="AG1831" s="17">
        <v>0.33949734034408202</v>
      </c>
      <c r="AH1831" s="17">
        <v>0.42587468205888002</v>
      </c>
      <c r="AI1831" s="17">
        <v>0.37431728820474602</v>
      </c>
      <c r="AJ1831" s="17">
        <v>0.60753097943838796</v>
      </c>
      <c r="AK1831" s="17">
        <v>0.42081204356011298</v>
      </c>
      <c r="AL1831" s="17"/>
      <c r="AM1831" s="17">
        <v>0.155502400209831</v>
      </c>
      <c r="AN1831" s="17">
        <v>0.40128184664801098</v>
      </c>
      <c r="AO1831" s="17">
        <v>0.427557463228112</v>
      </c>
      <c r="AP1831" s="17">
        <v>0.385993939423739</v>
      </c>
      <c r="AQ1831" s="17">
        <v>0.47259900751725697</v>
      </c>
      <c r="AR1831" s="17"/>
      <c r="AS1831" s="17">
        <v>0.32124485405681402</v>
      </c>
      <c r="AT1831" s="17">
        <v>0.41340196930370898</v>
      </c>
      <c r="AU1831" s="17">
        <v>0.455607912334202</v>
      </c>
      <c r="AV1831" s="17">
        <v>0.34117950876851799</v>
      </c>
      <c r="AW1831" s="17"/>
      <c r="AX1831" s="17">
        <v>0.38731103860754101</v>
      </c>
      <c r="AY1831" s="17"/>
      <c r="AZ1831" s="17">
        <v>0.37534719793891103</v>
      </c>
      <c r="BA1831" s="17">
        <v>0.36511661327661799</v>
      </c>
      <c r="BB1831" s="17">
        <v>0.418821651853993</v>
      </c>
      <c r="BC1831" s="17"/>
      <c r="BD1831" s="17">
        <v>0.38454115786710802</v>
      </c>
      <c r="BE1831" s="17">
        <v>0.37588691275319203</v>
      </c>
    </row>
    <row r="1832" spans="2:57" x14ac:dyDescent="0.35">
      <c r="B1832" t="s">
        <v>104</v>
      </c>
      <c r="C1832" s="17">
        <v>0.38197779909955698</v>
      </c>
      <c r="D1832" s="17">
        <v>0.37860526678897699</v>
      </c>
      <c r="E1832" s="17">
        <v>0.38575722373374299</v>
      </c>
      <c r="F1832" s="17"/>
      <c r="G1832" s="17">
        <v>0.36119613429865399</v>
      </c>
      <c r="H1832" s="17">
        <v>0.36917623633220098</v>
      </c>
      <c r="I1832" s="17">
        <v>0.33787852521913098</v>
      </c>
      <c r="J1832" s="17">
        <v>0.43423511939088899</v>
      </c>
      <c r="K1832" s="17">
        <v>0.44037511640320598</v>
      </c>
      <c r="L1832" s="17">
        <v>0.38074663734488101</v>
      </c>
      <c r="M1832" s="17"/>
      <c r="N1832" s="17">
        <v>0.390918770505645</v>
      </c>
      <c r="O1832" s="17">
        <v>0.35539954456727602</v>
      </c>
      <c r="P1832" s="17">
        <v>0.46398967029731503</v>
      </c>
      <c r="Q1832" s="17">
        <v>0.29362910288765398</v>
      </c>
      <c r="R1832" s="17"/>
      <c r="S1832" s="17">
        <v>0.34166666666666701</v>
      </c>
      <c r="T1832" s="17">
        <v>0.371428571428571</v>
      </c>
      <c r="U1832" s="17">
        <v>0.38235294117647101</v>
      </c>
      <c r="V1832" s="17">
        <v>0.42857142857142899</v>
      </c>
      <c r="W1832" s="17">
        <v>0.40677966101694901</v>
      </c>
      <c r="X1832" s="17">
        <v>0.40506329113924</v>
      </c>
      <c r="Y1832" s="17">
        <v>0.35714285714285698</v>
      </c>
      <c r="Z1832" s="17">
        <v>0.34883720930232598</v>
      </c>
      <c r="AA1832" s="17">
        <v>0.4</v>
      </c>
      <c r="AB1832" s="17"/>
      <c r="AC1832" s="17">
        <v>0.44490813566867699</v>
      </c>
      <c r="AD1832" s="17">
        <v>0.35974151063929699</v>
      </c>
      <c r="AE1832" s="17">
        <v>0.31352015472671702</v>
      </c>
      <c r="AF1832" s="17"/>
      <c r="AG1832" s="17">
        <v>0.40245132919865001</v>
      </c>
      <c r="AH1832" s="17">
        <v>0.36315921375633903</v>
      </c>
      <c r="AI1832" s="17">
        <v>0.35136554754399302</v>
      </c>
      <c r="AJ1832" s="17">
        <v>0.18883113101711901</v>
      </c>
      <c r="AK1832" s="17">
        <v>0.45572243656322797</v>
      </c>
      <c r="AL1832" s="17"/>
      <c r="AM1832" s="17">
        <v>0.39744219737061398</v>
      </c>
      <c r="AN1832" s="17">
        <v>0.38294590276197399</v>
      </c>
      <c r="AO1832" s="17">
        <v>0.33532239857830298</v>
      </c>
      <c r="AP1832" s="17">
        <v>0.44300090506227102</v>
      </c>
      <c r="AQ1832" s="17">
        <v>0.35882236872640599</v>
      </c>
      <c r="AR1832" s="17"/>
      <c r="AS1832" s="17">
        <v>0.47177090871677602</v>
      </c>
      <c r="AT1832" s="17">
        <v>0.35523324900118403</v>
      </c>
      <c r="AU1832" s="17">
        <v>0.34504949386929301</v>
      </c>
      <c r="AV1832" s="17">
        <v>0.34092306913685899</v>
      </c>
      <c r="AW1832" s="17"/>
      <c r="AX1832" s="17">
        <v>0.388986588248177</v>
      </c>
      <c r="AY1832" s="17"/>
      <c r="AZ1832" s="17">
        <v>0.41374320173361301</v>
      </c>
      <c r="BA1832" s="17">
        <v>0.35702265026827001</v>
      </c>
      <c r="BB1832" s="17">
        <v>0.39046490304890302</v>
      </c>
      <c r="BC1832" s="17"/>
      <c r="BD1832" s="17">
        <v>0.42188467121777401</v>
      </c>
      <c r="BE1832" s="17">
        <v>0.33823106811396098</v>
      </c>
    </row>
    <row r="1833" spans="2:57" x14ac:dyDescent="0.35">
      <c r="B1833" t="s">
        <v>105</v>
      </c>
      <c r="C1833" s="17">
        <v>0.161558083233769</v>
      </c>
      <c r="D1833" s="17">
        <v>0.18960977216319</v>
      </c>
      <c r="E1833" s="17">
        <v>0.14582033977679901</v>
      </c>
      <c r="F1833" s="17"/>
      <c r="G1833" s="17">
        <v>0.17718446457550499</v>
      </c>
      <c r="H1833" s="17">
        <v>0.16377638475683901</v>
      </c>
      <c r="I1833" s="17">
        <v>0.196173310952171</v>
      </c>
      <c r="J1833" s="17">
        <v>0.12350341909738199</v>
      </c>
      <c r="K1833" s="17">
        <v>0.15231729623040499</v>
      </c>
      <c r="L1833" s="17">
        <v>9.84123222237272E-2</v>
      </c>
      <c r="M1833" s="17"/>
      <c r="N1833" s="17">
        <v>0.146255478579498</v>
      </c>
      <c r="O1833" s="17">
        <v>0.139389077421854</v>
      </c>
      <c r="P1833" s="17">
        <v>0.15366852084084201</v>
      </c>
      <c r="Q1833" s="17">
        <v>0.303434276043267</v>
      </c>
      <c r="R1833" s="17"/>
      <c r="S1833" s="17">
        <v>0.16666666666666699</v>
      </c>
      <c r="T1833" s="17">
        <v>0.14285714285714299</v>
      </c>
      <c r="U1833" s="17">
        <v>0.17647058823529399</v>
      </c>
      <c r="V1833" s="17">
        <v>0.14285714285714299</v>
      </c>
      <c r="W1833" s="17">
        <v>0.152542372881356</v>
      </c>
      <c r="X1833" s="17">
        <v>0.177215189873418</v>
      </c>
      <c r="Y1833" s="17">
        <v>0.157142857142857</v>
      </c>
      <c r="Z1833" s="17">
        <v>0.25581395348837199</v>
      </c>
      <c r="AA1833" s="17">
        <v>0.14444444444444399</v>
      </c>
      <c r="AB1833" s="17"/>
      <c r="AC1833" s="17">
        <v>0.16813928917130899</v>
      </c>
      <c r="AD1833" s="17">
        <v>0.16125938560957301</v>
      </c>
      <c r="AE1833" s="17">
        <v>0.14132203450681399</v>
      </c>
      <c r="AF1833" s="17"/>
      <c r="AG1833" s="17">
        <v>0.214351873975865</v>
      </c>
      <c r="AH1833" s="17">
        <v>0.135271613089679</v>
      </c>
      <c r="AI1833" s="17">
        <v>0.21342979397436801</v>
      </c>
      <c r="AJ1833" s="17">
        <v>0</v>
      </c>
      <c r="AK1833" s="17">
        <v>0.100839901970517</v>
      </c>
      <c r="AL1833" s="17"/>
      <c r="AM1833" s="17">
        <v>0.31607961626050701</v>
      </c>
      <c r="AN1833" s="17">
        <v>0.14891770193932599</v>
      </c>
      <c r="AO1833" s="17">
        <v>0.17420689759761601</v>
      </c>
      <c r="AP1833" s="17">
        <v>0.10933553703870599</v>
      </c>
      <c r="AQ1833" s="17">
        <v>0</v>
      </c>
      <c r="AR1833" s="17"/>
      <c r="AS1833" s="17">
        <v>0.15037531457689299</v>
      </c>
      <c r="AT1833" s="17">
        <v>0.15956143610985801</v>
      </c>
      <c r="AU1833" s="17">
        <v>0.14702241567464</v>
      </c>
      <c r="AV1833" s="17">
        <v>0.206095881117667</v>
      </c>
      <c r="AW1833" s="17"/>
      <c r="AX1833" s="17">
        <v>0.15835902545198099</v>
      </c>
      <c r="AY1833" s="17"/>
      <c r="AZ1833" s="17">
        <v>0.13895280249523401</v>
      </c>
      <c r="BA1833" s="17">
        <v>0.193575961214348</v>
      </c>
      <c r="BB1833" s="17">
        <v>0.13721169622097401</v>
      </c>
      <c r="BC1833" s="17"/>
      <c r="BD1833" s="17">
        <v>0.15246556992135599</v>
      </c>
      <c r="BE1833" s="17">
        <v>0.18450747446296401</v>
      </c>
    </row>
    <row r="1834" spans="2:57" x14ac:dyDescent="0.35">
      <c r="B1834" t="s">
        <v>106</v>
      </c>
      <c r="C1834" s="17">
        <v>3.6299886911343698E-2</v>
      </c>
      <c r="D1834" s="17">
        <v>5.41816286354036E-2</v>
      </c>
      <c r="E1834" s="17">
        <v>2.59542020709417E-2</v>
      </c>
      <c r="F1834" s="17"/>
      <c r="G1834" s="17">
        <v>8.8825892468337594E-2</v>
      </c>
      <c r="H1834" s="17">
        <v>5.17854218281786E-2</v>
      </c>
      <c r="I1834" s="17">
        <v>3.9237994797265099E-2</v>
      </c>
      <c r="J1834" s="17">
        <v>9.0694116883801301E-3</v>
      </c>
      <c r="K1834" s="17">
        <v>9.9787396757767301E-3</v>
      </c>
      <c r="L1834" s="17">
        <v>0</v>
      </c>
      <c r="M1834" s="17"/>
      <c r="N1834" s="17">
        <v>3.20292163261277E-2</v>
      </c>
      <c r="O1834" s="17">
        <v>5.96229477831293E-2</v>
      </c>
      <c r="P1834" s="17">
        <v>2.79464183700587E-2</v>
      </c>
      <c r="Q1834" s="17">
        <v>1.38538355008101E-2</v>
      </c>
      <c r="R1834" s="17"/>
      <c r="S1834" s="17">
        <v>0.05</v>
      </c>
      <c r="T1834" s="17">
        <v>4.7619047619047603E-2</v>
      </c>
      <c r="U1834" s="17">
        <v>0</v>
      </c>
      <c r="V1834" s="17">
        <v>4.7619047619047603E-2</v>
      </c>
      <c r="W1834" s="17">
        <v>1.6949152542372899E-2</v>
      </c>
      <c r="X1834" s="17">
        <v>2.53164556962025E-2</v>
      </c>
      <c r="Y1834" s="17">
        <v>7.1428571428571397E-2</v>
      </c>
      <c r="Z1834" s="17">
        <v>0</v>
      </c>
      <c r="AA1834" s="17">
        <v>3.3333333333333298E-2</v>
      </c>
      <c r="AB1834" s="17"/>
      <c r="AC1834" s="17">
        <v>2.64689087538699E-2</v>
      </c>
      <c r="AD1834" s="17">
        <v>3.9659401539847497E-2</v>
      </c>
      <c r="AE1834" s="17">
        <v>5.0729468964714301E-2</v>
      </c>
      <c r="AF1834" s="17"/>
      <c r="AG1834" s="17">
        <v>2.5250524261898898E-2</v>
      </c>
      <c r="AH1834" s="17">
        <v>4.25323609520111E-2</v>
      </c>
      <c r="AI1834" s="17">
        <v>2.0419477759361399E-2</v>
      </c>
      <c r="AJ1834" s="17">
        <v>0</v>
      </c>
      <c r="AK1834" s="17">
        <v>2.2625617906142401E-2</v>
      </c>
      <c r="AL1834" s="17"/>
      <c r="AM1834" s="17">
        <v>8.2997889377124295E-2</v>
      </c>
      <c r="AN1834" s="17">
        <v>1.6391464183756501E-2</v>
      </c>
      <c r="AO1834" s="17">
        <v>2.7847181173908199E-2</v>
      </c>
      <c r="AP1834" s="17">
        <v>4.4488007713645597E-2</v>
      </c>
      <c r="AQ1834" s="17">
        <v>8.5453988994604005E-2</v>
      </c>
      <c r="AR1834" s="17"/>
      <c r="AS1834" s="17">
        <v>4.9955943987498698E-3</v>
      </c>
      <c r="AT1834" s="17">
        <v>5.2797058048079201E-2</v>
      </c>
      <c r="AU1834" s="17">
        <v>8.0112432049707308E-3</v>
      </c>
      <c r="AV1834" s="17">
        <v>9.2029016197109001E-2</v>
      </c>
      <c r="AW1834" s="17"/>
      <c r="AX1834" s="17">
        <v>3.5315215795651701E-2</v>
      </c>
      <c r="AY1834" s="17"/>
      <c r="AZ1834" s="17">
        <v>2.05594454013595E-2</v>
      </c>
      <c r="BA1834" s="17">
        <v>6.1501105322477698E-2</v>
      </c>
      <c r="BB1834" s="17">
        <v>2.3356196085553099E-2</v>
      </c>
      <c r="BC1834" s="17"/>
      <c r="BD1834" s="17">
        <v>1.3956101108410999E-2</v>
      </c>
      <c r="BE1834" s="17">
        <v>6.6952800566496398E-2</v>
      </c>
    </row>
    <row r="1835" spans="2:57" x14ac:dyDescent="0.35">
      <c r="B1835" t="s">
        <v>107</v>
      </c>
      <c r="C1835" s="17">
        <v>2.1669029599227799E-2</v>
      </c>
      <c r="D1835" s="17">
        <v>3.1812759127153901E-2</v>
      </c>
      <c r="E1835" s="17">
        <v>1.5805324913062201E-2</v>
      </c>
      <c r="F1835" s="17"/>
      <c r="G1835" s="17">
        <v>3.96837719360126E-2</v>
      </c>
      <c r="H1835" s="17">
        <v>2.5825577325339698E-2</v>
      </c>
      <c r="I1835" s="17">
        <v>1.57111897822074E-2</v>
      </c>
      <c r="J1835" s="17">
        <v>1.8735669992369301E-2</v>
      </c>
      <c r="K1835" s="17">
        <v>1.2452102501396599E-2</v>
      </c>
      <c r="L1835" s="17">
        <v>2.90619548603273E-2</v>
      </c>
      <c r="M1835" s="17"/>
      <c r="N1835" s="17">
        <v>1.8347099477391E-2</v>
      </c>
      <c r="O1835" s="17">
        <v>3.4601466512440199E-2</v>
      </c>
      <c r="P1835" s="17">
        <v>1.7561702769885501E-2</v>
      </c>
      <c r="Q1835" s="17">
        <v>1.3550370532697101E-2</v>
      </c>
      <c r="R1835" s="17"/>
      <c r="S1835" s="17">
        <v>3.3333333333333298E-2</v>
      </c>
      <c r="T1835" s="17">
        <v>1.9047619047619001E-2</v>
      </c>
      <c r="U1835" s="17">
        <v>0</v>
      </c>
      <c r="V1835" s="17">
        <v>4.7619047619047603E-2</v>
      </c>
      <c r="W1835" s="17">
        <v>1.6949152542372899E-2</v>
      </c>
      <c r="X1835" s="17">
        <v>2.53164556962025E-2</v>
      </c>
      <c r="Y1835" s="17">
        <v>1.4285714285714299E-2</v>
      </c>
      <c r="Z1835" s="17">
        <v>2.32558139534884E-2</v>
      </c>
      <c r="AA1835" s="17">
        <v>1.1111111111111099E-2</v>
      </c>
      <c r="AB1835" s="17"/>
      <c r="AC1835" s="17">
        <v>2.0224319808740801E-2</v>
      </c>
      <c r="AD1835" s="17">
        <v>1.5539842196080501E-2</v>
      </c>
      <c r="AE1835" s="17">
        <v>3.9413152432320603E-2</v>
      </c>
      <c r="AF1835" s="17"/>
      <c r="AG1835" s="17">
        <v>1.39672872307433E-2</v>
      </c>
      <c r="AH1835" s="17">
        <v>2.31525022454247E-2</v>
      </c>
      <c r="AI1835" s="17">
        <v>4.04678925175311E-2</v>
      </c>
      <c r="AJ1835" s="17">
        <v>0</v>
      </c>
      <c r="AK1835" s="17">
        <v>0</v>
      </c>
      <c r="AL1835" s="17"/>
      <c r="AM1835" s="17">
        <v>1.55076366236653E-2</v>
      </c>
      <c r="AN1835" s="17">
        <v>3.2085918393157602E-2</v>
      </c>
      <c r="AO1835" s="17">
        <v>2.7144125769948398E-2</v>
      </c>
      <c r="AP1835" s="17">
        <v>1.2203928430978899E-2</v>
      </c>
      <c r="AQ1835" s="17">
        <v>3.9307395106195298E-2</v>
      </c>
      <c r="AR1835" s="17"/>
      <c r="AS1835" s="17">
        <v>3.9693228309913703E-2</v>
      </c>
      <c r="AT1835" s="17">
        <v>1.4694624541500501E-2</v>
      </c>
      <c r="AU1835" s="17">
        <v>1.24119398148245E-2</v>
      </c>
      <c r="AV1835" s="17">
        <v>1.9772524779846999E-2</v>
      </c>
      <c r="AW1835" s="17"/>
      <c r="AX1835" s="17">
        <v>1.9009070089088899E-2</v>
      </c>
      <c r="AY1835" s="17"/>
      <c r="AZ1835" s="17">
        <v>3.1961162335926302E-2</v>
      </c>
      <c r="BA1835" s="17">
        <v>1.5314387102522401E-2</v>
      </c>
      <c r="BB1835" s="17">
        <v>2.03959600970996E-2</v>
      </c>
      <c r="BC1835" s="17"/>
      <c r="BD1835" s="17">
        <v>2.0379130030682001E-2</v>
      </c>
      <c r="BE1835" s="17">
        <v>2.1302327013272698E-2</v>
      </c>
    </row>
    <row r="1836" spans="2:57" x14ac:dyDescent="0.35">
      <c r="B1836" t="s">
        <v>81</v>
      </c>
      <c r="C1836" s="17">
        <v>1.16989058481038E-2</v>
      </c>
      <c r="D1836" s="17">
        <v>1.17248360165172E-2</v>
      </c>
      <c r="E1836" s="17">
        <v>1.17386631219205E-2</v>
      </c>
      <c r="F1836" s="17"/>
      <c r="G1836" s="17">
        <v>4.3020276229121003E-2</v>
      </c>
      <c r="H1836" s="17">
        <v>1.12197880257663E-2</v>
      </c>
      <c r="I1836" s="17">
        <v>5.3867635748762197E-3</v>
      </c>
      <c r="J1836" s="17">
        <v>8.5185858372497005E-3</v>
      </c>
      <c r="K1836" s="17">
        <v>0</v>
      </c>
      <c r="L1836" s="17">
        <v>2.6998914854810301E-2</v>
      </c>
      <c r="M1836" s="17"/>
      <c r="N1836" s="17">
        <v>8.4994788004913308E-3</v>
      </c>
      <c r="O1836" s="17">
        <v>5.8921753802146197E-3</v>
      </c>
      <c r="P1836" s="17">
        <v>9.3026052408202407E-3</v>
      </c>
      <c r="Q1836" s="17">
        <v>4.7740091376682801E-2</v>
      </c>
      <c r="R1836" s="17"/>
      <c r="S1836" s="17">
        <v>8.3333333333333297E-3</v>
      </c>
      <c r="T1836" s="17">
        <v>9.5238095238095195E-3</v>
      </c>
      <c r="U1836" s="17">
        <v>0</v>
      </c>
      <c r="V1836" s="17">
        <v>1.58730158730159E-2</v>
      </c>
      <c r="W1836" s="17">
        <v>3.3898305084745797E-2</v>
      </c>
      <c r="X1836" s="17">
        <v>1.26582278481013E-2</v>
      </c>
      <c r="Y1836" s="17">
        <v>1.4285714285714299E-2</v>
      </c>
      <c r="Z1836" s="17">
        <v>0</v>
      </c>
      <c r="AA1836" s="17">
        <v>1.1111111111111099E-2</v>
      </c>
      <c r="AB1836" s="17"/>
      <c r="AC1836" s="17">
        <v>1.41653556684221E-2</v>
      </c>
      <c r="AD1836" s="17">
        <v>3.3671314177237E-3</v>
      </c>
      <c r="AE1836" s="17">
        <v>2.45652215392607E-2</v>
      </c>
      <c r="AF1836" s="17"/>
      <c r="AG1836" s="17">
        <v>4.4816449887599601E-3</v>
      </c>
      <c r="AH1836" s="17">
        <v>1.00096278976664E-2</v>
      </c>
      <c r="AI1836" s="17">
        <v>0</v>
      </c>
      <c r="AJ1836" s="17">
        <v>0.20363788954449299</v>
      </c>
      <c r="AK1836" s="17">
        <v>0</v>
      </c>
      <c r="AL1836" s="17"/>
      <c r="AM1836" s="17">
        <v>3.2470260158258699E-2</v>
      </c>
      <c r="AN1836" s="17">
        <v>1.8377166073774098E-2</v>
      </c>
      <c r="AO1836" s="17">
        <v>7.9219336521131594E-3</v>
      </c>
      <c r="AP1836" s="17">
        <v>4.97768233066034E-3</v>
      </c>
      <c r="AQ1836" s="17">
        <v>4.3817239655537098E-2</v>
      </c>
      <c r="AR1836" s="17"/>
      <c r="AS1836" s="17">
        <v>1.1920099940853799E-2</v>
      </c>
      <c r="AT1836" s="17">
        <v>4.3116629956696699E-3</v>
      </c>
      <c r="AU1836" s="17">
        <v>3.1896995102070301E-2</v>
      </c>
      <c r="AV1836" s="17">
        <v>0</v>
      </c>
      <c r="AW1836" s="17"/>
      <c r="AX1836" s="17">
        <v>1.1019061807560199E-2</v>
      </c>
      <c r="AY1836" s="17"/>
      <c r="AZ1836" s="17">
        <v>1.9436190094955098E-2</v>
      </c>
      <c r="BA1836" s="17">
        <v>7.4692828157639102E-3</v>
      </c>
      <c r="BB1836" s="17">
        <v>9.7495926934779292E-3</v>
      </c>
      <c r="BC1836" s="17"/>
      <c r="BD1836" s="17">
        <v>6.7733698546697399E-3</v>
      </c>
      <c r="BE1836" s="17">
        <v>1.31194170901136E-2</v>
      </c>
    </row>
    <row r="1837" spans="2:57" x14ac:dyDescent="0.35">
      <c r="B1837" t="s">
        <v>108</v>
      </c>
      <c r="C1837" s="17">
        <v>0.76877409440755595</v>
      </c>
      <c r="D1837" s="17">
        <v>0.71267100405773598</v>
      </c>
      <c r="E1837" s="17">
        <v>0.80068147011727697</v>
      </c>
      <c r="F1837" s="17"/>
      <c r="G1837" s="17">
        <v>0.65128559479102399</v>
      </c>
      <c r="H1837" s="17">
        <v>0.74739282806387597</v>
      </c>
      <c r="I1837" s="17">
        <v>0.74349074089348</v>
      </c>
      <c r="J1837" s="17">
        <v>0.84017291338461897</v>
      </c>
      <c r="K1837" s="17">
        <v>0.82525186159242203</v>
      </c>
      <c r="L1837" s="17">
        <v>0.845526808061135</v>
      </c>
      <c r="M1837" s="17"/>
      <c r="N1837" s="17">
        <v>0.79486872681649201</v>
      </c>
      <c r="O1837" s="17">
        <v>0.76049433290236201</v>
      </c>
      <c r="P1837" s="17">
        <v>0.79152075277839296</v>
      </c>
      <c r="Q1837" s="17">
        <v>0.62142142654654298</v>
      </c>
      <c r="R1837" s="17"/>
      <c r="S1837" s="17">
        <v>0.74166666666666703</v>
      </c>
      <c r="T1837" s="17">
        <v>0.78095238095238095</v>
      </c>
      <c r="U1837" s="17">
        <v>0.82352941176470595</v>
      </c>
      <c r="V1837" s="17">
        <v>0.74603174603174605</v>
      </c>
      <c r="W1837" s="17">
        <v>0.77966101694915202</v>
      </c>
      <c r="X1837" s="17">
        <v>0.759493670886076</v>
      </c>
      <c r="Y1837" s="17">
        <v>0.74285714285714299</v>
      </c>
      <c r="Z1837" s="17">
        <v>0.72093023255813904</v>
      </c>
      <c r="AA1837" s="17">
        <v>0.8</v>
      </c>
      <c r="AB1837" s="17"/>
      <c r="AC1837" s="17">
        <v>0.77100212659765799</v>
      </c>
      <c r="AD1837" s="17">
        <v>0.78017423923677498</v>
      </c>
      <c r="AE1837" s="17">
        <v>0.74397012255688999</v>
      </c>
      <c r="AF1837" s="17"/>
      <c r="AG1837" s="17">
        <v>0.74194866954273297</v>
      </c>
      <c r="AH1837" s="17">
        <v>0.78903389581521899</v>
      </c>
      <c r="AI1837" s="17">
        <v>0.72568283574873904</v>
      </c>
      <c r="AJ1837" s="17">
        <v>0.79636211045550698</v>
      </c>
      <c r="AK1837" s="17">
        <v>0.87653448012334101</v>
      </c>
      <c r="AL1837" s="17"/>
      <c r="AM1837" s="17">
        <v>0.55294459758044501</v>
      </c>
      <c r="AN1837" s="17">
        <v>0.78422774940998596</v>
      </c>
      <c r="AO1837" s="17">
        <v>0.76287986180641498</v>
      </c>
      <c r="AP1837" s="17">
        <v>0.82899484448601002</v>
      </c>
      <c r="AQ1837" s="17">
        <v>0.83142137624366397</v>
      </c>
      <c r="AR1837" s="17"/>
      <c r="AS1837" s="17">
        <v>0.79301576277358998</v>
      </c>
      <c r="AT1837" s="17">
        <v>0.76863521830489301</v>
      </c>
      <c r="AU1837" s="17">
        <v>0.80065740620349402</v>
      </c>
      <c r="AV1837" s="17">
        <v>0.68210257790537698</v>
      </c>
      <c r="AW1837" s="17"/>
      <c r="AX1837" s="17">
        <v>0.77629762685571801</v>
      </c>
      <c r="AY1837" s="17"/>
      <c r="AZ1837" s="17">
        <v>0.78909039967252503</v>
      </c>
      <c r="BA1837" s="17">
        <v>0.722139263544888</v>
      </c>
      <c r="BB1837" s="17">
        <v>0.80928655490289503</v>
      </c>
      <c r="BC1837" s="17"/>
      <c r="BD1837" s="17">
        <v>0.80642582908488103</v>
      </c>
      <c r="BE1837" s="17">
        <v>0.71411798086715295</v>
      </c>
    </row>
    <row r="1838" spans="2:57" x14ac:dyDescent="0.35">
      <c r="B1838" t="s">
        <v>109</v>
      </c>
      <c r="C1838" s="17">
        <v>5.7968916510571497E-2</v>
      </c>
      <c r="D1838" s="17">
        <v>8.5994387762557398E-2</v>
      </c>
      <c r="E1838" s="17">
        <v>4.1759526984003897E-2</v>
      </c>
      <c r="F1838" s="17"/>
      <c r="G1838" s="17">
        <v>0.12850966440434999</v>
      </c>
      <c r="H1838" s="17">
        <v>7.7610999153518295E-2</v>
      </c>
      <c r="I1838" s="17">
        <v>5.4949184579472503E-2</v>
      </c>
      <c r="J1838" s="17">
        <v>2.78050816807494E-2</v>
      </c>
      <c r="K1838" s="17">
        <v>2.24308421771733E-2</v>
      </c>
      <c r="L1838" s="17">
        <v>2.90619548603273E-2</v>
      </c>
      <c r="M1838" s="17"/>
      <c r="N1838" s="17">
        <v>5.0376315803518701E-2</v>
      </c>
      <c r="O1838" s="17">
        <v>9.4224414295569506E-2</v>
      </c>
      <c r="P1838" s="17">
        <v>4.5508121139944201E-2</v>
      </c>
      <c r="Q1838" s="17">
        <v>2.7404206033507201E-2</v>
      </c>
      <c r="R1838" s="17"/>
      <c r="S1838" s="17">
        <v>8.3333333333333301E-2</v>
      </c>
      <c r="T1838" s="17">
        <v>6.6666666666666693E-2</v>
      </c>
      <c r="U1838" s="17">
        <v>0</v>
      </c>
      <c r="V1838" s="17">
        <v>9.5238095238095205E-2</v>
      </c>
      <c r="W1838" s="17">
        <v>3.3898305084745797E-2</v>
      </c>
      <c r="X1838" s="17">
        <v>5.0632911392405097E-2</v>
      </c>
      <c r="Y1838" s="17">
        <v>8.5714285714285701E-2</v>
      </c>
      <c r="Z1838" s="17">
        <v>2.32558139534884E-2</v>
      </c>
      <c r="AA1838" s="17">
        <v>4.4444444444444398E-2</v>
      </c>
      <c r="AB1838" s="17"/>
      <c r="AC1838" s="17">
        <v>4.6693228562610697E-2</v>
      </c>
      <c r="AD1838" s="17">
        <v>5.5199243735927897E-2</v>
      </c>
      <c r="AE1838" s="17">
        <v>9.0142621397034897E-2</v>
      </c>
      <c r="AF1838" s="17"/>
      <c r="AG1838" s="17">
        <v>3.9217811492642203E-2</v>
      </c>
      <c r="AH1838" s="17">
        <v>6.56848631974358E-2</v>
      </c>
      <c r="AI1838" s="17">
        <v>6.0887370276892498E-2</v>
      </c>
      <c r="AJ1838" s="17">
        <v>0</v>
      </c>
      <c r="AK1838" s="17">
        <v>2.2625617906142401E-2</v>
      </c>
      <c r="AL1838" s="17"/>
      <c r="AM1838" s="17">
        <v>9.8505526000789601E-2</v>
      </c>
      <c r="AN1838" s="17">
        <v>4.8477382576914099E-2</v>
      </c>
      <c r="AO1838" s="17">
        <v>5.4991306943856601E-2</v>
      </c>
      <c r="AP1838" s="17">
        <v>5.6691936144624498E-2</v>
      </c>
      <c r="AQ1838" s="17">
        <v>0.124761384100799</v>
      </c>
      <c r="AR1838" s="17"/>
      <c r="AS1838" s="17">
        <v>4.4688822708663499E-2</v>
      </c>
      <c r="AT1838" s="17">
        <v>6.7491682589579799E-2</v>
      </c>
      <c r="AU1838" s="17">
        <v>2.0423183019795298E-2</v>
      </c>
      <c r="AV1838" s="17">
        <v>0.11180154097695599</v>
      </c>
      <c r="AW1838" s="17"/>
      <c r="AX1838" s="17">
        <v>5.43242858847406E-2</v>
      </c>
      <c r="AY1838" s="17"/>
      <c r="AZ1838" s="17">
        <v>5.2520607737285799E-2</v>
      </c>
      <c r="BA1838" s="17">
        <v>7.6815492425000104E-2</v>
      </c>
      <c r="BB1838" s="17">
        <v>4.3752156182652803E-2</v>
      </c>
      <c r="BC1838" s="17"/>
      <c r="BD1838" s="17">
        <v>3.4335231139093002E-2</v>
      </c>
      <c r="BE1838" s="17">
        <v>8.8255127579769097E-2</v>
      </c>
    </row>
    <row r="1839" spans="2:57" x14ac:dyDescent="0.35">
      <c r="B1839" t="s">
        <v>110</v>
      </c>
      <c r="C1839" s="17">
        <v>0.71080517789698505</v>
      </c>
      <c r="D1839" s="17">
        <v>0.62667661629517801</v>
      </c>
      <c r="E1839" s="17">
        <v>0.75892194313327299</v>
      </c>
      <c r="F1839" s="17"/>
      <c r="G1839" s="17">
        <v>0.52277593038667303</v>
      </c>
      <c r="H1839" s="17">
        <v>0.66978182891035798</v>
      </c>
      <c r="I1839" s="17">
        <v>0.68854155631400804</v>
      </c>
      <c r="J1839" s="17">
        <v>0.81236783170386995</v>
      </c>
      <c r="K1839" s="17">
        <v>0.80282101941524797</v>
      </c>
      <c r="L1839" s="17">
        <v>0.81646485320080797</v>
      </c>
      <c r="M1839" s="17"/>
      <c r="N1839" s="17">
        <v>0.74449241101297303</v>
      </c>
      <c r="O1839" s="17">
        <v>0.66626991860679197</v>
      </c>
      <c r="P1839" s="17">
        <v>0.746012631638449</v>
      </c>
      <c r="Q1839" s="17">
        <v>0.59401722051303596</v>
      </c>
      <c r="R1839" s="17"/>
      <c r="S1839" s="17">
        <v>0.65833333333333299</v>
      </c>
      <c r="T1839" s="17">
        <v>0.71428571428571397</v>
      </c>
      <c r="U1839" s="17">
        <v>0.82352941176470595</v>
      </c>
      <c r="V1839" s="17">
        <v>0.65079365079365104</v>
      </c>
      <c r="W1839" s="17">
        <v>0.74576271186440701</v>
      </c>
      <c r="X1839" s="17">
        <v>0.708860759493671</v>
      </c>
      <c r="Y1839" s="17">
        <v>0.65714285714285703</v>
      </c>
      <c r="Z1839" s="17">
        <v>0.69767441860465096</v>
      </c>
      <c r="AA1839" s="17">
        <v>0.75555555555555598</v>
      </c>
      <c r="AB1839" s="17"/>
      <c r="AC1839" s="17">
        <v>0.72430889803504706</v>
      </c>
      <c r="AD1839" s="17">
        <v>0.72497499550084699</v>
      </c>
      <c r="AE1839" s="17">
        <v>0.653827501159855</v>
      </c>
      <c r="AF1839" s="17"/>
      <c r="AG1839" s="17">
        <v>0.70273085805009095</v>
      </c>
      <c r="AH1839" s="17">
        <v>0.72334903261778305</v>
      </c>
      <c r="AI1839" s="17">
        <v>0.66479546547184698</v>
      </c>
      <c r="AJ1839" s="17">
        <v>0.79636211045550698</v>
      </c>
      <c r="AK1839" s="17">
        <v>0.85390886221719897</v>
      </c>
      <c r="AL1839" s="17"/>
      <c r="AM1839" s="17">
        <v>0.45443907157965502</v>
      </c>
      <c r="AN1839" s="17">
        <v>0.73575036683307204</v>
      </c>
      <c r="AO1839" s="17">
        <v>0.70788855486255797</v>
      </c>
      <c r="AP1839" s="17">
        <v>0.77230290834138504</v>
      </c>
      <c r="AQ1839" s="17">
        <v>0.70665999214286401</v>
      </c>
      <c r="AR1839" s="17"/>
      <c r="AS1839" s="17">
        <v>0.74832694006492695</v>
      </c>
      <c r="AT1839" s="17">
        <v>0.70114353571531296</v>
      </c>
      <c r="AU1839" s="17">
        <v>0.78023422318369895</v>
      </c>
      <c r="AV1839" s="17">
        <v>0.57030103692842105</v>
      </c>
      <c r="AW1839" s="17"/>
      <c r="AX1839" s="17">
        <v>0.72197334097097798</v>
      </c>
      <c r="AY1839" s="17"/>
      <c r="AZ1839" s="17">
        <v>0.73656979193523897</v>
      </c>
      <c r="BA1839" s="17">
        <v>0.64532377111988803</v>
      </c>
      <c r="BB1839" s="17">
        <v>0.76553439872024198</v>
      </c>
      <c r="BC1839" s="17"/>
      <c r="BD1839" s="17">
        <v>0.77209059794578805</v>
      </c>
      <c r="BE1839" s="17">
        <v>0.625862853287384</v>
      </c>
    </row>
    <row r="1840" spans="2:57" x14ac:dyDescent="0.35">
      <c r="C1840" s="17"/>
      <c r="D1840" s="17"/>
      <c r="E1840" s="17"/>
      <c r="F1840" s="17"/>
      <c r="G1840" s="17"/>
      <c r="H1840" s="17"/>
      <c r="I1840" s="17"/>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row>
    <row r="1841" spans="2:57" x14ac:dyDescent="0.35">
      <c r="B1841" s="6" t="s">
        <v>670</v>
      </c>
      <c r="C1841" s="17"/>
      <c r="D1841" s="17"/>
      <c r="E1841" s="17"/>
      <c r="F1841" s="17"/>
      <c r="G1841" s="17"/>
      <c r="H1841" s="17"/>
      <c r="I1841" s="17"/>
      <c r="J1841" s="17"/>
      <c r="K1841" s="17"/>
      <c r="L1841" s="17"/>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row>
    <row r="1842" spans="2:57" x14ac:dyDescent="0.35">
      <c r="B1842" s="24" t="s">
        <v>85</v>
      </c>
      <c r="C1842" s="17"/>
      <c r="D1842" s="17"/>
      <c r="E1842" s="17"/>
      <c r="F1842" s="17"/>
      <c r="G1842" s="17"/>
      <c r="H1842" s="17"/>
      <c r="I1842" s="17"/>
      <c r="J1842" s="17"/>
      <c r="K1842" s="17"/>
      <c r="L1842" s="17"/>
      <c r="M1842" s="17"/>
      <c r="N1842" s="17"/>
      <c r="O1842" s="17"/>
      <c r="P1842" s="17"/>
      <c r="Q1842" s="17"/>
      <c r="R1842" s="17"/>
      <c r="S1842" s="17"/>
      <c r="T1842" s="17"/>
      <c r="U1842" s="17"/>
      <c r="V1842" s="17"/>
      <c r="W1842" s="17"/>
      <c r="X1842" s="17"/>
      <c r="Y1842" s="17"/>
      <c r="Z1842" s="17"/>
      <c r="AA1842" s="17"/>
      <c r="AB1842" s="17"/>
      <c r="AC1842" s="17"/>
      <c r="AD1842" s="17"/>
      <c r="AE1842" s="17"/>
      <c r="AF1842" s="17"/>
      <c r="AG1842" s="17"/>
      <c r="AH1842" s="17"/>
      <c r="AI1842" s="17"/>
      <c r="AJ1842" s="17"/>
      <c r="AK1842" s="17"/>
      <c r="AL1842" s="17"/>
      <c r="AM1842" s="17"/>
      <c r="AN1842" s="17"/>
      <c r="AO1842" s="17"/>
      <c r="AP1842" s="17"/>
      <c r="AQ1842" s="17"/>
      <c r="AR1842" s="17"/>
      <c r="AS1842" s="17"/>
      <c r="AT1842" s="17"/>
      <c r="AU1842" s="17"/>
      <c r="AV1842" s="17"/>
      <c r="AW1842" s="17"/>
      <c r="AX1842" s="17"/>
      <c r="AY1842" s="17"/>
      <c r="AZ1842" s="17"/>
      <c r="BA1842" s="17"/>
      <c r="BB1842" s="17"/>
      <c r="BC1842" s="17"/>
      <c r="BD1842" s="17"/>
      <c r="BE1842" s="17"/>
    </row>
    <row r="1843" spans="2:57" x14ac:dyDescent="0.35">
      <c r="B1843" t="s">
        <v>103</v>
      </c>
      <c r="C1843" s="17">
        <v>0.357558371695472</v>
      </c>
      <c r="D1843" s="17">
        <v>0.29269446702918001</v>
      </c>
      <c r="E1843" s="17">
        <v>0.39491536910793901</v>
      </c>
      <c r="F1843" s="17"/>
      <c r="G1843" s="17">
        <v>0.20873035213751301</v>
      </c>
      <c r="H1843" s="17">
        <v>0.34888703167306201</v>
      </c>
      <c r="I1843" s="17">
        <v>0.34500421934984499</v>
      </c>
      <c r="J1843" s="17">
        <v>0.39320953264681602</v>
      </c>
      <c r="K1843" s="17">
        <v>0.36835495818436098</v>
      </c>
      <c r="L1843" s="17">
        <v>0.60041554923667595</v>
      </c>
      <c r="M1843" s="17"/>
      <c r="N1843" s="17">
        <v>0.384600181790342</v>
      </c>
      <c r="O1843" s="17">
        <v>0.36492648619550599</v>
      </c>
      <c r="P1843" s="17">
        <v>0.31236213605916402</v>
      </c>
      <c r="Q1843" s="17">
        <v>0.26338368652262401</v>
      </c>
      <c r="R1843" s="17"/>
      <c r="S1843" s="17">
        <v>0.31666666666666698</v>
      </c>
      <c r="T1843" s="17">
        <v>0.419047619047619</v>
      </c>
      <c r="U1843" s="17">
        <v>0.35294117647058798</v>
      </c>
      <c r="V1843" s="17">
        <v>0.30158730158730201</v>
      </c>
      <c r="W1843" s="17">
        <v>0.38983050847457601</v>
      </c>
      <c r="X1843" s="17">
        <v>0.316455696202532</v>
      </c>
      <c r="Y1843" s="17">
        <v>0.34285714285714303</v>
      </c>
      <c r="Z1843" s="17">
        <v>0.27906976744186002</v>
      </c>
      <c r="AA1843" s="17">
        <v>0.43333333333333302</v>
      </c>
      <c r="AB1843" s="17"/>
      <c r="AC1843" s="17">
        <v>0.36151228259850199</v>
      </c>
      <c r="AD1843" s="17">
        <v>0.35861601449167702</v>
      </c>
      <c r="AE1843" s="17">
        <v>0.371727308135404</v>
      </c>
      <c r="AF1843" s="17"/>
      <c r="AG1843" s="17">
        <v>0.32097121088957098</v>
      </c>
      <c r="AH1843" s="17">
        <v>0.396504865203061</v>
      </c>
      <c r="AI1843" s="17">
        <v>0.329395005763439</v>
      </c>
      <c r="AJ1843" s="17">
        <v>0.60753097943838796</v>
      </c>
      <c r="AK1843" s="17">
        <v>0.45980761757405902</v>
      </c>
      <c r="AL1843" s="17"/>
      <c r="AM1843" s="17">
        <v>0.22091466400264301</v>
      </c>
      <c r="AN1843" s="17">
        <v>0.31419769091439098</v>
      </c>
      <c r="AO1843" s="17">
        <v>0.38380732817563101</v>
      </c>
      <c r="AP1843" s="17">
        <v>0.37416822033670699</v>
      </c>
      <c r="AQ1843" s="17">
        <v>0.44041877745779001</v>
      </c>
      <c r="AR1843" s="17"/>
      <c r="AS1843" s="17">
        <v>0.342894874498965</v>
      </c>
      <c r="AT1843" s="17">
        <v>0.35777599167060098</v>
      </c>
      <c r="AU1843" s="17">
        <v>0.40165855829593999</v>
      </c>
      <c r="AV1843" s="17">
        <v>0.32017276877137302</v>
      </c>
      <c r="AW1843" s="17"/>
      <c r="AX1843" s="17">
        <v>0.37093405248827899</v>
      </c>
      <c r="AY1843" s="17"/>
      <c r="AZ1843" s="17">
        <v>0.33922165353948702</v>
      </c>
      <c r="BA1843" s="17">
        <v>0.32935848873003698</v>
      </c>
      <c r="BB1843" s="17">
        <v>0.40301524130802002</v>
      </c>
      <c r="BC1843" s="17"/>
      <c r="BD1843" s="17">
        <v>0.38772319726805998</v>
      </c>
      <c r="BE1843" s="17">
        <v>0.32836111404659901</v>
      </c>
    </row>
    <row r="1844" spans="2:57" x14ac:dyDescent="0.35">
      <c r="B1844" t="s">
        <v>104</v>
      </c>
      <c r="C1844" s="17">
        <v>0.39410658883142202</v>
      </c>
      <c r="D1844" s="17">
        <v>0.41034318858169599</v>
      </c>
      <c r="E1844" s="17">
        <v>0.38417996621398898</v>
      </c>
      <c r="F1844" s="17"/>
      <c r="G1844" s="17">
        <v>0.41479164003763203</v>
      </c>
      <c r="H1844" s="17">
        <v>0.39376305993650701</v>
      </c>
      <c r="I1844" s="17">
        <v>0.3163062893552</v>
      </c>
      <c r="J1844" s="17">
        <v>0.48481987292489997</v>
      </c>
      <c r="K1844" s="17">
        <v>0.47162652484564799</v>
      </c>
      <c r="L1844" s="17">
        <v>0.241433665771146</v>
      </c>
      <c r="M1844" s="17"/>
      <c r="N1844" s="17">
        <v>0.383491355429317</v>
      </c>
      <c r="O1844" s="17">
        <v>0.40439110564414898</v>
      </c>
      <c r="P1844" s="17">
        <v>0.41918824348693401</v>
      </c>
      <c r="Q1844" s="17">
        <v>0.41328721297626497</v>
      </c>
      <c r="R1844" s="17"/>
      <c r="S1844" s="17">
        <v>0.41666666666666702</v>
      </c>
      <c r="T1844" s="17">
        <v>0.36190476190476201</v>
      </c>
      <c r="U1844" s="17">
        <v>0.41176470588235298</v>
      </c>
      <c r="V1844" s="17">
        <v>0.38095238095238099</v>
      </c>
      <c r="W1844" s="17">
        <v>0.40677966101694901</v>
      </c>
      <c r="X1844" s="17">
        <v>0.455696202531646</v>
      </c>
      <c r="Y1844" s="17">
        <v>0.38571428571428601</v>
      </c>
      <c r="Z1844" s="17">
        <v>0.32558139534883701</v>
      </c>
      <c r="AA1844" s="17">
        <v>0.37777777777777799</v>
      </c>
      <c r="AB1844" s="17"/>
      <c r="AC1844" s="17">
        <v>0.415974875959506</v>
      </c>
      <c r="AD1844" s="17">
        <v>0.39732158358237502</v>
      </c>
      <c r="AE1844" s="17">
        <v>0.317279130255257</v>
      </c>
      <c r="AF1844" s="17"/>
      <c r="AG1844" s="17">
        <v>0.40576441427676302</v>
      </c>
      <c r="AH1844" s="17">
        <v>0.363904255326916</v>
      </c>
      <c r="AI1844" s="17">
        <v>0.39569026538336499</v>
      </c>
      <c r="AJ1844" s="17">
        <v>0.18883113101711901</v>
      </c>
      <c r="AK1844" s="17">
        <v>0.405652782122783</v>
      </c>
      <c r="AL1844" s="17"/>
      <c r="AM1844" s="17">
        <v>0.48606009731508798</v>
      </c>
      <c r="AN1844" s="17">
        <v>0.38697847520592699</v>
      </c>
      <c r="AO1844" s="17">
        <v>0.37767174341142001</v>
      </c>
      <c r="AP1844" s="17">
        <v>0.40436635116395098</v>
      </c>
      <c r="AQ1844" s="17">
        <v>0.30223699774935597</v>
      </c>
      <c r="AR1844" s="17"/>
      <c r="AS1844" s="17">
        <v>0.39694089862715998</v>
      </c>
      <c r="AT1844" s="17">
        <v>0.39596393387086298</v>
      </c>
      <c r="AU1844" s="17">
        <v>0.39238846207753297</v>
      </c>
      <c r="AV1844" s="17">
        <v>0.38729934525056697</v>
      </c>
      <c r="AW1844" s="17"/>
      <c r="AX1844" s="17">
        <v>0.38706366742411802</v>
      </c>
      <c r="AY1844" s="17"/>
      <c r="AZ1844" s="17">
        <v>0.40377025827773</v>
      </c>
      <c r="BA1844" s="17">
        <v>0.35852246234827201</v>
      </c>
      <c r="BB1844" s="17">
        <v>0.43489591127703398</v>
      </c>
      <c r="BC1844" s="17"/>
      <c r="BD1844" s="17">
        <v>0.37537129972087302</v>
      </c>
      <c r="BE1844" s="17">
        <v>0.38160991469900002</v>
      </c>
    </row>
    <row r="1845" spans="2:57" x14ac:dyDescent="0.35">
      <c r="B1845" t="s">
        <v>105</v>
      </c>
      <c r="C1845" s="17">
        <v>0.16387836486586499</v>
      </c>
      <c r="D1845" s="17">
        <v>0.181985232255341</v>
      </c>
      <c r="E1845" s="17">
        <v>0.15400014217517899</v>
      </c>
      <c r="F1845" s="17"/>
      <c r="G1845" s="17">
        <v>0.18383828277661099</v>
      </c>
      <c r="H1845" s="17">
        <v>0.124005297601785</v>
      </c>
      <c r="I1845" s="17">
        <v>0.26441569232054801</v>
      </c>
      <c r="J1845" s="17">
        <v>9.5864011065404695E-2</v>
      </c>
      <c r="K1845" s="17">
        <v>0.137587674792817</v>
      </c>
      <c r="L1845" s="17">
        <v>0.12908883013185099</v>
      </c>
      <c r="M1845" s="17"/>
      <c r="N1845" s="17">
        <v>0.16996467749421401</v>
      </c>
      <c r="O1845" s="17">
        <v>0.15463268000116101</v>
      </c>
      <c r="P1845" s="17">
        <v>0.172186611686101</v>
      </c>
      <c r="Q1845" s="17">
        <v>0.14075941712832701</v>
      </c>
      <c r="R1845" s="17"/>
      <c r="S1845" s="17">
        <v>0.20833333333333301</v>
      </c>
      <c r="T1845" s="17">
        <v>9.5238095238095205E-2</v>
      </c>
      <c r="U1845" s="17">
        <v>0.11764705882352899</v>
      </c>
      <c r="V1845" s="17">
        <v>0.22222222222222199</v>
      </c>
      <c r="W1845" s="17">
        <v>0.11864406779661001</v>
      </c>
      <c r="X1845" s="17">
        <v>0.164556962025316</v>
      </c>
      <c r="Y1845" s="17">
        <v>0.17142857142857101</v>
      </c>
      <c r="Z1845" s="17">
        <v>0.30232558139534899</v>
      </c>
      <c r="AA1845" s="17">
        <v>0.155555555555556</v>
      </c>
      <c r="AB1845" s="17"/>
      <c r="AC1845" s="17">
        <v>0.15158299598289601</v>
      </c>
      <c r="AD1845" s="17">
        <v>0.16725297634786801</v>
      </c>
      <c r="AE1845" s="17">
        <v>0.174717810970239</v>
      </c>
      <c r="AF1845" s="17"/>
      <c r="AG1845" s="17">
        <v>0.21514446031892001</v>
      </c>
      <c r="AH1845" s="17">
        <v>0.14317812170268299</v>
      </c>
      <c r="AI1845" s="17">
        <v>0.173446877459597</v>
      </c>
      <c r="AJ1845" s="17">
        <v>0.20363788954449299</v>
      </c>
      <c r="AK1845" s="17">
        <v>8.6425246175589901E-2</v>
      </c>
      <c r="AL1845" s="17"/>
      <c r="AM1845" s="17">
        <v>0.190095430762556</v>
      </c>
      <c r="AN1845" s="17">
        <v>0.18524473929955201</v>
      </c>
      <c r="AO1845" s="17">
        <v>0.179994714284822</v>
      </c>
      <c r="AP1845" s="17">
        <v>0.13883399744394001</v>
      </c>
      <c r="AQ1845" s="17">
        <v>0.12929685276689901</v>
      </c>
      <c r="AR1845" s="17"/>
      <c r="AS1845" s="17">
        <v>0.15380510138931799</v>
      </c>
      <c r="AT1845" s="17">
        <v>0.17507381435463601</v>
      </c>
      <c r="AU1845" s="17">
        <v>0.13809568502290101</v>
      </c>
      <c r="AV1845" s="17">
        <v>0.19165334245635199</v>
      </c>
      <c r="AW1845" s="17"/>
      <c r="AX1845" s="17">
        <v>0.16715381896367701</v>
      </c>
      <c r="AY1845" s="17"/>
      <c r="AZ1845" s="17">
        <v>0.16614538262119299</v>
      </c>
      <c r="BA1845" s="17">
        <v>0.185895201866461</v>
      </c>
      <c r="BB1845" s="17">
        <v>0.13647726198309601</v>
      </c>
      <c r="BC1845" s="17"/>
      <c r="BD1845" s="17">
        <v>0.160237894750167</v>
      </c>
      <c r="BE1845" s="17">
        <v>0.191642499458715</v>
      </c>
    </row>
    <row r="1846" spans="2:57" x14ac:dyDescent="0.35">
      <c r="B1846" t="s">
        <v>106</v>
      </c>
      <c r="C1846" s="17">
        <v>4.7632258407909099E-2</v>
      </c>
      <c r="D1846" s="17">
        <v>7.7699684773210598E-2</v>
      </c>
      <c r="E1846" s="17">
        <v>3.01733806219871E-2</v>
      </c>
      <c r="F1846" s="17"/>
      <c r="G1846" s="17">
        <v>9.9019280420028499E-2</v>
      </c>
      <c r="H1846" s="17">
        <v>9.5510652102093696E-2</v>
      </c>
      <c r="I1846" s="17">
        <v>3.2662201376346303E-2</v>
      </c>
      <c r="J1846" s="17">
        <v>9.0694116883801301E-3</v>
      </c>
      <c r="K1846" s="17">
        <v>9.9787396757767301E-3</v>
      </c>
      <c r="L1846" s="17">
        <v>0</v>
      </c>
      <c r="M1846" s="17"/>
      <c r="N1846" s="17">
        <v>3.4610843018076702E-2</v>
      </c>
      <c r="O1846" s="17">
        <v>2.3756739197988101E-2</v>
      </c>
      <c r="P1846" s="17">
        <v>6.8952555403709703E-2</v>
      </c>
      <c r="Q1846" s="17">
        <v>0.11891272290324401</v>
      </c>
      <c r="R1846" s="17"/>
      <c r="S1846" s="17">
        <v>4.1666666666666699E-2</v>
      </c>
      <c r="T1846" s="17">
        <v>4.7619047619047603E-2</v>
      </c>
      <c r="U1846" s="17">
        <v>8.8235294117647106E-2</v>
      </c>
      <c r="V1846" s="17">
        <v>4.7619047619047603E-2</v>
      </c>
      <c r="W1846" s="17">
        <v>5.0847457627118599E-2</v>
      </c>
      <c r="X1846" s="17">
        <v>5.0632911392405097E-2</v>
      </c>
      <c r="Y1846" s="17">
        <v>4.2857142857142899E-2</v>
      </c>
      <c r="Z1846" s="17">
        <v>4.6511627906976702E-2</v>
      </c>
      <c r="AA1846" s="17">
        <v>2.2222222222222199E-2</v>
      </c>
      <c r="AB1846" s="17"/>
      <c r="AC1846" s="17">
        <v>3.7498722130619701E-2</v>
      </c>
      <c r="AD1846" s="17">
        <v>4.7737533539395798E-2</v>
      </c>
      <c r="AE1846" s="17">
        <v>4.9383398357617E-2</v>
      </c>
      <c r="AF1846" s="17"/>
      <c r="AG1846" s="17">
        <v>3.9761019933108703E-2</v>
      </c>
      <c r="AH1846" s="17">
        <v>6.56018988624021E-2</v>
      </c>
      <c r="AI1846" s="17">
        <v>1.8728057549669701E-2</v>
      </c>
      <c r="AJ1846" s="17">
        <v>0</v>
      </c>
      <c r="AK1846" s="17">
        <v>2.5488736221425799E-2</v>
      </c>
      <c r="AL1846" s="17"/>
      <c r="AM1846" s="17">
        <v>3.5786853746919901E-2</v>
      </c>
      <c r="AN1846" s="17">
        <v>6.2942906350629796E-2</v>
      </c>
      <c r="AO1846" s="17">
        <v>2.2827844011929301E-2</v>
      </c>
      <c r="AP1846" s="17">
        <v>6.0178328457518797E-2</v>
      </c>
      <c r="AQ1846" s="17">
        <v>8.5932305840746306E-2</v>
      </c>
      <c r="AR1846" s="17"/>
      <c r="AS1846" s="17">
        <v>5.5569107439915298E-2</v>
      </c>
      <c r="AT1846" s="17">
        <v>4.65723344477132E-2</v>
      </c>
      <c r="AU1846" s="17">
        <v>3.4334696614941901E-2</v>
      </c>
      <c r="AV1846" s="17">
        <v>5.5133732889259802E-2</v>
      </c>
      <c r="AW1846" s="17"/>
      <c r="AX1846" s="17">
        <v>3.8287743754113597E-2</v>
      </c>
      <c r="AY1846" s="17"/>
      <c r="AZ1846" s="17">
        <v>4.1037406586751903E-2</v>
      </c>
      <c r="BA1846" s="17">
        <v>8.1655152771541895E-2</v>
      </c>
      <c r="BB1846" s="17">
        <v>9.6126878176371004E-3</v>
      </c>
      <c r="BC1846" s="17"/>
      <c r="BD1846" s="17">
        <v>4.5154730195319202E-2</v>
      </c>
      <c r="BE1846" s="17">
        <v>5.9072911751154297E-2</v>
      </c>
    </row>
    <row r="1847" spans="2:57" x14ac:dyDescent="0.35">
      <c r="B1847" t="s">
        <v>107</v>
      </c>
      <c r="C1847" s="17">
        <v>2.3693909658359599E-2</v>
      </c>
      <c r="D1847" s="17">
        <v>2.5631878649563199E-2</v>
      </c>
      <c r="E1847" s="17">
        <v>2.2665584260508E-2</v>
      </c>
      <c r="F1847" s="17"/>
      <c r="G1847" s="17">
        <v>6.69670158646134E-2</v>
      </c>
      <c r="H1847" s="17">
        <v>1.5833825251415998E-2</v>
      </c>
      <c r="I1847" s="17">
        <v>3.02579574479372E-2</v>
      </c>
      <c r="J1847" s="17">
        <v>8.5185858372497005E-3</v>
      </c>
      <c r="K1847" s="17">
        <v>1.2452102501396599E-2</v>
      </c>
      <c r="L1847" s="17">
        <v>2.90619548603273E-2</v>
      </c>
      <c r="M1847" s="17"/>
      <c r="N1847" s="17">
        <v>2.4266315172996902E-2</v>
      </c>
      <c r="O1847" s="17">
        <v>3.03031811807748E-2</v>
      </c>
      <c r="P1847" s="17">
        <v>2.7310453364092001E-2</v>
      </c>
      <c r="Q1847" s="17">
        <v>0</v>
      </c>
      <c r="R1847" s="17"/>
      <c r="S1847" s="17">
        <v>8.3333333333333297E-3</v>
      </c>
      <c r="T1847" s="17">
        <v>4.7619047619047603E-2</v>
      </c>
      <c r="U1847" s="17">
        <v>2.9411764705882401E-2</v>
      </c>
      <c r="V1847" s="17">
        <v>3.17460317460318E-2</v>
      </c>
      <c r="W1847" s="17">
        <v>1.6949152542372899E-2</v>
      </c>
      <c r="X1847" s="17">
        <v>1.26582278481013E-2</v>
      </c>
      <c r="Y1847" s="17">
        <v>4.2857142857142899E-2</v>
      </c>
      <c r="Z1847" s="17">
        <v>2.32558139534884E-2</v>
      </c>
      <c r="AA1847" s="17">
        <v>0</v>
      </c>
      <c r="AB1847" s="17"/>
      <c r="AC1847" s="17">
        <v>2.38538134619064E-2</v>
      </c>
      <c r="AD1847" s="17">
        <v>2.2715854924132299E-2</v>
      </c>
      <c r="AE1847" s="17">
        <v>2.5656193178456601E-2</v>
      </c>
      <c r="AF1847" s="17"/>
      <c r="AG1847" s="17">
        <v>9.8568733281053193E-3</v>
      </c>
      <c r="AH1847" s="17">
        <v>2.0252568544151198E-2</v>
      </c>
      <c r="AI1847" s="17">
        <v>8.2739793843928405E-2</v>
      </c>
      <c r="AJ1847" s="17">
        <v>0</v>
      </c>
      <c r="AK1847" s="17">
        <v>2.2625617906142401E-2</v>
      </c>
      <c r="AL1847" s="17"/>
      <c r="AM1847" s="17">
        <v>3.2122961577592403E-2</v>
      </c>
      <c r="AN1847" s="17">
        <v>2.5822733776922902E-2</v>
      </c>
      <c r="AO1847" s="17">
        <v>2.4316135844841599E-2</v>
      </c>
      <c r="AP1847" s="17">
        <v>2.2453102597883599E-2</v>
      </c>
      <c r="AQ1847" s="17">
        <v>4.2115066185209202E-2</v>
      </c>
      <c r="AR1847" s="17"/>
      <c r="AS1847" s="17">
        <v>3.3572095907853601E-2</v>
      </c>
      <c r="AT1847" s="17">
        <v>2.0302262660517E-2</v>
      </c>
      <c r="AU1847" s="17">
        <v>2.0423183019795298E-2</v>
      </c>
      <c r="AV1847" s="17">
        <v>1.9106209289617E-2</v>
      </c>
      <c r="AW1847" s="17"/>
      <c r="AX1847" s="17">
        <v>2.5692561026183801E-2</v>
      </c>
      <c r="AY1847" s="17"/>
      <c r="AZ1847" s="17">
        <v>2.1737430798926798E-2</v>
      </c>
      <c r="BA1847" s="17">
        <v>3.2671297485400701E-2</v>
      </c>
      <c r="BB1847" s="17">
        <v>1.5998897614211999E-2</v>
      </c>
      <c r="BC1847" s="17"/>
      <c r="BD1847" s="17">
        <v>2.42619547222498E-2</v>
      </c>
      <c r="BE1847" s="17">
        <v>2.5962792267522201E-2</v>
      </c>
    </row>
    <row r="1848" spans="2:57" x14ac:dyDescent="0.35">
      <c r="B1848" t="s">
        <v>81</v>
      </c>
      <c r="C1848" s="17">
        <v>1.31305065409728E-2</v>
      </c>
      <c r="D1848" s="17">
        <v>1.1645548711008201E-2</v>
      </c>
      <c r="E1848" s="17">
        <v>1.40655576203986E-2</v>
      </c>
      <c r="F1848" s="17"/>
      <c r="G1848" s="17">
        <v>2.6653428763602001E-2</v>
      </c>
      <c r="H1848" s="17">
        <v>2.20001334351357E-2</v>
      </c>
      <c r="I1848" s="17">
        <v>1.13536401501237E-2</v>
      </c>
      <c r="J1848" s="17">
        <v>8.5185858372497005E-3</v>
      </c>
      <c r="K1848" s="17">
        <v>0</v>
      </c>
      <c r="L1848" s="17">
        <v>0</v>
      </c>
      <c r="M1848" s="17"/>
      <c r="N1848" s="17">
        <v>3.0666270950547802E-3</v>
      </c>
      <c r="O1848" s="17">
        <v>2.19898077804207E-2</v>
      </c>
      <c r="P1848" s="17">
        <v>0</v>
      </c>
      <c r="Q1848" s="17">
        <v>6.3656960469538698E-2</v>
      </c>
      <c r="R1848" s="17"/>
      <c r="S1848" s="17">
        <v>8.3333333333333297E-3</v>
      </c>
      <c r="T1848" s="17">
        <v>2.8571428571428598E-2</v>
      </c>
      <c r="U1848" s="17">
        <v>0</v>
      </c>
      <c r="V1848" s="17">
        <v>1.58730158730159E-2</v>
      </c>
      <c r="W1848" s="17">
        <v>1.6949152542372899E-2</v>
      </c>
      <c r="X1848" s="17">
        <v>0</v>
      </c>
      <c r="Y1848" s="17">
        <v>1.4285714285714299E-2</v>
      </c>
      <c r="Z1848" s="17">
        <v>2.32558139534884E-2</v>
      </c>
      <c r="AA1848" s="17">
        <v>1.1111111111111099E-2</v>
      </c>
      <c r="AB1848" s="17"/>
      <c r="AC1848" s="17">
        <v>9.5773098665708004E-3</v>
      </c>
      <c r="AD1848" s="17">
        <v>6.3560371145524198E-3</v>
      </c>
      <c r="AE1848" s="17">
        <v>6.1236159103026898E-2</v>
      </c>
      <c r="AF1848" s="17"/>
      <c r="AG1848" s="17">
        <v>8.5020212535305995E-3</v>
      </c>
      <c r="AH1848" s="17">
        <v>1.05582903607874E-2</v>
      </c>
      <c r="AI1848" s="17">
        <v>0</v>
      </c>
      <c r="AJ1848" s="17">
        <v>0</v>
      </c>
      <c r="AK1848" s="17">
        <v>0</v>
      </c>
      <c r="AL1848" s="17"/>
      <c r="AM1848" s="17">
        <v>3.5019992595200201E-2</v>
      </c>
      <c r="AN1848" s="17">
        <v>2.4813454452577599E-2</v>
      </c>
      <c r="AO1848" s="17">
        <v>1.1382234271356199E-2</v>
      </c>
      <c r="AP1848" s="17">
        <v>0</v>
      </c>
      <c r="AQ1848" s="17">
        <v>0</v>
      </c>
      <c r="AR1848" s="17"/>
      <c r="AS1848" s="17">
        <v>1.7217922136788799E-2</v>
      </c>
      <c r="AT1848" s="17">
        <v>4.3116629956696699E-3</v>
      </c>
      <c r="AU1848" s="17">
        <v>1.3099414968889301E-2</v>
      </c>
      <c r="AV1848" s="17">
        <v>2.6634601342831701E-2</v>
      </c>
      <c r="AW1848" s="17"/>
      <c r="AX1848" s="17">
        <v>1.0868156343629001E-2</v>
      </c>
      <c r="AY1848" s="17"/>
      <c r="AZ1848" s="17">
        <v>2.8087868175911301E-2</v>
      </c>
      <c r="BA1848" s="17">
        <v>1.18973967982873E-2</v>
      </c>
      <c r="BB1848" s="17">
        <v>0</v>
      </c>
      <c r="BC1848" s="17"/>
      <c r="BD1848" s="17">
        <v>7.2509233433312899E-3</v>
      </c>
      <c r="BE1848" s="17">
        <v>1.33507677770099E-2</v>
      </c>
    </row>
    <row r="1849" spans="2:57" x14ac:dyDescent="0.35">
      <c r="B1849" t="s">
        <v>108</v>
      </c>
      <c r="C1849" s="17">
        <v>0.75166496052689402</v>
      </c>
      <c r="D1849" s="17">
        <v>0.70303765561087705</v>
      </c>
      <c r="E1849" s="17">
        <v>0.77909533532192699</v>
      </c>
      <c r="F1849" s="17"/>
      <c r="G1849" s="17">
        <v>0.62352199217514503</v>
      </c>
      <c r="H1849" s="17">
        <v>0.74265009160956896</v>
      </c>
      <c r="I1849" s="17">
        <v>0.66131050870504404</v>
      </c>
      <c r="J1849" s="17">
        <v>0.87802940557171605</v>
      </c>
      <c r="K1849" s="17">
        <v>0.83998148303000897</v>
      </c>
      <c r="L1849" s="17">
        <v>0.84184921500782195</v>
      </c>
      <c r="M1849" s="17"/>
      <c r="N1849" s="17">
        <v>0.76809153721965795</v>
      </c>
      <c r="O1849" s="17">
        <v>0.76931759183965498</v>
      </c>
      <c r="P1849" s="17">
        <v>0.73155037954609803</v>
      </c>
      <c r="Q1849" s="17">
        <v>0.67667089949889003</v>
      </c>
      <c r="R1849" s="17"/>
      <c r="S1849" s="17">
        <v>0.73333333333333295</v>
      </c>
      <c r="T1849" s="17">
        <v>0.78095238095238095</v>
      </c>
      <c r="U1849" s="17">
        <v>0.76470588235294101</v>
      </c>
      <c r="V1849" s="17">
        <v>0.682539682539683</v>
      </c>
      <c r="W1849" s="17">
        <v>0.79661016949152497</v>
      </c>
      <c r="X1849" s="17">
        <v>0.772151898734177</v>
      </c>
      <c r="Y1849" s="17">
        <v>0.72857142857142898</v>
      </c>
      <c r="Z1849" s="17">
        <v>0.60465116279069797</v>
      </c>
      <c r="AA1849" s="17">
        <v>0.81111111111111101</v>
      </c>
      <c r="AB1849" s="17"/>
      <c r="AC1849" s="17">
        <v>0.77748715855800798</v>
      </c>
      <c r="AD1849" s="17">
        <v>0.75593759807405103</v>
      </c>
      <c r="AE1849" s="17">
        <v>0.689006438390661</v>
      </c>
      <c r="AF1849" s="17"/>
      <c r="AG1849" s="17">
        <v>0.72673562516633505</v>
      </c>
      <c r="AH1849" s="17">
        <v>0.760409120529976</v>
      </c>
      <c r="AI1849" s="17">
        <v>0.72508527114680499</v>
      </c>
      <c r="AJ1849" s="17">
        <v>0.79636211045550698</v>
      </c>
      <c r="AK1849" s="17">
        <v>0.86546039969684196</v>
      </c>
      <c r="AL1849" s="17"/>
      <c r="AM1849" s="17">
        <v>0.70697476131773096</v>
      </c>
      <c r="AN1849" s="17">
        <v>0.70117616612031697</v>
      </c>
      <c r="AO1849" s="17">
        <v>0.76147907158705097</v>
      </c>
      <c r="AP1849" s="17">
        <v>0.77853457150065797</v>
      </c>
      <c r="AQ1849" s="17">
        <v>0.74265577520714599</v>
      </c>
      <c r="AR1849" s="17"/>
      <c r="AS1849" s="17">
        <v>0.73983577312612403</v>
      </c>
      <c r="AT1849" s="17">
        <v>0.75373992554146396</v>
      </c>
      <c r="AU1849" s="17">
        <v>0.79404702037347197</v>
      </c>
      <c r="AV1849" s="17">
        <v>0.70747211402193999</v>
      </c>
      <c r="AW1849" s="17"/>
      <c r="AX1849" s="17">
        <v>0.75799771991239595</v>
      </c>
      <c r="AY1849" s="17"/>
      <c r="AZ1849" s="17">
        <v>0.74299191181721702</v>
      </c>
      <c r="BA1849" s="17">
        <v>0.68788095107831004</v>
      </c>
      <c r="BB1849" s="17">
        <v>0.837911152585055</v>
      </c>
      <c r="BC1849" s="17"/>
      <c r="BD1849" s="17">
        <v>0.76309449698893295</v>
      </c>
      <c r="BE1849" s="17">
        <v>0.70997102874559903</v>
      </c>
    </row>
    <row r="1850" spans="2:57" x14ac:dyDescent="0.35">
      <c r="B1850" t="s">
        <v>109</v>
      </c>
      <c r="C1850" s="17">
        <v>7.1326168066268597E-2</v>
      </c>
      <c r="D1850" s="17">
        <v>0.103331563422774</v>
      </c>
      <c r="E1850" s="17">
        <v>5.28389648824951E-2</v>
      </c>
      <c r="F1850" s="17"/>
      <c r="G1850" s="17">
        <v>0.16598629628464201</v>
      </c>
      <c r="H1850" s="17">
        <v>0.11134447735351</v>
      </c>
      <c r="I1850" s="17">
        <v>6.2920158824283506E-2</v>
      </c>
      <c r="J1850" s="17">
        <v>1.7587997525629801E-2</v>
      </c>
      <c r="K1850" s="17">
        <v>2.24308421771733E-2</v>
      </c>
      <c r="L1850" s="17">
        <v>2.90619548603273E-2</v>
      </c>
      <c r="M1850" s="17"/>
      <c r="N1850" s="17">
        <v>5.88771581910736E-2</v>
      </c>
      <c r="O1850" s="17">
        <v>5.40599203787629E-2</v>
      </c>
      <c r="P1850" s="17">
        <v>9.6263008767801694E-2</v>
      </c>
      <c r="Q1850" s="17">
        <v>0.11891272290324401</v>
      </c>
      <c r="R1850" s="17"/>
      <c r="S1850" s="17">
        <v>0.05</v>
      </c>
      <c r="T1850" s="17">
        <v>9.5238095238095205E-2</v>
      </c>
      <c r="U1850" s="17">
        <v>0.11764705882352899</v>
      </c>
      <c r="V1850" s="17">
        <v>7.9365079365079402E-2</v>
      </c>
      <c r="W1850" s="17">
        <v>6.7796610169491497E-2</v>
      </c>
      <c r="X1850" s="17">
        <v>6.3291139240506306E-2</v>
      </c>
      <c r="Y1850" s="17">
        <v>8.5714285714285701E-2</v>
      </c>
      <c r="Z1850" s="17">
        <v>6.9767441860465101E-2</v>
      </c>
      <c r="AA1850" s="17">
        <v>2.2222222222222199E-2</v>
      </c>
      <c r="AB1850" s="17"/>
      <c r="AC1850" s="17">
        <v>6.1352535592526097E-2</v>
      </c>
      <c r="AD1850" s="17">
        <v>7.0453388463528097E-2</v>
      </c>
      <c r="AE1850" s="17">
        <v>7.5039591536073605E-2</v>
      </c>
      <c r="AF1850" s="17"/>
      <c r="AG1850" s="17">
        <v>4.9617893261213998E-2</v>
      </c>
      <c r="AH1850" s="17">
        <v>8.5854467406553295E-2</v>
      </c>
      <c r="AI1850" s="17">
        <v>0.101467851393598</v>
      </c>
      <c r="AJ1850" s="17">
        <v>0</v>
      </c>
      <c r="AK1850" s="17">
        <v>4.8114354127568197E-2</v>
      </c>
      <c r="AL1850" s="17"/>
      <c r="AM1850" s="17">
        <v>6.7909815324512304E-2</v>
      </c>
      <c r="AN1850" s="17">
        <v>8.8765640127552697E-2</v>
      </c>
      <c r="AO1850" s="17">
        <v>4.71439798567709E-2</v>
      </c>
      <c r="AP1850" s="17">
        <v>8.2631431055402396E-2</v>
      </c>
      <c r="AQ1850" s="17">
        <v>0.12804737202595601</v>
      </c>
      <c r="AR1850" s="17"/>
      <c r="AS1850" s="17">
        <v>8.9141203347768899E-2</v>
      </c>
      <c r="AT1850" s="17">
        <v>6.6874597108230197E-2</v>
      </c>
      <c r="AU1850" s="17">
        <v>5.4757879634737203E-2</v>
      </c>
      <c r="AV1850" s="17">
        <v>7.4239942178876805E-2</v>
      </c>
      <c r="AW1850" s="17"/>
      <c r="AX1850" s="17">
        <v>6.3980304780297398E-2</v>
      </c>
      <c r="AY1850" s="17"/>
      <c r="AZ1850" s="17">
        <v>6.2774837385678697E-2</v>
      </c>
      <c r="BA1850" s="17">
        <v>0.114326450256943</v>
      </c>
      <c r="BB1850" s="17">
        <v>2.5611585431849101E-2</v>
      </c>
      <c r="BC1850" s="17"/>
      <c r="BD1850" s="17">
        <v>6.9416684917568999E-2</v>
      </c>
      <c r="BE1850" s="17">
        <v>8.5035704018676495E-2</v>
      </c>
    </row>
    <row r="1851" spans="2:57" x14ac:dyDescent="0.35">
      <c r="B1851" t="s">
        <v>110</v>
      </c>
      <c r="C1851" s="17">
        <v>0.68033879246062501</v>
      </c>
      <c r="D1851" s="17">
        <v>0.599706092188103</v>
      </c>
      <c r="E1851" s="17">
        <v>0.72625637043943203</v>
      </c>
      <c r="F1851" s="17"/>
      <c r="G1851" s="17">
        <v>0.45753569589050302</v>
      </c>
      <c r="H1851" s="17">
        <v>0.63130561425606002</v>
      </c>
      <c r="I1851" s="17">
        <v>0.59839034988076101</v>
      </c>
      <c r="J1851" s="17">
        <v>0.86044140804608604</v>
      </c>
      <c r="K1851" s="17">
        <v>0.81755064085283602</v>
      </c>
      <c r="L1851" s="17">
        <v>0.81278726014749503</v>
      </c>
      <c r="M1851" s="17"/>
      <c r="N1851" s="17">
        <v>0.70921437902858497</v>
      </c>
      <c r="O1851" s="17">
        <v>0.71525767146089203</v>
      </c>
      <c r="P1851" s="17">
        <v>0.635287370778296</v>
      </c>
      <c r="Q1851" s="17">
        <v>0.55775817659564497</v>
      </c>
      <c r="R1851" s="17"/>
      <c r="S1851" s="17">
        <v>0.68333333333333302</v>
      </c>
      <c r="T1851" s="17">
        <v>0.68571428571428605</v>
      </c>
      <c r="U1851" s="17">
        <v>0.64705882352941202</v>
      </c>
      <c r="V1851" s="17">
        <v>0.60317460317460303</v>
      </c>
      <c r="W1851" s="17">
        <v>0.72881355932203395</v>
      </c>
      <c r="X1851" s="17">
        <v>0.708860759493671</v>
      </c>
      <c r="Y1851" s="17">
        <v>0.64285714285714302</v>
      </c>
      <c r="Z1851" s="17">
        <v>0.53488372093023295</v>
      </c>
      <c r="AA1851" s="17">
        <v>0.78888888888888897</v>
      </c>
      <c r="AB1851" s="17"/>
      <c r="AC1851" s="17">
        <v>0.71613462296548203</v>
      </c>
      <c r="AD1851" s="17">
        <v>0.68548420961052303</v>
      </c>
      <c r="AE1851" s="17">
        <v>0.61396684685458702</v>
      </c>
      <c r="AF1851" s="17"/>
      <c r="AG1851" s="17">
        <v>0.67711773190512103</v>
      </c>
      <c r="AH1851" s="17">
        <v>0.674554653123423</v>
      </c>
      <c r="AI1851" s="17">
        <v>0.62361741975320695</v>
      </c>
      <c r="AJ1851" s="17">
        <v>0.79636211045550698</v>
      </c>
      <c r="AK1851" s="17">
        <v>0.81734604556927304</v>
      </c>
      <c r="AL1851" s="17"/>
      <c r="AM1851" s="17">
        <v>0.63906494599321895</v>
      </c>
      <c r="AN1851" s="17">
        <v>0.61241052599276502</v>
      </c>
      <c r="AO1851" s="17">
        <v>0.71433509173027998</v>
      </c>
      <c r="AP1851" s="17">
        <v>0.69590314044525503</v>
      </c>
      <c r="AQ1851" s="17">
        <v>0.61460840318119003</v>
      </c>
      <c r="AR1851" s="17"/>
      <c r="AS1851" s="17">
        <v>0.65069456977835505</v>
      </c>
      <c r="AT1851" s="17">
        <v>0.686865328433234</v>
      </c>
      <c r="AU1851" s="17">
        <v>0.73928914073873497</v>
      </c>
      <c r="AV1851" s="17">
        <v>0.63323217184306302</v>
      </c>
      <c r="AW1851" s="17"/>
      <c r="AX1851" s="17">
        <v>0.69401741513209902</v>
      </c>
      <c r="AY1851" s="17"/>
      <c r="AZ1851" s="17">
        <v>0.680217074431539</v>
      </c>
      <c r="BA1851" s="17">
        <v>0.57355450082136705</v>
      </c>
      <c r="BB1851" s="17">
        <v>0.81229956715320595</v>
      </c>
      <c r="BC1851" s="17"/>
      <c r="BD1851" s="17">
        <v>0.69367781207136303</v>
      </c>
      <c r="BE1851" s="17">
        <v>0.62493532472692204</v>
      </c>
    </row>
    <row r="1852" spans="2:57" x14ac:dyDescent="0.35">
      <c r="C1852" s="17"/>
      <c r="D1852" s="17"/>
      <c r="E1852" s="17"/>
      <c r="F1852" s="17"/>
      <c r="G1852" s="17"/>
      <c r="H1852" s="17"/>
      <c r="I1852" s="17"/>
      <c r="J1852" s="17"/>
      <c r="K1852" s="17"/>
      <c r="L1852" s="17"/>
      <c r="M1852" s="17"/>
      <c r="N1852" s="17"/>
      <c r="O1852" s="17"/>
      <c r="P1852" s="17"/>
      <c r="Q1852" s="17"/>
      <c r="R1852" s="17"/>
      <c r="S1852" s="17"/>
      <c r="T1852" s="17"/>
      <c r="U1852" s="17"/>
      <c r="V1852" s="17"/>
      <c r="W1852" s="17"/>
      <c r="X1852" s="17"/>
      <c r="Y1852" s="17"/>
      <c r="Z1852" s="17"/>
      <c r="AA1852" s="17"/>
      <c r="AB1852" s="17"/>
      <c r="AC1852" s="17"/>
      <c r="AD1852" s="17"/>
      <c r="AE1852" s="17"/>
      <c r="AF1852" s="17"/>
      <c r="AG1852" s="17"/>
      <c r="AH1852" s="17"/>
      <c r="AI1852" s="17"/>
      <c r="AJ1852" s="17"/>
      <c r="AK1852" s="17"/>
      <c r="AL1852" s="17"/>
      <c r="AM1852" s="17"/>
      <c r="AN1852" s="17"/>
      <c r="AO1852" s="17"/>
      <c r="AP1852" s="17"/>
      <c r="AQ1852" s="17"/>
      <c r="AR1852" s="17"/>
      <c r="AS1852" s="17"/>
      <c r="AT1852" s="17"/>
      <c r="AU1852" s="17"/>
      <c r="AV1852" s="17"/>
      <c r="AW1852" s="17"/>
      <c r="AX1852" s="17"/>
      <c r="AY1852" s="17"/>
      <c r="AZ1852" s="17"/>
      <c r="BA1852" s="17"/>
      <c r="BB1852" s="17"/>
      <c r="BC1852" s="17"/>
      <c r="BD1852" s="17"/>
      <c r="BE1852" s="17"/>
    </row>
    <row r="1853" spans="2:57" x14ac:dyDescent="0.35">
      <c r="B1853" s="6" t="s">
        <v>678</v>
      </c>
      <c r="C1853" s="17"/>
      <c r="D1853" s="17"/>
      <c r="E1853" s="17"/>
      <c r="F1853" s="17"/>
      <c r="G1853" s="17"/>
      <c r="H1853" s="17"/>
      <c r="I1853" s="17"/>
      <c r="J1853" s="17"/>
      <c r="K1853" s="17"/>
      <c r="L1853" s="17"/>
      <c r="M1853" s="17"/>
      <c r="N1853" s="17"/>
      <c r="O1853" s="17"/>
      <c r="P1853" s="17"/>
      <c r="Q1853" s="17"/>
      <c r="R1853" s="17"/>
      <c r="S1853" s="17"/>
      <c r="T1853" s="17"/>
      <c r="U1853" s="17"/>
      <c r="V1853" s="17"/>
      <c r="W1853" s="17"/>
      <c r="X1853" s="17"/>
      <c r="Y1853" s="17"/>
      <c r="Z1853" s="17"/>
      <c r="AA1853" s="17"/>
      <c r="AB1853" s="17"/>
      <c r="AC1853" s="17"/>
      <c r="AD1853" s="17"/>
      <c r="AE1853" s="17"/>
      <c r="AF1853" s="17"/>
      <c r="AG1853" s="17"/>
      <c r="AH1853" s="17"/>
      <c r="AI1853" s="17"/>
      <c r="AJ1853" s="17"/>
      <c r="AK1853" s="17"/>
      <c r="AL1853" s="17"/>
      <c r="AM1853" s="17"/>
      <c r="AN1853" s="17"/>
      <c r="AO1853" s="17"/>
      <c r="AP1853" s="17"/>
      <c r="AQ1853" s="17"/>
      <c r="AR1853" s="17"/>
      <c r="AS1853" s="17"/>
      <c r="AT1853" s="17"/>
      <c r="AU1853" s="17"/>
      <c r="AV1853" s="17"/>
      <c r="AW1853" s="17"/>
      <c r="AX1853" s="17"/>
      <c r="AY1853" s="17"/>
      <c r="AZ1853" s="17"/>
      <c r="BA1853" s="17"/>
      <c r="BB1853" s="17"/>
      <c r="BC1853" s="17"/>
      <c r="BD1853" s="17"/>
      <c r="BE1853" s="17"/>
    </row>
    <row r="1854" spans="2:57" x14ac:dyDescent="0.35">
      <c r="B1854" s="24" t="s">
        <v>679</v>
      </c>
      <c r="C1854" s="17"/>
      <c r="D1854" s="17"/>
      <c r="E1854" s="17"/>
      <c r="F1854" s="17"/>
      <c r="G1854" s="17"/>
      <c r="H1854" s="17"/>
      <c r="I1854" s="17"/>
      <c r="J1854" s="17"/>
      <c r="K1854" s="17"/>
      <c r="L1854" s="17"/>
      <c r="M1854" s="17"/>
      <c r="N1854" s="17"/>
      <c r="O1854" s="17"/>
      <c r="P1854" s="17"/>
      <c r="Q1854" s="17"/>
      <c r="R1854" s="17"/>
      <c r="S1854" s="17"/>
      <c r="T1854" s="17"/>
      <c r="U1854" s="17"/>
      <c r="V1854" s="17"/>
      <c r="W1854" s="17"/>
      <c r="X1854" s="17"/>
      <c r="Y1854" s="17"/>
      <c r="Z1854" s="17"/>
      <c r="AA1854" s="17"/>
      <c r="AB1854" s="17"/>
      <c r="AC1854" s="17"/>
      <c r="AD1854" s="17"/>
      <c r="AE1854" s="17"/>
      <c r="AF1854" s="17"/>
      <c r="AG1854" s="17"/>
      <c r="AH1854" s="17"/>
      <c r="AI1854" s="17"/>
      <c r="AJ1854" s="17"/>
      <c r="AK1854" s="17"/>
      <c r="AL1854" s="17"/>
      <c r="AM1854" s="17"/>
      <c r="AN1854" s="17"/>
      <c r="AO1854" s="17"/>
      <c r="AP1854" s="17"/>
      <c r="AQ1854" s="17"/>
      <c r="AR1854" s="17"/>
      <c r="AS1854" s="17"/>
      <c r="AT1854" s="17"/>
      <c r="AU1854" s="17"/>
      <c r="AV1854" s="17"/>
      <c r="AW1854" s="17"/>
      <c r="AX1854" s="17"/>
      <c r="AY1854" s="17"/>
      <c r="AZ1854" s="17"/>
      <c r="BA1854" s="17"/>
      <c r="BB1854" s="17"/>
      <c r="BC1854" s="17"/>
      <c r="BD1854" s="17"/>
      <c r="BE1854" s="17"/>
    </row>
    <row r="1855" spans="2:57" x14ac:dyDescent="0.35">
      <c r="B1855" t="s">
        <v>671</v>
      </c>
      <c r="C1855" s="17">
        <v>0.14708639621622099</v>
      </c>
      <c r="D1855" s="17">
        <v>0.14335959608174101</v>
      </c>
      <c r="E1855" s="17">
        <v>0.14969949801593499</v>
      </c>
      <c r="F1855" s="17"/>
      <c r="G1855" s="17">
        <v>0.16338886484673801</v>
      </c>
      <c r="H1855" s="17">
        <v>0.152390038542079</v>
      </c>
      <c r="I1855" s="17">
        <v>0.13229839863388801</v>
      </c>
      <c r="J1855" s="17">
        <v>0.140568508713485</v>
      </c>
      <c r="K1855" s="17">
        <v>0.122925835515392</v>
      </c>
      <c r="L1855" s="17">
        <v>0.26478994735997802</v>
      </c>
      <c r="M1855" s="17"/>
      <c r="N1855" s="17">
        <v>0.150095764207548</v>
      </c>
      <c r="O1855" s="17">
        <v>0.109473680717029</v>
      </c>
      <c r="P1855" s="17">
        <v>0.15989077347314601</v>
      </c>
      <c r="Q1855" s="17">
        <v>0.21280373427236601</v>
      </c>
      <c r="R1855" s="17"/>
      <c r="S1855" s="17">
        <v>7.7777777777777807E-2</v>
      </c>
      <c r="T1855" s="17">
        <v>0.25</v>
      </c>
      <c r="U1855" s="17">
        <v>0.105263157894737</v>
      </c>
      <c r="V1855" s="17">
        <v>0.128205128205128</v>
      </c>
      <c r="W1855" s="17">
        <v>0.157894736842105</v>
      </c>
      <c r="X1855" s="17">
        <v>0.186440677966102</v>
      </c>
      <c r="Y1855" s="17">
        <v>0.186046511627907</v>
      </c>
      <c r="Z1855" s="17">
        <v>0.1</v>
      </c>
      <c r="AA1855" s="17">
        <v>0.114754098360656</v>
      </c>
      <c r="AB1855" s="17"/>
      <c r="AC1855" s="17">
        <v>0.214027043051045</v>
      </c>
      <c r="AD1855" s="17">
        <v>0.12527456381075799</v>
      </c>
      <c r="AE1855" s="17">
        <v>4.8361563098119099E-2</v>
      </c>
      <c r="AF1855" s="17"/>
      <c r="AG1855" s="17">
        <v>0.160133060866849</v>
      </c>
      <c r="AH1855" s="17">
        <v>0.124746144293963</v>
      </c>
      <c r="AI1855" s="17">
        <v>7.9310967958008294E-2</v>
      </c>
      <c r="AJ1855" s="17">
        <v>0.53095965244322096</v>
      </c>
      <c r="AK1855" s="17">
        <v>0.12784088099111701</v>
      </c>
      <c r="AL1855" s="17"/>
      <c r="AM1855" s="17">
        <v>0.12729297558354499</v>
      </c>
      <c r="AN1855" s="17">
        <v>0.14834250489699299</v>
      </c>
      <c r="AO1855" s="17">
        <v>0.114962158777916</v>
      </c>
      <c r="AP1855" s="17">
        <v>0.187995113963457</v>
      </c>
      <c r="AQ1855" s="17">
        <v>7.5283334932863405E-2</v>
      </c>
      <c r="AR1855" s="17"/>
      <c r="AS1855" s="17">
        <v>0.15107755756662</v>
      </c>
      <c r="AT1855" s="17">
        <v>0.150801839929814</v>
      </c>
      <c r="AU1855" s="17">
        <v>0.14971245380419201</v>
      </c>
      <c r="AV1855" s="17">
        <v>0.129676170086375</v>
      </c>
      <c r="AW1855" s="17"/>
      <c r="AX1855" s="17">
        <v>0.144980300546841</v>
      </c>
      <c r="AY1855" s="17"/>
      <c r="AZ1855" s="17">
        <v>0.13506985036217101</v>
      </c>
      <c r="BA1855" s="17">
        <v>0.160687208112579</v>
      </c>
      <c r="BB1855" s="17">
        <v>0.14432272419070599</v>
      </c>
      <c r="BC1855" s="17"/>
      <c r="BD1855" s="17">
        <v>0.14200028656258801</v>
      </c>
      <c r="BE1855" s="17">
        <v>0.14938889659221399</v>
      </c>
    </row>
    <row r="1856" spans="2:57" x14ac:dyDescent="0.35">
      <c r="B1856" t="s">
        <v>672</v>
      </c>
      <c r="C1856" s="17">
        <v>0.20629457373428101</v>
      </c>
      <c r="D1856" s="17">
        <v>0.24455956114458</v>
      </c>
      <c r="E1856" s="17">
        <v>0.17946450400696401</v>
      </c>
      <c r="F1856" s="17"/>
      <c r="G1856" s="17">
        <v>0.33278884537994402</v>
      </c>
      <c r="H1856" s="17">
        <v>0.23215303862883099</v>
      </c>
      <c r="I1856" s="17">
        <v>0.18644369779956799</v>
      </c>
      <c r="J1856" s="17">
        <v>0.18813453729259</v>
      </c>
      <c r="K1856" s="17">
        <v>0.10751624027184301</v>
      </c>
      <c r="L1856" s="17">
        <v>6.6015339667085698E-2</v>
      </c>
      <c r="M1856" s="17"/>
      <c r="N1856" s="17">
        <v>0.19749807276794501</v>
      </c>
      <c r="O1856" s="17">
        <v>0.199237438577645</v>
      </c>
      <c r="P1856" s="17">
        <v>0.26493007108064598</v>
      </c>
      <c r="Q1856" s="17">
        <v>0.196859772864692</v>
      </c>
      <c r="R1856" s="17"/>
      <c r="S1856" s="17">
        <v>0.211111111111111</v>
      </c>
      <c r="T1856" s="17">
        <v>0.171875</v>
      </c>
      <c r="U1856" s="17">
        <v>0.105263157894737</v>
      </c>
      <c r="V1856" s="17">
        <v>0.15384615384615399</v>
      </c>
      <c r="W1856" s="17">
        <v>0.23684210526315799</v>
      </c>
      <c r="X1856" s="17">
        <v>0.27118644067796599</v>
      </c>
      <c r="Y1856" s="17">
        <v>0.27906976744186002</v>
      </c>
      <c r="Z1856" s="17">
        <v>0.133333333333333</v>
      </c>
      <c r="AA1856" s="17">
        <v>0.24590163934426201</v>
      </c>
      <c r="AB1856" s="17"/>
      <c r="AC1856" s="17">
        <v>0.15979411492368101</v>
      </c>
      <c r="AD1856" s="17">
        <v>0.252816860111997</v>
      </c>
      <c r="AE1856" s="17">
        <v>8.9305740419849705E-2</v>
      </c>
      <c r="AF1856" s="17"/>
      <c r="AG1856" s="17">
        <v>0.15828497811827699</v>
      </c>
      <c r="AH1856" s="17">
        <v>0.247450126110668</v>
      </c>
      <c r="AI1856" s="17">
        <v>9.6280361615341606E-2</v>
      </c>
      <c r="AJ1856" s="17">
        <v>0.23711717136957999</v>
      </c>
      <c r="AK1856" s="17">
        <v>0.17480712417283001</v>
      </c>
      <c r="AL1856" s="17"/>
      <c r="AM1856" s="17">
        <v>0.31617137601717898</v>
      </c>
      <c r="AN1856" s="17">
        <v>0.19306465649955901</v>
      </c>
      <c r="AO1856" s="17">
        <v>0.17374273183964001</v>
      </c>
      <c r="AP1856" s="17">
        <v>0.22105799514582</v>
      </c>
      <c r="AQ1856" s="17">
        <v>0.29328328258460801</v>
      </c>
      <c r="AR1856" s="17"/>
      <c r="AS1856" s="17">
        <v>0.183069180410423</v>
      </c>
      <c r="AT1856" s="17">
        <v>0.24832364719429101</v>
      </c>
      <c r="AU1856" s="17">
        <v>6.4113326740138699E-2</v>
      </c>
      <c r="AV1856" s="17">
        <v>0.27792262964152697</v>
      </c>
      <c r="AW1856" s="17"/>
      <c r="AX1856" s="17">
        <v>0.21551863089596901</v>
      </c>
      <c r="AY1856" s="17"/>
      <c r="AZ1856" s="17">
        <v>0.21237335174027799</v>
      </c>
      <c r="BA1856" s="17">
        <v>0.21957850047817301</v>
      </c>
      <c r="BB1856" s="17">
        <v>0.174142584576542</v>
      </c>
      <c r="BC1856" s="17"/>
      <c r="BD1856" s="17">
        <v>0.19906658243059</v>
      </c>
      <c r="BE1856" s="17">
        <v>0.22530179059618399</v>
      </c>
    </row>
    <row r="1857" spans="2:57" x14ac:dyDescent="0.35">
      <c r="B1857" t="s">
        <v>673</v>
      </c>
      <c r="C1857" s="17">
        <v>0.28790581334558502</v>
      </c>
      <c r="D1857" s="17">
        <v>0.274447723030666</v>
      </c>
      <c r="E1857" s="17">
        <v>0.29734215518137702</v>
      </c>
      <c r="F1857" s="17"/>
      <c r="G1857" s="17">
        <v>0.21819603370367999</v>
      </c>
      <c r="H1857" s="17">
        <v>0.35269459952010501</v>
      </c>
      <c r="I1857" s="17">
        <v>0.35571380717393303</v>
      </c>
      <c r="J1857" s="17">
        <v>0.226681544906325</v>
      </c>
      <c r="K1857" s="17">
        <v>0.21337676597581601</v>
      </c>
      <c r="L1857" s="17">
        <v>0</v>
      </c>
      <c r="M1857" s="17"/>
      <c r="N1857" s="17">
        <v>0.28064583550996902</v>
      </c>
      <c r="O1857" s="17">
        <v>0.23236292089812799</v>
      </c>
      <c r="P1857" s="17">
        <v>0.37839753981478902</v>
      </c>
      <c r="Q1857" s="17">
        <v>0.34674246608756898</v>
      </c>
      <c r="R1857" s="17"/>
      <c r="S1857" s="17">
        <v>0.36666666666666697</v>
      </c>
      <c r="T1857" s="17">
        <v>0.265625</v>
      </c>
      <c r="U1857" s="17">
        <v>0.47368421052631599</v>
      </c>
      <c r="V1857" s="17">
        <v>0.35897435897435898</v>
      </c>
      <c r="W1857" s="17">
        <v>0.31578947368421101</v>
      </c>
      <c r="X1857" s="17">
        <v>0.25423728813559299</v>
      </c>
      <c r="Y1857" s="17">
        <v>0.186046511627907</v>
      </c>
      <c r="Z1857" s="17">
        <v>0.2</v>
      </c>
      <c r="AA1857" s="17">
        <v>0.14754098360655701</v>
      </c>
      <c r="AB1857" s="17"/>
      <c r="AC1857" s="17">
        <v>0.28777286383536299</v>
      </c>
      <c r="AD1857" s="17">
        <v>0.252151633766654</v>
      </c>
      <c r="AE1857" s="17">
        <v>0.48136008127023899</v>
      </c>
      <c r="AF1857" s="17"/>
      <c r="AG1857" s="17">
        <v>0.28503132704717499</v>
      </c>
      <c r="AH1857" s="17">
        <v>0.30232646272974201</v>
      </c>
      <c r="AI1857" s="17">
        <v>0.29919188934991298</v>
      </c>
      <c r="AJ1857" s="17">
        <v>0.23192317618719899</v>
      </c>
      <c r="AK1857" s="17">
        <v>0.26053136336862098</v>
      </c>
      <c r="AL1857" s="17"/>
      <c r="AM1857" s="17">
        <v>0.31643121256791401</v>
      </c>
      <c r="AN1857" s="17">
        <v>0.39781428205181102</v>
      </c>
      <c r="AO1857" s="17">
        <v>0.30413326342324998</v>
      </c>
      <c r="AP1857" s="17">
        <v>0.22494492344610301</v>
      </c>
      <c r="AQ1857" s="17">
        <v>0.147735501714405</v>
      </c>
      <c r="AR1857" s="17"/>
      <c r="AS1857" s="17">
        <v>0.26253242597316501</v>
      </c>
      <c r="AT1857" s="17">
        <v>0.34232449543690002</v>
      </c>
      <c r="AU1857" s="17">
        <v>0.23245958393598001</v>
      </c>
      <c r="AV1857" s="17">
        <v>0.24259227302757899</v>
      </c>
      <c r="AW1857" s="17"/>
      <c r="AX1857" s="17">
        <v>0.27718898332305197</v>
      </c>
      <c r="AY1857" s="17"/>
      <c r="AZ1857" s="17">
        <v>0.31051790114123101</v>
      </c>
      <c r="BA1857" s="17">
        <v>0.31209281640741598</v>
      </c>
      <c r="BB1857" s="17">
        <v>0.23120344913806201</v>
      </c>
      <c r="BC1857" s="17"/>
      <c r="BD1857" s="17">
        <v>0.242531559703073</v>
      </c>
      <c r="BE1857" s="17">
        <v>0.32501365076755301</v>
      </c>
    </row>
    <row r="1858" spans="2:57" x14ac:dyDescent="0.35">
      <c r="B1858" t="s">
        <v>674</v>
      </c>
      <c r="C1858" s="17">
        <v>0.16352172775978999</v>
      </c>
      <c r="D1858" s="17">
        <v>0.18532349661851499</v>
      </c>
      <c r="E1858" s="17">
        <v>0.14823509059494799</v>
      </c>
      <c r="F1858" s="17"/>
      <c r="G1858" s="17">
        <v>9.6959237773723797E-2</v>
      </c>
      <c r="H1858" s="17">
        <v>0.136065358144288</v>
      </c>
      <c r="I1858" s="17">
        <v>0.137452621808207</v>
      </c>
      <c r="J1858" s="17">
        <v>0.167622239061161</v>
      </c>
      <c r="K1858" s="17">
        <v>0.28280813151220902</v>
      </c>
      <c r="L1858" s="17">
        <v>0.42216636263482799</v>
      </c>
      <c r="M1858" s="17"/>
      <c r="N1858" s="17">
        <v>0.18041968106272299</v>
      </c>
      <c r="O1858" s="17">
        <v>0.23288853104579499</v>
      </c>
      <c r="P1858" s="17">
        <v>5.5783853276367E-2</v>
      </c>
      <c r="Q1858" s="17">
        <v>7.1734367723502501E-2</v>
      </c>
      <c r="R1858" s="17"/>
      <c r="S1858" s="17">
        <v>0.16666666666666699</v>
      </c>
      <c r="T1858" s="17">
        <v>0.109375</v>
      </c>
      <c r="U1858" s="17">
        <v>0.21052631578947401</v>
      </c>
      <c r="V1858" s="17">
        <v>0.128205128205128</v>
      </c>
      <c r="W1858" s="17">
        <v>0.157894736842105</v>
      </c>
      <c r="X1858" s="17">
        <v>0.13559322033898299</v>
      </c>
      <c r="Y1858" s="17">
        <v>0.116279069767442</v>
      </c>
      <c r="Z1858" s="17">
        <v>0.33333333333333298</v>
      </c>
      <c r="AA1858" s="17">
        <v>0.213114754098361</v>
      </c>
      <c r="AB1858" s="17"/>
      <c r="AC1858" s="17">
        <v>0.155712680300294</v>
      </c>
      <c r="AD1858" s="17">
        <v>0.183853329184481</v>
      </c>
      <c r="AE1858" s="17">
        <v>0.10037644922767899</v>
      </c>
      <c r="AF1858" s="17"/>
      <c r="AG1858" s="17">
        <v>0.17564052523420801</v>
      </c>
      <c r="AH1858" s="17">
        <v>0.16412630657107599</v>
      </c>
      <c r="AI1858" s="17">
        <v>0.31023525990357298</v>
      </c>
      <c r="AJ1858" s="17">
        <v>0</v>
      </c>
      <c r="AK1858" s="17">
        <v>6.9178557309624703E-2</v>
      </c>
      <c r="AL1858" s="17"/>
      <c r="AM1858" s="17">
        <v>4.23407565077005E-2</v>
      </c>
      <c r="AN1858" s="17">
        <v>7.3599652258129394E-2</v>
      </c>
      <c r="AO1858" s="17">
        <v>0.19641333031409899</v>
      </c>
      <c r="AP1858" s="17">
        <v>0.19313552291255401</v>
      </c>
      <c r="AQ1858" s="17">
        <v>0.333131210902397</v>
      </c>
      <c r="AR1858" s="17"/>
      <c r="AS1858" s="17">
        <v>0.16003997669130901</v>
      </c>
      <c r="AT1858" s="17">
        <v>0.14100657634165401</v>
      </c>
      <c r="AU1858" s="17">
        <v>0.212780424807336</v>
      </c>
      <c r="AV1858" s="17">
        <v>0.17426550797547599</v>
      </c>
      <c r="AW1858" s="17"/>
      <c r="AX1858" s="17">
        <v>0.16378362649828701</v>
      </c>
      <c r="AY1858" s="17"/>
      <c r="AZ1858" s="17">
        <v>0.11278281933154299</v>
      </c>
      <c r="BA1858" s="17">
        <v>0.149860307600404</v>
      </c>
      <c r="BB1858" s="17">
        <v>0.24438634161782999</v>
      </c>
      <c r="BC1858" s="17"/>
      <c r="BD1858" s="17">
        <v>0.18697952278532101</v>
      </c>
      <c r="BE1858" s="17">
        <v>0.15052240332776201</v>
      </c>
    </row>
    <row r="1859" spans="2:57" x14ac:dyDescent="0.35">
      <c r="B1859" t="s">
        <v>675</v>
      </c>
      <c r="C1859" s="17">
        <v>3.58789210885605E-2</v>
      </c>
      <c r="D1859" s="17">
        <v>3.01036755269063E-2</v>
      </c>
      <c r="E1859" s="17">
        <v>3.9928321117106098E-2</v>
      </c>
      <c r="F1859" s="17"/>
      <c r="G1859" s="17">
        <v>9.2224196397862598E-2</v>
      </c>
      <c r="H1859" s="17">
        <v>3.4003390664887598E-2</v>
      </c>
      <c r="I1859" s="17">
        <v>2.4470831877745101E-2</v>
      </c>
      <c r="J1859" s="17">
        <v>2.9512166643945799E-2</v>
      </c>
      <c r="K1859" s="17">
        <v>2.1820864693997102E-2</v>
      </c>
      <c r="L1859" s="17">
        <v>0</v>
      </c>
      <c r="M1859" s="17"/>
      <c r="N1859" s="17">
        <v>3.8974672784347797E-2</v>
      </c>
      <c r="O1859" s="17">
        <v>4.9870437781889099E-2</v>
      </c>
      <c r="P1859" s="17">
        <v>2.4825633556121999E-2</v>
      </c>
      <c r="Q1859" s="17">
        <v>0</v>
      </c>
      <c r="R1859" s="17"/>
      <c r="S1859" s="17">
        <v>6.6666666666666693E-2</v>
      </c>
      <c r="T1859" s="17">
        <v>1.5625E-2</v>
      </c>
      <c r="U1859" s="17">
        <v>0</v>
      </c>
      <c r="V1859" s="17">
        <v>2.5641025641025599E-2</v>
      </c>
      <c r="W1859" s="17">
        <v>2.6315789473684199E-2</v>
      </c>
      <c r="X1859" s="17">
        <v>1.6949152542372899E-2</v>
      </c>
      <c r="Y1859" s="17">
        <v>4.6511627906976702E-2</v>
      </c>
      <c r="Z1859" s="17">
        <v>3.3333333333333298E-2</v>
      </c>
      <c r="AA1859" s="17">
        <v>6.5573770491803296E-2</v>
      </c>
      <c r="AB1859" s="17"/>
      <c r="AC1859" s="17">
        <v>1.6095837811653801E-2</v>
      </c>
      <c r="AD1859" s="17">
        <v>3.5254649519251099E-2</v>
      </c>
      <c r="AE1859" s="17">
        <v>0.10478338671259101</v>
      </c>
      <c r="AF1859" s="17"/>
      <c r="AG1859" s="17">
        <v>4.6009830815515199E-2</v>
      </c>
      <c r="AH1859" s="17">
        <v>1.9171410566736699E-2</v>
      </c>
      <c r="AI1859" s="17">
        <v>3.36697505482111E-2</v>
      </c>
      <c r="AJ1859" s="17">
        <v>0</v>
      </c>
      <c r="AK1859" s="17">
        <v>7.61791551111453E-2</v>
      </c>
      <c r="AL1859" s="17"/>
      <c r="AM1859" s="17">
        <v>2.2780060527242098E-2</v>
      </c>
      <c r="AN1859" s="17">
        <v>3.5833481396591697E-2</v>
      </c>
      <c r="AO1859" s="17">
        <v>3.99246156689851E-2</v>
      </c>
      <c r="AP1859" s="17">
        <v>4.6745148080941601E-2</v>
      </c>
      <c r="AQ1859" s="17">
        <v>0</v>
      </c>
      <c r="AR1859" s="17"/>
      <c r="AS1859" s="17">
        <v>3.03894634064878E-2</v>
      </c>
      <c r="AT1859" s="17">
        <v>4.0022904099537897E-2</v>
      </c>
      <c r="AU1859" s="17">
        <v>2.39990782517342E-2</v>
      </c>
      <c r="AV1859" s="17">
        <v>4.5085758186250498E-2</v>
      </c>
      <c r="AW1859" s="17"/>
      <c r="AX1859" s="17">
        <v>3.8676422194258597E-2</v>
      </c>
      <c r="AY1859" s="17"/>
      <c r="AZ1859" s="17">
        <v>4.6238223945944401E-2</v>
      </c>
      <c r="BA1859" s="17">
        <v>4.5427513510259199E-2</v>
      </c>
      <c r="BB1859" s="17">
        <v>9.1072467344170197E-3</v>
      </c>
      <c r="BC1859" s="17"/>
      <c r="BD1859" s="17">
        <v>3.9276660277550599E-2</v>
      </c>
      <c r="BE1859" s="17">
        <v>3.8728651544395802E-2</v>
      </c>
    </row>
    <row r="1860" spans="2:57" x14ac:dyDescent="0.35">
      <c r="B1860" t="s">
        <v>676</v>
      </c>
      <c r="C1860" s="17">
        <v>4.5835926770624098E-2</v>
      </c>
      <c r="D1860" s="17">
        <v>2.2005185903484999E-2</v>
      </c>
      <c r="E1860" s="17">
        <v>6.2545208084718903E-2</v>
      </c>
      <c r="F1860" s="17"/>
      <c r="G1860" s="17">
        <v>4.8766292643169999E-2</v>
      </c>
      <c r="H1860" s="17">
        <v>0</v>
      </c>
      <c r="I1860" s="17">
        <v>5.1187313227869201E-2</v>
      </c>
      <c r="J1860" s="17">
        <v>5.97950510228916E-2</v>
      </c>
      <c r="K1860" s="17">
        <v>0.12901212605382401</v>
      </c>
      <c r="L1860" s="17">
        <v>5.1412703688806599E-2</v>
      </c>
      <c r="M1860" s="17"/>
      <c r="N1860" s="17">
        <v>5.7523473431765601E-2</v>
      </c>
      <c r="O1860" s="17">
        <v>5.14740809146974E-2</v>
      </c>
      <c r="P1860" s="17">
        <v>1.31503802251956E-2</v>
      </c>
      <c r="Q1860" s="17">
        <v>2.5242152014775199E-2</v>
      </c>
      <c r="R1860" s="17"/>
      <c r="S1860" s="17">
        <v>3.3333333333333298E-2</v>
      </c>
      <c r="T1860" s="17">
        <v>6.25E-2</v>
      </c>
      <c r="U1860" s="17">
        <v>0.105263157894737</v>
      </c>
      <c r="V1860" s="17">
        <v>2.5641025641025599E-2</v>
      </c>
      <c r="W1860" s="17">
        <v>2.6315789473684199E-2</v>
      </c>
      <c r="X1860" s="17">
        <v>5.0847457627118599E-2</v>
      </c>
      <c r="Y1860" s="17">
        <v>4.6511627906976702E-2</v>
      </c>
      <c r="Z1860" s="17">
        <v>3.3333333333333298E-2</v>
      </c>
      <c r="AA1860" s="17">
        <v>3.2786885245901599E-2</v>
      </c>
      <c r="AB1860" s="17"/>
      <c r="AC1860" s="17">
        <v>4.45730893245797E-2</v>
      </c>
      <c r="AD1860" s="17">
        <v>4.4645438476843297E-2</v>
      </c>
      <c r="AE1860" s="17">
        <v>4.2660714283546501E-2</v>
      </c>
      <c r="AF1860" s="17"/>
      <c r="AG1860" s="17">
        <v>4.01027893538052E-2</v>
      </c>
      <c r="AH1860" s="17">
        <v>3.9111945138614199E-2</v>
      </c>
      <c r="AI1860" s="17">
        <v>0.146663582881324</v>
      </c>
      <c r="AJ1860" s="17">
        <v>0</v>
      </c>
      <c r="AK1860" s="17">
        <v>3.9403011264385501E-2</v>
      </c>
      <c r="AL1860" s="17"/>
      <c r="AM1860" s="17">
        <v>0</v>
      </c>
      <c r="AN1860" s="17">
        <v>4.3252377577645801E-2</v>
      </c>
      <c r="AO1860" s="17">
        <v>6.8572553647835002E-2</v>
      </c>
      <c r="AP1860" s="17">
        <v>1.7275416963317702E-2</v>
      </c>
      <c r="AQ1860" s="17">
        <v>0</v>
      </c>
      <c r="AR1860" s="17"/>
      <c r="AS1860" s="17">
        <v>7.8175424032752003E-2</v>
      </c>
      <c r="AT1860" s="17">
        <v>1.93272956875968E-2</v>
      </c>
      <c r="AU1860" s="17">
        <v>6.2009350382452498E-2</v>
      </c>
      <c r="AV1860" s="17">
        <v>5.1937157097327602E-2</v>
      </c>
      <c r="AW1860" s="17"/>
      <c r="AX1860" s="17">
        <v>4.5459421410752203E-2</v>
      </c>
      <c r="AY1860" s="17"/>
      <c r="AZ1860" s="17">
        <v>2.8075385220559902E-2</v>
      </c>
      <c r="BA1860" s="17">
        <v>3.0199402328294801E-2</v>
      </c>
      <c r="BB1860" s="17">
        <v>8.6547867105503801E-2</v>
      </c>
      <c r="BC1860" s="17"/>
      <c r="BD1860" s="17">
        <v>6.8163028360731695E-2</v>
      </c>
      <c r="BE1860" s="17">
        <v>2.4080684295613101E-2</v>
      </c>
    </row>
    <row r="1861" spans="2:57" x14ac:dyDescent="0.35">
      <c r="B1861" t="s">
        <v>677</v>
      </c>
      <c r="C1861" s="17">
        <v>0.100188237380894</v>
      </c>
      <c r="D1861" s="17">
        <v>8.3911997408037106E-2</v>
      </c>
      <c r="E1861" s="17">
        <v>0.111600567109056</v>
      </c>
      <c r="F1861" s="17"/>
      <c r="G1861" s="17">
        <v>3.20781633270791E-2</v>
      </c>
      <c r="H1861" s="17">
        <v>8.6132860793329796E-2</v>
      </c>
      <c r="I1861" s="17">
        <v>8.5127870280727297E-2</v>
      </c>
      <c r="J1861" s="17">
        <v>0.172386845171381</v>
      </c>
      <c r="K1861" s="17">
        <v>0.122540035976918</v>
      </c>
      <c r="L1861" s="17">
        <v>0.19561564664930101</v>
      </c>
      <c r="M1861" s="17"/>
      <c r="N1861" s="17">
        <v>9.0104891011038302E-2</v>
      </c>
      <c r="O1861" s="17">
        <v>0.124692910064815</v>
      </c>
      <c r="P1861" s="17">
        <v>5.8492950880582498E-2</v>
      </c>
      <c r="Q1861" s="17">
        <v>0.122530546010338</v>
      </c>
      <c r="R1861" s="17"/>
      <c r="S1861" s="17">
        <v>7.7777777777777807E-2</v>
      </c>
      <c r="T1861" s="17">
        <v>0.109375</v>
      </c>
      <c r="U1861" s="17">
        <v>0</v>
      </c>
      <c r="V1861" s="17">
        <v>0.15384615384615399</v>
      </c>
      <c r="W1861" s="17">
        <v>7.8947368421052599E-2</v>
      </c>
      <c r="X1861" s="17">
        <v>3.3898305084745797E-2</v>
      </c>
      <c r="Y1861" s="17">
        <v>0.13953488372093001</v>
      </c>
      <c r="Z1861" s="17">
        <v>0.16666666666666699</v>
      </c>
      <c r="AA1861" s="17">
        <v>0.16393442622950799</v>
      </c>
      <c r="AB1861" s="17"/>
      <c r="AC1861" s="17">
        <v>9.2887684023026607E-2</v>
      </c>
      <c r="AD1861" s="17">
        <v>0.106003525130015</v>
      </c>
      <c r="AE1861" s="17">
        <v>0.110687820400731</v>
      </c>
      <c r="AF1861" s="17"/>
      <c r="AG1861" s="17">
        <v>0.12872080729277299</v>
      </c>
      <c r="AH1861" s="17">
        <v>8.7137526607162799E-2</v>
      </c>
      <c r="AI1861" s="17">
        <v>3.4648187743629197E-2</v>
      </c>
      <c r="AJ1861" s="17">
        <v>0</v>
      </c>
      <c r="AK1861" s="17">
        <v>0.20841349530480299</v>
      </c>
      <c r="AL1861" s="17"/>
      <c r="AM1861" s="17">
        <v>0.12123653390150101</v>
      </c>
      <c r="AN1861" s="17">
        <v>9.66469817524927E-2</v>
      </c>
      <c r="AO1861" s="17">
        <v>8.4089920175381097E-2</v>
      </c>
      <c r="AP1861" s="17">
        <v>0.108845879487807</v>
      </c>
      <c r="AQ1861" s="17">
        <v>0.150566669865727</v>
      </c>
      <c r="AR1861" s="17"/>
      <c r="AS1861" s="17">
        <v>0.134715971919244</v>
      </c>
      <c r="AT1861" s="17">
        <v>4.8664209941302598E-2</v>
      </c>
      <c r="AU1861" s="17">
        <v>0.201863823239044</v>
      </c>
      <c r="AV1861" s="17">
        <v>7.8520503985465395E-2</v>
      </c>
      <c r="AW1861" s="17"/>
      <c r="AX1861" s="17">
        <v>9.82137448353647E-2</v>
      </c>
      <c r="AY1861" s="17"/>
      <c r="AZ1861" s="17">
        <v>0.12769465092089699</v>
      </c>
      <c r="BA1861" s="17">
        <v>7.0690281128662796E-2</v>
      </c>
      <c r="BB1861" s="17">
        <v>0.11028978663694</v>
      </c>
      <c r="BC1861" s="17"/>
      <c r="BD1861" s="17">
        <v>9.8591091667290007E-2</v>
      </c>
      <c r="BE1861" s="17">
        <v>8.3157170904049699E-2</v>
      </c>
    </row>
    <row r="1862" spans="2:57" x14ac:dyDescent="0.35">
      <c r="B1862" t="s">
        <v>81</v>
      </c>
      <c r="C1862" s="17">
        <v>1.3288403704043701E-2</v>
      </c>
      <c r="D1862" s="17">
        <v>1.62887642860692E-2</v>
      </c>
      <c r="E1862" s="17">
        <v>1.1184655889895199E-2</v>
      </c>
      <c r="F1862" s="17"/>
      <c r="G1862" s="17">
        <v>1.55983659278017E-2</v>
      </c>
      <c r="H1862" s="17">
        <v>6.5607137064797403E-3</v>
      </c>
      <c r="I1862" s="17">
        <v>2.7305459198062602E-2</v>
      </c>
      <c r="J1862" s="17">
        <v>1.52991071882215E-2</v>
      </c>
      <c r="K1862" s="17">
        <v>0</v>
      </c>
      <c r="L1862" s="17">
        <v>0</v>
      </c>
      <c r="M1862" s="17"/>
      <c r="N1862" s="17">
        <v>4.7376092246635103E-3</v>
      </c>
      <c r="O1862" s="17">
        <v>0</v>
      </c>
      <c r="P1862" s="17">
        <v>4.4528797693152003E-2</v>
      </c>
      <c r="Q1862" s="17">
        <v>2.4086961026757201E-2</v>
      </c>
      <c r="R1862" s="17"/>
      <c r="S1862" s="17">
        <v>0</v>
      </c>
      <c r="T1862" s="17">
        <v>1.5625E-2</v>
      </c>
      <c r="U1862" s="17">
        <v>0</v>
      </c>
      <c r="V1862" s="17">
        <v>2.5641025641025599E-2</v>
      </c>
      <c r="W1862" s="17">
        <v>0</v>
      </c>
      <c r="X1862" s="17">
        <v>5.0847457627118599E-2</v>
      </c>
      <c r="Y1862" s="17">
        <v>0</v>
      </c>
      <c r="Z1862" s="17">
        <v>0</v>
      </c>
      <c r="AA1862" s="17">
        <v>1.63934426229508E-2</v>
      </c>
      <c r="AB1862" s="17"/>
      <c r="AC1862" s="17">
        <v>2.9136686730356898E-2</v>
      </c>
      <c r="AD1862" s="17">
        <v>0</v>
      </c>
      <c r="AE1862" s="17">
        <v>2.2464244587243599E-2</v>
      </c>
      <c r="AF1862" s="17"/>
      <c r="AG1862" s="17">
        <v>6.0766812713987598E-3</v>
      </c>
      <c r="AH1862" s="17">
        <v>1.5930077982038399E-2</v>
      </c>
      <c r="AI1862" s="17">
        <v>0</v>
      </c>
      <c r="AJ1862" s="17">
        <v>0</v>
      </c>
      <c r="AK1862" s="17">
        <v>4.3646412477473202E-2</v>
      </c>
      <c r="AL1862" s="17"/>
      <c r="AM1862" s="17">
        <v>5.3747084894918903E-2</v>
      </c>
      <c r="AN1862" s="17">
        <v>1.14460635667765E-2</v>
      </c>
      <c r="AO1862" s="17">
        <v>1.8161426152893002E-2</v>
      </c>
      <c r="AP1862" s="17">
        <v>0</v>
      </c>
      <c r="AQ1862" s="17">
        <v>0</v>
      </c>
      <c r="AR1862" s="17"/>
      <c r="AS1862" s="17">
        <v>0</v>
      </c>
      <c r="AT1862" s="17">
        <v>9.5290313689043397E-3</v>
      </c>
      <c r="AU1862" s="17">
        <v>5.3061958839123E-2</v>
      </c>
      <c r="AV1862" s="17">
        <v>0</v>
      </c>
      <c r="AW1862" s="17"/>
      <c r="AX1862" s="17">
        <v>1.6178870295474601E-2</v>
      </c>
      <c r="AY1862" s="17"/>
      <c r="AZ1862" s="17">
        <v>2.7247817337375899E-2</v>
      </c>
      <c r="BA1862" s="17">
        <v>1.1463970434211599E-2</v>
      </c>
      <c r="BB1862" s="17">
        <v>0</v>
      </c>
      <c r="BC1862" s="17"/>
      <c r="BD1862" s="17">
        <v>2.3391268212856201E-2</v>
      </c>
      <c r="BE1862" s="17">
        <v>3.80675197222803E-3</v>
      </c>
    </row>
    <row r="1863" spans="2:57" x14ac:dyDescent="0.35">
      <c r="C1863" s="17"/>
      <c r="D1863" s="17"/>
      <c r="E1863" s="17"/>
      <c r="F1863" s="17"/>
      <c r="G1863" s="17"/>
      <c r="H1863" s="17"/>
      <c r="I1863" s="17"/>
      <c r="J1863" s="17"/>
      <c r="K1863" s="17"/>
      <c r="L1863" s="17"/>
      <c r="M1863" s="17"/>
      <c r="N1863" s="17"/>
      <c r="O1863" s="17"/>
      <c r="P1863" s="17"/>
      <c r="Q1863" s="17"/>
      <c r="R1863" s="17"/>
      <c r="S1863" s="17"/>
      <c r="T1863" s="17"/>
      <c r="U1863" s="17"/>
      <c r="V1863" s="17"/>
      <c r="W1863" s="17"/>
      <c r="X1863" s="17"/>
      <c r="Y1863" s="17"/>
      <c r="Z1863" s="17"/>
      <c r="AA1863" s="17"/>
      <c r="AB1863" s="17"/>
      <c r="AC1863" s="17"/>
      <c r="AD1863" s="17"/>
      <c r="AE1863" s="17"/>
      <c r="AF1863" s="17"/>
      <c r="AG1863" s="17"/>
      <c r="AH1863" s="17"/>
      <c r="AI1863" s="17"/>
      <c r="AJ1863" s="17"/>
      <c r="AK1863" s="17"/>
      <c r="AL1863" s="17"/>
      <c r="AM1863" s="17"/>
      <c r="AN1863" s="17"/>
      <c r="AO1863" s="17"/>
      <c r="AP1863" s="17"/>
      <c r="AQ1863" s="17"/>
      <c r="AR1863" s="17"/>
      <c r="AS1863" s="17"/>
      <c r="AT1863" s="17"/>
      <c r="AU1863" s="17"/>
      <c r="AV1863" s="17"/>
      <c r="AW1863" s="17"/>
      <c r="AX1863" s="17"/>
      <c r="AY1863" s="17"/>
      <c r="AZ1863" s="17"/>
      <c r="BA1863" s="17"/>
      <c r="BB1863" s="17"/>
      <c r="BC1863" s="17"/>
      <c r="BD1863" s="17"/>
      <c r="BE1863" s="17"/>
    </row>
    <row r="1864" spans="2:57" x14ac:dyDescent="0.35">
      <c r="B1864" s="6" t="s">
        <v>683</v>
      </c>
      <c r="C1864" s="17"/>
      <c r="D1864" s="17"/>
      <c r="E1864" s="17"/>
      <c r="F1864" s="17"/>
      <c r="G1864" s="17"/>
      <c r="H1864" s="17"/>
      <c r="I1864" s="17"/>
      <c r="J1864" s="17"/>
      <c r="K1864" s="17"/>
      <c r="L1864" s="17"/>
      <c r="M1864" s="17"/>
      <c r="N1864" s="17"/>
      <c r="O1864" s="17"/>
      <c r="P1864" s="17"/>
      <c r="Q1864" s="17"/>
      <c r="R1864" s="17"/>
      <c r="S1864" s="17"/>
      <c r="T1864" s="17"/>
      <c r="U1864" s="17"/>
      <c r="V1864" s="17"/>
      <c r="W1864" s="17"/>
      <c r="X1864" s="17"/>
      <c r="Y1864" s="17"/>
      <c r="Z1864" s="17"/>
      <c r="AA1864" s="17"/>
      <c r="AB1864" s="17"/>
      <c r="AC1864" s="17"/>
      <c r="AD1864" s="17"/>
      <c r="AE1864" s="17"/>
      <c r="AF1864" s="17"/>
      <c r="AG1864" s="17"/>
      <c r="AH1864" s="17"/>
      <c r="AI1864" s="17"/>
      <c r="AJ1864" s="17"/>
      <c r="AK1864" s="17"/>
      <c r="AL1864" s="17"/>
      <c r="AM1864" s="17"/>
      <c r="AN1864" s="17"/>
      <c r="AO1864" s="17"/>
      <c r="AP1864" s="17"/>
      <c r="AQ1864" s="17"/>
      <c r="AR1864" s="17"/>
      <c r="AS1864" s="17"/>
      <c r="AT1864" s="17"/>
      <c r="AU1864" s="17"/>
      <c r="AV1864" s="17"/>
      <c r="AW1864" s="17"/>
      <c r="AX1864" s="17"/>
      <c r="AY1864" s="17"/>
      <c r="AZ1864" s="17"/>
      <c r="BA1864" s="17"/>
      <c r="BB1864" s="17"/>
      <c r="BC1864" s="17"/>
      <c r="BD1864" s="17"/>
      <c r="BE1864" s="17"/>
    </row>
    <row r="1865" spans="2:57" x14ac:dyDescent="0.35">
      <c r="B1865" s="24" t="s">
        <v>684</v>
      </c>
      <c r="C1865" s="17"/>
      <c r="D1865" s="17"/>
      <c r="E1865" s="17"/>
      <c r="F1865" s="17"/>
      <c r="G1865" s="17"/>
      <c r="H1865" s="17"/>
      <c r="I1865" s="17"/>
      <c r="J1865" s="17"/>
      <c r="K1865" s="17"/>
      <c r="L1865" s="17"/>
      <c r="M1865" s="17"/>
      <c r="N1865" s="17"/>
      <c r="O1865" s="17"/>
      <c r="P1865" s="17"/>
      <c r="Q1865" s="17"/>
      <c r="R1865" s="17"/>
      <c r="S1865" s="17"/>
      <c r="T1865" s="17"/>
      <c r="U1865" s="17"/>
      <c r="V1865" s="17"/>
      <c r="W1865" s="17"/>
      <c r="X1865" s="17"/>
      <c r="Y1865" s="17"/>
      <c r="Z1865" s="17"/>
      <c r="AA1865" s="17"/>
      <c r="AB1865" s="17"/>
      <c r="AC1865" s="17"/>
      <c r="AD1865" s="17"/>
      <c r="AE1865" s="17"/>
      <c r="AF1865" s="17"/>
      <c r="AG1865" s="17"/>
      <c r="AH1865" s="17"/>
      <c r="AI1865" s="17"/>
      <c r="AJ1865" s="17"/>
      <c r="AK1865" s="17"/>
      <c r="AL1865" s="17"/>
      <c r="AM1865" s="17"/>
      <c r="AN1865" s="17"/>
      <c r="AO1865" s="17"/>
      <c r="AP1865" s="17"/>
      <c r="AQ1865" s="17"/>
      <c r="AR1865" s="17"/>
      <c r="AS1865" s="17"/>
      <c r="AT1865" s="17"/>
      <c r="AU1865" s="17"/>
      <c r="AV1865" s="17"/>
      <c r="AW1865" s="17"/>
      <c r="AX1865" s="17"/>
      <c r="AY1865" s="17"/>
      <c r="AZ1865" s="17"/>
      <c r="BA1865" s="17"/>
      <c r="BB1865" s="17"/>
      <c r="BC1865" s="17"/>
      <c r="BD1865" s="17"/>
      <c r="BE1865" s="17"/>
    </row>
    <row r="1866" spans="2:57" x14ac:dyDescent="0.35">
      <c r="B1866" t="s">
        <v>680</v>
      </c>
      <c r="C1866" s="17">
        <v>0.45036517417515598</v>
      </c>
      <c r="D1866" s="17">
        <v>0.43220223397141899</v>
      </c>
      <c r="E1866" s="17">
        <v>0.46408717748045097</v>
      </c>
      <c r="F1866" s="17"/>
      <c r="G1866" s="17">
        <v>0.409415096072621</v>
      </c>
      <c r="H1866" s="17">
        <v>0.35701077817568999</v>
      </c>
      <c r="I1866" s="17">
        <v>0.44364738494594202</v>
      </c>
      <c r="J1866" s="17">
        <v>0.53466392926172202</v>
      </c>
      <c r="K1866" s="17">
        <v>0.64209906373410697</v>
      </c>
      <c r="L1866" s="17">
        <v>0.65897153619209503</v>
      </c>
      <c r="M1866" s="17"/>
      <c r="N1866" s="17">
        <v>0.51471758493009401</v>
      </c>
      <c r="O1866" s="17">
        <v>0.41492701802566001</v>
      </c>
      <c r="P1866" s="17">
        <v>0.39586227757721798</v>
      </c>
      <c r="Q1866" s="17">
        <v>0.29851245595554099</v>
      </c>
      <c r="R1866" s="17"/>
      <c r="S1866" s="17">
        <v>0.42499999999999999</v>
      </c>
      <c r="T1866" s="17">
        <v>0.269230769230769</v>
      </c>
      <c r="U1866" s="17">
        <v>0.35294117647058798</v>
      </c>
      <c r="V1866" s="17">
        <v>0.483870967741935</v>
      </c>
      <c r="W1866" s="17">
        <v>0.52941176470588203</v>
      </c>
      <c r="X1866" s="17">
        <v>0.47058823529411797</v>
      </c>
      <c r="Y1866" s="17">
        <v>0.48571428571428599</v>
      </c>
      <c r="Z1866" s="17">
        <v>0.5</v>
      </c>
      <c r="AA1866" s="17">
        <v>0.625</v>
      </c>
      <c r="AB1866" s="17"/>
      <c r="AC1866" s="17">
        <v>0.47874469580353102</v>
      </c>
      <c r="AD1866" s="17">
        <v>0.44884085504010801</v>
      </c>
      <c r="AE1866" s="17">
        <v>0.41088111658425802</v>
      </c>
      <c r="AF1866" s="17"/>
      <c r="AG1866" s="17">
        <v>0.48633869007200597</v>
      </c>
      <c r="AH1866" s="17">
        <v>0.410337355853295</v>
      </c>
      <c r="AI1866" s="17">
        <v>0.40181230851684502</v>
      </c>
      <c r="AJ1866" s="17">
        <v>1</v>
      </c>
      <c r="AK1866" s="17">
        <v>0.394992446890157</v>
      </c>
      <c r="AL1866" s="17"/>
      <c r="AM1866" s="17">
        <v>0.45853031473508399</v>
      </c>
      <c r="AN1866" s="17">
        <v>0.44418797404983101</v>
      </c>
      <c r="AO1866" s="17">
        <v>0.43059956037867902</v>
      </c>
      <c r="AP1866" s="17">
        <v>0.48109574253090398</v>
      </c>
      <c r="AQ1866" s="17">
        <v>0.55913393146020696</v>
      </c>
      <c r="AR1866" s="17"/>
      <c r="AS1866" s="17">
        <v>0.54553330605160499</v>
      </c>
      <c r="AT1866" s="17">
        <v>0.39286307201687998</v>
      </c>
      <c r="AU1866" s="17">
        <v>0.50002476680119901</v>
      </c>
      <c r="AV1866" s="17">
        <v>0.44668961752874498</v>
      </c>
      <c r="AW1866" s="17"/>
      <c r="AX1866" s="17">
        <v>0.456058222522851</v>
      </c>
      <c r="AY1866" s="17"/>
      <c r="AZ1866" s="17">
        <v>0.42902541348223899</v>
      </c>
      <c r="BA1866" s="17">
        <v>0.39994941031702003</v>
      </c>
      <c r="BB1866" s="17">
        <v>0.56473714293269295</v>
      </c>
      <c r="BC1866" s="17"/>
      <c r="BD1866" s="17">
        <v>0.48904492107785202</v>
      </c>
      <c r="BE1866" s="17">
        <v>0.42392076501445303</v>
      </c>
    </row>
    <row r="1867" spans="2:57" x14ac:dyDescent="0.35">
      <c r="B1867" t="s">
        <v>681</v>
      </c>
      <c r="C1867" s="17">
        <v>0.213388873911424</v>
      </c>
      <c r="D1867" s="17">
        <v>0.26324952745200803</v>
      </c>
      <c r="E1867" s="17">
        <v>0.17571941924090301</v>
      </c>
      <c r="F1867" s="17"/>
      <c r="G1867" s="17">
        <v>0.201831691548397</v>
      </c>
      <c r="H1867" s="17">
        <v>0.27271711414582001</v>
      </c>
      <c r="I1867" s="17">
        <v>0.20010230955121899</v>
      </c>
      <c r="J1867" s="17">
        <v>0.26073527386663198</v>
      </c>
      <c r="K1867" s="17">
        <v>7.4364769251580698E-2</v>
      </c>
      <c r="L1867" s="17">
        <v>0</v>
      </c>
      <c r="M1867" s="17"/>
      <c r="N1867" s="17">
        <v>0.17385410311059901</v>
      </c>
      <c r="O1867" s="17">
        <v>0.243807093502102</v>
      </c>
      <c r="P1867" s="17">
        <v>0.18350297169445801</v>
      </c>
      <c r="Q1867" s="17">
        <v>0.43085877886097201</v>
      </c>
      <c r="R1867" s="17"/>
      <c r="S1867" s="17">
        <v>0.22500000000000001</v>
      </c>
      <c r="T1867" s="17">
        <v>0.28846153846153799</v>
      </c>
      <c r="U1867" s="17">
        <v>0.35294117647058798</v>
      </c>
      <c r="V1867" s="17">
        <v>0.19354838709677399</v>
      </c>
      <c r="W1867" s="17">
        <v>0.17647058823529399</v>
      </c>
      <c r="X1867" s="17">
        <v>0.15686274509803899</v>
      </c>
      <c r="Y1867" s="17">
        <v>0.17142857142857101</v>
      </c>
      <c r="Z1867" s="17">
        <v>0.125</v>
      </c>
      <c r="AA1867" s="17">
        <v>0.16666666666666699</v>
      </c>
      <c r="AB1867" s="17"/>
      <c r="AC1867" s="17">
        <v>0.25139565413780801</v>
      </c>
      <c r="AD1867" s="17">
        <v>0.18255259900922299</v>
      </c>
      <c r="AE1867" s="17">
        <v>0.28380119899899298</v>
      </c>
      <c r="AF1867" s="17"/>
      <c r="AG1867" s="17">
        <v>0.205689741345912</v>
      </c>
      <c r="AH1867" s="17">
        <v>0.22924234504952901</v>
      </c>
      <c r="AI1867" s="17">
        <v>0.22060656153102601</v>
      </c>
      <c r="AJ1867" s="17">
        <v>0</v>
      </c>
      <c r="AK1867" s="17">
        <v>0.30863533225199102</v>
      </c>
      <c r="AL1867" s="17"/>
      <c r="AM1867" s="17">
        <v>0.18191462102499001</v>
      </c>
      <c r="AN1867" s="17">
        <v>0.24999584911039299</v>
      </c>
      <c r="AO1867" s="17">
        <v>0.198657276374645</v>
      </c>
      <c r="AP1867" s="17">
        <v>0.19923504767814401</v>
      </c>
      <c r="AQ1867" s="17">
        <v>0.25406611578736499</v>
      </c>
      <c r="AR1867" s="17"/>
      <c r="AS1867" s="17">
        <v>0.12967913389984201</v>
      </c>
      <c r="AT1867" s="17">
        <v>0.24313307650709501</v>
      </c>
      <c r="AU1867" s="17">
        <v>0.223460981023478</v>
      </c>
      <c r="AV1867" s="17">
        <v>0.228815803176384</v>
      </c>
      <c r="AW1867" s="17"/>
      <c r="AX1867" s="17">
        <v>0.21202464331499801</v>
      </c>
      <c r="AY1867" s="17"/>
      <c r="AZ1867" s="17">
        <v>0.18317202017335499</v>
      </c>
      <c r="BA1867" s="17">
        <v>0.273517146390509</v>
      </c>
      <c r="BB1867" s="17">
        <v>0.14650629921495001</v>
      </c>
      <c r="BC1867" s="17"/>
      <c r="BD1867" s="17">
        <v>0.16860291992953699</v>
      </c>
      <c r="BE1867" s="17">
        <v>0.24436030583525001</v>
      </c>
    </row>
    <row r="1868" spans="2:57" x14ac:dyDescent="0.35">
      <c r="B1868" t="s">
        <v>682</v>
      </c>
      <c r="C1868" s="17">
        <v>0.28889839107702597</v>
      </c>
      <c r="D1868" s="17">
        <v>0.26520269077192199</v>
      </c>
      <c r="E1868" s="17">
        <v>0.30680036478065698</v>
      </c>
      <c r="F1868" s="17"/>
      <c r="G1868" s="17">
        <v>0.36871370821143501</v>
      </c>
      <c r="H1868" s="17">
        <v>0.30170863061600001</v>
      </c>
      <c r="I1868" s="17">
        <v>0.29039992555190902</v>
      </c>
      <c r="J1868" s="17">
        <v>0.186246849593971</v>
      </c>
      <c r="K1868" s="17">
        <v>0.25922807052771801</v>
      </c>
      <c r="L1868" s="17">
        <v>0.34102846380790502</v>
      </c>
      <c r="M1868" s="17"/>
      <c r="N1868" s="17">
        <v>0.278542989029751</v>
      </c>
      <c r="O1868" s="17">
        <v>0.249821187018859</v>
      </c>
      <c r="P1868" s="17">
        <v>0.386298584537835</v>
      </c>
      <c r="Q1868" s="17">
        <v>0.240148240607332</v>
      </c>
      <c r="R1868" s="17"/>
      <c r="S1868" s="17">
        <v>0.3125</v>
      </c>
      <c r="T1868" s="17">
        <v>0.32692307692307698</v>
      </c>
      <c r="U1868" s="17">
        <v>0.23529411764705899</v>
      </c>
      <c r="V1868" s="17">
        <v>0.29032258064516098</v>
      </c>
      <c r="W1868" s="17">
        <v>0.23529411764705899</v>
      </c>
      <c r="X1868" s="17">
        <v>0.35294117647058798</v>
      </c>
      <c r="Y1868" s="17">
        <v>0.314285714285714</v>
      </c>
      <c r="Z1868" s="17">
        <v>0.33333333333333298</v>
      </c>
      <c r="AA1868" s="17">
        <v>0.1875</v>
      </c>
      <c r="AB1868" s="17"/>
      <c r="AC1868" s="17">
        <v>0.24600749824247301</v>
      </c>
      <c r="AD1868" s="17">
        <v>0.31908283102941398</v>
      </c>
      <c r="AE1868" s="17">
        <v>0.22191902354731499</v>
      </c>
      <c r="AF1868" s="17"/>
      <c r="AG1868" s="17">
        <v>0.28655273565773598</v>
      </c>
      <c r="AH1868" s="17">
        <v>0.29389684716146097</v>
      </c>
      <c r="AI1868" s="17">
        <v>0.33479245085943798</v>
      </c>
      <c r="AJ1868" s="17">
        <v>0</v>
      </c>
      <c r="AK1868" s="17">
        <v>0.23477147525009001</v>
      </c>
      <c r="AL1868" s="17"/>
      <c r="AM1868" s="17">
        <v>0.32997115746688399</v>
      </c>
      <c r="AN1868" s="17">
        <v>0.24678918432712699</v>
      </c>
      <c r="AO1868" s="17">
        <v>0.31916970680157303</v>
      </c>
      <c r="AP1868" s="17">
        <v>0.28408805671573301</v>
      </c>
      <c r="AQ1868" s="17">
        <v>0.186799952752428</v>
      </c>
      <c r="AR1868" s="17"/>
      <c r="AS1868" s="17">
        <v>0.30161298479918702</v>
      </c>
      <c r="AT1868" s="17">
        <v>0.331308850515797</v>
      </c>
      <c r="AU1868" s="17">
        <v>0.23626883088423001</v>
      </c>
      <c r="AV1868" s="17">
        <v>0.202821044127211</v>
      </c>
      <c r="AW1868" s="17"/>
      <c r="AX1868" s="17">
        <v>0.28702190068293998</v>
      </c>
      <c r="AY1868" s="17"/>
      <c r="AZ1868" s="17">
        <v>0.309225957476161</v>
      </c>
      <c r="BA1868" s="17">
        <v>0.27934823031325201</v>
      </c>
      <c r="BB1868" s="17">
        <v>0.27810600503208099</v>
      </c>
      <c r="BC1868" s="17"/>
      <c r="BD1868" s="17">
        <v>0.30633138466594001</v>
      </c>
      <c r="BE1868" s="17">
        <v>0.27609139048102099</v>
      </c>
    </row>
    <row r="1869" spans="2:57" x14ac:dyDescent="0.35">
      <c r="B1869" t="s">
        <v>81</v>
      </c>
      <c r="C1869" s="17">
        <v>4.7347560836393798E-2</v>
      </c>
      <c r="D1869" s="17">
        <v>3.9345547804651E-2</v>
      </c>
      <c r="E1869" s="17">
        <v>5.3393038497989202E-2</v>
      </c>
      <c r="F1869" s="17"/>
      <c r="G1869" s="17">
        <v>2.0039504167547E-2</v>
      </c>
      <c r="H1869" s="17">
        <v>6.8563477062489595E-2</v>
      </c>
      <c r="I1869" s="17">
        <v>6.5850379950930404E-2</v>
      </c>
      <c r="J1869" s="17">
        <v>1.8353947277675101E-2</v>
      </c>
      <c r="K1869" s="17">
        <v>2.43080964865942E-2</v>
      </c>
      <c r="L1869" s="17">
        <v>0</v>
      </c>
      <c r="M1869" s="17"/>
      <c r="N1869" s="17">
        <v>3.2885322929555198E-2</v>
      </c>
      <c r="O1869" s="17">
        <v>9.1444701453379101E-2</v>
      </c>
      <c r="P1869" s="17">
        <v>3.43361661904888E-2</v>
      </c>
      <c r="Q1869" s="17">
        <v>3.04805245761554E-2</v>
      </c>
      <c r="R1869" s="17"/>
      <c r="S1869" s="17">
        <v>3.7499999999999999E-2</v>
      </c>
      <c r="T1869" s="17">
        <v>0.115384615384615</v>
      </c>
      <c r="U1869" s="17">
        <v>5.8823529411764698E-2</v>
      </c>
      <c r="V1869" s="17">
        <v>3.2258064516128997E-2</v>
      </c>
      <c r="W1869" s="17">
        <v>5.8823529411764698E-2</v>
      </c>
      <c r="X1869" s="17">
        <v>1.9607843137254902E-2</v>
      </c>
      <c r="Y1869" s="17">
        <v>2.8571428571428598E-2</v>
      </c>
      <c r="Z1869" s="17">
        <v>4.1666666666666699E-2</v>
      </c>
      <c r="AA1869" s="17">
        <v>2.0833333333333301E-2</v>
      </c>
      <c r="AB1869" s="17"/>
      <c r="AC1869" s="17">
        <v>2.3852151816188501E-2</v>
      </c>
      <c r="AD1869" s="17">
        <v>4.9523714921254798E-2</v>
      </c>
      <c r="AE1869" s="17">
        <v>8.3398660869434704E-2</v>
      </c>
      <c r="AF1869" s="17"/>
      <c r="AG1869" s="17">
        <v>2.1418832924345901E-2</v>
      </c>
      <c r="AH1869" s="17">
        <v>6.6523451935714795E-2</v>
      </c>
      <c r="AI1869" s="17">
        <v>4.2788679092691698E-2</v>
      </c>
      <c r="AJ1869" s="17">
        <v>0</v>
      </c>
      <c r="AK1869" s="17">
        <v>6.1600745607762401E-2</v>
      </c>
      <c r="AL1869" s="17"/>
      <c r="AM1869" s="17">
        <v>2.95839067730422E-2</v>
      </c>
      <c r="AN1869" s="17">
        <v>5.9026992512649201E-2</v>
      </c>
      <c r="AO1869" s="17">
        <v>5.1573456445103298E-2</v>
      </c>
      <c r="AP1869" s="17">
        <v>3.55811530752193E-2</v>
      </c>
      <c r="AQ1869" s="17">
        <v>0</v>
      </c>
      <c r="AR1869" s="17"/>
      <c r="AS1869" s="17">
        <v>2.3174575249365399E-2</v>
      </c>
      <c r="AT1869" s="17">
        <v>3.2695000960227802E-2</v>
      </c>
      <c r="AU1869" s="17">
        <v>4.0245421291093E-2</v>
      </c>
      <c r="AV1869" s="17">
        <v>0.12167353516766</v>
      </c>
      <c r="AW1869" s="17"/>
      <c r="AX1869" s="17">
        <v>4.4895233479210699E-2</v>
      </c>
      <c r="AY1869" s="17"/>
      <c r="AZ1869" s="17">
        <v>7.8576608868244802E-2</v>
      </c>
      <c r="BA1869" s="17">
        <v>4.7185212979219703E-2</v>
      </c>
      <c r="BB1869" s="17">
        <v>1.0650552820275499E-2</v>
      </c>
      <c r="BC1869" s="17"/>
      <c r="BD1869" s="17">
        <v>3.6020774326672202E-2</v>
      </c>
      <c r="BE1869" s="17">
        <v>5.5627538669276402E-2</v>
      </c>
    </row>
    <row r="1870" spans="2:57" x14ac:dyDescent="0.35">
      <c r="C1870" s="17"/>
      <c r="D1870" s="17"/>
      <c r="E1870" s="17"/>
      <c r="F1870" s="17"/>
      <c r="G1870" s="17"/>
      <c r="H1870" s="17"/>
      <c r="I1870" s="17"/>
      <c r="J1870" s="17"/>
      <c r="K1870" s="17"/>
      <c r="L1870" s="17"/>
      <c r="M1870" s="17"/>
      <c r="N1870" s="17"/>
      <c r="O1870" s="17"/>
      <c r="P1870" s="17"/>
      <c r="Q1870" s="17"/>
      <c r="R1870" s="17"/>
      <c r="S1870" s="17"/>
      <c r="T1870" s="17"/>
      <c r="U1870" s="17"/>
      <c r="V1870" s="17"/>
      <c r="W1870" s="17"/>
      <c r="X1870" s="17"/>
      <c r="Y1870" s="17"/>
      <c r="Z1870" s="17"/>
      <c r="AA1870" s="17"/>
      <c r="AB1870" s="17"/>
      <c r="AC1870" s="17"/>
      <c r="AD1870" s="17"/>
      <c r="AE1870" s="17"/>
      <c r="AF1870" s="17"/>
      <c r="AG1870" s="17"/>
      <c r="AH1870" s="17"/>
      <c r="AI1870" s="17"/>
      <c r="AJ1870" s="17"/>
      <c r="AK1870" s="17"/>
      <c r="AL1870" s="17"/>
      <c r="AM1870" s="17"/>
      <c r="AN1870" s="17"/>
      <c r="AO1870" s="17"/>
      <c r="AP1870" s="17"/>
      <c r="AQ1870" s="17"/>
      <c r="AR1870" s="17"/>
      <c r="AS1870" s="17"/>
      <c r="AT1870" s="17"/>
      <c r="AU1870" s="17"/>
      <c r="AV1870" s="17"/>
      <c r="AW1870" s="17"/>
      <c r="AX1870" s="17"/>
      <c r="AY1870" s="17"/>
      <c r="AZ1870" s="17"/>
      <c r="BA1870" s="17"/>
      <c r="BB1870" s="17"/>
      <c r="BC1870" s="17"/>
      <c r="BD1870" s="17"/>
      <c r="BE1870" s="17"/>
    </row>
    <row r="1871" spans="2:57" x14ac:dyDescent="0.35">
      <c r="B1871" s="6" t="s">
        <v>693</v>
      </c>
      <c r="C1871" s="17"/>
      <c r="D1871" s="17"/>
      <c r="E1871" s="17"/>
      <c r="F1871" s="17"/>
      <c r="G1871" s="17"/>
      <c r="H1871" s="17"/>
      <c r="I1871" s="17"/>
      <c r="J1871" s="17"/>
      <c r="K1871" s="17"/>
      <c r="L1871" s="17"/>
      <c r="M1871" s="17"/>
      <c r="N1871" s="17"/>
      <c r="O1871" s="17"/>
      <c r="P1871" s="17"/>
      <c r="Q1871" s="17"/>
      <c r="R1871" s="17"/>
      <c r="S1871" s="17"/>
      <c r="T1871" s="17"/>
      <c r="U1871" s="17"/>
      <c r="V1871" s="17"/>
      <c r="W1871" s="17"/>
      <c r="X1871" s="17"/>
      <c r="Y1871" s="17"/>
      <c r="Z1871" s="17"/>
      <c r="AA1871" s="17"/>
      <c r="AB1871" s="17"/>
      <c r="AC1871" s="17"/>
      <c r="AD1871" s="17"/>
      <c r="AE1871" s="17"/>
      <c r="AF1871" s="17"/>
      <c r="AG1871" s="17"/>
      <c r="AH1871" s="17"/>
      <c r="AI1871" s="17"/>
      <c r="AJ1871" s="17"/>
      <c r="AK1871" s="17"/>
      <c r="AL1871" s="17"/>
      <c r="AM1871" s="17"/>
      <c r="AN1871" s="17"/>
      <c r="AO1871" s="17"/>
      <c r="AP1871" s="17"/>
      <c r="AQ1871" s="17"/>
      <c r="AR1871" s="17"/>
      <c r="AS1871" s="17"/>
      <c r="AT1871" s="17"/>
      <c r="AU1871" s="17"/>
      <c r="AV1871" s="17"/>
      <c r="AW1871" s="17"/>
      <c r="AX1871" s="17"/>
      <c r="AY1871" s="17"/>
      <c r="AZ1871" s="17"/>
      <c r="BA1871" s="17"/>
      <c r="BB1871" s="17"/>
      <c r="BC1871" s="17"/>
      <c r="BD1871" s="17"/>
      <c r="BE1871" s="17"/>
    </row>
    <row r="1872" spans="2:57" x14ac:dyDescent="0.35">
      <c r="B1872" s="24" t="s">
        <v>694</v>
      </c>
      <c r="C1872" s="17"/>
      <c r="D1872" s="17"/>
      <c r="E1872" s="17"/>
      <c r="F1872" s="17"/>
      <c r="G1872" s="17"/>
      <c r="H1872" s="17"/>
      <c r="I1872" s="17"/>
      <c r="J1872" s="17"/>
      <c r="K1872" s="17"/>
      <c r="L1872" s="17"/>
      <c r="M1872" s="17"/>
      <c r="N1872" s="17"/>
      <c r="O1872" s="17"/>
      <c r="P1872" s="17"/>
      <c r="Q1872" s="17"/>
      <c r="R1872" s="17"/>
      <c r="S1872" s="17"/>
      <c r="T1872" s="17"/>
      <c r="U1872" s="17"/>
      <c r="V1872" s="17"/>
      <c r="W1872" s="17"/>
      <c r="X1872" s="17"/>
      <c r="Y1872" s="17"/>
      <c r="Z1872" s="17"/>
      <c r="AA1872" s="17"/>
      <c r="AB1872" s="17"/>
      <c r="AC1872" s="17"/>
      <c r="AD1872" s="17"/>
      <c r="AE1872" s="17"/>
      <c r="AF1872" s="17"/>
      <c r="AG1872" s="17"/>
      <c r="AH1872" s="17"/>
      <c r="AI1872" s="17"/>
      <c r="AJ1872" s="17"/>
      <c r="AK1872" s="17"/>
      <c r="AL1872" s="17"/>
      <c r="AM1872" s="17"/>
      <c r="AN1872" s="17"/>
      <c r="AO1872" s="17"/>
      <c r="AP1872" s="17"/>
      <c r="AQ1872" s="17"/>
      <c r="AR1872" s="17"/>
      <c r="AS1872" s="17"/>
      <c r="AT1872" s="17"/>
      <c r="AU1872" s="17"/>
      <c r="AV1872" s="17"/>
      <c r="AW1872" s="17"/>
      <c r="AX1872" s="17"/>
      <c r="AY1872" s="17"/>
      <c r="AZ1872" s="17"/>
      <c r="BA1872" s="17"/>
      <c r="BB1872" s="17"/>
      <c r="BC1872" s="17"/>
      <c r="BD1872" s="17"/>
      <c r="BE1872" s="17"/>
    </row>
    <row r="1873" spans="2:57" x14ac:dyDescent="0.35">
      <c r="B1873" t="s">
        <v>685</v>
      </c>
      <c r="C1873" s="17">
        <v>0.37648318088508798</v>
      </c>
      <c r="D1873" s="17">
        <v>0.27094289120702503</v>
      </c>
      <c r="E1873" s="17">
        <v>0.49593629861748001</v>
      </c>
      <c r="F1873" s="17"/>
      <c r="G1873" s="17">
        <v>0.28410946682441501</v>
      </c>
      <c r="H1873" s="17">
        <v>0.29006279042558197</v>
      </c>
      <c r="I1873" s="17">
        <v>0.51365866494745305</v>
      </c>
      <c r="J1873" s="17">
        <v>0.56107908240544802</v>
      </c>
      <c r="K1873" s="17">
        <v>0</v>
      </c>
      <c r="L1873" s="17" t="s">
        <v>600</v>
      </c>
      <c r="M1873" s="17"/>
      <c r="N1873" s="17">
        <v>0.39459997628691801</v>
      </c>
      <c r="O1873" s="17">
        <v>0.33718736617304701</v>
      </c>
      <c r="P1873" s="17">
        <v>0.254511022449392</v>
      </c>
      <c r="Q1873" s="17">
        <v>0.50053433887294296</v>
      </c>
      <c r="R1873" s="17"/>
      <c r="S1873" s="17">
        <v>0.27777777777777801</v>
      </c>
      <c r="T1873" s="17">
        <v>0.46666666666666701</v>
      </c>
      <c r="U1873" s="17">
        <v>0.5</v>
      </c>
      <c r="V1873" s="17">
        <v>0.16666666666666699</v>
      </c>
      <c r="W1873" s="17">
        <v>0.16666666666666699</v>
      </c>
      <c r="X1873" s="17">
        <v>0.375</v>
      </c>
      <c r="Y1873" s="17">
        <v>0.33333333333333298</v>
      </c>
      <c r="Z1873" s="17">
        <v>0.66666666666666696</v>
      </c>
      <c r="AA1873" s="17">
        <v>0.5</v>
      </c>
      <c r="AB1873" s="17"/>
      <c r="AC1873" s="17">
        <v>0.32462120054676202</v>
      </c>
      <c r="AD1873" s="17">
        <v>0.44823466766605302</v>
      </c>
      <c r="AE1873" s="17">
        <v>0.21250025242836099</v>
      </c>
      <c r="AF1873" s="17"/>
      <c r="AG1873" s="17">
        <v>0.33486162742812398</v>
      </c>
      <c r="AH1873" s="17">
        <v>0.361160790965456</v>
      </c>
      <c r="AI1873" s="17">
        <v>0.57552581261950297</v>
      </c>
      <c r="AJ1873" s="17" t="s">
        <v>600</v>
      </c>
      <c r="AK1873" s="17">
        <v>0.22484756097561001</v>
      </c>
      <c r="AL1873" s="17"/>
      <c r="AM1873" s="17">
        <v>0.350269722465612</v>
      </c>
      <c r="AN1873" s="17">
        <v>0.286439981940244</v>
      </c>
      <c r="AO1873" s="17">
        <v>0.40567821974854301</v>
      </c>
      <c r="AP1873" s="17">
        <v>0.40290577445426301</v>
      </c>
      <c r="AQ1873" s="17">
        <v>0.34883720930232598</v>
      </c>
      <c r="AR1873" s="17"/>
      <c r="AS1873" s="17">
        <v>0.40777021931725699</v>
      </c>
      <c r="AT1873" s="17">
        <v>0.29733748585334002</v>
      </c>
      <c r="AU1873" s="17">
        <v>0.489056545348167</v>
      </c>
      <c r="AV1873" s="17">
        <v>0.49002875527453499</v>
      </c>
      <c r="AW1873" s="17"/>
      <c r="AX1873" s="17">
        <v>0.37697970088786997</v>
      </c>
      <c r="AY1873" s="17"/>
      <c r="AZ1873" s="17">
        <v>0.39495514805112297</v>
      </c>
      <c r="BA1873" s="17">
        <v>0.41893628336175998</v>
      </c>
      <c r="BB1873" s="17">
        <v>0.205299175713236</v>
      </c>
      <c r="BC1873" s="17"/>
      <c r="BD1873" s="17">
        <v>0.32802849878220303</v>
      </c>
      <c r="BE1873" s="17">
        <v>0.38097599573319602</v>
      </c>
    </row>
    <row r="1874" spans="2:57" x14ac:dyDescent="0.35">
      <c r="B1874" t="s">
        <v>686</v>
      </c>
      <c r="C1874" s="17">
        <v>0.34724789759125801</v>
      </c>
      <c r="D1874" s="17">
        <v>0.240868999116197</v>
      </c>
      <c r="E1874" s="17">
        <v>0.46765017356136801</v>
      </c>
      <c r="F1874" s="17"/>
      <c r="G1874" s="17">
        <v>0.27035435132566599</v>
      </c>
      <c r="H1874" s="17">
        <v>0.420756880689238</v>
      </c>
      <c r="I1874" s="17">
        <v>0.36241733109247898</v>
      </c>
      <c r="J1874" s="17">
        <v>0.27806298242561001</v>
      </c>
      <c r="K1874" s="17">
        <v>0</v>
      </c>
      <c r="L1874" s="17" t="s">
        <v>600</v>
      </c>
      <c r="M1874" s="17"/>
      <c r="N1874" s="17">
        <v>0.42721303176796199</v>
      </c>
      <c r="O1874" s="17">
        <v>0.239826947425653</v>
      </c>
      <c r="P1874" s="17">
        <v>0.18711504164445</v>
      </c>
      <c r="Q1874" s="17">
        <v>0.46788342142626999</v>
      </c>
      <c r="R1874" s="17"/>
      <c r="S1874" s="17">
        <v>0.44444444444444398</v>
      </c>
      <c r="T1874" s="17">
        <v>0.33333333333333298</v>
      </c>
      <c r="U1874" s="17">
        <v>0.33333333333333298</v>
      </c>
      <c r="V1874" s="17">
        <v>0.33333333333333298</v>
      </c>
      <c r="W1874" s="17">
        <v>0</v>
      </c>
      <c r="X1874" s="17">
        <v>0.5</v>
      </c>
      <c r="Y1874" s="17">
        <v>0.33333333333333298</v>
      </c>
      <c r="Z1874" s="17">
        <v>0.66666666666666696</v>
      </c>
      <c r="AA1874" s="17">
        <v>0.25</v>
      </c>
      <c r="AB1874" s="17"/>
      <c r="AC1874" s="17">
        <v>0.18756231480795299</v>
      </c>
      <c r="AD1874" s="17">
        <v>0.471079629845083</v>
      </c>
      <c r="AE1874" s="17">
        <v>0.299606211757103</v>
      </c>
      <c r="AF1874" s="17"/>
      <c r="AG1874" s="17">
        <v>0.26261213804977201</v>
      </c>
      <c r="AH1874" s="17">
        <v>0.37890321064117699</v>
      </c>
      <c r="AI1874" s="17">
        <v>0.401529636711281</v>
      </c>
      <c r="AJ1874" s="17" t="s">
        <v>600</v>
      </c>
      <c r="AK1874" s="17">
        <v>0</v>
      </c>
      <c r="AL1874" s="17"/>
      <c r="AM1874" s="17">
        <v>0.151783546401765</v>
      </c>
      <c r="AN1874" s="17">
        <v>0.384302986439301</v>
      </c>
      <c r="AO1874" s="17">
        <v>0.29934000840529301</v>
      </c>
      <c r="AP1874" s="17">
        <v>0.352755302472892</v>
      </c>
      <c r="AQ1874" s="17">
        <v>0.67441860465116299</v>
      </c>
      <c r="AR1874" s="17"/>
      <c r="AS1874" s="17">
        <v>0.60612403323691899</v>
      </c>
      <c r="AT1874" s="17">
        <v>0.31385315751998399</v>
      </c>
      <c r="AU1874" s="17">
        <v>6.4211245843063605E-2</v>
      </c>
      <c r="AV1874" s="17">
        <v>0.48400566079506102</v>
      </c>
      <c r="AW1874" s="17"/>
      <c r="AX1874" s="17">
        <v>0.33143536007240698</v>
      </c>
      <c r="AY1874" s="17"/>
      <c r="AZ1874" s="17">
        <v>0.41268952925299701</v>
      </c>
      <c r="BA1874" s="17">
        <v>0.31944302687051601</v>
      </c>
      <c r="BB1874" s="17">
        <v>0.341222729553738</v>
      </c>
      <c r="BC1874" s="17"/>
      <c r="BD1874" s="17">
        <v>0.46179395492682801</v>
      </c>
      <c r="BE1874" s="17">
        <v>0.312031112244822</v>
      </c>
    </row>
    <row r="1875" spans="2:57" x14ac:dyDescent="0.35">
      <c r="B1875" t="s">
        <v>687</v>
      </c>
      <c r="C1875" s="17">
        <v>0.32782679406231802</v>
      </c>
      <c r="D1875" s="17">
        <v>0.31306925575512101</v>
      </c>
      <c r="E1875" s="17">
        <v>0.34452974197185299</v>
      </c>
      <c r="F1875" s="17"/>
      <c r="G1875" s="17">
        <v>0.38045152155782702</v>
      </c>
      <c r="H1875" s="17">
        <v>0.28142737029239201</v>
      </c>
      <c r="I1875" s="17">
        <v>0.31500036757508298</v>
      </c>
      <c r="J1875" s="17">
        <v>0.42294027170100301</v>
      </c>
      <c r="K1875" s="17">
        <v>0.32330827067669199</v>
      </c>
      <c r="L1875" s="17" t="s">
        <v>600</v>
      </c>
      <c r="M1875" s="17"/>
      <c r="N1875" s="17">
        <v>0.42332559995358299</v>
      </c>
      <c r="O1875" s="17">
        <v>0.24712531485358</v>
      </c>
      <c r="P1875" s="17">
        <v>0.36344849142289798</v>
      </c>
      <c r="Q1875" s="17">
        <v>0.20229507267649499</v>
      </c>
      <c r="R1875" s="17"/>
      <c r="S1875" s="17">
        <v>0.22222222222222199</v>
      </c>
      <c r="T1875" s="17">
        <v>0.6</v>
      </c>
      <c r="U1875" s="17">
        <v>0.16666666666666699</v>
      </c>
      <c r="V1875" s="17">
        <v>0.16666666666666699</v>
      </c>
      <c r="W1875" s="17">
        <v>0.16666666666666699</v>
      </c>
      <c r="X1875" s="17">
        <v>0.125</v>
      </c>
      <c r="Y1875" s="17">
        <v>0.16666666666666699</v>
      </c>
      <c r="Z1875" s="17">
        <v>1</v>
      </c>
      <c r="AA1875" s="17">
        <v>0.625</v>
      </c>
      <c r="AB1875" s="17"/>
      <c r="AC1875" s="17">
        <v>0.29891810655207002</v>
      </c>
      <c r="AD1875" s="17">
        <v>0.341820364264521</v>
      </c>
      <c r="AE1875" s="17">
        <v>0.29386296169147202</v>
      </c>
      <c r="AF1875" s="17"/>
      <c r="AG1875" s="17">
        <v>0.35044567005659499</v>
      </c>
      <c r="AH1875" s="17">
        <v>0.328050873900671</v>
      </c>
      <c r="AI1875" s="17">
        <v>0.59337157425111497</v>
      </c>
      <c r="AJ1875" s="17" t="s">
        <v>600</v>
      </c>
      <c r="AK1875" s="17">
        <v>0.19959071166054099</v>
      </c>
      <c r="AL1875" s="17"/>
      <c r="AM1875" s="17">
        <v>0.34276394269849098</v>
      </c>
      <c r="AN1875" s="17">
        <v>0.269054063558543</v>
      </c>
      <c r="AO1875" s="17">
        <v>0.33473134852900899</v>
      </c>
      <c r="AP1875" s="17">
        <v>0.412395865595443</v>
      </c>
      <c r="AQ1875" s="17">
        <v>0</v>
      </c>
      <c r="AR1875" s="17"/>
      <c r="AS1875" s="17">
        <v>0.38015631050726401</v>
      </c>
      <c r="AT1875" s="17">
        <v>0.28326447333430999</v>
      </c>
      <c r="AU1875" s="17">
        <v>0.23540938394150901</v>
      </c>
      <c r="AV1875" s="17">
        <v>0.48998674001751102</v>
      </c>
      <c r="AW1875" s="17"/>
      <c r="AX1875" s="17">
        <v>0.34706772204678299</v>
      </c>
      <c r="AY1875" s="17"/>
      <c r="AZ1875" s="17">
        <v>0.33622191791696399</v>
      </c>
      <c r="BA1875" s="17">
        <v>0.33451791612010401</v>
      </c>
      <c r="BB1875" s="17">
        <v>0.292490910602134</v>
      </c>
      <c r="BC1875" s="17"/>
      <c r="BD1875" s="17">
        <v>0.29771102940437599</v>
      </c>
      <c r="BE1875" s="17">
        <v>0.356955260473588</v>
      </c>
    </row>
    <row r="1876" spans="2:57" x14ac:dyDescent="0.35">
      <c r="B1876" t="s">
        <v>688</v>
      </c>
      <c r="C1876" s="17">
        <v>0.31933509182289799</v>
      </c>
      <c r="D1876" s="17">
        <v>0.27589216708042902</v>
      </c>
      <c r="E1876" s="17">
        <v>0.36850487162671702</v>
      </c>
      <c r="F1876" s="17"/>
      <c r="G1876" s="17">
        <v>0.54703931418375096</v>
      </c>
      <c r="H1876" s="17">
        <v>0.26272098157540102</v>
      </c>
      <c r="I1876" s="17">
        <v>0.31868113643259799</v>
      </c>
      <c r="J1876" s="17">
        <v>0.20478202796654499</v>
      </c>
      <c r="K1876" s="17">
        <v>0.67669172932330801</v>
      </c>
      <c r="L1876" s="17" t="s">
        <v>600</v>
      </c>
      <c r="M1876" s="17"/>
      <c r="N1876" s="17">
        <v>0.23884875510525</v>
      </c>
      <c r="O1876" s="17">
        <v>0.34102056720773699</v>
      </c>
      <c r="P1876" s="17">
        <v>0.54533453455661995</v>
      </c>
      <c r="Q1876" s="17">
        <v>0.29057347910638898</v>
      </c>
      <c r="R1876" s="17"/>
      <c r="S1876" s="17">
        <v>0.16666666666666699</v>
      </c>
      <c r="T1876" s="17">
        <v>0.266666666666667</v>
      </c>
      <c r="U1876" s="17">
        <v>0.33333333333333298</v>
      </c>
      <c r="V1876" s="17">
        <v>0.5</v>
      </c>
      <c r="W1876" s="17">
        <v>0.33333333333333298</v>
      </c>
      <c r="X1876" s="17">
        <v>0.25</v>
      </c>
      <c r="Y1876" s="17">
        <v>0.66666666666666696</v>
      </c>
      <c r="Z1876" s="17">
        <v>0.66666666666666696</v>
      </c>
      <c r="AA1876" s="17">
        <v>0.25</v>
      </c>
      <c r="AB1876" s="17"/>
      <c r="AC1876" s="17">
        <v>0.27019563175331501</v>
      </c>
      <c r="AD1876" s="17">
        <v>0.22769418729497801</v>
      </c>
      <c r="AE1876" s="17">
        <v>0.61708031260728202</v>
      </c>
      <c r="AF1876" s="17"/>
      <c r="AG1876" s="17">
        <v>0.42746665115690302</v>
      </c>
      <c r="AH1876" s="17">
        <v>0.249634000881503</v>
      </c>
      <c r="AI1876" s="17">
        <v>0.232632249840663</v>
      </c>
      <c r="AJ1876" s="17" t="s">
        <v>600</v>
      </c>
      <c r="AK1876" s="17">
        <v>0.61294061142666201</v>
      </c>
      <c r="AL1876" s="17"/>
      <c r="AM1876" s="17">
        <v>0.16262522828760501</v>
      </c>
      <c r="AN1876" s="17">
        <v>0.41728246048293999</v>
      </c>
      <c r="AO1876" s="17">
        <v>0.19033464109172599</v>
      </c>
      <c r="AP1876" s="17">
        <v>0.438067631868855</v>
      </c>
      <c r="AQ1876" s="17">
        <v>0.34883720930232598</v>
      </c>
      <c r="AR1876" s="17"/>
      <c r="AS1876" s="17">
        <v>0.40553898621114298</v>
      </c>
      <c r="AT1876" s="17">
        <v>0.252106473263916</v>
      </c>
      <c r="AU1876" s="17">
        <v>0.40934669224953002</v>
      </c>
      <c r="AV1876" s="17">
        <v>0.37875382927977203</v>
      </c>
      <c r="AW1876" s="17"/>
      <c r="AX1876" s="17">
        <v>0.36632866062251002</v>
      </c>
      <c r="AY1876" s="17"/>
      <c r="AZ1876" s="17">
        <v>0.49106334841629001</v>
      </c>
      <c r="BA1876" s="17">
        <v>0.23284279487172699</v>
      </c>
      <c r="BB1876" s="17">
        <v>0.34910581791355599</v>
      </c>
      <c r="BC1876" s="17"/>
      <c r="BD1876" s="17">
        <v>0.41616855966335098</v>
      </c>
      <c r="BE1876" s="17">
        <v>0.25009868894989801</v>
      </c>
    </row>
    <row r="1877" spans="2:57" x14ac:dyDescent="0.35">
      <c r="B1877" t="s">
        <v>689</v>
      </c>
      <c r="C1877" s="17">
        <v>0.31854872884809499</v>
      </c>
      <c r="D1877" s="17">
        <v>0.32261224821489398</v>
      </c>
      <c r="E1877" s="17">
        <v>0.31394953683516003</v>
      </c>
      <c r="F1877" s="17"/>
      <c r="G1877" s="17">
        <v>0.35367249170852799</v>
      </c>
      <c r="H1877" s="17">
        <v>0.28977967885872202</v>
      </c>
      <c r="I1877" s="17">
        <v>0.36212766804248397</v>
      </c>
      <c r="J1877" s="17">
        <v>0.30202823594787098</v>
      </c>
      <c r="K1877" s="17">
        <v>0.32330827067669199</v>
      </c>
      <c r="L1877" s="17" t="s">
        <v>600</v>
      </c>
      <c r="M1877" s="17"/>
      <c r="N1877" s="17">
        <v>0.29572231140321698</v>
      </c>
      <c r="O1877" s="17">
        <v>0.25798863227151198</v>
      </c>
      <c r="P1877" s="17">
        <v>0.56247402967511795</v>
      </c>
      <c r="Q1877" s="17">
        <v>0.27383909629021402</v>
      </c>
      <c r="R1877" s="17"/>
      <c r="S1877" s="17">
        <v>0.22222222222222199</v>
      </c>
      <c r="T1877" s="17">
        <v>0.46666666666666701</v>
      </c>
      <c r="U1877" s="17">
        <v>0.16666666666666699</v>
      </c>
      <c r="V1877" s="17">
        <v>0.33333333333333298</v>
      </c>
      <c r="W1877" s="17">
        <v>0.16666666666666699</v>
      </c>
      <c r="X1877" s="17">
        <v>0.625</v>
      </c>
      <c r="Y1877" s="17">
        <v>0</v>
      </c>
      <c r="Z1877" s="17">
        <v>0.33333333333333298</v>
      </c>
      <c r="AA1877" s="17">
        <v>0.5</v>
      </c>
      <c r="AB1877" s="17"/>
      <c r="AC1877" s="17">
        <v>0.38781236138895497</v>
      </c>
      <c r="AD1877" s="17">
        <v>0.244752240517317</v>
      </c>
      <c r="AE1877" s="17">
        <v>0.41227407661705601</v>
      </c>
      <c r="AF1877" s="17"/>
      <c r="AG1877" s="17">
        <v>0.50184994078947598</v>
      </c>
      <c r="AH1877" s="17">
        <v>0.26127023066779997</v>
      </c>
      <c r="AI1877" s="17">
        <v>0.191841937539834</v>
      </c>
      <c r="AJ1877" s="17" t="s">
        <v>600</v>
      </c>
      <c r="AK1877" s="17">
        <v>0.19959071166054099</v>
      </c>
      <c r="AL1877" s="17"/>
      <c r="AM1877" s="17">
        <v>0.33532150284501799</v>
      </c>
      <c r="AN1877" s="17">
        <v>0.33144870552841799</v>
      </c>
      <c r="AO1877" s="17">
        <v>0.26709684530505301</v>
      </c>
      <c r="AP1877" s="17">
        <v>0.22560934263869301</v>
      </c>
      <c r="AQ1877" s="17">
        <v>0.65116279069767402</v>
      </c>
      <c r="AR1877" s="17"/>
      <c r="AS1877" s="17">
        <v>0.48636545030802703</v>
      </c>
      <c r="AT1877" s="17">
        <v>0.27568445088025201</v>
      </c>
      <c r="AU1877" s="17">
        <v>0.23540938394150901</v>
      </c>
      <c r="AV1877" s="17">
        <v>0.38836826254881801</v>
      </c>
      <c r="AW1877" s="17"/>
      <c r="AX1877" s="17">
        <v>0.30686736162360501</v>
      </c>
      <c r="AY1877" s="17"/>
      <c r="AZ1877" s="17">
        <v>0.238955703738985</v>
      </c>
      <c r="BA1877" s="17">
        <v>0.38859985446296902</v>
      </c>
      <c r="BB1877" s="17">
        <v>0.203793104372193</v>
      </c>
      <c r="BC1877" s="17"/>
      <c r="BD1877" s="17">
        <v>0.263623224207781</v>
      </c>
      <c r="BE1877" s="17">
        <v>0.35816680655147698</v>
      </c>
    </row>
    <row r="1878" spans="2:57" x14ac:dyDescent="0.35">
      <c r="B1878" t="s">
        <v>690</v>
      </c>
      <c r="C1878" s="17">
        <v>0.26354445845844499</v>
      </c>
      <c r="D1878" s="17">
        <v>0.307862772004379</v>
      </c>
      <c r="E1878" s="17">
        <v>0.213383891893277</v>
      </c>
      <c r="F1878" s="17"/>
      <c r="G1878" s="17">
        <v>0.44775112007602902</v>
      </c>
      <c r="H1878" s="17">
        <v>0.22468609103345799</v>
      </c>
      <c r="I1878" s="17">
        <v>0.37419492047410202</v>
      </c>
      <c r="J1878" s="17">
        <v>0.122115335497945</v>
      </c>
      <c r="K1878" s="17">
        <v>0</v>
      </c>
      <c r="L1878" s="17" t="s">
        <v>600</v>
      </c>
      <c r="M1878" s="17"/>
      <c r="N1878" s="17">
        <v>0.233805941220147</v>
      </c>
      <c r="O1878" s="17">
        <v>0.42864976429554402</v>
      </c>
      <c r="P1878" s="17">
        <v>9.4121973193108902E-2</v>
      </c>
      <c r="Q1878" s="17">
        <v>0.19700173594275799</v>
      </c>
      <c r="R1878" s="17"/>
      <c r="S1878" s="17">
        <v>0.27777777777777801</v>
      </c>
      <c r="T1878" s="17">
        <v>0.33333333333333298</v>
      </c>
      <c r="U1878" s="17">
        <v>0</v>
      </c>
      <c r="V1878" s="17">
        <v>0.16666666666666699</v>
      </c>
      <c r="W1878" s="17">
        <v>0.33333333333333298</v>
      </c>
      <c r="X1878" s="17">
        <v>0.375</v>
      </c>
      <c r="Y1878" s="17">
        <v>0.66666666666666696</v>
      </c>
      <c r="Z1878" s="17">
        <v>0.33333333333333298</v>
      </c>
      <c r="AA1878" s="17">
        <v>0.125</v>
      </c>
      <c r="AB1878" s="17"/>
      <c r="AC1878" s="17">
        <v>0.25404251207735401</v>
      </c>
      <c r="AD1878" s="17">
        <v>0.23341109853056599</v>
      </c>
      <c r="AE1878" s="17">
        <v>0.306944809063188</v>
      </c>
      <c r="AF1878" s="17"/>
      <c r="AG1878" s="17">
        <v>0.19145274012632099</v>
      </c>
      <c r="AH1878" s="17">
        <v>0.32180364999724098</v>
      </c>
      <c r="AI1878" s="17">
        <v>0.173996175908222</v>
      </c>
      <c r="AJ1878" s="17" t="s">
        <v>600</v>
      </c>
      <c r="AK1878" s="17">
        <v>0.42443827263615103</v>
      </c>
      <c r="AL1878" s="17"/>
      <c r="AM1878" s="17">
        <v>0.31780801672173697</v>
      </c>
      <c r="AN1878" s="17">
        <v>0.17242529364119599</v>
      </c>
      <c r="AO1878" s="17">
        <v>0.21610765714653399</v>
      </c>
      <c r="AP1878" s="17">
        <v>0.218504324140256</v>
      </c>
      <c r="AQ1878" s="17">
        <v>0.67441860465116299</v>
      </c>
      <c r="AR1878" s="17"/>
      <c r="AS1878" s="17">
        <v>0.49314017187209103</v>
      </c>
      <c r="AT1878" s="17">
        <v>0.22092396348785401</v>
      </c>
      <c r="AU1878" s="17">
        <v>8.3358984937155101E-2</v>
      </c>
      <c r="AV1878" s="17">
        <v>0.36595475351088802</v>
      </c>
      <c r="AW1878" s="17"/>
      <c r="AX1878" s="17">
        <v>0.26920655708312002</v>
      </c>
      <c r="AY1878" s="17"/>
      <c r="AZ1878" s="17">
        <v>0.38429387949511801</v>
      </c>
      <c r="BA1878" s="17">
        <v>0.25118387350112598</v>
      </c>
      <c r="BB1878" s="17">
        <v>0.121212899875175</v>
      </c>
      <c r="BC1878" s="17"/>
      <c r="BD1878" s="17">
        <v>0.28834663149395701</v>
      </c>
      <c r="BE1878" s="17">
        <v>0.27638891348079703</v>
      </c>
    </row>
    <row r="1879" spans="2:57" x14ac:dyDescent="0.35">
      <c r="B1879" t="s">
        <v>691</v>
      </c>
      <c r="C1879" s="17">
        <v>0.23473862682886301</v>
      </c>
      <c r="D1879" s="17">
        <v>0.26414269553277903</v>
      </c>
      <c r="E1879" s="17">
        <v>0.201458372516368</v>
      </c>
      <c r="F1879" s="17"/>
      <c r="G1879" s="17">
        <v>0.36072072771000202</v>
      </c>
      <c r="H1879" s="17">
        <v>0.272726104809216</v>
      </c>
      <c r="I1879" s="17">
        <v>0.208416953305637</v>
      </c>
      <c r="J1879" s="17">
        <v>0.12885381406889301</v>
      </c>
      <c r="K1879" s="17">
        <v>0</v>
      </c>
      <c r="L1879" s="17" t="s">
        <v>600</v>
      </c>
      <c r="M1879" s="17"/>
      <c r="N1879" s="17">
        <v>0.23631851882373001</v>
      </c>
      <c r="O1879" s="17">
        <v>0.15934042803876899</v>
      </c>
      <c r="P1879" s="17">
        <v>0</v>
      </c>
      <c r="Q1879" s="17">
        <v>0.55422695867413896</v>
      </c>
      <c r="R1879" s="17"/>
      <c r="S1879" s="17">
        <v>0.38888888888888901</v>
      </c>
      <c r="T1879" s="17">
        <v>6.6666666666666693E-2</v>
      </c>
      <c r="U1879" s="17">
        <v>0.33333333333333298</v>
      </c>
      <c r="V1879" s="17">
        <v>0</v>
      </c>
      <c r="W1879" s="17">
        <v>0.33333333333333298</v>
      </c>
      <c r="X1879" s="17">
        <v>0.25</v>
      </c>
      <c r="Y1879" s="17">
        <v>0.16666666666666699</v>
      </c>
      <c r="Z1879" s="17">
        <v>0.33333333333333298</v>
      </c>
      <c r="AA1879" s="17">
        <v>0.25</v>
      </c>
      <c r="AB1879" s="17"/>
      <c r="AC1879" s="17">
        <v>0.32486598255586402</v>
      </c>
      <c r="AD1879" s="17">
        <v>0.22608017760320101</v>
      </c>
      <c r="AE1879" s="17">
        <v>0</v>
      </c>
      <c r="AF1879" s="17"/>
      <c r="AG1879" s="17">
        <v>0.22211214942725599</v>
      </c>
      <c r="AH1879" s="17">
        <v>0.27053800625618202</v>
      </c>
      <c r="AI1879" s="17">
        <v>0</v>
      </c>
      <c r="AJ1879" s="17" t="s">
        <v>600</v>
      </c>
      <c r="AK1879" s="17">
        <v>0</v>
      </c>
      <c r="AL1879" s="17"/>
      <c r="AM1879" s="17">
        <v>0.50545251089974297</v>
      </c>
      <c r="AN1879" s="17">
        <v>0.31366347595851701</v>
      </c>
      <c r="AO1879" s="17">
        <v>0.105554358565497</v>
      </c>
      <c r="AP1879" s="17">
        <v>0.26274247827672798</v>
      </c>
      <c r="AQ1879" s="17">
        <v>0.65116279069767402</v>
      </c>
      <c r="AR1879" s="17"/>
      <c r="AS1879" s="17">
        <v>0.18059958188536501</v>
      </c>
      <c r="AT1879" s="17">
        <v>0.30587754253803501</v>
      </c>
      <c r="AU1879" s="17">
        <v>0.17256772320323299</v>
      </c>
      <c r="AV1879" s="17">
        <v>0.12012171481822299</v>
      </c>
      <c r="AW1879" s="17"/>
      <c r="AX1879" s="17">
        <v>0.160474658859803</v>
      </c>
      <c r="AY1879" s="17"/>
      <c r="AZ1879" s="17">
        <v>0.18016194331983801</v>
      </c>
      <c r="BA1879" s="17">
        <v>0.27153624856207997</v>
      </c>
      <c r="BB1879" s="17">
        <v>0.19390979330123401</v>
      </c>
      <c r="BC1879" s="17"/>
      <c r="BD1879" s="17">
        <v>7.4994335434735507E-2</v>
      </c>
      <c r="BE1879" s="17">
        <v>0.329299140308001</v>
      </c>
    </row>
    <row r="1880" spans="2:57" x14ac:dyDescent="0.35">
      <c r="B1880" t="s">
        <v>692</v>
      </c>
      <c r="C1880" s="17">
        <v>0.111755948559749</v>
      </c>
      <c r="D1880" s="17">
        <v>0.14258068267410501</v>
      </c>
      <c r="E1880" s="17">
        <v>7.68677498968139E-2</v>
      </c>
      <c r="F1880" s="17"/>
      <c r="G1880" s="17">
        <v>8.3659496887061396E-2</v>
      </c>
      <c r="H1880" s="17">
        <v>0.17611399455983301</v>
      </c>
      <c r="I1880" s="17">
        <v>0</v>
      </c>
      <c r="J1880" s="17">
        <v>0.15161576784634201</v>
      </c>
      <c r="K1880" s="17">
        <v>0</v>
      </c>
      <c r="L1880" s="17" t="s">
        <v>600</v>
      </c>
      <c r="M1880" s="17"/>
      <c r="N1880" s="17">
        <v>8.9600131851461901E-2</v>
      </c>
      <c r="O1880" s="17">
        <v>0.114045977880566</v>
      </c>
      <c r="P1880" s="17">
        <v>0.20015444299398799</v>
      </c>
      <c r="Q1880" s="17">
        <v>8.8278406429894402E-2</v>
      </c>
      <c r="R1880" s="17"/>
      <c r="S1880" s="17">
        <v>0.11111111111111099</v>
      </c>
      <c r="T1880" s="17">
        <v>6.6666666666666693E-2</v>
      </c>
      <c r="U1880" s="17">
        <v>0.16666666666666699</v>
      </c>
      <c r="V1880" s="17">
        <v>0.33333333333333298</v>
      </c>
      <c r="W1880" s="17">
        <v>0</v>
      </c>
      <c r="X1880" s="17">
        <v>0</v>
      </c>
      <c r="Y1880" s="17">
        <v>0.16666666666666699</v>
      </c>
      <c r="Z1880" s="17">
        <v>0.33333333333333298</v>
      </c>
      <c r="AA1880" s="17">
        <v>0</v>
      </c>
      <c r="AB1880" s="17"/>
      <c r="AC1880" s="17">
        <v>0.137082356282966</v>
      </c>
      <c r="AD1880" s="17">
        <v>5.8219235010513203E-2</v>
      </c>
      <c r="AE1880" s="17">
        <v>0.27759041983885002</v>
      </c>
      <c r="AF1880" s="17"/>
      <c r="AG1880" s="17">
        <v>7.1635081846265394E-2</v>
      </c>
      <c r="AH1880" s="17">
        <v>0.13375384494668399</v>
      </c>
      <c r="AI1880" s="17">
        <v>0.232632249840663</v>
      </c>
      <c r="AJ1880" s="17" t="s">
        <v>600</v>
      </c>
      <c r="AK1880" s="17">
        <v>0</v>
      </c>
      <c r="AL1880" s="17"/>
      <c r="AM1880" s="17">
        <v>0.180138714410886</v>
      </c>
      <c r="AN1880" s="17">
        <v>0.114352741520876</v>
      </c>
      <c r="AO1880" s="17">
        <v>0.144584167687866</v>
      </c>
      <c r="AP1880" s="17">
        <v>4.1198227786196098E-2</v>
      </c>
      <c r="AQ1880" s="17">
        <v>0</v>
      </c>
      <c r="AR1880" s="17"/>
      <c r="AS1880" s="17">
        <v>0</v>
      </c>
      <c r="AT1880" s="17">
        <v>0.16732582561804901</v>
      </c>
      <c r="AU1880" s="17">
        <v>0</v>
      </c>
      <c r="AV1880" s="17">
        <v>0.12012171481822299</v>
      </c>
      <c r="AW1880" s="17"/>
      <c r="AX1880" s="17">
        <v>0.1089210038691</v>
      </c>
      <c r="AY1880" s="17"/>
      <c r="AZ1880" s="17">
        <v>4.2801857585139297E-2</v>
      </c>
      <c r="BA1880" s="17">
        <v>0.17610580099666701</v>
      </c>
      <c r="BB1880" s="17">
        <v>0</v>
      </c>
      <c r="BC1880" s="17"/>
      <c r="BD1880" s="17">
        <v>0</v>
      </c>
      <c r="BE1880" s="17">
        <v>0.17309574574118999</v>
      </c>
    </row>
    <row r="1881" spans="2:57" x14ac:dyDescent="0.35">
      <c r="B1881" t="s">
        <v>81</v>
      </c>
      <c r="C1881" s="17">
        <v>1.2336163102008E-2</v>
      </c>
      <c r="D1881" s="17">
        <v>2.32355205404511E-2</v>
      </c>
      <c r="E1881" s="17">
        <v>0</v>
      </c>
      <c r="F1881" s="17"/>
      <c r="G1881" s="17">
        <v>0</v>
      </c>
      <c r="H1881" s="17">
        <v>0</v>
      </c>
      <c r="I1881" s="17">
        <v>0</v>
      </c>
      <c r="J1881" s="17">
        <v>7.3238125146114094E-2</v>
      </c>
      <c r="K1881" s="17">
        <v>0</v>
      </c>
      <c r="L1881" s="17" t="s">
        <v>600</v>
      </c>
      <c r="M1881" s="17"/>
      <c r="N1881" s="17">
        <v>3.0196339271974799E-2</v>
      </c>
      <c r="O1881" s="17">
        <v>0</v>
      </c>
      <c r="P1881" s="17">
        <v>0</v>
      </c>
      <c r="Q1881" s="17">
        <v>0</v>
      </c>
      <c r="R1881" s="17"/>
      <c r="S1881" s="17">
        <v>0</v>
      </c>
      <c r="T1881" s="17">
        <v>0</v>
      </c>
      <c r="U1881" s="17">
        <v>0</v>
      </c>
      <c r="V1881" s="17">
        <v>0</v>
      </c>
      <c r="W1881" s="17">
        <v>0.16666666666666699</v>
      </c>
      <c r="X1881" s="17">
        <v>0</v>
      </c>
      <c r="Y1881" s="17">
        <v>0</v>
      </c>
      <c r="Z1881" s="17">
        <v>0</v>
      </c>
      <c r="AA1881" s="17">
        <v>0</v>
      </c>
      <c r="AB1881" s="17"/>
      <c r="AC1881" s="17">
        <v>3.3932446863728101E-2</v>
      </c>
      <c r="AD1881" s="17">
        <v>0</v>
      </c>
      <c r="AE1881" s="17">
        <v>0</v>
      </c>
      <c r="AF1881" s="17"/>
      <c r="AG1881" s="17">
        <v>0</v>
      </c>
      <c r="AH1881" s="17">
        <v>0</v>
      </c>
      <c r="AI1881" s="17">
        <v>0</v>
      </c>
      <c r="AJ1881" s="17" t="s">
        <v>600</v>
      </c>
      <c r="AK1881" s="17">
        <v>0.18746867691279701</v>
      </c>
      <c r="AL1881" s="17"/>
      <c r="AM1881" s="17">
        <v>0</v>
      </c>
      <c r="AN1881" s="17">
        <v>0</v>
      </c>
      <c r="AO1881" s="17">
        <v>3.8032189821626997E-2</v>
      </c>
      <c r="AP1881" s="17">
        <v>0</v>
      </c>
      <c r="AQ1881" s="17">
        <v>0</v>
      </c>
      <c r="AR1881" s="17"/>
      <c r="AS1881" s="17">
        <v>0</v>
      </c>
      <c r="AT1881" s="17">
        <v>2.31616718561737E-2</v>
      </c>
      <c r="AU1881" s="17">
        <v>0</v>
      </c>
      <c r="AV1881" s="17">
        <v>0</v>
      </c>
      <c r="AW1881" s="17"/>
      <c r="AX1881" s="17">
        <v>1.51258465002244E-2</v>
      </c>
      <c r="AY1881" s="17"/>
      <c r="AZ1881" s="17">
        <v>0</v>
      </c>
      <c r="BA1881" s="17">
        <v>0</v>
      </c>
      <c r="BB1881" s="17">
        <v>7.2696893426058506E-2</v>
      </c>
      <c r="BC1881" s="17"/>
      <c r="BD1881" s="17">
        <v>0</v>
      </c>
      <c r="BE1881" s="17">
        <v>1.9107147129491801E-2</v>
      </c>
    </row>
    <row r="1882" spans="2:57" x14ac:dyDescent="0.35">
      <c r="C1882" s="17"/>
      <c r="D1882" s="17"/>
      <c r="E1882" s="17"/>
      <c r="F1882" s="17"/>
      <c r="G1882" s="17"/>
      <c r="H1882" s="17"/>
      <c r="I1882" s="17"/>
      <c r="J1882" s="17"/>
      <c r="K1882" s="17"/>
      <c r="L1882" s="17"/>
      <c r="M1882" s="17"/>
      <c r="N1882" s="17"/>
      <c r="O1882" s="17"/>
      <c r="P1882" s="17"/>
      <c r="Q1882" s="17"/>
      <c r="R1882" s="17"/>
      <c r="S1882" s="17"/>
      <c r="T1882" s="17"/>
      <c r="U1882" s="17"/>
      <c r="V1882" s="17"/>
      <c r="W1882" s="17"/>
      <c r="X1882" s="17"/>
      <c r="Y1882" s="17"/>
      <c r="Z1882" s="17"/>
      <c r="AA1882" s="17"/>
      <c r="AB1882" s="17"/>
      <c r="AC1882" s="17"/>
      <c r="AD1882" s="17"/>
      <c r="AE1882" s="17"/>
      <c r="AF1882" s="17"/>
      <c r="AG1882" s="17"/>
      <c r="AH1882" s="17"/>
      <c r="AI1882" s="17"/>
      <c r="AJ1882" s="17"/>
      <c r="AK1882" s="17"/>
      <c r="AL1882" s="17"/>
      <c r="AM1882" s="17"/>
      <c r="AN1882" s="17"/>
      <c r="AO1882" s="17"/>
      <c r="AP1882" s="17"/>
      <c r="AQ1882" s="17"/>
      <c r="AR1882" s="17"/>
      <c r="AS1882" s="17"/>
      <c r="AT1882" s="17"/>
      <c r="AU1882" s="17"/>
      <c r="AV1882" s="17"/>
      <c r="AW1882" s="17"/>
      <c r="AX1882" s="17"/>
      <c r="AY1882" s="17"/>
      <c r="AZ1882" s="17"/>
      <c r="BA1882" s="17"/>
      <c r="BB1882" s="17"/>
      <c r="BC1882" s="17"/>
      <c r="BD1882" s="17"/>
      <c r="BE1882" s="17"/>
    </row>
    <row r="1883" spans="2:57" x14ac:dyDescent="0.35">
      <c r="B1883" s="6" t="s">
        <v>698</v>
      </c>
      <c r="C1883" s="17"/>
      <c r="D1883" s="17"/>
      <c r="E1883" s="17"/>
      <c r="F1883" s="17"/>
      <c r="G1883" s="17"/>
      <c r="H1883" s="17"/>
      <c r="I1883" s="17"/>
      <c r="J1883" s="17"/>
      <c r="K1883" s="17"/>
      <c r="L1883" s="17"/>
      <c r="M1883" s="17"/>
      <c r="N1883" s="17"/>
      <c r="O1883" s="17"/>
      <c r="P1883" s="17"/>
      <c r="Q1883" s="17"/>
      <c r="R1883" s="17"/>
      <c r="S1883" s="17"/>
      <c r="T1883" s="17"/>
      <c r="U1883" s="17"/>
      <c r="V1883" s="17"/>
      <c r="W1883" s="17"/>
      <c r="X1883" s="17"/>
      <c r="Y1883" s="17"/>
      <c r="Z1883" s="17"/>
      <c r="AA1883" s="17"/>
      <c r="AB1883" s="17"/>
      <c r="AC1883" s="17"/>
      <c r="AD1883" s="17"/>
      <c r="AE1883" s="17"/>
      <c r="AF1883" s="17"/>
      <c r="AG1883" s="17"/>
      <c r="AH1883" s="17"/>
      <c r="AI1883" s="17"/>
      <c r="AJ1883" s="17"/>
      <c r="AK1883" s="17"/>
      <c r="AL1883" s="17"/>
      <c r="AM1883" s="17"/>
      <c r="AN1883" s="17"/>
      <c r="AO1883" s="17"/>
      <c r="AP1883" s="17"/>
      <c r="AQ1883" s="17"/>
      <c r="AR1883" s="17"/>
      <c r="AS1883" s="17"/>
      <c r="AT1883" s="17"/>
      <c r="AU1883" s="17"/>
      <c r="AV1883" s="17"/>
      <c r="AW1883" s="17"/>
      <c r="AX1883" s="17"/>
      <c r="AY1883" s="17"/>
      <c r="AZ1883" s="17"/>
      <c r="BA1883" s="17"/>
      <c r="BB1883" s="17"/>
      <c r="BC1883" s="17"/>
      <c r="BD1883" s="17"/>
      <c r="BE1883" s="17"/>
    </row>
    <row r="1884" spans="2:57" x14ac:dyDescent="0.35">
      <c r="B1884" s="24" t="s">
        <v>684</v>
      </c>
      <c r="C1884" s="17"/>
      <c r="D1884" s="17"/>
      <c r="E1884" s="17"/>
      <c r="F1884" s="17"/>
      <c r="G1884" s="17"/>
      <c r="H1884" s="17"/>
      <c r="I1884" s="17"/>
      <c r="J1884" s="17"/>
      <c r="K1884" s="17"/>
      <c r="L1884" s="17"/>
      <c r="M1884" s="17"/>
      <c r="N1884" s="17"/>
      <c r="O1884" s="17"/>
      <c r="P1884" s="17"/>
      <c r="Q1884" s="17"/>
      <c r="R1884" s="17"/>
      <c r="S1884" s="17"/>
      <c r="T1884" s="17"/>
      <c r="U1884" s="17"/>
      <c r="V1884" s="17"/>
      <c r="W1884" s="17"/>
      <c r="X1884" s="17"/>
      <c r="Y1884" s="17"/>
      <c r="Z1884" s="17"/>
      <c r="AA1884" s="17"/>
      <c r="AB1884" s="17"/>
      <c r="AC1884" s="17"/>
      <c r="AD1884" s="17"/>
      <c r="AE1884" s="17"/>
      <c r="AF1884" s="17"/>
      <c r="AG1884" s="17"/>
      <c r="AH1884" s="17"/>
      <c r="AI1884" s="17"/>
      <c r="AJ1884" s="17"/>
      <c r="AK1884" s="17"/>
      <c r="AL1884" s="17"/>
      <c r="AM1884" s="17"/>
      <c r="AN1884" s="17"/>
      <c r="AO1884" s="17"/>
      <c r="AP1884" s="17"/>
      <c r="AQ1884" s="17"/>
      <c r="AR1884" s="17"/>
      <c r="AS1884" s="17"/>
      <c r="AT1884" s="17"/>
      <c r="AU1884" s="17"/>
      <c r="AV1884" s="17"/>
      <c r="AW1884" s="17"/>
      <c r="AX1884" s="17"/>
      <c r="AY1884" s="17"/>
      <c r="AZ1884" s="17"/>
      <c r="BA1884" s="17"/>
      <c r="BB1884" s="17"/>
      <c r="BC1884" s="17"/>
      <c r="BD1884" s="17"/>
      <c r="BE1884" s="17"/>
    </row>
    <row r="1885" spans="2:57" x14ac:dyDescent="0.35">
      <c r="B1885" t="s">
        <v>103</v>
      </c>
      <c r="C1885" s="17">
        <v>0.18247029331796799</v>
      </c>
      <c r="D1885" s="17">
        <v>0.171937186561886</v>
      </c>
      <c r="E1885" s="17">
        <v>0.19042799862893001</v>
      </c>
      <c r="F1885" s="17"/>
      <c r="G1885" s="17">
        <v>0.10919278159523101</v>
      </c>
      <c r="H1885" s="17">
        <v>0.15804051336042099</v>
      </c>
      <c r="I1885" s="17">
        <v>0.18923872689798099</v>
      </c>
      <c r="J1885" s="17">
        <v>0.194529506918072</v>
      </c>
      <c r="K1885" s="17">
        <v>0.25049583870713699</v>
      </c>
      <c r="L1885" s="17">
        <v>0.44111381005974298</v>
      </c>
      <c r="M1885" s="17"/>
      <c r="N1885" s="17">
        <v>0.17841306971902901</v>
      </c>
      <c r="O1885" s="17">
        <v>0.215208087646138</v>
      </c>
      <c r="P1885" s="17">
        <v>0.13724648431229999</v>
      </c>
      <c r="Q1885" s="17">
        <v>0.182575724741669</v>
      </c>
      <c r="R1885" s="17"/>
      <c r="S1885" s="17">
        <v>6.25E-2</v>
      </c>
      <c r="T1885" s="17">
        <v>0.21153846153846201</v>
      </c>
      <c r="U1885" s="17">
        <v>0.11764705882352899</v>
      </c>
      <c r="V1885" s="17">
        <v>0.16129032258064499</v>
      </c>
      <c r="W1885" s="17">
        <v>0.26470588235294101</v>
      </c>
      <c r="X1885" s="17">
        <v>0.25490196078431399</v>
      </c>
      <c r="Y1885" s="17">
        <v>0.25714285714285701</v>
      </c>
      <c r="Z1885" s="17">
        <v>8.3333333333333301E-2</v>
      </c>
      <c r="AA1885" s="17">
        <v>0.25</v>
      </c>
      <c r="AB1885" s="17"/>
      <c r="AC1885" s="17">
        <v>0.211906761611137</v>
      </c>
      <c r="AD1885" s="17">
        <v>0.199169341524843</v>
      </c>
      <c r="AE1885" s="17">
        <v>5.4059718283444698E-2</v>
      </c>
      <c r="AF1885" s="17"/>
      <c r="AG1885" s="17">
        <v>0.19994099162425999</v>
      </c>
      <c r="AH1885" s="17">
        <v>0.184454028427846</v>
      </c>
      <c r="AI1885" s="17">
        <v>0.169910071073019</v>
      </c>
      <c r="AJ1885" s="17">
        <v>0.76807682381280096</v>
      </c>
      <c r="AK1885" s="17">
        <v>5.19043319472813E-2</v>
      </c>
      <c r="AL1885" s="17"/>
      <c r="AM1885" s="17">
        <v>9.1779489854590293E-2</v>
      </c>
      <c r="AN1885" s="17">
        <v>0.19676866493930101</v>
      </c>
      <c r="AO1885" s="17">
        <v>0.22431944932633099</v>
      </c>
      <c r="AP1885" s="17">
        <v>0.15716202708768301</v>
      </c>
      <c r="AQ1885" s="17">
        <v>8.8627714809546093E-2</v>
      </c>
      <c r="AR1885" s="17"/>
      <c r="AS1885" s="17">
        <v>0.21900947995946099</v>
      </c>
      <c r="AT1885" s="17">
        <v>0.172070211950617</v>
      </c>
      <c r="AU1885" s="17">
        <v>0.20898016841261099</v>
      </c>
      <c r="AV1885" s="17">
        <v>0.144012567968439</v>
      </c>
      <c r="AW1885" s="17"/>
      <c r="AX1885" s="17">
        <v>0.17891813171173701</v>
      </c>
      <c r="AY1885" s="17"/>
      <c r="AZ1885" s="17">
        <v>0.149785993875166</v>
      </c>
      <c r="BA1885" s="17">
        <v>0.20181147867563701</v>
      </c>
      <c r="BB1885" s="17">
        <v>0.19150833327605099</v>
      </c>
      <c r="BC1885" s="17"/>
      <c r="BD1885" s="17">
        <v>0.22660402073820701</v>
      </c>
      <c r="BE1885" s="17">
        <v>0.16055768976392901</v>
      </c>
    </row>
    <row r="1886" spans="2:57" x14ac:dyDescent="0.35">
      <c r="B1886" t="s">
        <v>104</v>
      </c>
      <c r="C1886" s="17">
        <v>0.35330158390821198</v>
      </c>
      <c r="D1886" s="17">
        <v>0.39468316281233901</v>
      </c>
      <c r="E1886" s="17">
        <v>0.32203802436712498</v>
      </c>
      <c r="F1886" s="17"/>
      <c r="G1886" s="17">
        <v>0.27316582123688099</v>
      </c>
      <c r="H1886" s="17">
        <v>0.37960705598658701</v>
      </c>
      <c r="I1886" s="17">
        <v>0.31397997176326797</v>
      </c>
      <c r="J1886" s="17">
        <v>0.44490223202039703</v>
      </c>
      <c r="K1886" s="17">
        <v>0.39948934263490499</v>
      </c>
      <c r="L1886" s="17">
        <v>0.17287033162169799</v>
      </c>
      <c r="M1886" s="17"/>
      <c r="N1886" s="17">
        <v>0.36737268370763299</v>
      </c>
      <c r="O1886" s="17">
        <v>0.33335684420798101</v>
      </c>
      <c r="P1886" s="17">
        <v>0.33584052708617101</v>
      </c>
      <c r="Q1886" s="17">
        <v>0.38113353194485999</v>
      </c>
      <c r="R1886" s="17"/>
      <c r="S1886" s="17">
        <v>0.48749999999999999</v>
      </c>
      <c r="T1886" s="17">
        <v>0.32692307692307698</v>
      </c>
      <c r="U1886" s="17">
        <v>0.29411764705882398</v>
      </c>
      <c r="V1886" s="17">
        <v>0.32258064516128998</v>
      </c>
      <c r="W1886" s="17">
        <v>0.26470588235294101</v>
      </c>
      <c r="X1886" s="17">
        <v>0.25490196078431399</v>
      </c>
      <c r="Y1886" s="17">
        <v>0.4</v>
      </c>
      <c r="Z1886" s="17">
        <v>0.25</v>
      </c>
      <c r="AA1886" s="17">
        <v>0.41666666666666702</v>
      </c>
      <c r="AB1886" s="17"/>
      <c r="AC1886" s="17">
        <v>0.38816184376980301</v>
      </c>
      <c r="AD1886" s="17">
        <v>0.35656992389487302</v>
      </c>
      <c r="AE1886" s="17">
        <v>0.20374560239565401</v>
      </c>
      <c r="AF1886" s="17"/>
      <c r="AG1886" s="17">
        <v>0.35643032129977098</v>
      </c>
      <c r="AH1886" s="17">
        <v>0.389280427210137</v>
      </c>
      <c r="AI1886" s="17">
        <v>0.23242181150786501</v>
      </c>
      <c r="AJ1886" s="17">
        <v>0.23192317618719899</v>
      </c>
      <c r="AK1886" s="17">
        <v>0.29319557880750402</v>
      </c>
      <c r="AL1886" s="17"/>
      <c r="AM1886" s="17">
        <v>0.24005949649851499</v>
      </c>
      <c r="AN1886" s="17">
        <v>0.237479835544367</v>
      </c>
      <c r="AO1886" s="17">
        <v>0.34629557543963502</v>
      </c>
      <c r="AP1886" s="17">
        <v>0.45419833613657801</v>
      </c>
      <c r="AQ1886" s="17">
        <v>0.70957379608564097</v>
      </c>
      <c r="AR1886" s="17"/>
      <c r="AS1886" s="17">
        <v>0.28060586765446999</v>
      </c>
      <c r="AT1886" s="17">
        <v>0.41217802750284699</v>
      </c>
      <c r="AU1886" s="17">
        <v>0.276959378892977</v>
      </c>
      <c r="AV1886" s="17">
        <v>0.34722262430295098</v>
      </c>
      <c r="AW1886" s="17"/>
      <c r="AX1886" s="17">
        <v>0.36805072563076402</v>
      </c>
      <c r="AY1886" s="17"/>
      <c r="AZ1886" s="17">
        <v>0.291128370338886</v>
      </c>
      <c r="BA1886" s="17">
        <v>0.36822388920330301</v>
      </c>
      <c r="BB1886" s="17">
        <v>0.39732815278818001</v>
      </c>
      <c r="BC1886" s="17"/>
      <c r="BD1886" s="17">
        <v>0.32210491204612401</v>
      </c>
      <c r="BE1886" s="17">
        <v>0.37591563738137002</v>
      </c>
    </row>
    <row r="1887" spans="2:57" x14ac:dyDescent="0.35">
      <c r="B1887" t="s">
        <v>105</v>
      </c>
      <c r="C1887" s="17">
        <v>0.26130776807050299</v>
      </c>
      <c r="D1887" s="17">
        <v>0.247007068454593</v>
      </c>
      <c r="E1887" s="17">
        <v>0.27211186945477001</v>
      </c>
      <c r="F1887" s="17"/>
      <c r="G1887" s="17">
        <v>0.39568950653733997</v>
      </c>
      <c r="H1887" s="17">
        <v>0.21865644593286199</v>
      </c>
      <c r="I1887" s="17">
        <v>0.29490439635747201</v>
      </c>
      <c r="J1887" s="17">
        <v>0.22768313276161001</v>
      </c>
      <c r="K1887" s="17">
        <v>0.20943536318733799</v>
      </c>
      <c r="L1887" s="17">
        <v>0.16993895118897401</v>
      </c>
      <c r="M1887" s="17"/>
      <c r="N1887" s="17">
        <v>0.242957913389581</v>
      </c>
      <c r="O1887" s="17">
        <v>0.28342281215361698</v>
      </c>
      <c r="P1887" s="17">
        <v>0.29813903826159299</v>
      </c>
      <c r="Q1887" s="17">
        <v>0.247841007508184</v>
      </c>
      <c r="R1887" s="17"/>
      <c r="S1887" s="17">
        <v>0.27500000000000002</v>
      </c>
      <c r="T1887" s="17">
        <v>0.17307692307692299</v>
      </c>
      <c r="U1887" s="17">
        <v>0.35294117647058798</v>
      </c>
      <c r="V1887" s="17">
        <v>0.29032258064516098</v>
      </c>
      <c r="W1887" s="17">
        <v>0.26470588235294101</v>
      </c>
      <c r="X1887" s="17">
        <v>0.31372549019607798</v>
      </c>
      <c r="Y1887" s="17">
        <v>0.25714285714285701</v>
      </c>
      <c r="Z1887" s="17">
        <v>0.45833333333333298</v>
      </c>
      <c r="AA1887" s="17">
        <v>0.125</v>
      </c>
      <c r="AB1887" s="17"/>
      <c r="AC1887" s="17">
        <v>0.270236632753308</v>
      </c>
      <c r="AD1887" s="17">
        <v>0.224074423055695</v>
      </c>
      <c r="AE1887" s="17">
        <v>0.40829743071569302</v>
      </c>
      <c r="AF1887" s="17"/>
      <c r="AG1887" s="17">
        <v>0.23299320410192101</v>
      </c>
      <c r="AH1887" s="17">
        <v>0.23994398382270399</v>
      </c>
      <c r="AI1887" s="17">
        <v>0.30488678924920198</v>
      </c>
      <c r="AJ1887" s="17">
        <v>0</v>
      </c>
      <c r="AK1887" s="17">
        <v>0.53607149046480895</v>
      </c>
      <c r="AL1887" s="17"/>
      <c r="AM1887" s="17">
        <v>0.34886358093432601</v>
      </c>
      <c r="AN1887" s="17">
        <v>0.36168705212711</v>
      </c>
      <c r="AO1887" s="17">
        <v>0.22737780525623</v>
      </c>
      <c r="AP1887" s="17">
        <v>0.188332786931353</v>
      </c>
      <c r="AQ1887" s="17">
        <v>0.110595268052938</v>
      </c>
      <c r="AR1887" s="17"/>
      <c r="AS1887" s="17">
        <v>0.21478173577802401</v>
      </c>
      <c r="AT1887" s="17">
        <v>0.242629790157913</v>
      </c>
      <c r="AU1887" s="17">
        <v>0.36096785410819698</v>
      </c>
      <c r="AV1887" s="17">
        <v>0.28789899944165298</v>
      </c>
      <c r="AW1887" s="17"/>
      <c r="AX1887" s="17">
        <v>0.24304159082931301</v>
      </c>
      <c r="AY1887" s="17"/>
      <c r="AZ1887" s="17">
        <v>0.2988985164279</v>
      </c>
      <c r="BA1887" s="17">
        <v>0.251530746363681</v>
      </c>
      <c r="BB1887" s="17">
        <v>0.22926504102387199</v>
      </c>
      <c r="BC1887" s="17"/>
      <c r="BD1887" s="17">
        <v>0.267368117430825</v>
      </c>
      <c r="BE1887" s="17">
        <v>0.25536447592468597</v>
      </c>
    </row>
    <row r="1888" spans="2:57" x14ac:dyDescent="0.35">
      <c r="B1888" t="s">
        <v>106</v>
      </c>
      <c r="C1888" s="17">
        <v>0.14534563185558699</v>
      </c>
      <c r="D1888" s="17">
        <v>0.13610063221361701</v>
      </c>
      <c r="E1888" s="17">
        <v>0.15233017919327299</v>
      </c>
      <c r="F1888" s="17"/>
      <c r="G1888" s="17">
        <v>0.16693602965205101</v>
      </c>
      <c r="H1888" s="17">
        <v>0.17559883201743601</v>
      </c>
      <c r="I1888" s="17">
        <v>0.14134942457330499</v>
      </c>
      <c r="J1888" s="17">
        <v>0.118175703648045</v>
      </c>
      <c r="K1888" s="17">
        <v>7.0422403505606704E-2</v>
      </c>
      <c r="L1888" s="17">
        <v>0.136559467310336</v>
      </c>
      <c r="M1888" s="17"/>
      <c r="N1888" s="17">
        <v>0.147676480646943</v>
      </c>
      <c r="O1888" s="17">
        <v>0.12508976846793601</v>
      </c>
      <c r="P1888" s="17">
        <v>0.199342083174159</v>
      </c>
      <c r="Q1888" s="17">
        <v>6.5129326017426104E-2</v>
      </c>
      <c r="R1888" s="17"/>
      <c r="S1888" s="17">
        <v>7.4999999999999997E-2</v>
      </c>
      <c r="T1888" s="17">
        <v>0.230769230769231</v>
      </c>
      <c r="U1888" s="17">
        <v>0.17647058823529399</v>
      </c>
      <c r="V1888" s="17">
        <v>0.19354838709677399</v>
      </c>
      <c r="W1888" s="17">
        <v>0.17647058823529399</v>
      </c>
      <c r="X1888" s="17">
        <v>0.11764705882352899</v>
      </c>
      <c r="Y1888" s="17">
        <v>5.7142857142857099E-2</v>
      </c>
      <c r="Z1888" s="17">
        <v>0.125</v>
      </c>
      <c r="AA1888" s="17">
        <v>0.16666666666666699</v>
      </c>
      <c r="AB1888" s="17"/>
      <c r="AC1888" s="17">
        <v>0.106565942640822</v>
      </c>
      <c r="AD1888" s="17">
        <v>0.15527387194790199</v>
      </c>
      <c r="AE1888" s="17">
        <v>0.25085048081961098</v>
      </c>
      <c r="AF1888" s="17"/>
      <c r="AG1888" s="17">
        <v>0.16642692527158301</v>
      </c>
      <c r="AH1888" s="17">
        <v>0.124772468680289</v>
      </c>
      <c r="AI1888" s="17">
        <v>0.123494967377465</v>
      </c>
      <c r="AJ1888" s="17">
        <v>0</v>
      </c>
      <c r="AK1888" s="17">
        <v>0.118828598780406</v>
      </c>
      <c r="AL1888" s="17"/>
      <c r="AM1888" s="17">
        <v>0.26148350779193003</v>
      </c>
      <c r="AN1888" s="17">
        <v>0.13768378499412801</v>
      </c>
      <c r="AO1888" s="17">
        <v>0.14662997263372601</v>
      </c>
      <c r="AP1888" s="17">
        <v>0.12897673115365199</v>
      </c>
      <c r="AQ1888" s="17">
        <v>9.1203221051874797E-2</v>
      </c>
      <c r="AR1888" s="17"/>
      <c r="AS1888" s="17">
        <v>0.18868839686769401</v>
      </c>
      <c r="AT1888" s="17">
        <v>0.12551457742907399</v>
      </c>
      <c r="AU1888" s="17">
        <v>0.11617613628972499</v>
      </c>
      <c r="AV1888" s="17">
        <v>0.168404569949963</v>
      </c>
      <c r="AW1888" s="17"/>
      <c r="AX1888" s="17">
        <v>0.15191710381318699</v>
      </c>
      <c r="AY1888" s="17"/>
      <c r="AZ1888" s="17">
        <v>0.15529343734850001</v>
      </c>
      <c r="BA1888" s="17">
        <v>0.15247495798989999</v>
      </c>
      <c r="BB1888" s="17">
        <v>0.123632493186701</v>
      </c>
      <c r="BC1888" s="17"/>
      <c r="BD1888" s="17">
        <v>0.136013184535902</v>
      </c>
      <c r="BE1888" s="17">
        <v>0.14835480206975901</v>
      </c>
    </row>
    <row r="1889" spans="2:57" x14ac:dyDescent="0.35">
      <c r="B1889" t="s">
        <v>107</v>
      </c>
      <c r="C1889" s="17">
        <v>4.4458465706507799E-2</v>
      </c>
      <c r="D1889" s="17">
        <v>4.4784769339528699E-2</v>
      </c>
      <c r="E1889" s="17">
        <v>4.4211945072699703E-2</v>
      </c>
      <c r="F1889" s="17"/>
      <c r="G1889" s="17">
        <v>5.5015860978496998E-2</v>
      </c>
      <c r="H1889" s="17">
        <v>5.1568544838831602E-2</v>
      </c>
      <c r="I1889" s="17">
        <v>6.0527480407974302E-2</v>
      </c>
      <c r="J1889" s="17">
        <v>1.4709424651875601E-2</v>
      </c>
      <c r="K1889" s="17">
        <v>0</v>
      </c>
      <c r="L1889" s="17">
        <v>7.9517439819247998E-2</v>
      </c>
      <c r="M1889" s="17"/>
      <c r="N1889" s="17">
        <v>5.3677970784461501E-2</v>
      </c>
      <c r="O1889" s="17">
        <v>1.01673174402557E-2</v>
      </c>
      <c r="P1889" s="17">
        <v>2.9431867165776698E-2</v>
      </c>
      <c r="Q1889" s="17">
        <v>0.123320409787861</v>
      </c>
      <c r="R1889" s="17"/>
      <c r="S1889" s="17">
        <v>7.4999999999999997E-2</v>
      </c>
      <c r="T1889" s="17">
        <v>5.7692307692307702E-2</v>
      </c>
      <c r="U1889" s="17">
        <v>5.8823529411764698E-2</v>
      </c>
      <c r="V1889" s="17">
        <v>0</v>
      </c>
      <c r="W1889" s="17">
        <v>0</v>
      </c>
      <c r="X1889" s="17">
        <v>5.8823529411764698E-2</v>
      </c>
      <c r="Y1889" s="17">
        <v>2.8571428571428598E-2</v>
      </c>
      <c r="Z1889" s="17">
        <v>8.3333333333333301E-2</v>
      </c>
      <c r="AA1889" s="17">
        <v>2.0833333333333301E-2</v>
      </c>
      <c r="AB1889" s="17"/>
      <c r="AC1889" s="17">
        <v>2.3128819224930298E-2</v>
      </c>
      <c r="AD1889" s="17">
        <v>4.6302045302379198E-2</v>
      </c>
      <c r="AE1889" s="17">
        <v>4.99951812303926E-2</v>
      </c>
      <c r="AF1889" s="17"/>
      <c r="AG1889" s="17">
        <v>3.6178624876984103E-2</v>
      </c>
      <c r="AH1889" s="17">
        <v>5.08208146331771E-2</v>
      </c>
      <c r="AI1889" s="17">
        <v>0.126964770594338</v>
      </c>
      <c r="AJ1889" s="17">
        <v>0</v>
      </c>
      <c r="AK1889" s="17">
        <v>0</v>
      </c>
      <c r="AL1889" s="17"/>
      <c r="AM1889" s="17">
        <v>5.7813924920638603E-2</v>
      </c>
      <c r="AN1889" s="17">
        <v>3.9257196573360201E-2</v>
      </c>
      <c r="AO1889" s="17">
        <v>4.8599454952788099E-2</v>
      </c>
      <c r="AP1889" s="17">
        <v>5.2147746897043601E-2</v>
      </c>
      <c r="AQ1889" s="17">
        <v>0</v>
      </c>
      <c r="AR1889" s="17"/>
      <c r="AS1889" s="17">
        <v>3.6047071395158101E-2</v>
      </c>
      <c r="AT1889" s="17">
        <v>4.76073929595493E-2</v>
      </c>
      <c r="AU1889" s="17">
        <v>3.6916462296489698E-2</v>
      </c>
      <c r="AV1889" s="17">
        <v>5.2461238336993198E-2</v>
      </c>
      <c r="AW1889" s="17"/>
      <c r="AX1889" s="17">
        <v>4.8816382711459702E-2</v>
      </c>
      <c r="AY1889" s="17"/>
      <c r="AZ1889" s="17">
        <v>8.6571390668797502E-2</v>
      </c>
      <c r="BA1889" s="17">
        <v>2.5958927767479101E-2</v>
      </c>
      <c r="BB1889" s="17">
        <v>2.7526781858334501E-2</v>
      </c>
      <c r="BC1889" s="17"/>
      <c r="BD1889" s="17">
        <v>2.1247458164913201E-2</v>
      </c>
      <c r="BE1889" s="17">
        <v>5.9807394860256199E-2</v>
      </c>
    </row>
    <row r="1890" spans="2:57" x14ac:dyDescent="0.35">
      <c r="B1890" t="s">
        <v>81</v>
      </c>
      <c r="C1890" s="17">
        <v>1.31162571412225E-2</v>
      </c>
      <c r="D1890" s="17">
        <v>5.4871806180371401E-3</v>
      </c>
      <c r="E1890" s="17">
        <v>1.88799832832021E-2</v>
      </c>
      <c r="F1890" s="17"/>
      <c r="G1890" s="17">
        <v>0</v>
      </c>
      <c r="H1890" s="17">
        <v>1.65286078638625E-2</v>
      </c>
      <c r="I1890" s="17">
        <v>0</v>
      </c>
      <c r="J1890" s="17">
        <v>0</v>
      </c>
      <c r="K1890" s="17">
        <v>7.0157051965012304E-2</v>
      </c>
      <c r="L1890" s="17">
        <v>0</v>
      </c>
      <c r="M1890" s="17"/>
      <c r="N1890" s="17">
        <v>9.9018817523522599E-3</v>
      </c>
      <c r="O1890" s="17">
        <v>3.2755170084073297E-2</v>
      </c>
      <c r="P1890" s="17">
        <v>0</v>
      </c>
      <c r="Q1890" s="17">
        <v>0</v>
      </c>
      <c r="R1890" s="17"/>
      <c r="S1890" s="17">
        <v>2.5000000000000001E-2</v>
      </c>
      <c r="T1890" s="17">
        <v>0</v>
      </c>
      <c r="U1890" s="17">
        <v>0</v>
      </c>
      <c r="V1890" s="17">
        <v>3.2258064516128997E-2</v>
      </c>
      <c r="W1890" s="17">
        <v>2.9411764705882401E-2</v>
      </c>
      <c r="X1890" s="17">
        <v>0</v>
      </c>
      <c r="Y1890" s="17">
        <v>0</v>
      </c>
      <c r="Z1890" s="17">
        <v>0</v>
      </c>
      <c r="AA1890" s="17">
        <v>2.0833333333333301E-2</v>
      </c>
      <c r="AB1890" s="17"/>
      <c r="AC1890" s="17">
        <v>0</v>
      </c>
      <c r="AD1890" s="17">
        <v>1.8610394274307902E-2</v>
      </c>
      <c r="AE1890" s="17">
        <v>3.3051586555204897E-2</v>
      </c>
      <c r="AF1890" s="17"/>
      <c r="AG1890" s="17">
        <v>8.0299328254805503E-3</v>
      </c>
      <c r="AH1890" s="17">
        <v>1.0728277225846201E-2</v>
      </c>
      <c r="AI1890" s="17">
        <v>4.2321590198112602E-2</v>
      </c>
      <c r="AJ1890" s="17">
        <v>0</v>
      </c>
      <c r="AK1890" s="17">
        <v>0</v>
      </c>
      <c r="AL1890" s="17"/>
      <c r="AM1890" s="17">
        <v>0</v>
      </c>
      <c r="AN1890" s="17">
        <v>2.7123465821733299E-2</v>
      </c>
      <c r="AO1890" s="17">
        <v>6.7777423912899403E-3</v>
      </c>
      <c r="AP1890" s="17">
        <v>1.91823717936913E-2</v>
      </c>
      <c r="AQ1890" s="17">
        <v>0</v>
      </c>
      <c r="AR1890" s="17"/>
      <c r="AS1890" s="17">
        <v>6.0867448345193302E-2</v>
      </c>
      <c r="AT1890" s="17">
        <v>0</v>
      </c>
      <c r="AU1890" s="17">
        <v>0</v>
      </c>
      <c r="AV1890" s="17">
        <v>0</v>
      </c>
      <c r="AW1890" s="17"/>
      <c r="AX1890" s="17">
        <v>9.2560653035394305E-3</v>
      </c>
      <c r="AY1890" s="17"/>
      <c r="AZ1890" s="17">
        <v>1.8322291340750599E-2</v>
      </c>
      <c r="BA1890" s="17">
        <v>0</v>
      </c>
      <c r="BB1890" s="17">
        <v>3.0739197866861401E-2</v>
      </c>
      <c r="BC1890" s="17"/>
      <c r="BD1890" s="17">
        <v>2.6662307084029498E-2</v>
      </c>
      <c r="BE1890" s="17">
        <v>0</v>
      </c>
    </row>
    <row r="1891" spans="2:57" x14ac:dyDescent="0.35">
      <c r="B1891" t="s">
        <v>108</v>
      </c>
      <c r="C1891" s="17">
        <v>0.53577187722618003</v>
      </c>
      <c r="D1891" s="17">
        <v>0.56662034937422501</v>
      </c>
      <c r="E1891" s="17">
        <v>0.51246602299605504</v>
      </c>
      <c r="F1891" s="17"/>
      <c r="G1891" s="17">
        <v>0.38235860283211298</v>
      </c>
      <c r="H1891" s="17">
        <v>0.53764756934700797</v>
      </c>
      <c r="I1891" s="17">
        <v>0.50321869866124902</v>
      </c>
      <c r="J1891" s="17">
        <v>0.63943173893846905</v>
      </c>
      <c r="K1891" s="17">
        <v>0.64998518134204297</v>
      </c>
      <c r="L1891" s="17">
        <v>0.613984141681441</v>
      </c>
      <c r="M1891" s="17"/>
      <c r="N1891" s="17">
        <v>0.54578575342666202</v>
      </c>
      <c r="O1891" s="17">
        <v>0.54856493185411903</v>
      </c>
      <c r="P1891" s="17">
        <v>0.47308701139847098</v>
      </c>
      <c r="Q1891" s="17">
        <v>0.56370925668652905</v>
      </c>
      <c r="R1891" s="17"/>
      <c r="S1891" s="17">
        <v>0.55000000000000004</v>
      </c>
      <c r="T1891" s="17">
        <v>0.53846153846153799</v>
      </c>
      <c r="U1891" s="17">
        <v>0.41176470588235298</v>
      </c>
      <c r="V1891" s="17">
        <v>0.483870967741935</v>
      </c>
      <c r="W1891" s="17">
        <v>0.52941176470588203</v>
      </c>
      <c r="X1891" s="17">
        <v>0.50980392156862697</v>
      </c>
      <c r="Y1891" s="17">
        <v>0.65714285714285703</v>
      </c>
      <c r="Z1891" s="17">
        <v>0.33333333333333298</v>
      </c>
      <c r="AA1891" s="17">
        <v>0.66666666666666696</v>
      </c>
      <c r="AB1891" s="17"/>
      <c r="AC1891" s="17">
        <v>0.60006860538093998</v>
      </c>
      <c r="AD1891" s="17">
        <v>0.55573926541971597</v>
      </c>
      <c r="AE1891" s="17">
        <v>0.257805320679099</v>
      </c>
      <c r="AF1891" s="17"/>
      <c r="AG1891" s="17">
        <v>0.55637131292403197</v>
      </c>
      <c r="AH1891" s="17">
        <v>0.57373445563798398</v>
      </c>
      <c r="AI1891" s="17">
        <v>0.40233188258088298</v>
      </c>
      <c r="AJ1891" s="17">
        <v>1</v>
      </c>
      <c r="AK1891" s="17">
        <v>0.34509991075478502</v>
      </c>
      <c r="AL1891" s="17"/>
      <c r="AM1891" s="17">
        <v>0.33183898635310599</v>
      </c>
      <c r="AN1891" s="17">
        <v>0.43424850048366798</v>
      </c>
      <c r="AO1891" s="17">
        <v>0.57061502476596604</v>
      </c>
      <c r="AP1891" s="17">
        <v>0.61136036322426102</v>
      </c>
      <c r="AQ1891" s="17">
        <v>0.79820151089518698</v>
      </c>
      <c r="AR1891" s="17"/>
      <c r="AS1891" s="17">
        <v>0.499615347613931</v>
      </c>
      <c r="AT1891" s="17">
        <v>0.58424823945346405</v>
      </c>
      <c r="AU1891" s="17">
        <v>0.48593954730558803</v>
      </c>
      <c r="AV1891" s="17">
        <v>0.49123519227139001</v>
      </c>
      <c r="AW1891" s="17"/>
      <c r="AX1891" s="17">
        <v>0.546968857342501</v>
      </c>
      <c r="AY1891" s="17"/>
      <c r="AZ1891" s="17">
        <v>0.440914364214052</v>
      </c>
      <c r="BA1891" s="17">
        <v>0.57003536787894005</v>
      </c>
      <c r="BB1891" s="17">
        <v>0.588836486064231</v>
      </c>
      <c r="BC1891" s="17"/>
      <c r="BD1891" s="17">
        <v>0.54870893278432997</v>
      </c>
      <c r="BE1891" s="17">
        <v>0.53647332714529905</v>
      </c>
    </row>
    <row r="1892" spans="2:57" x14ac:dyDescent="0.35">
      <c r="B1892" t="s">
        <v>109</v>
      </c>
      <c r="C1892" s="17">
        <v>0.18980409756209499</v>
      </c>
      <c r="D1892" s="17">
        <v>0.180885401553145</v>
      </c>
      <c r="E1892" s="17">
        <v>0.19654212426597201</v>
      </c>
      <c r="F1892" s="17"/>
      <c r="G1892" s="17">
        <v>0.22195189063054799</v>
      </c>
      <c r="H1892" s="17">
        <v>0.22716737685626701</v>
      </c>
      <c r="I1892" s="17">
        <v>0.201876904981279</v>
      </c>
      <c r="J1892" s="17">
        <v>0.132885128299921</v>
      </c>
      <c r="K1892" s="17">
        <v>7.0422403505606704E-2</v>
      </c>
      <c r="L1892" s="17">
        <v>0.21607690712958399</v>
      </c>
      <c r="M1892" s="17"/>
      <c r="N1892" s="17">
        <v>0.20135445143140501</v>
      </c>
      <c r="O1892" s="17">
        <v>0.13525708590819099</v>
      </c>
      <c r="P1892" s="17">
        <v>0.228773950339936</v>
      </c>
      <c r="Q1892" s="17">
        <v>0.18844973580528701</v>
      </c>
      <c r="R1892" s="17"/>
      <c r="S1892" s="17">
        <v>0.15</v>
      </c>
      <c r="T1892" s="17">
        <v>0.28846153846153799</v>
      </c>
      <c r="U1892" s="17">
        <v>0.23529411764705899</v>
      </c>
      <c r="V1892" s="17">
        <v>0.19354838709677399</v>
      </c>
      <c r="W1892" s="17">
        <v>0.17647058823529399</v>
      </c>
      <c r="X1892" s="17">
        <v>0.17647058823529399</v>
      </c>
      <c r="Y1892" s="17">
        <v>8.5714285714285701E-2</v>
      </c>
      <c r="Z1892" s="17">
        <v>0.20833333333333301</v>
      </c>
      <c r="AA1892" s="17">
        <v>0.1875</v>
      </c>
      <c r="AB1892" s="17"/>
      <c r="AC1892" s="17">
        <v>0.12969476186575199</v>
      </c>
      <c r="AD1892" s="17">
        <v>0.20157591725028201</v>
      </c>
      <c r="AE1892" s="17">
        <v>0.30084566205000302</v>
      </c>
      <c r="AF1892" s="17"/>
      <c r="AG1892" s="17">
        <v>0.20260555014856699</v>
      </c>
      <c r="AH1892" s="17">
        <v>0.17559328331346599</v>
      </c>
      <c r="AI1892" s="17">
        <v>0.25045973797180199</v>
      </c>
      <c r="AJ1892" s="17">
        <v>0</v>
      </c>
      <c r="AK1892" s="17">
        <v>0.118828598780406</v>
      </c>
      <c r="AL1892" s="17"/>
      <c r="AM1892" s="17">
        <v>0.319297432712568</v>
      </c>
      <c r="AN1892" s="17">
        <v>0.176940981567488</v>
      </c>
      <c r="AO1892" s="17">
        <v>0.19522942758651399</v>
      </c>
      <c r="AP1892" s="17">
        <v>0.18112447805069501</v>
      </c>
      <c r="AQ1892" s="17">
        <v>9.1203221051874797E-2</v>
      </c>
      <c r="AR1892" s="17"/>
      <c r="AS1892" s="17">
        <v>0.22473546826285201</v>
      </c>
      <c r="AT1892" s="17">
        <v>0.17312197038862301</v>
      </c>
      <c r="AU1892" s="17">
        <v>0.15309259858621499</v>
      </c>
      <c r="AV1892" s="17">
        <v>0.22086580828695701</v>
      </c>
      <c r="AW1892" s="17"/>
      <c r="AX1892" s="17">
        <v>0.20073348652464601</v>
      </c>
      <c r="AY1892" s="17"/>
      <c r="AZ1892" s="17">
        <v>0.241864828017297</v>
      </c>
      <c r="BA1892" s="17">
        <v>0.17843388575737901</v>
      </c>
      <c r="BB1892" s="17">
        <v>0.15115927504503501</v>
      </c>
      <c r="BC1892" s="17"/>
      <c r="BD1892" s="17">
        <v>0.157260642700815</v>
      </c>
      <c r="BE1892" s="17">
        <v>0.208162196930015</v>
      </c>
    </row>
    <row r="1893" spans="2:57" x14ac:dyDescent="0.35">
      <c r="B1893" t="s">
        <v>110</v>
      </c>
      <c r="C1893" s="17">
        <v>0.34596777966408498</v>
      </c>
      <c r="D1893" s="17">
        <v>0.38573494782107898</v>
      </c>
      <c r="E1893" s="17">
        <v>0.31592389873008297</v>
      </c>
      <c r="F1893" s="17"/>
      <c r="G1893" s="17">
        <v>0.16040671220156499</v>
      </c>
      <c r="H1893" s="17">
        <v>0.31048019249074099</v>
      </c>
      <c r="I1893" s="17">
        <v>0.30134179367996899</v>
      </c>
      <c r="J1893" s="17">
        <v>0.506546610638548</v>
      </c>
      <c r="K1893" s="17">
        <v>0.57956277783643595</v>
      </c>
      <c r="L1893" s="17">
        <v>0.397907234551857</v>
      </c>
      <c r="M1893" s="17"/>
      <c r="N1893" s="17">
        <v>0.34443130199525701</v>
      </c>
      <c r="O1893" s="17">
        <v>0.41330784594592701</v>
      </c>
      <c r="P1893" s="17">
        <v>0.24431306105853501</v>
      </c>
      <c r="Q1893" s="17">
        <v>0.37525952088124198</v>
      </c>
      <c r="R1893" s="17"/>
      <c r="S1893" s="17">
        <v>0.4</v>
      </c>
      <c r="T1893" s="17">
        <v>0.25</v>
      </c>
      <c r="U1893" s="17">
        <v>0.17647058823529399</v>
      </c>
      <c r="V1893" s="17">
        <v>0.29032258064516098</v>
      </c>
      <c r="W1893" s="17">
        <v>0.35294117647058798</v>
      </c>
      <c r="X1893" s="17">
        <v>0.33333333333333298</v>
      </c>
      <c r="Y1893" s="17">
        <v>0.57142857142857195</v>
      </c>
      <c r="Z1893" s="17">
        <v>0.125</v>
      </c>
      <c r="AA1893" s="17">
        <v>0.47916666666666702</v>
      </c>
      <c r="AB1893" s="17"/>
      <c r="AC1893" s="17">
        <v>0.47037384351518802</v>
      </c>
      <c r="AD1893" s="17">
        <v>0.35416334816943401</v>
      </c>
      <c r="AE1893" s="17">
        <v>-4.3040341370904199E-2</v>
      </c>
      <c r="AF1893" s="17"/>
      <c r="AG1893" s="17">
        <v>0.35376576277546501</v>
      </c>
      <c r="AH1893" s="17">
        <v>0.39814117232451801</v>
      </c>
      <c r="AI1893" s="17">
        <v>0.15187214460908099</v>
      </c>
      <c r="AJ1893" s="17">
        <v>1</v>
      </c>
      <c r="AK1893" s="17">
        <v>0.226271311974379</v>
      </c>
      <c r="AL1893" s="17"/>
      <c r="AM1893" s="17">
        <v>1.2541553640537601E-2</v>
      </c>
      <c r="AN1893" s="17">
        <v>0.25730751891617898</v>
      </c>
      <c r="AO1893" s="17">
        <v>0.37538559717945202</v>
      </c>
      <c r="AP1893" s="17">
        <v>0.43023588517356598</v>
      </c>
      <c r="AQ1893" s="17">
        <v>0.70699828984331303</v>
      </c>
      <c r="AR1893" s="17"/>
      <c r="AS1893" s="17">
        <v>0.27487987935107899</v>
      </c>
      <c r="AT1893" s="17">
        <v>0.41112626906484101</v>
      </c>
      <c r="AU1893" s="17">
        <v>0.33284694871937298</v>
      </c>
      <c r="AV1893" s="17">
        <v>0.270369383984434</v>
      </c>
      <c r="AW1893" s="17"/>
      <c r="AX1893" s="17">
        <v>0.34623537081785399</v>
      </c>
      <c r="AY1893" s="17"/>
      <c r="AZ1893" s="17">
        <v>0.199049536196755</v>
      </c>
      <c r="BA1893" s="17">
        <v>0.39160148212156098</v>
      </c>
      <c r="BB1893" s="17">
        <v>0.43767721101919499</v>
      </c>
      <c r="BC1893" s="17"/>
      <c r="BD1893" s="17">
        <v>0.391448290083515</v>
      </c>
      <c r="BE1893" s="17">
        <v>0.32831113021528302</v>
      </c>
    </row>
    <row r="1894" spans="2:57" x14ac:dyDescent="0.35">
      <c r="C1894" s="17"/>
      <c r="D1894" s="17"/>
      <c r="E1894" s="17"/>
      <c r="F1894" s="17"/>
      <c r="G1894" s="17"/>
      <c r="H1894" s="17"/>
      <c r="I1894" s="17"/>
      <c r="J1894" s="17"/>
      <c r="K1894" s="17"/>
      <c r="L1894" s="17"/>
      <c r="M1894" s="17"/>
      <c r="N1894" s="17"/>
      <c r="O1894" s="17"/>
      <c r="P1894" s="17"/>
      <c r="Q1894" s="17"/>
      <c r="R1894" s="17"/>
      <c r="S1894" s="17"/>
      <c r="T1894" s="17"/>
      <c r="U1894" s="17"/>
      <c r="V1894" s="17"/>
      <c r="W1894" s="17"/>
      <c r="X1894" s="17"/>
      <c r="Y1894" s="17"/>
      <c r="Z1894" s="17"/>
      <c r="AA1894" s="17"/>
      <c r="AB1894" s="17"/>
      <c r="AC1894" s="17"/>
      <c r="AD1894" s="17"/>
      <c r="AE1894" s="17"/>
      <c r="AF1894" s="17"/>
      <c r="AG1894" s="17"/>
      <c r="AH1894" s="17"/>
      <c r="AI1894" s="17"/>
      <c r="AJ1894" s="17"/>
      <c r="AK1894" s="17"/>
      <c r="AL1894" s="17"/>
      <c r="AM1894" s="17"/>
      <c r="AN1894" s="17"/>
      <c r="AO1894" s="17"/>
      <c r="AP1894" s="17"/>
      <c r="AQ1894" s="17"/>
      <c r="AR1894" s="17"/>
      <c r="AS1894" s="17"/>
      <c r="AT1894" s="17"/>
      <c r="AU1894" s="17"/>
      <c r="AV1894" s="17"/>
      <c r="AW1894" s="17"/>
      <c r="AX1894" s="17"/>
      <c r="AY1894" s="17"/>
      <c r="AZ1894" s="17"/>
      <c r="BA1894" s="17"/>
      <c r="BB1894" s="17"/>
      <c r="BC1894" s="17"/>
      <c r="BD1894" s="17"/>
      <c r="BE1894" s="17"/>
    </row>
    <row r="1895" spans="2:57" x14ac:dyDescent="0.35">
      <c r="B1895" s="6" t="s">
        <v>699</v>
      </c>
      <c r="C1895" s="17"/>
      <c r="D1895" s="17"/>
      <c r="E1895" s="17"/>
      <c r="F1895" s="17"/>
      <c r="G1895" s="17"/>
      <c r="H1895" s="17"/>
      <c r="I1895" s="17"/>
      <c r="J1895" s="17"/>
      <c r="K1895" s="17"/>
      <c r="L1895" s="17"/>
      <c r="M1895" s="17"/>
      <c r="N1895" s="17"/>
      <c r="O1895" s="17"/>
      <c r="P1895" s="17"/>
      <c r="Q1895" s="17"/>
      <c r="R1895" s="17"/>
      <c r="S1895" s="17"/>
      <c r="T1895" s="17"/>
      <c r="U1895" s="17"/>
      <c r="V1895" s="17"/>
      <c r="W1895" s="17"/>
      <c r="X1895" s="17"/>
      <c r="Y1895" s="17"/>
      <c r="Z1895" s="17"/>
      <c r="AA1895" s="17"/>
      <c r="AB1895" s="17"/>
      <c r="AC1895" s="17"/>
      <c r="AD1895" s="17"/>
      <c r="AE1895" s="17"/>
      <c r="AF1895" s="17"/>
      <c r="AG1895" s="17"/>
      <c r="AH1895" s="17"/>
      <c r="AI1895" s="17"/>
      <c r="AJ1895" s="17"/>
      <c r="AK1895" s="17"/>
      <c r="AL1895" s="17"/>
      <c r="AM1895" s="17"/>
      <c r="AN1895" s="17"/>
      <c r="AO1895" s="17"/>
      <c r="AP1895" s="17"/>
      <c r="AQ1895" s="17"/>
      <c r="AR1895" s="17"/>
      <c r="AS1895" s="17"/>
      <c r="AT1895" s="17"/>
      <c r="AU1895" s="17"/>
      <c r="AV1895" s="17"/>
      <c r="AW1895" s="17"/>
      <c r="AX1895" s="17"/>
      <c r="AY1895" s="17"/>
      <c r="AZ1895" s="17"/>
      <c r="BA1895" s="17"/>
      <c r="BB1895" s="17"/>
      <c r="BC1895" s="17"/>
      <c r="BD1895" s="17"/>
      <c r="BE1895" s="17"/>
    </row>
    <row r="1896" spans="2:57" x14ac:dyDescent="0.35">
      <c r="B1896" s="24" t="s">
        <v>684</v>
      </c>
      <c r="C1896" s="17"/>
      <c r="D1896" s="17"/>
      <c r="E1896" s="17"/>
      <c r="F1896" s="17"/>
      <c r="G1896" s="17"/>
      <c r="H1896" s="17"/>
      <c r="I1896" s="17"/>
      <c r="J1896" s="17"/>
      <c r="K1896" s="17"/>
      <c r="L1896" s="17"/>
      <c r="M1896" s="17"/>
      <c r="N1896" s="17"/>
      <c r="O1896" s="17"/>
      <c r="P1896" s="17"/>
      <c r="Q1896" s="17"/>
      <c r="R1896" s="17"/>
      <c r="S1896" s="17"/>
      <c r="T1896" s="17"/>
      <c r="U1896" s="17"/>
      <c r="V1896" s="17"/>
      <c r="W1896" s="17"/>
      <c r="X1896" s="17"/>
      <c r="Y1896" s="17"/>
      <c r="Z1896" s="17"/>
      <c r="AA1896" s="17"/>
      <c r="AB1896" s="17"/>
      <c r="AC1896" s="17"/>
      <c r="AD1896" s="17"/>
      <c r="AE1896" s="17"/>
      <c r="AF1896" s="17"/>
      <c r="AG1896" s="17"/>
      <c r="AH1896" s="17"/>
      <c r="AI1896" s="17"/>
      <c r="AJ1896" s="17"/>
      <c r="AK1896" s="17"/>
      <c r="AL1896" s="17"/>
      <c r="AM1896" s="17"/>
      <c r="AN1896" s="17"/>
      <c r="AO1896" s="17"/>
      <c r="AP1896" s="17"/>
      <c r="AQ1896" s="17"/>
      <c r="AR1896" s="17"/>
      <c r="AS1896" s="17"/>
      <c r="AT1896" s="17"/>
      <c r="AU1896" s="17"/>
      <c r="AV1896" s="17"/>
      <c r="AW1896" s="17"/>
      <c r="AX1896" s="17"/>
      <c r="AY1896" s="17"/>
      <c r="AZ1896" s="17"/>
      <c r="BA1896" s="17"/>
      <c r="BB1896" s="17"/>
      <c r="BC1896" s="17"/>
      <c r="BD1896" s="17"/>
      <c r="BE1896" s="17"/>
    </row>
    <row r="1897" spans="2:57" x14ac:dyDescent="0.35">
      <c r="B1897" t="s">
        <v>103</v>
      </c>
      <c r="C1897" s="17">
        <v>0.19510465690581</v>
      </c>
      <c r="D1897" s="17">
        <v>0.20267823555642001</v>
      </c>
      <c r="E1897" s="17">
        <v>0.18938285910705999</v>
      </c>
      <c r="F1897" s="17"/>
      <c r="G1897" s="17">
        <v>0.18877623938239499</v>
      </c>
      <c r="H1897" s="17">
        <v>0.20715293567312701</v>
      </c>
      <c r="I1897" s="17">
        <v>0.16607847156264899</v>
      </c>
      <c r="J1897" s="17">
        <v>0.23353889021216701</v>
      </c>
      <c r="K1897" s="17">
        <v>0.193238797734746</v>
      </c>
      <c r="L1897" s="17">
        <v>0.16259651764403199</v>
      </c>
      <c r="M1897" s="17"/>
      <c r="N1897" s="17">
        <v>0.18272742552375601</v>
      </c>
      <c r="O1897" s="17">
        <v>0.187470052269777</v>
      </c>
      <c r="P1897" s="17">
        <v>0.28745954282469199</v>
      </c>
      <c r="Q1897" s="17">
        <v>0.122663418430633</v>
      </c>
      <c r="R1897" s="17"/>
      <c r="S1897" s="17">
        <v>0.21249999999999999</v>
      </c>
      <c r="T1897" s="17">
        <v>0.230769230769231</v>
      </c>
      <c r="U1897" s="17">
        <v>0.23529411764705899</v>
      </c>
      <c r="V1897" s="17">
        <v>0.225806451612903</v>
      </c>
      <c r="W1897" s="17">
        <v>8.8235294117647106E-2</v>
      </c>
      <c r="X1897" s="17">
        <v>0.17647058823529399</v>
      </c>
      <c r="Y1897" s="17">
        <v>0.2</v>
      </c>
      <c r="Z1897" s="17">
        <v>8.3333333333333301E-2</v>
      </c>
      <c r="AA1897" s="17">
        <v>0.20833333333333301</v>
      </c>
      <c r="AB1897" s="17"/>
      <c r="AC1897" s="17">
        <v>0.177161812728755</v>
      </c>
      <c r="AD1897" s="17">
        <v>0.224048375922208</v>
      </c>
      <c r="AE1897" s="17">
        <v>0.127905112354046</v>
      </c>
      <c r="AF1897" s="17"/>
      <c r="AG1897" s="17">
        <v>0.19021853411050199</v>
      </c>
      <c r="AH1897" s="17">
        <v>0.202236246173983</v>
      </c>
      <c r="AI1897" s="17">
        <v>0.220370633977131</v>
      </c>
      <c r="AJ1897" s="17">
        <v>0.76288282863042001</v>
      </c>
      <c r="AK1897" s="17">
        <v>0.107516116176511</v>
      </c>
      <c r="AL1897" s="17"/>
      <c r="AM1897" s="17">
        <v>6.9686535954277304E-2</v>
      </c>
      <c r="AN1897" s="17">
        <v>0.28168976398054402</v>
      </c>
      <c r="AO1897" s="17">
        <v>0.16807570820199799</v>
      </c>
      <c r="AP1897" s="17">
        <v>0.167134435134356</v>
      </c>
      <c r="AQ1897" s="17">
        <v>0.45328909864984901</v>
      </c>
      <c r="AR1897" s="17"/>
      <c r="AS1897" s="17">
        <v>0.151790055005222</v>
      </c>
      <c r="AT1897" s="17">
        <v>0.210753256294648</v>
      </c>
      <c r="AU1897" s="17">
        <v>0.18809262941053001</v>
      </c>
      <c r="AV1897" s="17">
        <v>0.212230837329376</v>
      </c>
      <c r="AW1897" s="17"/>
      <c r="AX1897" s="17">
        <v>0.177951645869702</v>
      </c>
      <c r="AY1897" s="17"/>
      <c r="AZ1897" s="17">
        <v>0.17523049830425799</v>
      </c>
      <c r="BA1897" s="17">
        <v>0.208208247567822</v>
      </c>
      <c r="BB1897" s="17">
        <v>0.200073725836625</v>
      </c>
      <c r="BC1897" s="17"/>
      <c r="BD1897" s="17">
        <v>0.18715632061241799</v>
      </c>
      <c r="BE1897" s="17">
        <v>0.185055251739598</v>
      </c>
    </row>
    <row r="1898" spans="2:57" x14ac:dyDescent="0.35">
      <c r="B1898" t="s">
        <v>104</v>
      </c>
      <c r="C1898" s="17">
        <v>0.38063524486417699</v>
      </c>
      <c r="D1898" s="17">
        <v>0.406385332038953</v>
      </c>
      <c r="E1898" s="17">
        <v>0.36118119296727202</v>
      </c>
      <c r="F1898" s="17"/>
      <c r="G1898" s="17">
        <v>0.49560165468914402</v>
      </c>
      <c r="H1898" s="17">
        <v>0.40996868720727703</v>
      </c>
      <c r="I1898" s="17">
        <v>0.354690397780623</v>
      </c>
      <c r="J1898" s="17">
        <v>0.31892461401863798</v>
      </c>
      <c r="K1898" s="17">
        <v>0.31096695964040799</v>
      </c>
      <c r="L1898" s="17">
        <v>0.26869904114745902</v>
      </c>
      <c r="M1898" s="17"/>
      <c r="N1898" s="17">
        <v>0.393098832588958</v>
      </c>
      <c r="O1898" s="17">
        <v>0.32411858836136798</v>
      </c>
      <c r="P1898" s="17">
        <v>0.41375807057410802</v>
      </c>
      <c r="Q1898" s="17">
        <v>0.37688298317360802</v>
      </c>
      <c r="R1898" s="17"/>
      <c r="S1898" s="17">
        <v>0.3125</v>
      </c>
      <c r="T1898" s="17">
        <v>0.40384615384615402</v>
      </c>
      <c r="U1898" s="17">
        <v>0.41176470588235298</v>
      </c>
      <c r="V1898" s="17">
        <v>0.25806451612903197</v>
      </c>
      <c r="W1898" s="17">
        <v>0.38235294117647101</v>
      </c>
      <c r="X1898" s="17">
        <v>0.50980392156862697</v>
      </c>
      <c r="Y1898" s="17">
        <v>0.48571428571428599</v>
      </c>
      <c r="Z1898" s="17">
        <v>0.41666666666666702</v>
      </c>
      <c r="AA1898" s="17">
        <v>0.3125</v>
      </c>
      <c r="AB1898" s="17"/>
      <c r="AC1898" s="17">
        <v>0.41961604465028601</v>
      </c>
      <c r="AD1898" s="17">
        <v>0.34199847200753197</v>
      </c>
      <c r="AE1898" s="17">
        <v>0.353919621206086</v>
      </c>
      <c r="AF1898" s="17"/>
      <c r="AG1898" s="17">
        <v>0.40061819406850102</v>
      </c>
      <c r="AH1898" s="17">
        <v>0.37547678246808103</v>
      </c>
      <c r="AI1898" s="17">
        <v>0.281757548094419</v>
      </c>
      <c r="AJ1898" s="17">
        <v>0</v>
      </c>
      <c r="AK1898" s="17">
        <v>0.53648887722979199</v>
      </c>
      <c r="AL1898" s="17"/>
      <c r="AM1898" s="17">
        <v>0.48160211324020102</v>
      </c>
      <c r="AN1898" s="17">
        <v>0.35303341322624499</v>
      </c>
      <c r="AO1898" s="17">
        <v>0.380679895637203</v>
      </c>
      <c r="AP1898" s="17">
        <v>0.420238489839042</v>
      </c>
      <c r="AQ1898" s="17">
        <v>0.27209465948366601</v>
      </c>
      <c r="AR1898" s="17"/>
      <c r="AS1898" s="17">
        <v>0.42171173938241502</v>
      </c>
      <c r="AT1898" s="17">
        <v>0.38622176409208803</v>
      </c>
      <c r="AU1898" s="17">
        <v>0.38750150486517398</v>
      </c>
      <c r="AV1898" s="17">
        <v>0.30988707585743602</v>
      </c>
      <c r="AW1898" s="17"/>
      <c r="AX1898" s="17">
        <v>0.40786688653070002</v>
      </c>
      <c r="AY1898" s="17"/>
      <c r="AZ1898" s="17">
        <v>0.44773724139072901</v>
      </c>
      <c r="BA1898" s="17">
        <v>0.37790527920967099</v>
      </c>
      <c r="BB1898" s="17">
        <v>0.30260031764413797</v>
      </c>
      <c r="BC1898" s="17"/>
      <c r="BD1898" s="17">
        <v>0.40220137600010902</v>
      </c>
      <c r="BE1898" s="17">
        <v>0.38017375173500301</v>
      </c>
    </row>
    <row r="1899" spans="2:57" x14ac:dyDescent="0.35">
      <c r="B1899" t="s">
        <v>105</v>
      </c>
      <c r="C1899" s="17">
        <v>0.202614224007791</v>
      </c>
      <c r="D1899" s="17">
        <v>0.18432237883886299</v>
      </c>
      <c r="E1899" s="17">
        <v>0.216433614318634</v>
      </c>
      <c r="F1899" s="17"/>
      <c r="G1899" s="17">
        <v>0.16249567816469401</v>
      </c>
      <c r="H1899" s="17">
        <v>0.21442611960107999</v>
      </c>
      <c r="I1899" s="17">
        <v>0.24143713134529499</v>
      </c>
      <c r="J1899" s="17">
        <v>0.18509191166753</v>
      </c>
      <c r="K1899" s="17">
        <v>0.187378016375429</v>
      </c>
      <c r="L1899" s="17">
        <v>6.8279733655168207E-2</v>
      </c>
      <c r="M1899" s="17"/>
      <c r="N1899" s="17">
        <v>0.17318441472184301</v>
      </c>
      <c r="O1899" s="17">
        <v>0.231755943528136</v>
      </c>
      <c r="P1899" s="17">
        <v>0.202863798576328</v>
      </c>
      <c r="Q1899" s="17">
        <v>0.30338329673584502</v>
      </c>
      <c r="R1899" s="17"/>
      <c r="S1899" s="17">
        <v>0.25</v>
      </c>
      <c r="T1899" s="17">
        <v>0.19230769230769201</v>
      </c>
      <c r="U1899" s="17">
        <v>0.17647058823529399</v>
      </c>
      <c r="V1899" s="17">
        <v>0.25806451612903197</v>
      </c>
      <c r="W1899" s="17">
        <v>0.20588235294117599</v>
      </c>
      <c r="X1899" s="17">
        <v>0.13725490196078399</v>
      </c>
      <c r="Y1899" s="17">
        <v>8.5714285714285701E-2</v>
      </c>
      <c r="Z1899" s="17">
        <v>0.29166666666666702</v>
      </c>
      <c r="AA1899" s="17">
        <v>0.22916666666666699</v>
      </c>
      <c r="AB1899" s="17"/>
      <c r="AC1899" s="17">
        <v>0.19444416569085299</v>
      </c>
      <c r="AD1899" s="17">
        <v>0.22236906570628101</v>
      </c>
      <c r="AE1899" s="17">
        <v>0.14578919001063001</v>
      </c>
      <c r="AF1899" s="17"/>
      <c r="AG1899" s="17">
        <v>0.15550333409835901</v>
      </c>
      <c r="AH1899" s="17">
        <v>0.24853558467027001</v>
      </c>
      <c r="AI1899" s="17">
        <v>0.237161282641838</v>
      </c>
      <c r="AJ1899" s="17">
        <v>0</v>
      </c>
      <c r="AK1899" s="17">
        <v>0.123201491215525</v>
      </c>
      <c r="AL1899" s="17"/>
      <c r="AM1899" s="17">
        <v>0.240550494540858</v>
      </c>
      <c r="AN1899" s="17">
        <v>0.183953484274129</v>
      </c>
      <c r="AO1899" s="17">
        <v>0.203072739680872</v>
      </c>
      <c r="AP1899" s="17">
        <v>0.20749796057992401</v>
      </c>
      <c r="AQ1899" s="17">
        <v>9.1203221051874797E-2</v>
      </c>
      <c r="AR1899" s="17"/>
      <c r="AS1899" s="17">
        <v>0.213817547337355</v>
      </c>
      <c r="AT1899" s="17">
        <v>0.17757846556061899</v>
      </c>
      <c r="AU1899" s="17">
        <v>0.21890007053958099</v>
      </c>
      <c r="AV1899" s="17">
        <v>0.24237387146016201</v>
      </c>
      <c r="AW1899" s="17"/>
      <c r="AX1899" s="17">
        <v>0.18854348321466699</v>
      </c>
      <c r="AY1899" s="17"/>
      <c r="AZ1899" s="17">
        <v>0.187740938704378</v>
      </c>
      <c r="BA1899" s="17">
        <v>0.23644820311256501</v>
      </c>
      <c r="BB1899" s="17">
        <v>0.164245012452435</v>
      </c>
      <c r="BC1899" s="17"/>
      <c r="BD1899" s="17">
        <v>0.196885099607851</v>
      </c>
      <c r="BE1899" s="17">
        <v>0.20639252367736399</v>
      </c>
    </row>
    <row r="1900" spans="2:57" x14ac:dyDescent="0.35">
      <c r="B1900" t="s">
        <v>106</v>
      </c>
      <c r="C1900" s="17">
        <v>0.16953408066186301</v>
      </c>
      <c r="D1900" s="17">
        <v>0.15049446601528901</v>
      </c>
      <c r="E1900" s="17">
        <v>0.18391840677763499</v>
      </c>
      <c r="F1900" s="17"/>
      <c r="G1900" s="17">
        <v>9.8596458717769397E-2</v>
      </c>
      <c r="H1900" s="17">
        <v>0.142718354100273</v>
      </c>
      <c r="I1900" s="17">
        <v>0.18954661096360401</v>
      </c>
      <c r="J1900" s="17">
        <v>0.18143622192908901</v>
      </c>
      <c r="K1900" s="17">
        <v>0.215964606554084</v>
      </c>
      <c r="L1900" s="17">
        <v>0.41178401518638302</v>
      </c>
      <c r="M1900" s="17"/>
      <c r="N1900" s="17">
        <v>0.19441294529265801</v>
      </c>
      <c r="O1900" s="17">
        <v>0.18451209039654101</v>
      </c>
      <c r="P1900" s="17">
        <v>9.5918588024871798E-2</v>
      </c>
      <c r="Q1900" s="17">
        <v>0.12732231292966001</v>
      </c>
      <c r="R1900" s="17"/>
      <c r="S1900" s="17">
        <v>0.17499999999999999</v>
      </c>
      <c r="T1900" s="17">
        <v>0.134615384615385</v>
      </c>
      <c r="U1900" s="17">
        <v>0.17647058823529399</v>
      </c>
      <c r="V1900" s="17">
        <v>0.19354838709677399</v>
      </c>
      <c r="W1900" s="17">
        <v>0.17647058823529399</v>
      </c>
      <c r="X1900" s="17">
        <v>0.11764705882352899</v>
      </c>
      <c r="Y1900" s="17">
        <v>0.2</v>
      </c>
      <c r="Z1900" s="17">
        <v>0.20833333333333301</v>
      </c>
      <c r="AA1900" s="17">
        <v>0.1875</v>
      </c>
      <c r="AB1900" s="17"/>
      <c r="AC1900" s="17">
        <v>0.155871143343142</v>
      </c>
      <c r="AD1900" s="17">
        <v>0.15896305325542701</v>
      </c>
      <c r="AE1900" s="17">
        <v>0.34766530073178298</v>
      </c>
      <c r="AF1900" s="17"/>
      <c r="AG1900" s="17">
        <v>0.18939868561589099</v>
      </c>
      <c r="AH1900" s="17">
        <v>0.144642859857605</v>
      </c>
      <c r="AI1900" s="17">
        <v>0.167068744349923</v>
      </c>
      <c r="AJ1900" s="17">
        <v>0</v>
      </c>
      <c r="AK1900" s="17">
        <v>0.232793515378172</v>
      </c>
      <c r="AL1900" s="17"/>
      <c r="AM1900" s="17">
        <v>0.147779343979172</v>
      </c>
      <c r="AN1900" s="17">
        <v>0.124738399664655</v>
      </c>
      <c r="AO1900" s="17">
        <v>0.19871683277931099</v>
      </c>
      <c r="AP1900" s="17">
        <v>0.16715523423440101</v>
      </c>
      <c r="AQ1900" s="17">
        <v>0</v>
      </c>
      <c r="AR1900" s="17"/>
      <c r="AS1900" s="17">
        <v>0.176299527915389</v>
      </c>
      <c r="AT1900" s="17">
        <v>0.162568022154327</v>
      </c>
      <c r="AU1900" s="17">
        <v>0.116926445105049</v>
      </c>
      <c r="AV1900" s="17">
        <v>0.22207096814397601</v>
      </c>
      <c r="AW1900" s="17"/>
      <c r="AX1900" s="17">
        <v>0.16599669709808701</v>
      </c>
      <c r="AY1900" s="17"/>
      <c r="AZ1900" s="17">
        <v>0.15557187068185199</v>
      </c>
      <c r="BA1900" s="17">
        <v>0.15878324102368299</v>
      </c>
      <c r="BB1900" s="17">
        <v>0.196999347011831</v>
      </c>
      <c r="BC1900" s="17"/>
      <c r="BD1900" s="17">
        <v>0.172793681128799</v>
      </c>
      <c r="BE1900" s="17">
        <v>0.176432842315664</v>
      </c>
    </row>
    <row r="1901" spans="2:57" x14ac:dyDescent="0.35">
      <c r="B1901" t="s">
        <v>107</v>
      </c>
      <c r="C1901" s="17">
        <v>3.4245121099268798E-2</v>
      </c>
      <c r="D1901" s="17">
        <v>5.0632406932437701E-2</v>
      </c>
      <c r="E1901" s="17">
        <v>2.18646150883928E-2</v>
      </c>
      <c r="F1901" s="17"/>
      <c r="G1901" s="17">
        <v>5.4529969045997599E-2</v>
      </c>
      <c r="H1901" s="17">
        <v>1.73400649419247E-2</v>
      </c>
      <c r="I1901" s="17">
        <v>1.9282951800902101E-2</v>
      </c>
      <c r="J1901" s="17">
        <v>4.3233742476301303E-2</v>
      </c>
      <c r="K1901" s="17">
        <v>6.8408874749333201E-2</v>
      </c>
      <c r="L1901" s="17">
        <v>8.8640692366958304E-2</v>
      </c>
      <c r="M1901" s="17"/>
      <c r="N1901" s="17">
        <v>3.0700384262108499E-2</v>
      </c>
      <c r="O1901" s="17">
        <v>5.2486511726350799E-2</v>
      </c>
      <c r="P1901" s="17">
        <v>0</v>
      </c>
      <c r="Q1901" s="17">
        <v>6.9747988730255103E-2</v>
      </c>
      <c r="R1901" s="17"/>
      <c r="S1901" s="17">
        <v>2.5000000000000001E-2</v>
      </c>
      <c r="T1901" s="17">
        <v>1.9230769230769201E-2</v>
      </c>
      <c r="U1901" s="17">
        <v>0</v>
      </c>
      <c r="V1901" s="17">
        <v>6.4516129032258104E-2</v>
      </c>
      <c r="W1901" s="17">
        <v>0.14705882352941199</v>
      </c>
      <c r="X1901" s="17">
        <v>5.8823529411764698E-2</v>
      </c>
      <c r="Y1901" s="17">
        <v>0</v>
      </c>
      <c r="Z1901" s="17">
        <v>0</v>
      </c>
      <c r="AA1901" s="17">
        <v>0</v>
      </c>
      <c r="AB1901" s="17"/>
      <c r="AC1901" s="17">
        <v>4.4469484047973101E-2</v>
      </c>
      <c r="AD1901" s="17">
        <v>2.40990038846099E-2</v>
      </c>
      <c r="AE1901" s="17">
        <v>2.4720775697454601E-2</v>
      </c>
      <c r="AF1901" s="17"/>
      <c r="AG1901" s="17">
        <v>5.6318975468055699E-2</v>
      </c>
      <c r="AH1901" s="17">
        <v>1.1463851099639899E-2</v>
      </c>
      <c r="AI1901" s="17">
        <v>5.13202007385751E-2</v>
      </c>
      <c r="AJ1901" s="17">
        <v>0.23711717136957999</v>
      </c>
      <c r="AK1901" s="17">
        <v>0</v>
      </c>
      <c r="AL1901" s="17"/>
      <c r="AM1901" s="17">
        <v>6.03815122854914E-2</v>
      </c>
      <c r="AN1901" s="17">
        <v>2.99911985579954E-2</v>
      </c>
      <c r="AO1901" s="17">
        <v>4.2677081309326598E-2</v>
      </c>
      <c r="AP1901" s="17">
        <v>1.09742409164535E-2</v>
      </c>
      <c r="AQ1901" s="17">
        <v>9.2209799762734995E-2</v>
      </c>
      <c r="AR1901" s="17"/>
      <c r="AS1901" s="17">
        <v>1.22159444131981E-2</v>
      </c>
      <c r="AT1901" s="17">
        <v>4.6261328559713599E-2</v>
      </c>
      <c r="AU1901" s="17">
        <v>5.3965227281015202E-2</v>
      </c>
      <c r="AV1901" s="17">
        <v>1.3437247209049799E-2</v>
      </c>
      <c r="AW1901" s="17"/>
      <c r="AX1901" s="17">
        <v>3.7874324661978702E-2</v>
      </c>
      <c r="AY1901" s="17"/>
      <c r="AZ1901" s="17">
        <v>2.5319340860523499E-2</v>
      </c>
      <c r="BA1901" s="17">
        <v>7.0780515763875004E-3</v>
      </c>
      <c r="BB1901" s="17">
        <v>9.4924373057088299E-2</v>
      </c>
      <c r="BC1901" s="17"/>
      <c r="BD1901" s="17">
        <v>2.7022411135533799E-2</v>
      </c>
      <c r="BE1901" s="17">
        <v>3.8168161401265603E-2</v>
      </c>
    </row>
    <row r="1902" spans="2:57" x14ac:dyDescent="0.35">
      <c r="B1902" t="s">
        <v>81</v>
      </c>
      <c r="C1902" s="17">
        <v>1.78666724610901E-2</v>
      </c>
      <c r="D1902" s="17">
        <v>5.4871806180371401E-3</v>
      </c>
      <c r="E1902" s="17">
        <v>2.72193117410062E-2</v>
      </c>
      <c r="F1902" s="17"/>
      <c r="G1902" s="17">
        <v>0</v>
      </c>
      <c r="H1902" s="17">
        <v>8.3938384763188809E-3</v>
      </c>
      <c r="I1902" s="17">
        <v>2.89644365469264E-2</v>
      </c>
      <c r="J1902" s="17">
        <v>3.7774619696274901E-2</v>
      </c>
      <c r="K1902" s="17">
        <v>2.4042744945999801E-2</v>
      </c>
      <c r="L1902" s="17">
        <v>0</v>
      </c>
      <c r="M1902" s="17"/>
      <c r="N1902" s="17">
        <v>2.5875997610676601E-2</v>
      </c>
      <c r="O1902" s="17">
        <v>1.9656813717827699E-2</v>
      </c>
      <c r="P1902" s="17">
        <v>0</v>
      </c>
      <c r="Q1902" s="17">
        <v>0</v>
      </c>
      <c r="R1902" s="17"/>
      <c r="S1902" s="17">
        <v>2.5000000000000001E-2</v>
      </c>
      <c r="T1902" s="17">
        <v>1.9230769230769201E-2</v>
      </c>
      <c r="U1902" s="17">
        <v>0</v>
      </c>
      <c r="V1902" s="17">
        <v>0</v>
      </c>
      <c r="W1902" s="17">
        <v>0</v>
      </c>
      <c r="X1902" s="17">
        <v>0</v>
      </c>
      <c r="Y1902" s="17">
        <v>2.8571428571428598E-2</v>
      </c>
      <c r="Z1902" s="17">
        <v>0</v>
      </c>
      <c r="AA1902" s="17">
        <v>6.25E-2</v>
      </c>
      <c r="AB1902" s="17"/>
      <c r="AC1902" s="17">
        <v>8.4373495389914403E-3</v>
      </c>
      <c r="AD1902" s="17">
        <v>2.85220292239424E-2</v>
      </c>
      <c r="AE1902" s="17">
        <v>0</v>
      </c>
      <c r="AF1902" s="17"/>
      <c r="AG1902" s="17">
        <v>7.9422766386916793E-3</v>
      </c>
      <c r="AH1902" s="17">
        <v>1.7644675730421101E-2</v>
      </c>
      <c r="AI1902" s="17">
        <v>4.2321590198112602E-2</v>
      </c>
      <c r="AJ1902" s="17">
        <v>0</v>
      </c>
      <c r="AK1902" s="17">
        <v>0</v>
      </c>
      <c r="AL1902" s="17"/>
      <c r="AM1902" s="17">
        <v>0</v>
      </c>
      <c r="AN1902" s="17">
        <v>2.65937402964306E-2</v>
      </c>
      <c r="AO1902" s="17">
        <v>6.7777423912899403E-3</v>
      </c>
      <c r="AP1902" s="17">
        <v>2.6999639295822501E-2</v>
      </c>
      <c r="AQ1902" s="17">
        <v>9.1203221051874797E-2</v>
      </c>
      <c r="AR1902" s="17"/>
      <c r="AS1902" s="17">
        <v>2.416518594642E-2</v>
      </c>
      <c r="AT1902" s="17">
        <v>1.6617163338604499E-2</v>
      </c>
      <c r="AU1902" s="17">
        <v>3.4614122798651101E-2</v>
      </c>
      <c r="AV1902" s="17">
        <v>0</v>
      </c>
      <c r="AW1902" s="17"/>
      <c r="AX1902" s="17">
        <v>2.1766962624866E-2</v>
      </c>
      <c r="AY1902" s="17"/>
      <c r="AZ1902" s="17">
        <v>8.4001100582595106E-3</v>
      </c>
      <c r="BA1902" s="17">
        <v>1.15769775098721E-2</v>
      </c>
      <c r="BB1902" s="17">
        <v>4.1157223997883297E-2</v>
      </c>
      <c r="BC1902" s="17"/>
      <c r="BD1902" s="17">
        <v>1.39411115152891E-2</v>
      </c>
      <c r="BE1902" s="17">
        <v>1.37774691311055E-2</v>
      </c>
    </row>
    <row r="1903" spans="2:57" x14ac:dyDescent="0.35">
      <c r="B1903" t="s">
        <v>108</v>
      </c>
      <c r="C1903" s="17">
        <v>0.57573990176998702</v>
      </c>
      <c r="D1903" s="17">
        <v>0.60906356759537195</v>
      </c>
      <c r="E1903" s="17">
        <v>0.55056405207433201</v>
      </c>
      <c r="F1903" s="17"/>
      <c r="G1903" s="17">
        <v>0.68437789407153904</v>
      </c>
      <c r="H1903" s="17">
        <v>0.61712162288040395</v>
      </c>
      <c r="I1903" s="17">
        <v>0.52076886934327205</v>
      </c>
      <c r="J1903" s="17">
        <v>0.55246350423080504</v>
      </c>
      <c r="K1903" s="17">
        <v>0.50420575737515405</v>
      </c>
      <c r="L1903" s="17">
        <v>0.43129555879149101</v>
      </c>
      <c r="M1903" s="17"/>
      <c r="N1903" s="17">
        <v>0.57582625811271404</v>
      </c>
      <c r="O1903" s="17">
        <v>0.51158864063114495</v>
      </c>
      <c r="P1903" s="17">
        <v>0.70121761339879995</v>
      </c>
      <c r="Q1903" s="17">
        <v>0.49954640160424002</v>
      </c>
      <c r="R1903" s="17"/>
      <c r="S1903" s="17">
        <v>0.52500000000000002</v>
      </c>
      <c r="T1903" s="17">
        <v>0.63461538461538503</v>
      </c>
      <c r="U1903" s="17">
        <v>0.64705882352941202</v>
      </c>
      <c r="V1903" s="17">
        <v>0.483870967741935</v>
      </c>
      <c r="W1903" s="17">
        <v>0.47058823529411797</v>
      </c>
      <c r="X1903" s="17">
        <v>0.68627450980392202</v>
      </c>
      <c r="Y1903" s="17">
        <v>0.68571428571428605</v>
      </c>
      <c r="Z1903" s="17">
        <v>0.5</v>
      </c>
      <c r="AA1903" s="17">
        <v>0.52083333333333304</v>
      </c>
      <c r="AB1903" s="17"/>
      <c r="AC1903" s="17">
        <v>0.59677785737903999</v>
      </c>
      <c r="AD1903" s="17">
        <v>0.56604684792974003</v>
      </c>
      <c r="AE1903" s="17">
        <v>0.481824733560132</v>
      </c>
      <c r="AF1903" s="17"/>
      <c r="AG1903" s="17">
        <v>0.59083672817900301</v>
      </c>
      <c r="AH1903" s="17">
        <v>0.57771302864206397</v>
      </c>
      <c r="AI1903" s="17">
        <v>0.50212818207154997</v>
      </c>
      <c r="AJ1903" s="17">
        <v>0.76288282863042001</v>
      </c>
      <c r="AK1903" s="17">
        <v>0.64400499340630302</v>
      </c>
      <c r="AL1903" s="17"/>
      <c r="AM1903" s="17">
        <v>0.55128864919447795</v>
      </c>
      <c r="AN1903" s="17">
        <v>0.63472317720678995</v>
      </c>
      <c r="AO1903" s="17">
        <v>0.54875560383920097</v>
      </c>
      <c r="AP1903" s="17">
        <v>0.58737292497339899</v>
      </c>
      <c r="AQ1903" s="17">
        <v>0.72538375813351597</v>
      </c>
      <c r="AR1903" s="17"/>
      <c r="AS1903" s="17">
        <v>0.57350179438763704</v>
      </c>
      <c r="AT1903" s="17">
        <v>0.596975020386736</v>
      </c>
      <c r="AU1903" s="17">
        <v>0.57559413427570405</v>
      </c>
      <c r="AV1903" s="17">
        <v>0.522117913186812</v>
      </c>
      <c r="AW1903" s="17"/>
      <c r="AX1903" s="17">
        <v>0.58581853240040105</v>
      </c>
      <c r="AY1903" s="17"/>
      <c r="AZ1903" s="17">
        <v>0.62296773969498698</v>
      </c>
      <c r="BA1903" s="17">
        <v>0.58611352677749295</v>
      </c>
      <c r="BB1903" s="17">
        <v>0.50267404348076306</v>
      </c>
      <c r="BC1903" s="17"/>
      <c r="BD1903" s="17">
        <v>0.58935769661252702</v>
      </c>
      <c r="BE1903" s="17">
        <v>0.56522900347460103</v>
      </c>
    </row>
    <row r="1904" spans="2:57" x14ac:dyDescent="0.35">
      <c r="B1904" t="s">
        <v>109</v>
      </c>
      <c r="C1904" s="17">
        <v>0.20377920176113201</v>
      </c>
      <c r="D1904" s="17">
        <v>0.20112687294772699</v>
      </c>
      <c r="E1904" s="17">
        <v>0.20578302186602801</v>
      </c>
      <c r="F1904" s="17"/>
      <c r="G1904" s="17">
        <v>0.153126427763767</v>
      </c>
      <c r="H1904" s="17">
        <v>0.160058419042198</v>
      </c>
      <c r="I1904" s="17">
        <v>0.20882956276450601</v>
      </c>
      <c r="J1904" s="17">
        <v>0.22466996440539</v>
      </c>
      <c r="K1904" s="17">
        <v>0.284373481303418</v>
      </c>
      <c r="L1904" s="17">
        <v>0.50042470755334101</v>
      </c>
      <c r="M1904" s="17"/>
      <c r="N1904" s="17">
        <v>0.22511332955476701</v>
      </c>
      <c r="O1904" s="17">
        <v>0.236998602122892</v>
      </c>
      <c r="P1904" s="17">
        <v>9.5918588024871798E-2</v>
      </c>
      <c r="Q1904" s="17">
        <v>0.19707030165991499</v>
      </c>
      <c r="R1904" s="17"/>
      <c r="S1904" s="17">
        <v>0.2</v>
      </c>
      <c r="T1904" s="17">
        <v>0.15384615384615399</v>
      </c>
      <c r="U1904" s="17">
        <v>0.17647058823529399</v>
      </c>
      <c r="V1904" s="17">
        <v>0.25806451612903197</v>
      </c>
      <c r="W1904" s="17">
        <v>0.32352941176470601</v>
      </c>
      <c r="X1904" s="17">
        <v>0.17647058823529399</v>
      </c>
      <c r="Y1904" s="17">
        <v>0.2</v>
      </c>
      <c r="Z1904" s="17">
        <v>0.20833333333333301</v>
      </c>
      <c r="AA1904" s="17">
        <v>0.1875</v>
      </c>
      <c r="AB1904" s="17"/>
      <c r="AC1904" s="17">
        <v>0.20034062739111499</v>
      </c>
      <c r="AD1904" s="17">
        <v>0.18306205714003701</v>
      </c>
      <c r="AE1904" s="17">
        <v>0.37238607642923799</v>
      </c>
      <c r="AF1904" s="17"/>
      <c r="AG1904" s="17">
        <v>0.24571766108394599</v>
      </c>
      <c r="AH1904" s="17">
        <v>0.15610671095724499</v>
      </c>
      <c r="AI1904" s="17">
        <v>0.21838894508849899</v>
      </c>
      <c r="AJ1904" s="17">
        <v>0.23711717136957999</v>
      </c>
      <c r="AK1904" s="17">
        <v>0.232793515378172</v>
      </c>
      <c r="AL1904" s="17"/>
      <c r="AM1904" s="17">
        <v>0.20816085626466399</v>
      </c>
      <c r="AN1904" s="17">
        <v>0.15472959822265001</v>
      </c>
      <c r="AO1904" s="17">
        <v>0.241393914088637</v>
      </c>
      <c r="AP1904" s="17">
        <v>0.178129475150855</v>
      </c>
      <c r="AQ1904" s="17">
        <v>9.2209799762734995E-2</v>
      </c>
      <c r="AR1904" s="17"/>
      <c r="AS1904" s="17">
        <v>0.18851547232858801</v>
      </c>
      <c r="AT1904" s="17">
        <v>0.20882935071403999</v>
      </c>
      <c r="AU1904" s="17">
        <v>0.17089167238606401</v>
      </c>
      <c r="AV1904" s="17">
        <v>0.23550821535302599</v>
      </c>
      <c r="AW1904" s="17"/>
      <c r="AX1904" s="17">
        <v>0.203871021760065</v>
      </c>
      <c r="AY1904" s="17"/>
      <c r="AZ1904" s="17">
        <v>0.180891211542375</v>
      </c>
      <c r="BA1904" s="17">
        <v>0.16586129260006999</v>
      </c>
      <c r="BB1904" s="17">
        <v>0.29192372006891998</v>
      </c>
      <c r="BC1904" s="17"/>
      <c r="BD1904" s="17">
        <v>0.199816092264333</v>
      </c>
      <c r="BE1904" s="17">
        <v>0.21460100371693</v>
      </c>
    </row>
    <row r="1905" spans="2:57" x14ac:dyDescent="0.35">
      <c r="B1905" t="s">
        <v>110</v>
      </c>
      <c r="C1905" s="17">
        <v>0.371960700008856</v>
      </c>
      <c r="D1905" s="17">
        <v>0.40793669464764498</v>
      </c>
      <c r="E1905" s="17">
        <v>0.34478103020830397</v>
      </c>
      <c r="F1905" s="17"/>
      <c r="G1905" s="17">
        <v>0.53125146630777198</v>
      </c>
      <c r="H1905" s="17">
        <v>0.45706320383820498</v>
      </c>
      <c r="I1905" s="17">
        <v>0.31193930657876601</v>
      </c>
      <c r="J1905" s="17">
        <v>0.32779353982541498</v>
      </c>
      <c r="K1905" s="17">
        <v>0.219832276071736</v>
      </c>
      <c r="L1905" s="17">
        <v>-6.9129148761850501E-2</v>
      </c>
      <c r="M1905" s="17"/>
      <c r="N1905" s="17">
        <v>0.350712928557947</v>
      </c>
      <c r="O1905" s="17">
        <v>0.27459003850825298</v>
      </c>
      <c r="P1905" s="17">
        <v>0.60529902537392799</v>
      </c>
      <c r="Q1905" s="17">
        <v>0.30247609994432501</v>
      </c>
      <c r="R1905" s="17"/>
      <c r="S1905" s="17">
        <v>0.32500000000000001</v>
      </c>
      <c r="T1905" s="17">
        <v>0.480769230769231</v>
      </c>
      <c r="U1905" s="17">
        <v>0.47058823529411797</v>
      </c>
      <c r="V1905" s="17">
        <v>0.225806451612903</v>
      </c>
      <c r="W1905" s="17">
        <v>0.14705882352941199</v>
      </c>
      <c r="X1905" s="17">
        <v>0.50980392156862697</v>
      </c>
      <c r="Y1905" s="17">
        <v>0.48571428571428599</v>
      </c>
      <c r="Z1905" s="17">
        <v>0.29166666666666702</v>
      </c>
      <c r="AA1905" s="17">
        <v>0.33333333333333298</v>
      </c>
      <c r="AB1905" s="17"/>
      <c r="AC1905" s="17">
        <v>0.39643722998792602</v>
      </c>
      <c r="AD1905" s="17">
        <v>0.38298479078970299</v>
      </c>
      <c r="AE1905" s="17">
        <v>0.109438657130895</v>
      </c>
      <c r="AF1905" s="17"/>
      <c r="AG1905" s="17">
        <v>0.34511906709505702</v>
      </c>
      <c r="AH1905" s="17">
        <v>0.42160631768481899</v>
      </c>
      <c r="AI1905" s="17">
        <v>0.28373923698305198</v>
      </c>
      <c r="AJ1905" s="17">
        <v>0.52576565726084001</v>
      </c>
      <c r="AK1905" s="17">
        <v>0.41121147802813102</v>
      </c>
      <c r="AL1905" s="17"/>
      <c r="AM1905" s="17">
        <v>0.34312779292981499</v>
      </c>
      <c r="AN1905" s="17">
        <v>0.47999357898413902</v>
      </c>
      <c r="AO1905" s="17">
        <v>0.30736168975056299</v>
      </c>
      <c r="AP1905" s="17">
        <v>0.40924344982254401</v>
      </c>
      <c r="AQ1905" s="17">
        <v>0.63317395837078005</v>
      </c>
      <c r="AR1905" s="17"/>
      <c r="AS1905" s="17">
        <v>0.38498632205904998</v>
      </c>
      <c r="AT1905" s="17">
        <v>0.38814566967269598</v>
      </c>
      <c r="AU1905" s="17">
        <v>0.40470246188963999</v>
      </c>
      <c r="AV1905" s="17">
        <v>0.28660969783378598</v>
      </c>
      <c r="AW1905" s="17"/>
      <c r="AX1905" s="17">
        <v>0.381947510640336</v>
      </c>
      <c r="AY1905" s="17"/>
      <c r="AZ1905" s="17">
        <v>0.442076528152611</v>
      </c>
      <c r="BA1905" s="17">
        <v>0.42025223417742202</v>
      </c>
      <c r="BB1905" s="17">
        <v>0.21075032341184299</v>
      </c>
      <c r="BC1905" s="17"/>
      <c r="BD1905" s="17">
        <v>0.38954160434819401</v>
      </c>
      <c r="BE1905" s="17">
        <v>0.350627999757672</v>
      </c>
    </row>
    <row r="1906" spans="2:57" x14ac:dyDescent="0.35">
      <c r="C1906" s="17"/>
      <c r="D1906" s="17"/>
      <c r="E1906" s="17"/>
      <c r="F1906" s="17"/>
      <c r="G1906" s="17"/>
      <c r="H1906" s="17"/>
      <c r="I1906" s="17"/>
      <c r="J1906" s="17"/>
      <c r="K1906" s="17"/>
      <c r="L1906" s="17"/>
      <c r="M1906" s="17"/>
      <c r="N1906" s="17"/>
      <c r="O1906" s="17"/>
      <c r="P1906" s="17"/>
      <c r="Q1906" s="17"/>
      <c r="R1906" s="17"/>
      <c r="S1906" s="17"/>
      <c r="T1906" s="17"/>
      <c r="U1906" s="17"/>
      <c r="V1906" s="17"/>
      <c r="W1906" s="17"/>
      <c r="X1906" s="17"/>
      <c r="Y1906" s="17"/>
      <c r="Z1906" s="17"/>
      <c r="AA1906" s="17"/>
      <c r="AB1906" s="17"/>
      <c r="AC1906" s="17"/>
      <c r="AD1906" s="17"/>
      <c r="AE1906" s="17"/>
      <c r="AF1906" s="17"/>
      <c r="AG1906" s="17"/>
      <c r="AH1906" s="17"/>
      <c r="AI1906" s="17"/>
      <c r="AJ1906" s="17"/>
      <c r="AK1906" s="17"/>
      <c r="AL1906" s="17"/>
      <c r="AM1906" s="17"/>
      <c r="AN1906" s="17"/>
      <c r="AO1906" s="17"/>
      <c r="AP1906" s="17"/>
      <c r="AQ1906" s="17"/>
      <c r="AR1906" s="17"/>
      <c r="AS1906" s="17"/>
      <c r="AT1906" s="17"/>
      <c r="AU1906" s="17"/>
      <c r="AV1906" s="17"/>
      <c r="AW1906" s="17"/>
      <c r="AX1906" s="17"/>
      <c r="AY1906" s="17"/>
      <c r="AZ1906" s="17"/>
      <c r="BA1906" s="17"/>
      <c r="BB1906" s="17"/>
      <c r="BC1906" s="17"/>
      <c r="BD1906" s="17"/>
      <c r="BE1906" s="17"/>
    </row>
    <row r="1907" spans="2:57" x14ac:dyDescent="0.35">
      <c r="B1907" s="6" t="s">
        <v>700</v>
      </c>
      <c r="C1907" s="17"/>
      <c r="D1907" s="17"/>
      <c r="E1907" s="17"/>
      <c r="F1907" s="17"/>
      <c r="G1907" s="17"/>
      <c r="H1907" s="17"/>
      <c r="I1907" s="17"/>
      <c r="J1907" s="17"/>
      <c r="K1907" s="17"/>
      <c r="L1907" s="17"/>
      <c r="M1907" s="17"/>
      <c r="N1907" s="17"/>
      <c r="O1907" s="17"/>
      <c r="P1907" s="17"/>
      <c r="Q1907" s="17"/>
      <c r="R1907" s="17"/>
      <c r="S1907" s="17"/>
      <c r="T1907" s="17"/>
      <c r="U1907" s="17"/>
      <c r="V1907" s="17"/>
      <c r="W1907" s="17"/>
      <c r="X1907" s="17"/>
      <c r="Y1907" s="17"/>
      <c r="Z1907" s="17"/>
      <c r="AA1907" s="17"/>
      <c r="AB1907" s="17"/>
      <c r="AC1907" s="17"/>
      <c r="AD1907" s="17"/>
      <c r="AE1907" s="17"/>
      <c r="AF1907" s="17"/>
      <c r="AG1907" s="17"/>
      <c r="AH1907" s="17"/>
      <c r="AI1907" s="17"/>
      <c r="AJ1907" s="17"/>
      <c r="AK1907" s="17"/>
      <c r="AL1907" s="17"/>
      <c r="AM1907" s="17"/>
      <c r="AN1907" s="17"/>
      <c r="AO1907" s="17"/>
      <c r="AP1907" s="17"/>
      <c r="AQ1907" s="17"/>
      <c r="AR1907" s="17"/>
      <c r="AS1907" s="17"/>
      <c r="AT1907" s="17"/>
      <c r="AU1907" s="17"/>
      <c r="AV1907" s="17"/>
      <c r="AW1907" s="17"/>
      <c r="AX1907" s="17"/>
      <c r="AY1907" s="17"/>
      <c r="AZ1907" s="17"/>
      <c r="BA1907" s="17"/>
      <c r="BB1907" s="17"/>
      <c r="BC1907" s="17"/>
      <c r="BD1907" s="17"/>
      <c r="BE1907" s="17"/>
    </row>
    <row r="1908" spans="2:57" x14ac:dyDescent="0.35">
      <c r="B1908" s="24" t="s">
        <v>684</v>
      </c>
      <c r="C1908" s="17"/>
      <c r="D1908" s="17"/>
      <c r="E1908" s="17"/>
      <c r="F1908" s="17"/>
      <c r="G1908" s="17"/>
      <c r="H1908" s="17"/>
      <c r="I1908" s="17"/>
      <c r="J1908" s="17"/>
      <c r="K1908" s="17"/>
      <c r="L1908" s="17"/>
      <c r="M1908" s="17"/>
      <c r="N1908" s="17"/>
      <c r="O1908" s="17"/>
      <c r="P1908" s="17"/>
      <c r="Q1908" s="17"/>
      <c r="R1908" s="17"/>
      <c r="S1908" s="17"/>
      <c r="T1908" s="17"/>
      <c r="U1908" s="17"/>
      <c r="V1908" s="17"/>
      <c r="W1908" s="17"/>
      <c r="X1908" s="17"/>
      <c r="Y1908" s="17"/>
      <c r="Z1908" s="17"/>
      <c r="AA1908" s="17"/>
      <c r="AB1908" s="17"/>
      <c r="AC1908" s="17"/>
      <c r="AD1908" s="17"/>
      <c r="AE1908" s="17"/>
      <c r="AF1908" s="17"/>
      <c r="AG1908" s="17"/>
      <c r="AH1908" s="17"/>
      <c r="AI1908" s="17"/>
      <c r="AJ1908" s="17"/>
      <c r="AK1908" s="17"/>
      <c r="AL1908" s="17"/>
      <c r="AM1908" s="17"/>
      <c r="AN1908" s="17"/>
      <c r="AO1908" s="17"/>
      <c r="AP1908" s="17"/>
      <c r="AQ1908" s="17"/>
      <c r="AR1908" s="17"/>
      <c r="AS1908" s="17"/>
      <c r="AT1908" s="17"/>
      <c r="AU1908" s="17"/>
      <c r="AV1908" s="17"/>
      <c r="AW1908" s="17"/>
      <c r="AX1908" s="17"/>
      <c r="AY1908" s="17"/>
      <c r="AZ1908" s="17"/>
      <c r="BA1908" s="17"/>
      <c r="BB1908" s="17"/>
      <c r="BC1908" s="17"/>
      <c r="BD1908" s="17"/>
      <c r="BE1908" s="17"/>
    </row>
    <row r="1909" spans="2:57" x14ac:dyDescent="0.35">
      <c r="B1909" t="s">
        <v>103</v>
      </c>
      <c r="C1909" s="17">
        <v>0.19563876459422</v>
      </c>
      <c r="D1909" s="17">
        <v>0.200564601162005</v>
      </c>
      <c r="E1909" s="17">
        <v>0.19191732165016601</v>
      </c>
      <c r="F1909" s="17"/>
      <c r="G1909" s="17">
        <v>0.27800036248152699</v>
      </c>
      <c r="H1909" s="17">
        <v>0.217463580350052</v>
      </c>
      <c r="I1909" s="17">
        <v>0.16047805581494401</v>
      </c>
      <c r="J1909" s="17">
        <v>0.16723995269146699</v>
      </c>
      <c r="K1909" s="17">
        <v>0.17079357736987599</v>
      </c>
      <c r="L1909" s="17">
        <v>8.1298258822015898E-2</v>
      </c>
      <c r="M1909" s="17"/>
      <c r="N1909" s="17">
        <v>0.192710842173655</v>
      </c>
      <c r="O1909" s="17">
        <v>0.159586984441248</v>
      </c>
      <c r="P1909" s="17">
        <v>0.216482155862561</v>
      </c>
      <c r="Q1909" s="17">
        <v>0.262043565823803</v>
      </c>
      <c r="R1909" s="17"/>
      <c r="S1909" s="17">
        <v>0.17499999999999999</v>
      </c>
      <c r="T1909" s="17">
        <v>0.21153846153846201</v>
      </c>
      <c r="U1909" s="17">
        <v>0.17647058823529399</v>
      </c>
      <c r="V1909" s="17">
        <v>0.19354838709677399</v>
      </c>
      <c r="W1909" s="17">
        <v>0.14705882352941199</v>
      </c>
      <c r="X1909" s="17">
        <v>0.29411764705882398</v>
      </c>
      <c r="Y1909" s="17">
        <v>0.25714285714285701</v>
      </c>
      <c r="Z1909" s="17">
        <v>0.125</v>
      </c>
      <c r="AA1909" s="17">
        <v>0.14583333333333301</v>
      </c>
      <c r="AB1909" s="17"/>
      <c r="AC1909" s="17">
        <v>0.197227617533594</v>
      </c>
      <c r="AD1909" s="17">
        <v>0.19131214245238301</v>
      </c>
      <c r="AE1909" s="17">
        <v>0.16612849563327001</v>
      </c>
      <c r="AF1909" s="17"/>
      <c r="AG1909" s="17">
        <v>0.17804257234267301</v>
      </c>
      <c r="AH1909" s="17">
        <v>0.229902820316678</v>
      </c>
      <c r="AI1909" s="17">
        <v>0.114133404158953</v>
      </c>
      <c r="AJ1909" s="17">
        <v>0.53095965244322096</v>
      </c>
      <c r="AK1909" s="17">
        <v>5.19043319472813E-2</v>
      </c>
      <c r="AL1909" s="17"/>
      <c r="AM1909" s="17">
        <v>0.242509938890103</v>
      </c>
      <c r="AN1909" s="17">
        <v>0.19372169890702201</v>
      </c>
      <c r="AO1909" s="17">
        <v>0.18009518469076599</v>
      </c>
      <c r="AP1909" s="17">
        <v>0.22604082676630499</v>
      </c>
      <c r="AQ1909" s="17">
        <v>8.8627714809546093E-2</v>
      </c>
      <c r="AR1909" s="17"/>
      <c r="AS1909" s="17">
        <v>0.261137516676058</v>
      </c>
      <c r="AT1909" s="17">
        <v>0.208972698192503</v>
      </c>
      <c r="AU1909" s="17">
        <v>9.1962691558573506E-2</v>
      </c>
      <c r="AV1909" s="17">
        <v>0.16322763833291701</v>
      </c>
      <c r="AW1909" s="17"/>
      <c r="AX1909" s="17">
        <v>0.203062718043068</v>
      </c>
      <c r="AY1909" s="17"/>
      <c r="AZ1909" s="17">
        <v>0.214697859430593</v>
      </c>
      <c r="BA1909" s="17">
        <v>0.20934460962795901</v>
      </c>
      <c r="BB1909" s="17">
        <v>0.15208687217953001</v>
      </c>
      <c r="BC1909" s="17"/>
      <c r="BD1909" s="17">
        <v>0.19775637870881799</v>
      </c>
      <c r="BE1909" s="17">
        <v>0.20272229937654801</v>
      </c>
    </row>
    <row r="1910" spans="2:57" x14ac:dyDescent="0.35">
      <c r="B1910" t="s">
        <v>104</v>
      </c>
      <c r="C1910" s="17">
        <v>0.42636465650559102</v>
      </c>
      <c r="D1910" s="17">
        <v>0.45731493737558598</v>
      </c>
      <c r="E1910" s="17">
        <v>0.40298188633545801</v>
      </c>
      <c r="F1910" s="17"/>
      <c r="G1910" s="17">
        <v>0.43059696678762599</v>
      </c>
      <c r="H1910" s="17">
        <v>0.46007168804897303</v>
      </c>
      <c r="I1910" s="17">
        <v>0.44388191588505899</v>
      </c>
      <c r="J1910" s="17">
        <v>0.31178040670484303</v>
      </c>
      <c r="K1910" s="17">
        <v>0.42343528842196398</v>
      </c>
      <c r="L1910" s="17">
        <v>0.42232672262992099</v>
      </c>
      <c r="M1910" s="17"/>
      <c r="N1910" s="17">
        <v>0.39178908993955602</v>
      </c>
      <c r="O1910" s="17">
        <v>0.48783899669215203</v>
      </c>
      <c r="P1910" s="17">
        <v>0.46978701526121902</v>
      </c>
      <c r="Q1910" s="17">
        <v>0.36443873799781301</v>
      </c>
      <c r="R1910" s="17"/>
      <c r="S1910" s="17">
        <v>0.48749999999999999</v>
      </c>
      <c r="T1910" s="17">
        <v>0.36538461538461497</v>
      </c>
      <c r="U1910" s="17">
        <v>0.47058823529411797</v>
      </c>
      <c r="V1910" s="17">
        <v>0.483870967741935</v>
      </c>
      <c r="W1910" s="17">
        <v>0.35294117647058798</v>
      </c>
      <c r="X1910" s="17">
        <v>0.41176470588235298</v>
      </c>
      <c r="Y1910" s="17">
        <v>0.4</v>
      </c>
      <c r="Z1910" s="17">
        <v>0.41666666666666702</v>
      </c>
      <c r="AA1910" s="17">
        <v>0.41666666666666702</v>
      </c>
      <c r="AB1910" s="17"/>
      <c r="AC1910" s="17">
        <v>0.42767129501435502</v>
      </c>
      <c r="AD1910" s="17">
        <v>0.426959711543695</v>
      </c>
      <c r="AE1910" s="17">
        <v>0.38332848391622598</v>
      </c>
      <c r="AF1910" s="17"/>
      <c r="AG1910" s="17">
        <v>0.42180286701824599</v>
      </c>
      <c r="AH1910" s="17">
        <v>0.423462793924477</v>
      </c>
      <c r="AI1910" s="17">
        <v>0.50953487739987602</v>
      </c>
      <c r="AJ1910" s="17">
        <v>0.23192317618719899</v>
      </c>
      <c r="AK1910" s="17">
        <v>0.49334250619625403</v>
      </c>
      <c r="AL1910" s="17"/>
      <c r="AM1910" s="17">
        <v>0.38769217327859501</v>
      </c>
      <c r="AN1910" s="17">
        <v>0.39031305435959002</v>
      </c>
      <c r="AO1910" s="17">
        <v>0.43577759199745703</v>
      </c>
      <c r="AP1910" s="17">
        <v>0.44251522442589503</v>
      </c>
      <c r="AQ1910" s="17">
        <v>0.35223835373024698</v>
      </c>
      <c r="AR1910" s="17"/>
      <c r="AS1910" s="17">
        <v>0.36732971482197202</v>
      </c>
      <c r="AT1910" s="17">
        <v>0.43777912608817199</v>
      </c>
      <c r="AU1910" s="17">
        <v>0.51620898487635103</v>
      </c>
      <c r="AV1910" s="17">
        <v>0.39614397960101499</v>
      </c>
      <c r="AW1910" s="17"/>
      <c r="AX1910" s="17">
        <v>0.43055693667299999</v>
      </c>
      <c r="AY1910" s="17"/>
      <c r="AZ1910" s="17">
        <v>0.446101700234806</v>
      </c>
      <c r="BA1910" s="17">
        <v>0.40561748934532499</v>
      </c>
      <c r="BB1910" s="17">
        <v>0.42682443888604799</v>
      </c>
      <c r="BC1910" s="17"/>
      <c r="BD1910" s="17">
        <v>0.39355035918369902</v>
      </c>
      <c r="BE1910" s="17">
        <v>0.42461488887140703</v>
      </c>
    </row>
    <row r="1911" spans="2:57" x14ac:dyDescent="0.35">
      <c r="B1911" t="s">
        <v>105</v>
      </c>
      <c r="C1911" s="17">
        <v>0.215524980390259</v>
      </c>
      <c r="D1911" s="17">
        <v>0.225734953354845</v>
      </c>
      <c r="E1911" s="17">
        <v>0.20781140091493899</v>
      </c>
      <c r="F1911" s="17"/>
      <c r="G1911" s="17">
        <v>0.188040934253212</v>
      </c>
      <c r="H1911" s="17">
        <v>0.22463599997101499</v>
      </c>
      <c r="I1911" s="17">
        <v>0.23896388458081799</v>
      </c>
      <c r="J1911" s="17">
        <v>0.25415775858001799</v>
      </c>
      <c r="K1911" s="17">
        <v>0.154611948931134</v>
      </c>
      <c r="L1911" s="17">
        <v>8.7673074672504195E-2</v>
      </c>
      <c r="M1911" s="17"/>
      <c r="N1911" s="17">
        <v>0.211031830267492</v>
      </c>
      <c r="O1911" s="17">
        <v>0.21888404784991</v>
      </c>
      <c r="P1911" s="17">
        <v>0.19719695138728999</v>
      </c>
      <c r="Q1911" s="17">
        <v>0.27995842585615799</v>
      </c>
      <c r="R1911" s="17"/>
      <c r="S1911" s="17">
        <v>0.21249999999999999</v>
      </c>
      <c r="T1911" s="17">
        <v>0.25</v>
      </c>
      <c r="U1911" s="17">
        <v>0.23529411764705899</v>
      </c>
      <c r="V1911" s="17">
        <v>0.25806451612903197</v>
      </c>
      <c r="W1911" s="17">
        <v>0.32352941176470601</v>
      </c>
      <c r="X1911" s="17">
        <v>0.15686274509803899</v>
      </c>
      <c r="Y1911" s="17">
        <v>0.14285714285714299</v>
      </c>
      <c r="Z1911" s="17">
        <v>0.20833333333333301</v>
      </c>
      <c r="AA1911" s="17">
        <v>0.16666666666666699</v>
      </c>
      <c r="AB1911" s="17"/>
      <c r="AC1911" s="17">
        <v>0.217879464573767</v>
      </c>
      <c r="AD1911" s="17">
        <v>0.21636766920505901</v>
      </c>
      <c r="AE1911" s="17">
        <v>0.211516984263418</v>
      </c>
      <c r="AF1911" s="17"/>
      <c r="AG1911" s="17">
        <v>0.208026519759411</v>
      </c>
      <c r="AH1911" s="17">
        <v>0.192175689194821</v>
      </c>
      <c r="AI1911" s="17">
        <v>0.33401012824305898</v>
      </c>
      <c r="AJ1911" s="17">
        <v>0</v>
      </c>
      <c r="AK1911" s="17">
        <v>0.217095964295653</v>
      </c>
      <c r="AL1911" s="17"/>
      <c r="AM1911" s="17">
        <v>0.250248561999726</v>
      </c>
      <c r="AN1911" s="17">
        <v>0.25455545417909098</v>
      </c>
      <c r="AO1911" s="17">
        <v>0.19197707910645301</v>
      </c>
      <c r="AP1911" s="17">
        <v>0.206654768946478</v>
      </c>
      <c r="AQ1911" s="17">
        <v>0.193314468541847</v>
      </c>
      <c r="AR1911" s="17"/>
      <c r="AS1911" s="17">
        <v>0.15539933164249101</v>
      </c>
      <c r="AT1911" s="17">
        <v>0.22574071679187299</v>
      </c>
      <c r="AU1911" s="17">
        <v>0.17028164963117201</v>
      </c>
      <c r="AV1911" s="17">
        <v>0.29845843761948698</v>
      </c>
      <c r="AW1911" s="17"/>
      <c r="AX1911" s="17">
        <v>0.196165246442985</v>
      </c>
      <c r="AY1911" s="17"/>
      <c r="AZ1911" s="17">
        <v>0.26656722324827697</v>
      </c>
      <c r="BA1911" s="17">
        <v>0.21786544447674899</v>
      </c>
      <c r="BB1911" s="17">
        <v>0.153956761412917</v>
      </c>
      <c r="BC1911" s="17"/>
      <c r="BD1911" s="17">
        <v>0.215857470079835</v>
      </c>
      <c r="BE1911" s="17">
        <v>0.22639953694686299</v>
      </c>
    </row>
    <row r="1912" spans="2:57" x14ac:dyDescent="0.35">
      <c r="B1912" t="s">
        <v>106</v>
      </c>
      <c r="C1912" s="17">
        <v>0.120331064074257</v>
      </c>
      <c r="D1912" s="17">
        <v>9.4966480410775794E-2</v>
      </c>
      <c r="E1912" s="17">
        <v>0.13949387014879899</v>
      </c>
      <c r="F1912" s="17"/>
      <c r="G1912" s="17">
        <v>8.8862870413259701E-2</v>
      </c>
      <c r="H1912" s="17">
        <v>6.7900349036418103E-2</v>
      </c>
      <c r="I1912" s="17">
        <v>0.104283576616871</v>
      </c>
      <c r="J1912" s="17">
        <v>0.19545052782738501</v>
      </c>
      <c r="K1912" s="17">
        <v>0.18502816917179099</v>
      </c>
      <c r="L1912" s="17">
        <v>0.40870194387555903</v>
      </c>
      <c r="M1912" s="17"/>
      <c r="N1912" s="17">
        <v>0.15409517332036701</v>
      </c>
      <c r="O1912" s="17">
        <v>9.4163823216492901E-2</v>
      </c>
      <c r="P1912" s="17">
        <v>7.3113104813837704E-2</v>
      </c>
      <c r="Q1912" s="17">
        <v>9.3559270322226107E-2</v>
      </c>
      <c r="R1912" s="17"/>
      <c r="S1912" s="17">
        <v>0.1125</v>
      </c>
      <c r="T1912" s="17">
        <v>0.15384615384615399</v>
      </c>
      <c r="U1912" s="17">
        <v>0.11764705882352899</v>
      </c>
      <c r="V1912" s="17">
        <v>3.2258064516128997E-2</v>
      </c>
      <c r="W1912" s="17">
        <v>0.17647058823529399</v>
      </c>
      <c r="X1912" s="17">
        <v>5.8823529411764698E-2</v>
      </c>
      <c r="Y1912" s="17">
        <v>0.14285714285714299</v>
      </c>
      <c r="Z1912" s="17">
        <v>0.125</v>
      </c>
      <c r="AA1912" s="17">
        <v>0.16666666666666699</v>
      </c>
      <c r="AB1912" s="17"/>
      <c r="AC1912" s="17">
        <v>0.15065062053315201</v>
      </c>
      <c r="AD1912" s="17">
        <v>9.8702492112145504E-2</v>
      </c>
      <c r="AE1912" s="17">
        <v>0.19252448873146799</v>
      </c>
      <c r="AF1912" s="17"/>
      <c r="AG1912" s="17">
        <v>0.14761048653499501</v>
      </c>
      <c r="AH1912" s="17">
        <v>0.10354722358594901</v>
      </c>
      <c r="AI1912" s="17">
        <v>0</v>
      </c>
      <c r="AJ1912" s="17">
        <v>0.23711717136957999</v>
      </c>
      <c r="AK1912" s="17">
        <v>0.23765719756081199</v>
      </c>
      <c r="AL1912" s="17"/>
      <c r="AM1912" s="17">
        <v>0.119549325831576</v>
      </c>
      <c r="AN1912" s="17">
        <v>8.4463690747719797E-2</v>
      </c>
      <c r="AO1912" s="17">
        <v>0.15593648157995901</v>
      </c>
      <c r="AP1912" s="17">
        <v>9.1901418057857107E-2</v>
      </c>
      <c r="AQ1912" s="17">
        <v>0.18341302081461</v>
      </c>
      <c r="AR1912" s="17"/>
      <c r="AS1912" s="17">
        <v>0.12569658791318</v>
      </c>
      <c r="AT1912" s="17">
        <v>8.9873462966518006E-2</v>
      </c>
      <c r="AU1912" s="17">
        <v>0.18573896069392001</v>
      </c>
      <c r="AV1912" s="17">
        <v>0.14216994444657999</v>
      </c>
      <c r="AW1912" s="17"/>
      <c r="AX1912" s="17">
        <v>0.123816066960693</v>
      </c>
      <c r="AY1912" s="17"/>
      <c r="AZ1912" s="17">
        <v>5.7500997357043802E-2</v>
      </c>
      <c r="BA1912" s="17">
        <v>0.12287846641132499</v>
      </c>
      <c r="BB1912" s="17">
        <v>0.195014165925947</v>
      </c>
      <c r="BC1912" s="17"/>
      <c r="BD1912" s="17">
        <v>0.13388825364427201</v>
      </c>
      <c r="BE1912" s="17">
        <v>0.11506052334474801</v>
      </c>
    </row>
    <row r="1913" spans="2:57" x14ac:dyDescent="0.35">
      <c r="B1913" t="s">
        <v>107</v>
      </c>
      <c r="C1913" s="17">
        <v>2.9312514459977498E-2</v>
      </c>
      <c r="D1913" s="17">
        <v>1.5931847078751001E-2</v>
      </c>
      <c r="E1913" s="17">
        <v>3.9421536456011999E-2</v>
      </c>
      <c r="F1913" s="17"/>
      <c r="G1913" s="17">
        <v>1.44988660643751E-2</v>
      </c>
      <c r="H1913" s="17">
        <v>1.4461957993657701E-2</v>
      </c>
      <c r="I1913" s="17">
        <v>4.2288693888263999E-2</v>
      </c>
      <c r="J1913" s="17">
        <v>7.1371354196287803E-2</v>
      </c>
      <c r="K1913" s="17">
        <v>1.8724474160216199E-2</v>
      </c>
      <c r="L1913" s="17">
        <v>0</v>
      </c>
      <c r="M1913" s="17"/>
      <c r="N1913" s="17">
        <v>3.9591398627815202E-2</v>
      </c>
      <c r="O1913" s="17">
        <v>9.7020166421135107E-3</v>
      </c>
      <c r="P1913" s="17">
        <v>4.3420772675091902E-2</v>
      </c>
      <c r="Q1913" s="17">
        <v>0</v>
      </c>
      <c r="R1913" s="17"/>
      <c r="S1913" s="17">
        <v>0</v>
      </c>
      <c r="T1913" s="17">
        <v>0</v>
      </c>
      <c r="U1913" s="17">
        <v>0</v>
      </c>
      <c r="V1913" s="17">
        <v>3.2258064516128997E-2</v>
      </c>
      <c r="W1913" s="17">
        <v>0</v>
      </c>
      <c r="X1913" s="17">
        <v>7.8431372549019607E-2</v>
      </c>
      <c r="Y1913" s="17">
        <v>0</v>
      </c>
      <c r="Z1913" s="17">
        <v>0.125</v>
      </c>
      <c r="AA1913" s="17">
        <v>8.3333333333333301E-2</v>
      </c>
      <c r="AB1913" s="17"/>
      <c r="AC1913" s="17">
        <v>6.5710023451312502E-3</v>
      </c>
      <c r="AD1913" s="17">
        <v>4.2686225355968298E-2</v>
      </c>
      <c r="AE1913" s="17">
        <v>4.65015474556182E-2</v>
      </c>
      <c r="AF1913" s="17"/>
      <c r="AG1913" s="17">
        <v>3.6799561265547599E-2</v>
      </c>
      <c r="AH1913" s="17">
        <v>3.9181103923440798E-2</v>
      </c>
      <c r="AI1913" s="17">
        <v>0</v>
      </c>
      <c r="AJ1913" s="17">
        <v>0</v>
      </c>
      <c r="AK1913" s="17">
        <v>0</v>
      </c>
      <c r="AL1913" s="17"/>
      <c r="AM1913" s="17">
        <v>0</v>
      </c>
      <c r="AN1913" s="17">
        <v>2.50132542858305E-2</v>
      </c>
      <c r="AO1913" s="17">
        <v>3.6213662625365697E-2</v>
      </c>
      <c r="AP1913" s="17">
        <v>2.3146243839271101E-2</v>
      </c>
      <c r="AQ1913" s="17">
        <v>0.18240644210375001</v>
      </c>
      <c r="AR1913" s="17"/>
      <c r="AS1913" s="17">
        <v>7.8354255973088899E-2</v>
      </c>
      <c r="AT1913" s="17">
        <v>2.6586728128921499E-2</v>
      </c>
      <c r="AU1913" s="17">
        <v>0</v>
      </c>
      <c r="AV1913" s="17">
        <v>0</v>
      </c>
      <c r="AW1913" s="17"/>
      <c r="AX1913" s="17">
        <v>3.0770658327760401E-2</v>
      </c>
      <c r="AY1913" s="17"/>
      <c r="AZ1913" s="17">
        <v>6.7321096710201396E-3</v>
      </c>
      <c r="BA1913" s="17">
        <v>2.7044875406595999E-2</v>
      </c>
      <c r="BB1913" s="17">
        <v>6.15834721199085E-2</v>
      </c>
      <c r="BC1913" s="17"/>
      <c r="BD1913" s="17">
        <v>4.5203269804765099E-2</v>
      </c>
      <c r="BE1913" s="17">
        <v>2.2043342695099898E-2</v>
      </c>
    </row>
    <row r="1914" spans="2:57" x14ac:dyDescent="0.35">
      <c r="B1914" t="s">
        <v>81</v>
      </c>
      <c r="C1914" s="17">
        <v>1.2828019975694299E-2</v>
      </c>
      <c r="D1914" s="17">
        <v>5.4871806180371401E-3</v>
      </c>
      <c r="E1914" s="17">
        <v>1.8373984494626201E-2</v>
      </c>
      <c r="F1914" s="17"/>
      <c r="G1914" s="17">
        <v>0</v>
      </c>
      <c r="H1914" s="17">
        <v>1.5466424599883901E-2</v>
      </c>
      <c r="I1914" s="17">
        <v>1.0103873214044099E-2</v>
      </c>
      <c r="J1914" s="17">
        <v>0</v>
      </c>
      <c r="K1914" s="17">
        <v>4.7406541945019497E-2</v>
      </c>
      <c r="L1914" s="17">
        <v>0</v>
      </c>
      <c r="M1914" s="17"/>
      <c r="N1914" s="17">
        <v>1.07816656711153E-2</v>
      </c>
      <c r="O1914" s="17">
        <v>2.9824131158083401E-2</v>
      </c>
      <c r="P1914" s="17">
        <v>0</v>
      </c>
      <c r="Q1914" s="17">
        <v>0</v>
      </c>
      <c r="R1914" s="17"/>
      <c r="S1914" s="17">
        <v>1.2500000000000001E-2</v>
      </c>
      <c r="T1914" s="17">
        <v>1.9230769230769201E-2</v>
      </c>
      <c r="U1914" s="17">
        <v>0</v>
      </c>
      <c r="V1914" s="17">
        <v>0</v>
      </c>
      <c r="W1914" s="17">
        <v>0</v>
      </c>
      <c r="X1914" s="17">
        <v>0</v>
      </c>
      <c r="Y1914" s="17">
        <v>5.7142857142857099E-2</v>
      </c>
      <c r="Z1914" s="17">
        <v>0</v>
      </c>
      <c r="AA1914" s="17">
        <v>2.0833333333333301E-2</v>
      </c>
      <c r="AB1914" s="17"/>
      <c r="AC1914" s="17">
        <v>0</v>
      </c>
      <c r="AD1914" s="17">
        <v>2.3971759330749E-2</v>
      </c>
      <c r="AE1914" s="17">
        <v>0</v>
      </c>
      <c r="AF1914" s="17"/>
      <c r="AG1914" s="17">
        <v>7.71799307912729E-3</v>
      </c>
      <c r="AH1914" s="17">
        <v>1.17303690546341E-2</v>
      </c>
      <c r="AI1914" s="17">
        <v>4.2321590198112602E-2</v>
      </c>
      <c r="AJ1914" s="17">
        <v>0</v>
      </c>
      <c r="AK1914" s="17">
        <v>0</v>
      </c>
      <c r="AL1914" s="17"/>
      <c r="AM1914" s="17">
        <v>0</v>
      </c>
      <c r="AN1914" s="17">
        <v>5.1932847520746603E-2</v>
      </c>
      <c r="AO1914" s="17">
        <v>0</v>
      </c>
      <c r="AP1914" s="17">
        <v>9.7415179641943093E-3</v>
      </c>
      <c r="AQ1914" s="17">
        <v>0</v>
      </c>
      <c r="AR1914" s="17"/>
      <c r="AS1914" s="17">
        <v>1.208259297321E-2</v>
      </c>
      <c r="AT1914" s="17">
        <v>1.1047267832012099E-2</v>
      </c>
      <c r="AU1914" s="17">
        <v>3.5807713239983899E-2</v>
      </c>
      <c r="AV1914" s="17">
        <v>0</v>
      </c>
      <c r="AW1914" s="17"/>
      <c r="AX1914" s="17">
        <v>1.5628373552493999E-2</v>
      </c>
      <c r="AY1914" s="17"/>
      <c r="AZ1914" s="17">
        <v>8.4001100582595106E-3</v>
      </c>
      <c r="BA1914" s="17">
        <v>1.7249114732045701E-2</v>
      </c>
      <c r="BB1914" s="17">
        <v>1.05342894756487E-2</v>
      </c>
      <c r="BC1914" s="17"/>
      <c r="BD1914" s="17">
        <v>1.3744268578611401E-2</v>
      </c>
      <c r="BE1914" s="17">
        <v>9.1594087653340903E-3</v>
      </c>
    </row>
    <row r="1915" spans="2:57" x14ac:dyDescent="0.35">
      <c r="B1915" t="s">
        <v>108</v>
      </c>
      <c r="C1915" s="17">
        <v>0.62200342109981199</v>
      </c>
      <c r="D1915" s="17">
        <v>0.65787953853759096</v>
      </c>
      <c r="E1915" s="17">
        <v>0.59489920798562401</v>
      </c>
      <c r="F1915" s="17"/>
      <c r="G1915" s="17">
        <v>0.70859732926915298</v>
      </c>
      <c r="H1915" s="17">
        <v>0.677535268399025</v>
      </c>
      <c r="I1915" s="17">
        <v>0.604359971700003</v>
      </c>
      <c r="J1915" s="17">
        <v>0.47902035939630999</v>
      </c>
      <c r="K1915" s="17">
        <v>0.59422886579183998</v>
      </c>
      <c r="L1915" s="17">
        <v>0.50362498145193701</v>
      </c>
      <c r="M1915" s="17"/>
      <c r="N1915" s="17">
        <v>0.58449993211321105</v>
      </c>
      <c r="O1915" s="17">
        <v>0.6474259811334</v>
      </c>
      <c r="P1915" s="17">
        <v>0.68626917112378005</v>
      </c>
      <c r="Q1915" s="17">
        <v>0.62648230382161596</v>
      </c>
      <c r="R1915" s="17"/>
      <c r="S1915" s="17">
        <v>0.66249999999999998</v>
      </c>
      <c r="T1915" s="17">
        <v>0.57692307692307698</v>
      </c>
      <c r="U1915" s="17">
        <v>0.64705882352941202</v>
      </c>
      <c r="V1915" s="17">
        <v>0.67741935483870996</v>
      </c>
      <c r="W1915" s="17">
        <v>0.5</v>
      </c>
      <c r="X1915" s="17">
        <v>0.70588235294117696</v>
      </c>
      <c r="Y1915" s="17">
        <v>0.65714285714285703</v>
      </c>
      <c r="Z1915" s="17">
        <v>0.54166666666666696</v>
      </c>
      <c r="AA1915" s="17">
        <v>0.5625</v>
      </c>
      <c r="AB1915" s="17"/>
      <c r="AC1915" s="17">
        <v>0.62489891254794905</v>
      </c>
      <c r="AD1915" s="17">
        <v>0.61827185399607798</v>
      </c>
      <c r="AE1915" s="17">
        <v>0.54945697954949602</v>
      </c>
      <c r="AF1915" s="17"/>
      <c r="AG1915" s="17">
        <v>0.59984543936091905</v>
      </c>
      <c r="AH1915" s="17">
        <v>0.65336561424115502</v>
      </c>
      <c r="AI1915" s="17">
        <v>0.62366828155882903</v>
      </c>
      <c r="AJ1915" s="17">
        <v>0.76288282863042001</v>
      </c>
      <c r="AK1915" s="17">
        <v>0.54524683814353503</v>
      </c>
      <c r="AL1915" s="17"/>
      <c r="AM1915" s="17">
        <v>0.63020211216869804</v>
      </c>
      <c r="AN1915" s="17">
        <v>0.58403475326661203</v>
      </c>
      <c r="AO1915" s="17">
        <v>0.61587277668822304</v>
      </c>
      <c r="AP1915" s="17">
        <v>0.66855605119219896</v>
      </c>
      <c r="AQ1915" s="17">
        <v>0.44086606853979299</v>
      </c>
      <c r="AR1915" s="17"/>
      <c r="AS1915" s="17">
        <v>0.62846723149802897</v>
      </c>
      <c r="AT1915" s="17">
        <v>0.64675182428067501</v>
      </c>
      <c r="AU1915" s="17">
        <v>0.60817167643492498</v>
      </c>
      <c r="AV1915" s="17">
        <v>0.55937161793393297</v>
      </c>
      <c r="AW1915" s="17"/>
      <c r="AX1915" s="17">
        <v>0.63361965471606796</v>
      </c>
      <c r="AY1915" s="17"/>
      <c r="AZ1915" s="17">
        <v>0.66079955966539905</v>
      </c>
      <c r="BA1915" s="17">
        <v>0.61496209897328402</v>
      </c>
      <c r="BB1915" s="17">
        <v>0.57891131106557803</v>
      </c>
      <c r="BC1915" s="17"/>
      <c r="BD1915" s="17">
        <v>0.59130673789251698</v>
      </c>
      <c r="BE1915" s="17">
        <v>0.62733718824795504</v>
      </c>
    </row>
    <row r="1916" spans="2:57" x14ac:dyDescent="0.35">
      <c r="B1916" t="s">
        <v>109</v>
      </c>
      <c r="C1916" s="17">
        <v>0.14964357853423499</v>
      </c>
      <c r="D1916" s="17">
        <v>0.11089832748952699</v>
      </c>
      <c r="E1916" s="17">
        <v>0.17891540660481101</v>
      </c>
      <c r="F1916" s="17"/>
      <c r="G1916" s="17">
        <v>0.103361736477635</v>
      </c>
      <c r="H1916" s="17">
        <v>8.2362307030075799E-2</v>
      </c>
      <c r="I1916" s="17">
        <v>0.14657227050513499</v>
      </c>
      <c r="J1916" s="17">
        <v>0.26682188202367302</v>
      </c>
      <c r="K1916" s="17">
        <v>0.20375264333200699</v>
      </c>
      <c r="L1916" s="17">
        <v>0.40870194387555903</v>
      </c>
      <c r="M1916" s="17"/>
      <c r="N1916" s="17">
        <v>0.19368657194818201</v>
      </c>
      <c r="O1916" s="17">
        <v>0.10386583985860599</v>
      </c>
      <c r="P1916" s="17">
        <v>0.11653387748893</v>
      </c>
      <c r="Q1916" s="17">
        <v>9.3559270322226107E-2</v>
      </c>
      <c r="R1916" s="17"/>
      <c r="S1916" s="17">
        <v>0.1125</v>
      </c>
      <c r="T1916" s="17">
        <v>0.15384615384615399</v>
      </c>
      <c r="U1916" s="17">
        <v>0.11764705882352899</v>
      </c>
      <c r="V1916" s="17">
        <v>6.4516129032258104E-2</v>
      </c>
      <c r="W1916" s="17">
        <v>0.17647058823529399</v>
      </c>
      <c r="X1916" s="17">
        <v>0.13725490196078399</v>
      </c>
      <c r="Y1916" s="17">
        <v>0.14285714285714299</v>
      </c>
      <c r="Z1916" s="17">
        <v>0.25</v>
      </c>
      <c r="AA1916" s="17">
        <v>0.25</v>
      </c>
      <c r="AB1916" s="17"/>
      <c r="AC1916" s="17">
        <v>0.15722162287828301</v>
      </c>
      <c r="AD1916" s="17">
        <v>0.14138871746811399</v>
      </c>
      <c r="AE1916" s="17">
        <v>0.23902603618708601</v>
      </c>
      <c r="AF1916" s="17"/>
      <c r="AG1916" s="17">
        <v>0.18441004780054199</v>
      </c>
      <c r="AH1916" s="17">
        <v>0.14272832750938899</v>
      </c>
      <c r="AI1916" s="17">
        <v>0</v>
      </c>
      <c r="AJ1916" s="17">
        <v>0.23711717136957999</v>
      </c>
      <c r="AK1916" s="17">
        <v>0.23765719756081199</v>
      </c>
      <c r="AL1916" s="17"/>
      <c r="AM1916" s="17">
        <v>0.119549325831576</v>
      </c>
      <c r="AN1916" s="17">
        <v>0.10947694503355</v>
      </c>
      <c r="AO1916" s="17">
        <v>0.192150144205324</v>
      </c>
      <c r="AP1916" s="17">
        <v>0.11504766189712801</v>
      </c>
      <c r="AQ1916" s="17">
        <v>0.36581946291835898</v>
      </c>
      <c r="AR1916" s="17"/>
      <c r="AS1916" s="17">
        <v>0.20405084388626901</v>
      </c>
      <c r="AT1916" s="17">
        <v>0.11646019109543899</v>
      </c>
      <c r="AU1916" s="17">
        <v>0.18573896069392001</v>
      </c>
      <c r="AV1916" s="17">
        <v>0.14216994444657999</v>
      </c>
      <c r="AW1916" s="17"/>
      <c r="AX1916" s="17">
        <v>0.15458672528845399</v>
      </c>
      <c r="AY1916" s="17"/>
      <c r="AZ1916" s="17">
        <v>6.4233107028063993E-2</v>
      </c>
      <c r="BA1916" s="17">
        <v>0.149923341817921</v>
      </c>
      <c r="BB1916" s="17">
        <v>0.256597638045856</v>
      </c>
      <c r="BC1916" s="17"/>
      <c r="BD1916" s="17">
        <v>0.179091523449037</v>
      </c>
      <c r="BE1916" s="17">
        <v>0.137103866039848</v>
      </c>
    </row>
    <row r="1917" spans="2:57" x14ac:dyDescent="0.35">
      <c r="B1917" t="s">
        <v>110</v>
      </c>
      <c r="C1917" s="17">
        <v>0.472359842565577</v>
      </c>
      <c r="D1917" s="17">
        <v>0.54698121104806496</v>
      </c>
      <c r="E1917" s="17">
        <v>0.41598380138081298</v>
      </c>
      <c r="F1917" s="17"/>
      <c r="G1917" s="17">
        <v>0.60523559279151795</v>
      </c>
      <c r="H1917" s="17">
        <v>0.59517296136894904</v>
      </c>
      <c r="I1917" s="17">
        <v>0.457787701194868</v>
      </c>
      <c r="J1917" s="17">
        <v>0.212198477372637</v>
      </c>
      <c r="K1917" s="17">
        <v>0.39047622245983299</v>
      </c>
      <c r="L1917" s="17">
        <v>9.4923037576377295E-2</v>
      </c>
      <c r="M1917" s="17"/>
      <c r="N1917" s="17">
        <v>0.39081336016502899</v>
      </c>
      <c r="O1917" s="17">
        <v>0.54356014127479402</v>
      </c>
      <c r="P1917" s="17">
        <v>0.56973529363485098</v>
      </c>
      <c r="Q1917" s="17">
        <v>0.53292303349938996</v>
      </c>
      <c r="R1917" s="17"/>
      <c r="S1917" s="17">
        <v>0.55000000000000004</v>
      </c>
      <c r="T1917" s="17">
        <v>0.42307692307692302</v>
      </c>
      <c r="U1917" s="17">
        <v>0.52941176470588203</v>
      </c>
      <c r="V1917" s="17">
        <v>0.61290322580645196</v>
      </c>
      <c r="W1917" s="17">
        <v>0.32352941176470601</v>
      </c>
      <c r="X1917" s="17">
        <v>0.56862745098039202</v>
      </c>
      <c r="Y1917" s="17">
        <v>0.51428571428571401</v>
      </c>
      <c r="Z1917" s="17">
        <v>0.29166666666666702</v>
      </c>
      <c r="AA1917" s="17">
        <v>0.3125</v>
      </c>
      <c r="AB1917" s="17"/>
      <c r="AC1917" s="17">
        <v>0.46767728966966599</v>
      </c>
      <c r="AD1917" s="17">
        <v>0.47688313652796399</v>
      </c>
      <c r="AE1917" s="17">
        <v>0.31043094336241001</v>
      </c>
      <c r="AF1917" s="17"/>
      <c r="AG1917" s="17">
        <v>0.41543539156037701</v>
      </c>
      <c r="AH1917" s="17">
        <v>0.510637286731766</v>
      </c>
      <c r="AI1917" s="17">
        <v>0.62366828155882903</v>
      </c>
      <c r="AJ1917" s="17">
        <v>0.52576565726084001</v>
      </c>
      <c r="AK1917" s="17">
        <v>0.30758964058272298</v>
      </c>
      <c r="AL1917" s="17"/>
      <c r="AM1917" s="17">
        <v>0.51065278633712197</v>
      </c>
      <c r="AN1917" s="17">
        <v>0.47455780823306198</v>
      </c>
      <c r="AO1917" s="17">
        <v>0.42372263248289899</v>
      </c>
      <c r="AP1917" s="17">
        <v>0.55350838929507096</v>
      </c>
      <c r="AQ1917" s="17">
        <v>7.5046605621433907E-2</v>
      </c>
      <c r="AR1917" s="17"/>
      <c r="AS1917" s="17">
        <v>0.42441638761175998</v>
      </c>
      <c r="AT1917" s="17">
        <v>0.53029163318523598</v>
      </c>
      <c r="AU1917" s="17">
        <v>0.42243271574100399</v>
      </c>
      <c r="AV1917" s="17">
        <v>0.41720167348735199</v>
      </c>
      <c r="AW1917" s="17"/>
      <c r="AX1917" s="17">
        <v>0.479032929427614</v>
      </c>
      <c r="AY1917" s="17"/>
      <c r="AZ1917" s="17">
        <v>0.59656645263733499</v>
      </c>
      <c r="BA1917" s="17">
        <v>0.46503875715536203</v>
      </c>
      <c r="BB1917" s="17">
        <v>0.32231367301972202</v>
      </c>
      <c r="BC1917" s="17"/>
      <c r="BD1917" s="17">
        <v>0.41221521444348003</v>
      </c>
      <c r="BE1917" s="17">
        <v>0.490233322208107</v>
      </c>
    </row>
    <row r="1918" spans="2:57" x14ac:dyDescent="0.35">
      <c r="C1918" s="17"/>
      <c r="D1918" s="17"/>
      <c r="E1918" s="17"/>
      <c r="F1918" s="17"/>
      <c r="G1918" s="17"/>
      <c r="H1918" s="17"/>
      <c r="I1918" s="17"/>
      <c r="J1918" s="17"/>
      <c r="K1918" s="17"/>
      <c r="L1918" s="17"/>
      <c r="M1918" s="17"/>
      <c r="N1918" s="17"/>
      <c r="O1918" s="17"/>
      <c r="P1918" s="17"/>
      <c r="Q1918" s="17"/>
      <c r="R1918" s="17"/>
      <c r="S1918" s="17"/>
      <c r="T1918" s="17"/>
      <c r="U1918" s="17"/>
      <c r="V1918" s="17"/>
      <c r="W1918" s="17"/>
      <c r="X1918" s="17"/>
      <c r="Y1918" s="17"/>
      <c r="Z1918" s="17"/>
      <c r="AA1918" s="17"/>
      <c r="AB1918" s="17"/>
      <c r="AC1918" s="17"/>
      <c r="AD1918" s="17"/>
      <c r="AE1918" s="17"/>
      <c r="AF1918" s="17"/>
      <c r="AG1918" s="17"/>
      <c r="AH1918" s="17"/>
      <c r="AI1918" s="17"/>
      <c r="AJ1918" s="17"/>
      <c r="AK1918" s="17"/>
      <c r="AL1918" s="17"/>
      <c r="AM1918" s="17"/>
      <c r="AN1918" s="17"/>
      <c r="AO1918" s="17"/>
      <c r="AP1918" s="17"/>
      <c r="AQ1918" s="17"/>
      <c r="AR1918" s="17"/>
      <c r="AS1918" s="17"/>
      <c r="AT1918" s="17"/>
      <c r="AU1918" s="17"/>
      <c r="AV1918" s="17"/>
      <c r="AW1918" s="17"/>
      <c r="AX1918" s="17"/>
      <c r="AY1918" s="17"/>
      <c r="AZ1918" s="17"/>
      <c r="BA1918" s="17"/>
      <c r="BB1918" s="17"/>
      <c r="BC1918" s="17"/>
      <c r="BD1918" s="17"/>
      <c r="BE1918" s="17"/>
    </row>
    <row r="1919" spans="2:57" x14ac:dyDescent="0.35">
      <c r="B1919" s="6" t="s">
        <v>706</v>
      </c>
      <c r="C1919" s="17"/>
      <c r="D1919" s="17"/>
      <c r="E1919" s="17"/>
      <c r="F1919" s="17"/>
      <c r="G1919" s="17"/>
      <c r="H1919" s="17"/>
      <c r="I1919" s="17"/>
      <c r="J1919" s="17"/>
      <c r="K1919" s="17"/>
      <c r="L1919" s="17"/>
      <c r="M1919" s="17"/>
      <c r="N1919" s="17"/>
      <c r="O1919" s="17"/>
      <c r="P1919" s="17"/>
      <c r="Q1919" s="17"/>
      <c r="R1919" s="17"/>
      <c r="S1919" s="17"/>
      <c r="T1919" s="17"/>
      <c r="U1919" s="17"/>
      <c r="V1919" s="17"/>
      <c r="W1919" s="17"/>
      <c r="X1919" s="17"/>
      <c r="Y1919" s="17"/>
      <c r="Z1919" s="17"/>
      <c r="AA1919" s="17"/>
      <c r="AB1919" s="17"/>
      <c r="AC1919" s="17"/>
      <c r="AD1919" s="17"/>
      <c r="AE1919" s="17"/>
      <c r="AF1919" s="17"/>
      <c r="AG1919" s="17"/>
      <c r="AH1919" s="17"/>
      <c r="AI1919" s="17"/>
      <c r="AJ1919" s="17"/>
      <c r="AK1919" s="17"/>
      <c r="AL1919" s="17"/>
      <c r="AM1919" s="17"/>
      <c r="AN1919" s="17"/>
      <c r="AO1919" s="17"/>
      <c r="AP1919" s="17"/>
      <c r="AQ1919" s="17"/>
      <c r="AR1919" s="17"/>
      <c r="AS1919" s="17"/>
      <c r="AT1919" s="17"/>
      <c r="AU1919" s="17"/>
      <c r="AV1919" s="17"/>
      <c r="AW1919" s="17"/>
      <c r="AX1919" s="17"/>
      <c r="AY1919" s="17"/>
      <c r="AZ1919" s="17"/>
      <c r="BA1919" s="17"/>
      <c r="BB1919" s="17"/>
      <c r="BC1919" s="17"/>
      <c r="BD1919" s="17"/>
      <c r="BE1919" s="17"/>
    </row>
    <row r="1920" spans="2:57" x14ac:dyDescent="0.35">
      <c r="B1920" s="24" t="s">
        <v>684</v>
      </c>
      <c r="C1920" s="17"/>
      <c r="D1920" s="17"/>
      <c r="E1920" s="17"/>
      <c r="F1920" s="17"/>
      <c r="G1920" s="17"/>
      <c r="H1920" s="17"/>
      <c r="I1920" s="17"/>
      <c r="J1920" s="17"/>
      <c r="K1920" s="17"/>
      <c r="L1920" s="17"/>
      <c r="M1920" s="17"/>
      <c r="N1920" s="17"/>
      <c r="O1920" s="17"/>
      <c r="P1920" s="17"/>
      <c r="Q1920" s="17"/>
      <c r="R1920" s="17"/>
      <c r="S1920" s="17"/>
      <c r="T1920" s="17"/>
      <c r="U1920" s="17"/>
      <c r="V1920" s="17"/>
      <c r="W1920" s="17"/>
      <c r="X1920" s="17"/>
      <c r="Y1920" s="17"/>
      <c r="Z1920" s="17"/>
      <c r="AA1920" s="17"/>
      <c r="AB1920" s="17"/>
      <c r="AC1920" s="17"/>
      <c r="AD1920" s="17"/>
      <c r="AE1920" s="17"/>
      <c r="AF1920" s="17"/>
      <c r="AG1920" s="17"/>
      <c r="AH1920" s="17"/>
      <c r="AI1920" s="17"/>
      <c r="AJ1920" s="17"/>
      <c r="AK1920" s="17"/>
      <c r="AL1920" s="17"/>
      <c r="AM1920" s="17"/>
      <c r="AN1920" s="17"/>
      <c r="AO1920" s="17"/>
      <c r="AP1920" s="17"/>
      <c r="AQ1920" s="17"/>
      <c r="AR1920" s="17"/>
      <c r="AS1920" s="17"/>
      <c r="AT1920" s="17"/>
      <c r="AU1920" s="17"/>
      <c r="AV1920" s="17"/>
      <c r="AW1920" s="17"/>
      <c r="AX1920" s="17"/>
      <c r="AY1920" s="17"/>
      <c r="AZ1920" s="17"/>
      <c r="BA1920" s="17"/>
      <c r="BB1920" s="17"/>
      <c r="BC1920" s="17"/>
      <c r="BD1920" s="17"/>
      <c r="BE1920" s="17"/>
    </row>
    <row r="1921" spans="2:57" x14ac:dyDescent="0.35">
      <c r="B1921" t="s">
        <v>701</v>
      </c>
      <c r="C1921" s="17">
        <v>0.33220346999329298</v>
      </c>
      <c r="D1921" s="17">
        <v>0.25736525649237002</v>
      </c>
      <c r="E1921" s="17">
        <v>0.38874333641925302</v>
      </c>
      <c r="F1921" s="17"/>
      <c r="G1921" s="17">
        <v>0.14722676829921999</v>
      </c>
      <c r="H1921" s="17">
        <v>0.25549197116226302</v>
      </c>
      <c r="I1921" s="17">
        <v>0.38633695280665198</v>
      </c>
      <c r="J1921" s="17">
        <v>0.41311703136396699</v>
      </c>
      <c r="K1921" s="17">
        <v>0.50614339428839406</v>
      </c>
      <c r="L1921" s="17">
        <v>0.59945369097769696</v>
      </c>
      <c r="M1921" s="17"/>
      <c r="N1921" s="17">
        <v>0.39251551836965398</v>
      </c>
      <c r="O1921" s="17">
        <v>0.26497107300584</v>
      </c>
      <c r="P1921" s="17">
        <v>0.33527577648756202</v>
      </c>
      <c r="Q1921" s="17">
        <v>0.15211507831835799</v>
      </c>
      <c r="R1921" s="17"/>
      <c r="S1921" s="17">
        <v>0.25</v>
      </c>
      <c r="T1921" s="17">
        <v>0.36538461538461497</v>
      </c>
      <c r="U1921" s="17">
        <v>0.35294117647058798</v>
      </c>
      <c r="V1921" s="17">
        <v>0.19354838709677399</v>
      </c>
      <c r="W1921" s="17">
        <v>0.441176470588235</v>
      </c>
      <c r="X1921" s="17">
        <v>0.41176470588235298</v>
      </c>
      <c r="Y1921" s="17">
        <v>0.371428571428571</v>
      </c>
      <c r="Z1921" s="17">
        <v>0.20833333333333301</v>
      </c>
      <c r="AA1921" s="17">
        <v>0.375</v>
      </c>
      <c r="AB1921" s="17"/>
      <c r="AC1921" s="17">
        <v>0.35393024038975301</v>
      </c>
      <c r="AD1921" s="17">
        <v>0.36785420543772701</v>
      </c>
      <c r="AE1921" s="17">
        <v>0.15430405100074501</v>
      </c>
      <c r="AF1921" s="17"/>
      <c r="AG1921" s="17">
        <v>0.37222692901694099</v>
      </c>
      <c r="AH1921" s="17">
        <v>0.33481568649175403</v>
      </c>
      <c r="AI1921" s="17">
        <v>0.25922242095837</v>
      </c>
      <c r="AJ1921" s="17">
        <v>0.76807682381280096</v>
      </c>
      <c r="AK1921" s="17">
        <v>0.245452353640806</v>
      </c>
      <c r="AL1921" s="17"/>
      <c r="AM1921" s="17">
        <v>0.206947157525257</v>
      </c>
      <c r="AN1921" s="17">
        <v>0.37488820829208902</v>
      </c>
      <c r="AO1921" s="17">
        <v>0.362490810702359</v>
      </c>
      <c r="AP1921" s="17">
        <v>0.27785546133042299</v>
      </c>
      <c r="AQ1921" s="17">
        <v>0.66321468372372505</v>
      </c>
      <c r="AR1921" s="17"/>
      <c r="AS1921" s="17">
        <v>0.35584616025003202</v>
      </c>
      <c r="AT1921" s="17">
        <v>0.31434280531203801</v>
      </c>
      <c r="AU1921" s="17">
        <v>0.49394030613529699</v>
      </c>
      <c r="AV1921" s="17">
        <v>0.22066342532149599</v>
      </c>
      <c r="AW1921" s="17"/>
      <c r="AX1921" s="17">
        <v>0.35497643666826101</v>
      </c>
      <c r="AY1921" s="17"/>
      <c r="AZ1921" s="17">
        <v>0.20088157176230201</v>
      </c>
      <c r="BA1921" s="17">
        <v>0.32372754547043198</v>
      </c>
      <c r="BB1921" s="17">
        <v>0.50225064412604203</v>
      </c>
      <c r="BC1921" s="17"/>
      <c r="BD1921" s="17">
        <v>0.35102449928433799</v>
      </c>
      <c r="BE1921" s="17">
        <v>0.282484686992509</v>
      </c>
    </row>
    <row r="1922" spans="2:57" x14ac:dyDescent="0.35">
      <c r="B1922" t="s">
        <v>702</v>
      </c>
      <c r="C1922" s="17">
        <v>0.29522893995451099</v>
      </c>
      <c r="D1922" s="17">
        <v>0.32799577780677103</v>
      </c>
      <c r="E1922" s="17">
        <v>0.27047377078755802</v>
      </c>
      <c r="F1922" s="17"/>
      <c r="G1922" s="17">
        <v>0.472708916186172</v>
      </c>
      <c r="H1922" s="17">
        <v>0.33320227249474699</v>
      </c>
      <c r="I1922" s="17">
        <v>0.29459245953818097</v>
      </c>
      <c r="J1922" s="17">
        <v>0.250263416638075</v>
      </c>
      <c r="K1922" s="17">
        <v>6.9891700424417905E-2</v>
      </c>
      <c r="L1922" s="17">
        <v>6.8279733655168207E-2</v>
      </c>
      <c r="M1922" s="17"/>
      <c r="N1922" s="17">
        <v>0.26788121751648503</v>
      </c>
      <c r="O1922" s="17">
        <v>0.25525544244206899</v>
      </c>
      <c r="P1922" s="17">
        <v>0.37643841291727798</v>
      </c>
      <c r="Q1922" s="17">
        <v>0.412886474596041</v>
      </c>
      <c r="R1922" s="17"/>
      <c r="S1922" s="17">
        <v>0.3</v>
      </c>
      <c r="T1922" s="17">
        <v>0.34615384615384598</v>
      </c>
      <c r="U1922" s="17">
        <v>0.17647058823529399</v>
      </c>
      <c r="V1922" s="17">
        <v>0.51612903225806495</v>
      </c>
      <c r="W1922" s="17">
        <v>0.17647058823529399</v>
      </c>
      <c r="X1922" s="17">
        <v>0.29411764705882398</v>
      </c>
      <c r="Y1922" s="17">
        <v>0.2</v>
      </c>
      <c r="Z1922" s="17">
        <v>0.41666666666666702</v>
      </c>
      <c r="AA1922" s="17">
        <v>0.25</v>
      </c>
      <c r="AB1922" s="17"/>
      <c r="AC1922" s="17">
        <v>0.24015839185176299</v>
      </c>
      <c r="AD1922" s="17">
        <v>0.29958026138017102</v>
      </c>
      <c r="AE1922" s="17">
        <v>0.32723133906431001</v>
      </c>
      <c r="AF1922" s="17"/>
      <c r="AG1922" s="17">
        <v>0.245770532755124</v>
      </c>
      <c r="AH1922" s="17">
        <v>0.31248818492393299</v>
      </c>
      <c r="AI1922" s="17">
        <v>0.41464367495222998</v>
      </c>
      <c r="AJ1922" s="17">
        <v>0</v>
      </c>
      <c r="AK1922" s="17">
        <v>0.42514285489326697</v>
      </c>
      <c r="AL1922" s="17"/>
      <c r="AM1922" s="17">
        <v>0.34576899598825001</v>
      </c>
      <c r="AN1922" s="17">
        <v>0.30179285959876301</v>
      </c>
      <c r="AO1922" s="17">
        <v>0.25122849045052997</v>
      </c>
      <c r="AP1922" s="17">
        <v>0.360719931144383</v>
      </c>
      <c r="AQ1922" s="17">
        <v>0.171346915298456</v>
      </c>
      <c r="AR1922" s="17"/>
      <c r="AS1922" s="17">
        <v>0.27447266698381401</v>
      </c>
      <c r="AT1922" s="17">
        <v>0.33125667010619902</v>
      </c>
      <c r="AU1922" s="17">
        <v>0.139925525583937</v>
      </c>
      <c r="AV1922" s="17">
        <v>0.34973362621986298</v>
      </c>
      <c r="AW1922" s="17"/>
      <c r="AX1922" s="17">
        <v>0.29824555294110799</v>
      </c>
      <c r="AY1922" s="17"/>
      <c r="AZ1922" s="17">
        <v>0.36682192821660098</v>
      </c>
      <c r="BA1922" s="17">
        <v>0.30449862823778101</v>
      </c>
      <c r="BB1922" s="17">
        <v>0.19790769957436299</v>
      </c>
      <c r="BC1922" s="17"/>
      <c r="BD1922" s="17">
        <v>0.31483852845430899</v>
      </c>
      <c r="BE1922" s="17">
        <v>0.30539163301060801</v>
      </c>
    </row>
    <row r="1923" spans="2:57" x14ac:dyDescent="0.35">
      <c r="B1923" t="s">
        <v>703</v>
      </c>
      <c r="C1923" s="17">
        <v>0.288151066715093</v>
      </c>
      <c r="D1923" s="17">
        <v>0.31146307361452402</v>
      </c>
      <c r="E1923" s="17">
        <v>0.270538971308798</v>
      </c>
      <c r="F1923" s="17"/>
      <c r="G1923" s="17">
        <v>0.34508795870365799</v>
      </c>
      <c r="H1923" s="17">
        <v>0.314032364122316</v>
      </c>
      <c r="I1923" s="17">
        <v>0.21650364422306001</v>
      </c>
      <c r="J1923" s="17">
        <v>0.27873402596836699</v>
      </c>
      <c r="K1923" s="17">
        <v>0.30038727911325303</v>
      </c>
      <c r="L1923" s="17">
        <v>0.332266575367135</v>
      </c>
      <c r="M1923" s="17"/>
      <c r="N1923" s="17">
        <v>0.27876486319987698</v>
      </c>
      <c r="O1923" s="17">
        <v>0.347203672555774</v>
      </c>
      <c r="P1923" s="17">
        <v>0.22413011628819299</v>
      </c>
      <c r="Q1923" s="17">
        <v>0.30838703730772399</v>
      </c>
      <c r="R1923" s="17"/>
      <c r="S1923" s="17">
        <v>0.32500000000000001</v>
      </c>
      <c r="T1923" s="17">
        <v>0.25</v>
      </c>
      <c r="U1923" s="17">
        <v>0.23529411764705899</v>
      </c>
      <c r="V1923" s="17">
        <v>0.225806451612903</v>
      </c>
      <c r="W1923" s="17">
        <v>0.35294117647058798</v>
      </c>
      <c r="X1923" s="17">
        <v>0.23529411764705899</v>
      </c>
      <c r="Y1923" s="17">
        <v>0.25714285714285701</v>
      </c>
      <c r="Z1923" s="17">
        <v>0.33333333333333298</v>
      </c>
      <c r="AA1923" s="17">
        <v>0.375</v>
      </c>
      <c r="AB1923" s="17"/>
      <c r="AC1923" s="17">
        <v>0.30487520141919999</v>
      </c>
      <c r="AD1923" s="17">
        <v>0.26228233065997902</v>
      </c>
      <c r="AE1923" s="17">
        <v>0.37959235417322701</v>
      </c>
      <c r="AF1923" s="17"/>
      <c r="AG1923" s="17">
        <v>0.31646614731483602</v>
      </c>
      <c r="AH1923" s="17">
        <v>0.25619585185683802</v>
      </c>
      <c r="AI1923" s="17">
        <v>0.28774920600273901</v>
      </c>
      <c r="AJ1923" s="17">
        <v>0.23192317618719899</v>
      </c>
      <c r="AK1923" s="17">
        <v>0.27379300723669697</v>
      </c>
      <c r="AL1923" s="17"/>
      <c r="AM1923" s="17">
        <v>0.27307573905348997</v>
      </c>
      <c r="AN1923" s="17">
        <v>0.24176267767592199</v>
      </c>
      <c r="AO1923" s="17">
        <v>0.33398284409527201</v>
      </c>
      <c r="AP1923" s="17">
        <v>0.27374409527222399</v>
      </c>
      <c r="AQ1923" s="17">
        <v>0.16543840097781901</v>
      </c>
      <c r="AR1923" s="17"/>
      <c r="AS1923" s="17">
        <v>0.32215363097120198</v>
      </c>
      <c r="AT1923" s="17">
        <v>0.27927613560967901</v>
      </c>
      <c r="AU1923" s="17">
        <v>0.213426694819871</v>
      </c>
      <c r="AV1923" s="17">
        <v>0.33015255290594903</v>
      </c>
      <c r="AW1923" s="17"/>
      <c r="AX1923" s="17">
        <v>0.27825678801467502</v>
      </c>
      <c r="AY1923" s="17"/>
      <c r="AZ1923" s="17">
        <v>0.37218904582644102</v>
      </c>
      <c r="BA1923" s="17">
        <v>0.26229734102772101</v>
      </c>
      <c r="BB1923" s="17">
        <v>0.229124938709974</v>
      </c>
      <c r="BC1923" s="17"/>
      <c r="BD1923" s="17">
        <v>0.26217351041125198</v>
      </c>
      <c r="BE1923" s="17">
        <v>0.31456013699510699</v>
      </c>
    </row>
    <row r="1924" spans="2:57" x14ac:dyDescent="0.35">
      <c r="B1924" t="s">
        <v>704</v>
      </c>
      <c r="C1924" s="17">
        <v>5.7113907437300201E-2</v>
      </c>
      <c r="D1924" s="17">
        <v>5.7344052392893703E-2</v>
      </c>
      <c r="E1924" s="17">
        <v>5.6940034165356E-2</v>
      </c>
      <c r="F1924" s="17"/>
      <c r="G1924" s="17">
        <v>1.80912190401466E-2</v>
      </c>
      <c r="H1924" s="17">
        <v>7.5392056253603498E-2</v>
      </c>
      <c r="I1924" s="17">
        <v>6.3334877052819996E-2</v>
      </c>
      <c r="J1924" s="17">
        <v>1.8353947277675101E-2</v>
      </c>
      <c r="K1924" s="17">
        <v>0.101771415641516</v>
      </c>
      <c r="L1924" s="17">
        <v>0</v>
      </c>
      <c r="M1924" s="17"/>
      <c r="N1924" s="17">
        <v>4.0551618787212897E-2</v>
      </c>
      <c r="O1924" s="17">
        <v>7.3222065599653399E-2</v>
      </c>
      <c r="P1924" s="17">
        <v>4.9602720027114799E-2</v>
      </c>
      <c r="Q1924" s="17">
        <v>0.12661140977787599</v>
      </c>
      <c r="R1924" s="17"/>
      <c r="S1924" s="17">
        <v>7.4999999999999997E-2</v>
      </c>
      <c r="T1924" s="17">
        <v>1.9230769230769201E-2</v>
      </c>
      <c r="U1924" s="17">
        <v>0.17647058823529399</v>
      </c>
      <c r="V1924" s="17">
        <v>6.4516129032258104E-2</v>
      </c>
      <c r="W1924" s="17">
        <v>0</v>
      </c>
      <c r="X1924" s="17">
        <v>3.9215686274509803E-2</v>
      </c>
      <c r="Y1924" s="17">
        <v>0.14285714285714299</v>
      </c>
      <c r="Z1924" s="17">
        <v>0</v>
      </c>
      <c r="AA1924" s="17">
        <v>0</v>
      </c>
      <c r="AB1924" s="17"/>
      <c r="AC1924" s="17">
        <v>7.4846127860940997E-2</v>
      </c>
      <c r="AD1924" s="17">
        <v>5.32553554113799E-2</v>
      </c>
      <c r="AE1924" s="17">
        <v>5.7772362252659498E-2</v>
      </c>
      <c r="AF1924" s="17"/>
      <c r="AG1924" s="17">
        <v>5.8171606864856201E-2</v>
      </c>
      <c r="AH1924" s="17">
        <v>5.7443440420808498E-2</v>
      </c>
      <c r="AI1924" s="17">
        <v>0</v>
      </c>
      <c r="AJ1924" s="17">
        <v>0</v>
      </c>
      <c r="AK1924" s="17">
        <v>0</v>
      </c>
      <c r="AL1924" s="17"/>
      <c r="AM1924" s="17">
        <v>0.15049864368645099</v>
      </c>
      <c r="AN1924" s="17">
        <v>4.45842823840749E-2</v>
      </c>
      <c r="AO1924" s="17">
        <v>2.26173015328393E-2</v>
      </c>
      <c r="AP1924" s="17">
        <v>7.9472381375731996E-2</v>
      </c>
      <c r="AQ1924" s="17">
        <v>0</v>
      </c>
      <c r="AR1924" s="17"/>
      <c r="AS1924" s="17">
        <v>2.5610280122617901E-2</v>
      </c>
      <c r="AT1924" s="17">
        <v>4.3499363715484497E-2</v>
      </c>
      <c r="AU1924" s="17">
        <v>0.117369726731058</v>
      </c>
      <c r="AV1924" s="17">
        <v>8.3502893370523995E-2</v>
      </c>
      <c r="AW1924" s="17"/>
      <c r="AX1924" s="17">
        <v>4.1217889318303197E-2</v>
      </c>
      <c r="AY1924" s="17"/>
      <c r="AZ1924" s="17">
        <v>2.67224013990102E-2</v>
      </c>
      <c r="BA1924" s="17">
        <v>7.61058075940792E-2</v>
      </c>
      <c r="BB1924" s="17">
        <v>6.11623620186834E-2</v>
      </c>
      <c r="BC1924" s="17"/>
      <c r="BD1924" s="17">
        <v>5.1364427476596801E-2</v>
      </c>
      <c r="BE1924" s="17">
        <v>6.2784568880473998E-2</v>
      </c>
    </row>
    <row r="1925" spans="2:57" x14ac:dyDescent="0.35">
      <c r="B1925" t="s">
        <v>705</v>
      </c>
      <c r="C1925" s="17">
        <v>1.74110055686886E-2</v>
      </c>
      <c r="D1925" s="17">
        <v>2.8457403747240699E-2</v>
      </c>
      <c r="E1925" s="17">
        <v>9.0655113580924394E-3</v>
      </c>
      <c r="F1925" s="17"/>
      <c r="G1925" s="17">
        <v>1.6885137770803499E-2</v>
      </c>
      <c r="H1925" s="17">
        <v>1.4650356970241699E-2</v>
      </c>
      <c r="I1925" s="17">
        <v>3.1134507882163501E-2</v>
      </c>
      <c r="J1925" s="17">
        <v>0</v>
      </c>
      <c r="K1925" s="17">
        <v>2.1806210532418401E-2</v>
      </c>
      <c r="L1925" s="17">
        <v>0</v>
      </c>
      <c r="M1925" s="17"/>
      <c r="N1925" s="17">
        <v>9.41886313028629E-3</v>
      </c>
      <c r="O1925" s="17">
        <v>4.1497325079712002E-2</v>
      </c>
      <c r="P1925" s="17">
        <v>1.45529742798521E-2</v>
      </c>
      <c r="Q1925" s="17">
        <v>0</v>
      </c>
      <c r="R1925" s="17"/>
      <c r="S1925" s="17">
        <v>0.05</v>
      </c>
      <c r="T1925" s="17">
        <v>1.9230769230769201E-2</v>
      </c>
      <c r="U1925" s="17">
        <v>0</v>
      </c>
      <c r="V1925" s="17">
        <v>0</v>
      </c>
      <c r="W1925" s="17">
        <v>2.9411764705882401E-2</v>
      </c>
      <c r="X1925" s="17">
        <v>0</v>
      </c>
      <c r="Y1925" s="17">
        <v>2.8571428571428598E-2</v>
      </c>
      <c r="Z1925" s="17">
        <v>0</v>
      </c>
      <c r="AA1925" s="17">
        <v>0</v>
      </c>
      <c r="AB1925" s="17"/>
      <c r="AC1925" s="17">
        <v>8.5304696758033306E-3</v>
      </c>
      <c r="AD1925" s="17">
        <v>1.3238618268296301E-2</v>
      </c>
      <c r="AE1925" s="17">
        <v>5.5825487976119997E-2</v>
      </c>
      <c r="AF1925" s="17"/>
      <c r="AG1925" s="17">
        <v>0</v>
      </c>
      <c r="AH1925" s="17">
        <v>2.20719966915063E-2</v>
      </c>
      <c r="AI1925" s="17">
        <v>3.8384698086660299E-2</v>
      </c>
      <c r="AJ1925" s="17">
        <v>0</v>
      </c>
      <c r="AK1925" s="17">
        <v>5.561178422923E-2</v>
      </c>
      <c r="AL1925" s="17"/>
      <c r="AM1925" s="17">
        <v>0</v>
      </c>
      <c r="AN1925" s="17">
        <v>2.44653449062361E-2</v>
      </c>
      <c r="AO1925" s="17">
        <v>1.40396092391006E-2</v>
      </c>
      <c r="AP1925" s="17">
        <v>8.2081308772378007E-3</v>
      </c>
      <c r="AQ1925" s="17">
        <v>0</v>
      </c>
      <c r="AR1925" s="17"/>
      <c r="AS1925" s="17">
        <v>2.19172616723344E-2</v>
      </c>
      <c r="AT1925" s="17">
        <v>1.0464371790624601E-2</v>
      </c>
      <c r="AU1925" s="17">
        <v>3.5337746729837201E-2</v>
      </c>
      <c r="AV1925" s="17">
        <v>1.5947502182169001E-2</v>
      </c>
      <c r="AW1925" s="17"/>
      <c r="AX1925" s="17">
        <v>1.52523866463372E-2</v>
      </c>
      <c r="AY1925" s="17"/>
      <c r="AZ1925" s="17">
        <v>3.3385052795646797E-2</v>
      </c>
      <c r="BA1925" s="17">
        <v>1.1195383923608601E-2</v>
      </c>
      <c r="BB1925" s="17">
        <v>9.5543555709371904E-3</v>
      </c>
      <c r="BC1925" s="17"/>
      <c r="BD1925" s="17">
        <v>2.05990343735044E-2</v>
      </c>
      <c r="BE1925" s="17">
        <v>1.7234448381207801E-2</v>
      </c>
    </row>
    <row r="1926" spans="2:57" x14ac:dyDescent="0.35">
      <c r="B1926" t="s">
        <v>81</v>
      </c>
      <c r="C1926" s="17">
        <v>9.8916103311145493E-3</v>
      </c>
      <c r="D1926" s="17">
        <v>1.73744359461999E-2</v>
      </c>
      <c r="E1926" s="17">
        <v>4.2383759609426501E-3</v>
      </c>
      <c r="F1926" s="17"/>
      <c r="G1926" s="17">
        <v>0</v>
      </c>
      <c r="H1926" s="17">
        <v>7.2309789968288503E-3</v>
      </c>
      <c r="I1926" s="17">
        <v>8.0975584971229898E-3</v>
      </c>
      <c r="J1926" s="17">
        <v>3.95315787519155E-2</v>
      </c>
      <c r="K1926" s="17">
        <v>0</v>
      </c>
      <c r="L1926" s="17">
        <v>0</v>
      </c>
      <c r="M1926" s="17"/>
      <c r="N1926" s="17">
        <v>1.08679189964842E-2</v>
      </c>
      <c r="O1926" s="17">
        <v>1.7850421316951699E-2</v>
      </c>
      <c r="P1926" s="17">
        <v>0</v>
      </c>
      <c r="Q1926" s="17">
        <v>0</v>
      </c>
      <c r="R1926" s="17"/>
      <c r="S1926" s="17">
        <v>0</v>
      </c>
      <c r="T1926" s="17">
        <v>0</v>
      </c>
      <c r="U1926" s="17">
        <v>5.8823529411764698E-2</v>
      </c>
      <c r="V1926" s="17">
        <v>0</v>
      </c>
      <c r="W1926" s="17">
        <v>0</v>
      </c>
      <c r="X1926" s="17">
        <v>1.9607843137254902E-2</v>
      </c>
      <c r="Y1926" s="17">
        <v>0</v>
      </c>
      <c r="Z1926" s="17">
        <v>4.1666666666666699E-2</v>
      </c>
      <c r="AA1926" s="17">
        <v>0</v>
      </c>
      <c r="AB1926" s="17"/>
      <c r="AC1926" s="17">
        <v>1.7659568802540201E-2</v>
      </c>
      <c r="AD1926" s="17">
        <v>3.7892288424461701E-3</v>
      </c>
      <c r="AE1926" s="17">
        <v>2.5274405532937999E-2</v>
      </c>
      <c r="AF1926" s="17"/>
      <c r="AG1926" s="17">
        <v>7.3647840482422098E-3</v>
      </c>
      <c r="AH1926" s="17">
        <v>1.6984839615159002E-2</v>
      </c>
      <c r="AI1926" s="17">
        <v>0</v>
      </c>
      <c r="AJ1926" s="17">
        <v>0</v>
      </c>
      <c r="AK1926" s="17">
        <v>0</v>
      </c>
      <c r="AL1926" s="17"/>
      <c r="AM1926" s="17">
        <v>2.3709463746552601E-2</v>
      </c>
      <c r="AN1926" s="17">
        <v>1.25066271429152E-2</v>
      </c>
      <c r="AO1926" s="17">
        <v>1.5640943979899902E-2</v>
      </c>
      <c r="AP1926" s="17">
        <v>0</v>
      </c>
      <c r="AQ1926" s="17">
        <v>0</v>
      </c>
      <c r="AR1926" s="17"/>
      <c r="AS1926" s="17">
        <v>0</v>
      </c>
      <c r="AT1926" s="17">
        <v>2.1160653465974601E-2</v>
      </c>
      <c r="AU1926" s="17">
        <v>0</v>
      </c>
      <c r="AV1926" s="17">
        <v>0</v>
      </c>
      <c r="AW1926" s="17"/>
      <c r="AX1926" s="17">
        <v>1.2050946411314699E-2</v>
      </c>
      <c r="AY1926" s="17"/>
      <c r="AZ1926" s="17">
        <v>0</v>
      </c>
      <c r="BA1926" s="17">
        <v>2.2175293746378399E-2</v>
      </c>
      <c r="BB1926" s="17">
        <v>0</v>
      </c>
      <c r="BC1926" s="17"/>
      <c r="BD1926" s="17">
        <v>0</v>
      </c>
      <c r="BE1926" s="17">
        <v>1.7544525740093599E-2</v>
      </c>
    </row>
    <row r="1927" spans="2:57" x14ac:dyDescent="0.35">
      <c r="C1927" s="17"/>
      <c r="D1927" s="17"/>
      <c r="E1927" s="17"/>
      <c r="F1927" s="17"/>
      <c r="G1927" s="17"/>
      <c r="H1927" s="17"/>
      <c r="I1927" s="17"/>
      <c r="J1927" s="17"/>
      <c r="K1927" s="17"/>
      <c r="L1927" s="17"/>
      <c r="M1927" s="17"/>
      <c r="N1927" s="17"/>
      <c r="O1927" s="17"/>
      <c r="P1927" s="17"/>
      <c r="Q1927" s="17"/>
      <c r="R1927" s="17"/>
      <c r="S1927" s="17"/>
      <c r="T1927" s="17"/>
      <c r="U1927" s="17"/>
      <c r="V1927" s="17"/>
      <c r="W1927" s="17"/>
      <c r="X1927" s="17"/>
      <c r="Y1927" s="17"/>
      <c r="Z1927" s="17"/>
      <c r="AA1927" s="17"/>
      <c r="AB1927" s="17"/>
      <c r="AC1927" s="17"/>
      <c r="AD1927" s="17"/>
      <c r="AE1927" s="17"/>
      <c r="AF1927" s="17"/>
      <c r="AG1927" s="17"/>
      <c r="AH1927" s="17"/>
      <c r="AI1927" s="17"/>
      <c r="AJ1927" s="17"/>
      <c r="AK1927" s="17"/>
      <c r="AL1927" s="17"/>
      <c r="AM1927" s="17"/>
      <c r="AN1927" s="17"/>
      <c r="AO1927" s="17"/>
      <c r="AP1927" s="17"/>
      <c r="AQ1927" s="17"/>
      <c r="AR1927" s="17"/>
      <c r="AS1927" s="17"/>
      <c r="AT1927" s="17"/>
      <c r="AU1927" s="17"/>
      <c r="AV1927" s="17"/>
      <c r="AW1927" s="17"/>
      <c r="AX1927" s="17"/>
      <c r="AY1927" s="17"/>
      <c r="AZ1927" s="17"/>
      <c r="BA1927" s="17"/>
      <c r="BB1927" s="17"/>
      <c r="BC1927" s="17"/>
      <c r="BD1927" s="17"/>
      <c r="BE1927" s="17"/>
    </row>
    <row r="1928" spans="2:57" x14ac:dyDescent="0.35">
      <c r="B1928" s="6" t="s">
        <v>717</v>
      </c>
      <c r="C1928" s="17"/>
      <c r="D1928" s="17"/>
      <c r="E1928" s="17"/>
      <c r="F1928" s="17"/>
      <c r="G1928" s="17"/>
      <c r="H1928" s="17"/>
      <c r="I1928" s="17"/>
      <c r="J1928" s="17"/>
      <c r="K1928" s="17"/>
      <c r="L1928" s="17"/>
      <c r="M1928" s="17"/>
      <c r="N1928" s="17"/>
      <c r="O1928" s="17"/>
      <c r="P1928" s="17"/>
      <c r="Q1928" s="17"/>
      <c r="R1928" s="17"/>
      <c r="S1928" s="17"/>
      <c r="T1928" s="17"/>
      <c r="U1928" s="17"/>
      <c r="V1928" s="17"/>
      <c r="W1928" s="17"/>
      <c r="X1928" s="17"/>
      <c r="Y1928" s="17"/>
      <c r="Z1928" s="17"/>
      <c r="AA1928" s="17"/>
      <c r="AB1928" s="17"/>
      <c r="AC1928" s="17"/>
      <c r="AD1928" s="17"/>
      <c r="AE1928" s="17"/>
      <c r="AF1928" s="17"/>
      <c r="AG1928" s="17"/>
      <c r="AH1928" s="17"/>
      <c r="AI1928" s="17"/>
      <c r="AJ1928" s="17"/>
      <c r="AK1928" s="17"/>
      <c r="AL1928" s="17"/>
      <c r="AM1928" s="17"/>
      <c r="AN1928" s="17"/>
      <c r="AO1928" s="17"/>
      <c r="AP1928" s="17"/>
      <c r="AQ1928" s="17"/>
      <c r="AR1928" s="17"/>
      <c r="AS1928" s="17"/>
      <c r="AT1928" s="17"/>
      <c r="AU1928" s="17"/>
      <c r="AV1928" s="17"/>
      <c r="AW1928" s="17"/>
      <c r="AX1928" s="17"/>
      <c r="AY1928" s="17"/>
      <c r="AZ1928" s="17"/>
      <c r="BA1928" s="17"/>
      <c r="BB1928" s="17"/>
      <c r="BC1928" s="17"/>
      <c r="BD1928" s="17"/>
      <c r="BE1928" s="17"/>
    </row>
    <row r="1929" spans="2:57" x14ac:dyDescent="0.35">
      <c r="B1929" s="24" t="s">
        <v>85</v>
      </c>
      <c r="C1929" s="17"/>
      <c r="D1929" s="17"/>
      <c r="E1929" s="17"/>
      <c r="F1929" s="17"/>
      <c r="G1929" s="17"/>
      <c r="H1929" s="17"/>
      <c r="I1929" s="17"/>
      <c r="J1929" s="17"/>
      <c r="K1929" s="17"/>
      <c r="L1929" s="17"/>
      <c r="M1929" s="17"/>
      <c r="N1929" s="17"/>
      <c r="O1929" s="17"/>
      <c r="P1929" s="17"/>
      <c r="Q1929" s="17"/>
      <c r="R1929" s="17"/>
      <c r="S1929" s="17"/>
      <c r="T1929" s="17"/>
      <c r="U1929" s="17"/>
      <c r="V1929" s="17"/>
      <c r="W1929" s="17"/>
      <c r="X1929" s="17"/>
      <c r="Y1929" s="17"/>
      <c r="Z1929" s="17"/>
      <c r="AA1929" s="17"/>
      <c r="AB1929" s="17"/>
      <c r="AC1929" s="17"/>
      <c r="AD1929" s="17"/>
      <c r="AE1929" s="17"/>
      <c r="AF1929" s="17"/>
      <c r="AG1929" s="17"/>
      <c r="AH1929" s="17"/>
      <c r="AI1929" s="17"/>
      <c r="AJ1929" s="17"/>
      <c r="AK1929" s="17"/>
      <c r="AL1929" s="17"/>
      <c r="AM1929" s="17"/>
      <c r="AN1929" s="17"/>
      <c r="AO1929" s="17"/>
      <c r="AP1929" s="17"/>
      <c r="AQ1929" s="17"/>
      <c r="AR1929" s="17"/>
      <c r="AS1929" s="17"/>
      <c r="AT1929" s="17"/>
      <c r="AU1929" s="17"/>
      <c r="AV1929" s="17"/>
      <c r="AW1929" s="17"/>
      <c r="AX1929" s="17"/>
      <c r="AY1929" s="17"/>
      <c r="AZ1929" s="17"/>
      <c r="BA1929" s="17"/>
      <c r="BB1929" s="17"/>
      <c r="BC1929" s="17"/>
      <c r="BD1929" s="17"/>
      <c r="BE1929" s="17"/>
    </row>
    <row r="1930" spans="2:57" x14ac:dyDescent="0.35">
      <c r="B1930" t="s">
        <v>707</v>
      </c>
      <c r="C1930" s="17">
        <v>0.40911790691706201</v>
      </c>
      <c r="D1930" s="17">
        <v>0.36575262679306703</v>
      </c>
      <c r="E1930" s="17">
        <v>0.43184303388338202</v>
      </c>
      <c r="F1930" s="17"/>
      <c r="G1930" s="17">
        <v>0.35109486683980301</v>
      </c>
      <c r="H1930" s="17">
        <v>0.377370886094192</v>
      </c>
      <c r="I1930" s="17">
        <v>0.38072590168916298</v>
      </c>
      <c r="J1930" s="17">
        <v>0.48470822457178497</v>
      </c>
      <c r="K1930" s="17">
        <v>0.42715387246350101</v>
      </c>
      <c r="L1930" s="17">
        <v>0.53027948999957097</v>
      </c>
      <c r="M1930" s="17"/>
      <c r="N1930" s="17">
        <v>0.43029706449362298</v>
      </c>
      <c r="O1930" s="17">
        <v>0.41427116987551699</v>
      </c>
      <c r="P1930" s="17">
        <v>0.364778595647203</v>
      </c>
      <c r="Q1930" s="17">
        <v>0.35587041654597001</v>
      </c>
      <c r="R1930" s="17"/>
      <c r="S1930" s="17">
        <v>0.391666666666667</v>
      </c>
      <c r="T1930" s="17">
        <v>0.44761904761904803</v>
      </c>
      <c r="U1930" s="17">
        <v>0.47058823529411797</v>
      </c>
      <c r="V1930" s="17">
        <v>0.34920634920634902</v>
      </c>
      <c r="W1930" s="17">
        <v>0.38983050847457601</v>
      </c>
      <c r="X1930" s="17">
        <v>0.329113924050633</v>
      </c>
      <c r="Y1930" s="17">
        <v>0.4</v>
      </c>
      <c r="Z1930" s="17">
        <v>0.32558139534883701</v>
      </c>
      <c r="AA1930" s="17">
        <v>0.5</v>
      </c>
      <c r="AB1930" s="17"/>
      <c r="AC1930" s="17">
        <v>0.40351027079518598</v>
      </c>
      <c r="AD1930" s="17">
        <v>0.40877974220011598</v>
      </c>
      <c r="AE1930" s="17">
        <v>0.37618003453830801</v>
      </c>
      <c r="AF1930" s="17"/>
      <c r="AG1930" s="17">
        <v>0.43389515085236102</v>
      </c>
      <c r="AH1930" s="17">
        <v>0.421408246583723</v>
      </c>
      <c r="AI1930" s="17">
        <v>0.336507420907246</v>
      </c>
      <c r="AJ1930" s="17">
        <v>0.38833271959647497</v>
      </c>
      <c r="AK1930" s="17">
        <v>0.44373168938792101</v>
      </c>
      <c r="AL1930" s="17"/>
      <c r="AM1930" s="17">
        <v>0.32659486799105603</v>
      </c>
      <c r="AN1930" s="17">
        <v>0.45796920357451598</v>
      </c>
      <c r="AO1930" s="17">
        <v>0.45978023717922401</v>
      </c>
      <c r="AP1930" s="17">
        <v>0.32762152709947401</v>
      </c>
      <c r="AQ1930" s="17">
        <v>0.61230901325604004</v>
      </c>
      <c r="AR1930" s="17"/>
      <c r="AS1930" s="17">
        <v>0.40542083042697702</v>
      </c>
      <c r="AT1930" s="17">
        <v>0.35912394381421597</v>
      </c>
      <c r="AU1930" s="17">
        <v>0.48983526621805901</v>
      </c>
      <c r="AV1930" s="17">
        <v>0.41797523483419002</v>
      </c>
      <c r="AW1930" s="17"/>
      <c r="AX1930" s="17">
        <v>0.40623578145380601</v>
      </c>
      <c r="AY1930" s="17"/>
      <c r="AZ1930" s="17">
        <v>0.41626245086595798</v>
      </c>
      <c r="BA1930" s="17">
        <v>0.38868654792221402</v>
      </c>
      <c r="BB1930" s="17">
        <v>0.43959219371353803</v>
      </c>
      <c r="BC1930" s="17"/>
      <c r="BD1930" s="17">
        <v>0.41650672289559898</v>
      </c>
      <c r="BE1930" s="17">
        <v>0.36649804905829397</v>
      </c>
    </row>
    <row r="1931" spans="2:57" x14ac:dyDescent="0.35">
      <c r="B1931" t="s">
        <v>708</v>
      </c>
      <c r="C1931" s="17">
        <v>0.38967160507144599</v>
      </c>
      <c r="D1931" s="17">
        <v>0.35190552568806299</v>
      </c>
      <c r="E1931" s="17">
        <v>0.41124319671621201</v>
      </c>
      <c r="F1931" s="17"/>
      <c r="G1931" s="17">
        <v>0.256930793266125</v>
      </c>
      <c r="H1931" s="17">
        <v>0.34522621659907199</v>
      </c>
      <c r="I1931" s="17">
        <v>0.433509865326342</v>
      </c>
      <c r="J1931" s="17">
        <v>0.45592749357795298</v>
      </c>
      <c r="K1931" s="17">
        <v>0.40742413289464602</v>
      </c>
      <c r="L1931" s="17">
        <v>0.395491853488045</v>
      </c>
      <c r="M1931" s="17"/>
      <c r="N1931" s="17">
        <v>0.399249244721253</v>
      </c>
      <c r="O1931" s="17">
        <v>0.41467076900661498</v>
      </c>
      <c r="P1931" s="17">
        <v>0.38015088712837097</v>
      </c>
      <c r="Q1931" s="17">
        <v>0.27285514903223901</v>
      </c>
      <c r="R1931" s="17"/>
      <c r="S1931" s="17">
        <v>0.34166666666666701</v>
      </c>
      <c r="T1931" s="17">
        <v>0.43809523809523798</v>
      </c>
      <c r="U1931" s="17">
        <v>0.38235294117647101</v>
      </c>
      <c r="V1931" s="17">
        <v>0.44444444444444497</v>
      </c>
      <c r="W1931" s="17">
        <v>0.42372881355932202</v>
      </c>
      <c r="X1931" s="17">
        <v>0.329113924050633</v>
      </c>
      <c r="Y1931" s="17">
        <v>0.34285714285714303</v>
      </c>
      <c r="Z1931" s="17">
        <v>0.44186046511627902</v>
      </c>
      <c r="AA1931" s="17">
        <v>0.38888888888888901</v>
      </c>
      <c r="AB1931" s="17"/>
      <c r="AC1931" s="17">
        <v>0.43739649393392899</v>
      </c>
      <c r="AD1931" s="17">
        <v>0.37278738114028298</v>
      </c>
      <c r="AE1931" s="17">
        <v>0.379743580481198</v>
      </c>
      <c r="AF1931" s="17"/>
      <c r="AG1931" s="17">
        <v>0.38281409220837898</v>
      </c>
      <c r="AH1931" s="17">
        <v>0.37301375737697701</v>
      </c>
      <c r="AI1931" s="17">
        <v>0.35757962030955198</v>
      </c>
      <c r="AJ1931" s="17">
        <v>0.60753097943838796</v>
      </c>
      <c r="AK1931" s="17">
        <v>0.48252345095230997</v>
      </c>
      <c r="AL1931" s="17"/>
      <c r="AM1931" s="17">
        <v>0.236379165456196</v>
      </c>
      <c r="AN1931" s="17">
        <v>0.38280408569040503</v>
      </c>
      <c r="AO1931" s="17">
        <v>0.41397846019755302</v>
      </c>
      <c r="AP1931" s="17">
        <v>0.36704787076029299</v>
      </c>
      <c r="AQ1931" s="17">
        <v>0.51559437563765897</v>
      </c>
      <c r="AR1931" s="17"/>
      <c r="AS1931" s="17">
        <v>0.40815854338515001</v>
      </c>
      <c r="AT1931" s="17">
        <v>0.39671921764497597</v>
      </c>
      <c r="AU1931" s="17">
        <v>0.42954317439206302</v>
      </c>
      <c r="AV1931" s="17">
        <v>0.28494903728965298</v>
      </c>
      <c r="AW1931" s="17"/>
      <c r="AX1931" s="17">
        <v>0.41306243262498099</v>
      </c>
      <c r="AY1931" s="17"/>
      <c r="AZ1931" s="17">
        <v>0.40356153367297798</v>
      </c>
      <c r="BA1931" s="17">
        <v>0.35325608874517</v>
      </c>
      <c r="BB1931" s="17">
        <v>0.42875309481969898</v>
      </c>
      <c r="BC1931" s="17"/>
      <c r="BD1931" s="17">
        <v>0.404221463342952</v>
      </c>
      <c r="BE1931" s="17">
        <v>0.36251207855504303</v>
      </c>
    </row>
    <row r="1932" spans="2:57" x14ac:dyDescent="0.35">
      <c r="B1932" t="s">
        <v>709</v>
      </c>
      <c r="C1932" s="17">
        <v>0.37890982990711802</v>
      </c>
      <c r="D1932" s="17">
        <v>0.335488058145128</v>
      </c>
      <c r="E1932" s="17">
        <v>0.40152614490555699</v>
      </c>
      <c r="F1932" s="17"/>
      <c r="G1932" s="17">
        <v>0.29932908973338601</v>
      </c>
      <c r="H1932" s="17">
        <v>0.33959997533521602</v>
      </c>
      <c r="I1932" s="17">
        <v>0.413719232703261</v>
      </c>
      <c r="J1932" s="17">
        <v>0.36358539501619602</v>
      </c>
      <c r="K1932" s="17">
        <v>0.41597451353562198</v>
      </c>
      <c r="L1932" s="17">
        <v>0.51299814022635903</v>
      </c>
      <c r="M1932" s="17"/>
      <c r="N1932" s="17">
        <v>0.39408113782784099</v>
      </c>
      <c r="O1932" s="17">
        <v>0.37677921286596999</v>
      </c>
      <c r="P1932" s="17">
        <v>0.36510854941846399</v>
      </c>
      <c r="Q1932" s="17">
        <v>0.31957536422407901</v>
      </c>
      <c r="R1932" s="17"/>
      <c r="S1932" s="17">
        <v>0.27500000000000002</v>
      </c>
      <c r="T1932" s="17">
        <v>0.4</v>
      </c>
      <c r="U1932" s="17">
        <v>0.47058823529411797</v>
      </c>
      <c r="V1932" s="17">
        <v>0.28571428571428598</v>
      </c>
      <c r="W1932" s="17">
        <v>0.37288135593220301</v>
      </c>
      <c r="X1932" s="17">
        <v>0.367088607594937</v>
      </c>
      <c r="Y1932" s="17">
        <v>0.35714285714285698</v>
      </c>
      <c r="Z1932" s="17">
        <v>0.418604651162791</v>
      </c>
      <c r="AA1932" s="17">
        <v>0.5</v>
      </c>
      <c r="AB1932" s="17"/>
      <c r="AC1932" s="17">
        <v>0.36936498945253199</v>
      </c>
      <c r="AD1932" s="17">
        <v>0.38210931286672001</v>
      </c>
      <c r="AE1932" s="17">
        <v>0.42292801275479602</v>
      </c>
      <c r="AF1932" s="17"/>
      <c r="AG1932" s="17">
        <v>0.40163640036945503</v>
      </c>
      <c r="AH1932" s="17">
        <v>0.366045392112333</v>
      </c>
      <c r="AI1932" s="17">
        <v>0.44064179984276702</v>
      </c>
      <c r="AJ1932" s="17">
        <v>0.408029390859032</v>
      </c>
      <c r="AK1932" s="17">
        <v>0.41359773655864801</v>
      </c>
      <c r="AL1932" s="17"/>
      <c r="AM1932" s="17">
        <v>0.33378347452884799</v>
      </c>
      <c r="AN1932" s="17">
        <v>0.39335046697777198</v>
      </c>
      <c r="AO1932" s="17">
        <v>0.361883307911325</v>
      </c>
      <c r="AP1932" s="17">
        <v>0.407712749058531</v>
      </c>
      <c r="AQ1932" s="17">
        <v>0.26680074407245402</v>
      </c>
      <c r="AR1932" s="17"/>
      <c r="AS1932" s="17">
        <v>0.35160019049256902</v>
      </c>
      <c r="AT1932" s="17">
        <v>0.383200629600084</v>
      </c>
      <c r="AU1932" s="17">
        <v>0.486340155304265</v>
      </c>
      <c r="AV1932" s="17">
        <v>0.26451377013341498</v>
      </c>
      <c r="AW1932" s="17"/>
      <c r="AX1932" s="17">
        <v>0.38751005986334303</v>
      </c>
      <c r="AY1932" s="17"/>
      <c r="AZ1932" s="17">
        <v>0.357788692604325</v>
      </c>
      <c r="BA1932" s="17">
        <v>0.396302430810204</v>
      </c>
      <c r="BB1932" s="17">
        <v>0.38424603660006501</v>
      </c>
      <c r="BC1932" s="17"/>
      <c r="BD1932" s="17">
        <v>0.37058722699805602</v>
      </c>
      <c r="BE1932" s="17">
        <v>0.35758074673454598</v>
      </c>
    </row>
    <row r="1933" spans="2:57" x14ac:dyDescent="0.35">
      <c r="B1933" t="s">
        <v>710</v>
      </c>
      <c r="C1933" s="17">
        <v>0.35572778910534297</v>
      </c>
      <c r="D1933" s="17">
        <v>0.29297171950589201</v>
      </c>
      <c r="E1933" s="17">
        <v>0.39430761465974501</v>
      </c>
      <c r="F1933" s="17"/>
      <c r="G1933" s="17">
        <v>0.16040042472959901</v>
      </c>
      <c r="H1933" s="17">
        <v>0.321178567165539</v>
      </c>
      <c r="I1933" s="17">
        <v>0.297112584288451</v>
      </c>
      <c r="J1933" s="17">
        <v>0.38964332116469402</v>
      </c>
      <c r="K1933" s="17">
        <v>0.52792787215986403</v>
      </c>
      <c r="L1933" s="17">
        <v>0.62476109009045799</v>
      </c>
      <c r="M1933" s="17"/>
      <c r="N1933" s="17">
        <v>0.35884296986226899</v>
      </c>
      <c r="O1933" s="17">
        <v>0.35322077580045902</v>
      </c>
      <c r="P1933" s="17">
        <v>0.37493969059170301</v>
      </c>
      <c r="Q1933" s="17">
        <v>0.33015086047092501</v>
      </c>
      <c r="R1933" s="17"/>
      <c r="S1933" s="17">
        <v>0.27500000000000002</v>
      </c>
      <c r="T1933" s="17">
        <v>0.314285714285714</v>
      </c>
      <c r="U1933" s="17">
        <v>0.441176470588235</v>
      </c>
      <c r="V1933" s="17">
        <v>0.34920634920634902</v>
      </c>
      <c r="W1933" s="17">
        <v>0.338983050847458</v>
      </c>
      <c r="X1933" s="17">
        <v>0.341772151898734</v>
      </c>
      <c r="Y1933" s="17">
        <v>0.38571428571428601</v>
      </c>
      <c r="Z1933" s="17">
        <v>0.44186046511627902</v>
      </c>
      <c r="AA1933" s="17">
        <v>0.41111111111111098</v>
      </c>
      <c r="AB1933" s="17"/>
      <c r="AC1933" s="17">
        <v>0.373827885333406</v>
      </c>
      <c r="AD1933" s="17">
        <v>0.38575242384729502</v>
      </c>
      <c r="AE1933" s="17">
        <v>0.21225749463829399</v>
      </c>
      <c r="AF1933" s="17"/>
      <c r="AG1933" s="17">
        <v>0.373666219859977</v>
      </c>
      <c r="AH1933" s="17">
        <v>0.37134516049235</v>
      </c>
      <c r="AI1933" s="17">
        <v>0.46777985745575201</v>
      </c>
      <c r="AJ1933" s="17">
        <v>0.18883113101711901</v>
      </c>
      <c r="AK1933" s="17">
        <v>0.24276928284476701</v>
      </c>
      <c r="AL1933" s="17"/>
      <c r="AM1933" s="17">
        <v>0.380606987731472</v>
      </c>
      <c r="AN1933" s="17">
        <v>0.31065929586659302</v>
      </c>
      <c r="AO1933" s="17">
        <v>0.36875603893595599</v>
      </c>
      <c r="AP1933" s="17">
        <v>0.354255438778594</v>
      </c>
      <c r="AQ1933" s="17">
        <v>0.30749238207674101</v>
      </c>
      <c r="AR1933" s="17"/>
      <c r="AS1933" s="17">
        <v>0.39524572666887697</v>
      </c>
      <c r="AT1933" s="17">
        <v>0.323475697896079</v>
      </c>
      <c r="AU1933" s="17">
        <v>0.44186912856127503</v>
      </c>
      <c r="AV1933" s="17">
        <v>0.240779205089793</v>
      </c>
      <c r="AW1933" s="17"/>
      <c r="AX1933" s="17">
        <v>0.367324555672913</v>
      </c>
      <c r="AY1933" s="17"/>
      <c r="AZ1933" s="17">
        <v>0.27878374795038702</v>
      </c>
      <c r="BA1933" s="17">
        <v>0.32066144090881898</v>
      </c>
      <c r="BB1933" s="17">
        <v>0.47002275872213301</v>
      </c>
      <c r="BC1933" s="17"/>
      <c r="BD1933" s="17">
        <v>0.377257172541759</v>
      </c>
      <c r="BE1933" s="17">
        <v>0.32572545259360902</v>
      </c>
    </row>
    <row r="1934" spans="2:57" x14ac:dyDescent="0.35">
      <c r="B1934" t="s">
        <v>711</v>
      </c>
      <c r="C1934" s="17">
        <v>0.24832407747733001</v>
      </c>
      <c r="D1934" s="17">
        <v>0.27221249493100602</v>
      </c>
      <c r="E1934" s="17">
        <v>0.23321192023579801</v>
      </c>
      <c r="F1934" s="17"/>
      <c r="G1934" s="17">
        <v>0.30014810375347101</v>
      </c>
      <c r="H1934" s="17">
        <v>0.23855344387337099</v>
      </c>
      <c r="I1934" s="17">
        <v>0.24982200540805999</v>
      </c>
      <c r="J1934" s="17">
        <v>0.25429247853519998</v>
      </c>
      <c r="K1934" s="17">
        <v>0.22082801740289601</v>
      </c>
      <c r="L1934" s="17">
        <v>0.247119231444028</v>
      </c>
      <c r="M1934" s="17"/>
      <c r="N1934" s="17">
        <v>0.21777919551205699</v>
      </c>
      <c r="O1934" s="17">
        <v>0.286197267869367</v>
      </c>
      <c r="P1934" s="17">
        <v>0.297067893646909</v>
      </c>
      <c r="Q1934" s="17">
        <v>0.25598091223178998</v>
      </c>
      <c r="R1934" s="17"/>
      <c r="S1934" s="17">
        <v>0.25</v>
      </c>
      <c r="T1934" s="17">
        <v>0.266666666666667</v>
      </c>
      <c r="U1934" s="17">
        <v>0.29411764705882398</v>
      </c>
      <c r="V1934" s="17">
        <v>0.28571428571428598</v>
      </c>
      <c r="W1934" s="17">
        <v>0.186440677966102</v>
      </c>
      <c r="X1934" s="17">
        <v>0.177215189873418</v>
      </c>
      <c r="Y1934" s="17">
        <v>0.24285714285714299</v>
      </c>
      <c r="Z1934" s="17">
        <v>0.25581395348837199</v>
      </c>
      <c r="AA1934" s="17">
        <v>0.25555555555555598</v>
      </c>
      <c r="AB1934" s="17"/>
      <c r="AC1934" s="17">
        <v>0.224290297999825</v>
      </c>
      <c r="AD1934" s="17">
        <v>0.248682548721499</v>
      </c>
      <c r="AE1934" s="17">
        <v>0.27971386769997703</v>
      </c>
      <c r="AF1934" s="17"/>
      <c r="AG1934" s="17">
        <v>0.24596167652930401</v>
      </c>
      <c r="AH1934" s="17">
        <v>0.23772254042479199</v>
      </c>
      <c r="AI1934" s="17">
        <v>0.20096145955973399</v>
      </c>
      <c r="AJ1934" s="17">
        <v>0.403893089893895</v>
      </c>
      <c r="AK1934" s="17">
        <v>0.262843755579453</v>
      </c>
      <c r="AL1934" s="17"/>
      <c r="AM1934" s="17">
        <v>0.27372556943842902</v>
      </c>
      <c r="AN1934" s="17">
        <v>0.30397596546980599</v>
      </c>
      <c r="AO1934" s="17">
        <v>0.24583603344920499</v>
      </c>
      <c r="AP1934" s="17">
        <v>0.21049985971742199</v>
      </c>
      <c r="AQ1934" s="17">
        <v>0.128072996142713</v>
      </c>
      <c r="AR1934" s="17"/>
      <c r="AS1934" s="17">
        <v>0.24675861346562999</v>
      </c>
      <c r="AT1934" s="17">
        <v>0.233905174288637</v>
      </c>
      <c r="AU1934" s="17">
        <v>0.23555925624112101</v>
      </c>
      <c r="AV1934" s="17">
        <v>0.30263814963081598</v>
      </c>
      <c r="AW1934" s="17"/>
      <c r="AX1934" s="17">
        <v>0.24593808299886699</v>
      </c>
      <c r="AY1934" s="17"/>
      <c r="AZ1934" s="17">
        <v>0.24747499338574899</v>
      </c>
      <c r="BA1934" s="17">
        <v>0.28173338127083802</v>
      </c>
      <c r="BB1934" s="17">
        <v>0.20824323007934201</v>
      </c>
      <c r="BC1934" s="17"/>
      <c r="BD1934" s="17">
        <v>0.21348368631688</v>
      </c>
      <c r="BE1934" s="17">
        <v>0.281851335937856</v>
      </c>
    </row>
    <row r="1935" spans="2:57" x14ac:dyDescent="0.35">
      <c r="B1935" t="s">
        <v>712</v>
      </c>
      <c r="C1935" s="17">
        <v>0.19169317784934001</v>
      </c>
      <c r="D1935" s="17">
        <v>0.209022302302733</v>
      </c>
      <c r="E1935" s="17">
        <v>0.18240313277565701</v>
      </c>
      <c r="F1935" s="17"/>
      <c r="G1935" s="17">
        <v>0.37450047926713897</v>
      </c>
      <c r="H1935" s="17">
        <v>0.140533003653667</v>
      </c>
      <c r="I1935" s="17">
        <v>0.191390364351783</v>
      </c>
      <c r="J1935" s="17">
        <v>0.199980297407781</v>
      </c>
      <c r="K1935" s="17">
        <v>0.17024871749266701</v>
      </c>
      <c r="L1935" s="17">
        <v>0.14289816342011899</v>
      </c>
      <c r="M1935" s="17"/>
      <c r="N1935" s="17">
        <v>0.208597516811973</v>
      </c>
      <c r="O1935" s="17">
        <v>0.14316720875217101</v>
      </c>
      <c r="P1935" s="17">
        <v>0.20137636006358201</v>
      </c>
      <c r="Q1935" s="17">
        <v>0.20815251514006899</v>
      </c>
      <c r="R1935" s="17"/>
      <c r="S1935" s="17">
        <v>0.15</v>
      </c>
      <c r="T1935" s="17">
        <v>0.20952380952381</v>
      </c>
      <c r="U1935" s="17">
        <v>0.11764705882352899</v>
      </c>
      <c r="V1935" s="17">
        <v>0.317460317460317</v>
      </c>
      <c r="W1935" s="17">
        <v>0.20338983050847501</v>
      </c>
      <c r="X1935" s="17">
        <v>0.151898734177215</v>
      </c>
      <c r="Y1935" s="17">
        <v>0.17142857142857101</v>
      </c>
      <c r="Z1935" s="17">
        <v>0.162790697674419</v>
      </c>
      <c r="AA1935" s="17">
        <v>0.22222222222222199</v>
      </c>
      <c r="AB1935" s="17"/>
      <c r="AC1935" s="17">
        <v>0.169316432845008</v>
      </c>
      <c r="AD1935" s="17">
        <v>0.191686033661467</v>
      </c>
      <c r="AE1935" s="17">
        <v>0.175091297953339</v>
      </c>
      <c r="AF1935" s="17"/>
      <c r="AG1935" s="17">
        <v>0.136447864735074</v>
      </c>
      <c r="AH1935" s="17">
        <v>0.21800082387036501</v>
      </c>
      <c r="AI1935" s="17">
        <v>0.20246687321144899</v>
      </c>
      <c r="AJ1935" s="17">
        <v>0.20363788954449299</v>
      </c>
      <c r="AK1935" s="17">
        <v>0.24180178889524101</v>
      </c>
      <c r="AL1935" s="17"/>
      <c r="AM1935" s="17">
        <v>0.16745513009916699</v>
      </c>
      <c r="AN1935" s="17">
        <v>0.150207259097762</v>
      </c>
      <c r="AO1935" s="17">
        <v>0.21371494252822501</v>
      </c>
      <c r="AP1935" s="17">
        <v>0.18801825803389799</v>
      </c>
      <c r="AQ1935" s="17">
        <v>0.133976304565255</v>
      </c>
      <c r="AR1935" s="17"/>
      <c r="AS1935" s="17">
        <v>0.24311067859386901</v>
      </c>
      <c r="AT1935" s="17">
        <v>0.20423347594966701</v>
      </c>
      <c r="AU1935" s="17">
        <v>0.126559570074957</v>
      </c>
      <c r="AV1935" s="17">
        <v>0.165425160217363</v>
      </c>
      <c r="AW1935" s="17"/>
      <c r="AX1935" s="17">
        <v>0.18271021643457599</v>
      </c>
      <c r="AY1935" s="17"/>
      <c r="AZ1935" s="17">
        <v>0.22095370109592299</v>
      </c>
      <c r="BA1935" s="17">
        <v>0.20211917043185099</v>
      </c>
      <c r="BB1935" s="17">
        <v>0.15255176819880301</v>
      </c>
      <c r="BC1935" s="17"/>
      <c r="BD1935" s="17">
        <v>0.21546611086591</v>
      </c>
      <c r="BE1935" s="17">
        <v>0.18405120152916701</v>
      </c>
    </row>
    <row r="1936" spans="2:57" x14ac:dyDescent="0.35">
      <c r="B1936" t="s">
        <v>713</v>
      </c>
      <c r="C1936" s="17">
        <v>0.18547088756355001</v>
      </c>
      <c r="D1936" s="17">
        <v>0.19377218009375999</v>
      </c>
      <c r="E1936" s="17">
        <v>0.181460909758942</v>
      </c>
      <c r="F1936" s="17"/>
      <c r="G1936" s="17">
        <v>0.11864949416834</v>
      </c>
      <c r="H1936" s="17">
        <v>0.177837463702743</v>
      </c>
      <c r="I1936" s="17">
        <v>0.183955579149918</v>
      </c>
      <c r="J1936" s="17">
        <v>0.22443089456152601</v>
      </c>
      <c r="K1936" s="17">
        <v>0.224569283178433</v>
      </c>
      <c r="L1936" s="17">
        <v>0.13009146453394199</v>
      </c>
      <c r="M1936" s="17"/>
      <c r="N1936" s="17">
        <v>0.19109588646074899</v>
      </c>
      <c r="O1936" s="17">
        <v>0.156055760955564</v>
      </c>
      <c r="P1936" s="17">
        <v>0.15974243035656099</v>
      </c>
      <c r="Q1936" s="17">
        <v>0.26865787597398899</v>
      </c>
      <c r="R1936" s="17"/>
      <c r="S1936" s="17">
        <v>0.15</v>
      </c>
      <c r="T1936" s="17">
        <v>0.161904761904762</v>
      </c>
      <c r="U1936" s="17">
        <v>0.14705882352941199</v>
      </c>
      <c r="V1936" s="17">
        <v>0.206349206349206</v>
      </c>
      <c r="W1936" s="17">
        <v>0.152542372881356</v>
      </c>
      <c r="X1936" s="17">
        <v>0.240506329113924</v>
      </c>
      <c r="Y1936" s="17">
        <v>0.22857142857142901</v>
      </c>
      <c r="Z1936" s="17">
        <v>0.25581395348837199</v>
      </c>
      <c r="AA1936" s="17">
        <v>0.18888888888888899</v>
      </c>
      <c r="AB1936" s="17"/>
      <c r="AC1936" s="17">
        <v>0.22245777644110801</v>
      </c>
      <c r="AD1936" s="17">
        <v>0.192484940008285</v>
      </c>
      <c r="AE1936" s="17">
        <v>0.10527264329661699</v>
      </c>
      <c r="AF1936" s="17"/>
      <c r="AG1936" s="17">
        <v>0.18714131782547799</v>
      </c>
      <c r="AH1936" s="17">
        <v>0.20184314116604199</v>
      </c>
      <c r="AI1936" s="17">
        <v>0.14801329141250499</v>
      </c>
      <c r="AJ1936" s="17">
        <v>0.18883113101711901</v>
      </c>
      <c r="AK1936" s="17">
        <v>0.150114275654851</v>
      </c>
      <c r="AL1936" s="17"/>
      <c r="AM1936" s="17">
        <v>0.17371472339907801</v>
      </c>
      <c r="AN1936" s="17">
        <v>0.16948531400206601</v>
      </c>
      <c r="AO1936" s="17">
        <v>0.173564904091286</v>
      </c>
      <c r="AP1936" s="17">
        <v>0.24499202701129</v>
      </c>
      <c r="AQ1936" s="17">
        <v>0.13049508527432699</v>
      </c>
      <c r="AR1936" s="17"/>
      <c r="AS1936" s="17">
        <v>0.180758750491613</v>
      </c>
      <c r="AT1936" s="17">
        <v>0.17701047156310501</v>
      </c>
      <c r="AU1936" s="17">
        <v>0.162633207949476</v>
      </c>
      <c r="AV1936" s="17">
        <v>0.245580029864822</v>
      </c>
      <c r="AW1936" s="17"/>
      <c r="AX1936" s="17">
        <v>0.18821100063230101</v>
      </c>
      <c r="AY1936" s="17"/>
      <c r="AZ1936" s="17">
        <v>0.15087979124783099</v>
      </c>
      <c r="BA1936" s="17">
        <v>0.20888686416497201</v>
      </c>
      <c r="BB1936" s="17">
        <v>0.19007934147998301</v>
      </c>
      <c r="BC1936" s="17"/>
      <c r="BD1936" s="17">
        <v>0.15878450897844601</v>
      </c>
      <c r="BE1936" s="17">
        <v>0.228362210256876</v>
      </c>
    </row>
    <row r="1937" spans="2:57" x14ac:dyDescent="0.35">
      <c r="B1937" t="s">
        <v>714</v>
      </c>
      <c r="C1937" s="17">
        <v>0.177337621227735</v>
      </c>
      <c r="D1937" s="17">
        <v>0.201848362350011</v>
      </c>
      <c r="E1937" s="17">
        <v>0.16375652472635299</v>
      </c>
      <c r="F1937" s="17"/>
      <c r="G1937" s="17">
        <v>0.17072396493949499</v>
      </c>
      <c r="H1937" s="17">
        <v>0.24786052583700799</v>
      </c>
      <c r="I1937" s="17">
        <v>0.18477604772889</v>
      </c>
      <c r="J1937" s="17">
        <v>0.10226793146900801</v>
      </c>
      <c r="K1937" s="17">
        <v>0.16885716927434299</v>
      </c>
      <c r="L1937" s="17">
        <v>5.3235401881494698E-2</v>
      </c>
      <c r="M1937" s="17"/>
      <c r="N1937" s="17">
        <v>0.17238272457582399</v>
      </c>
      <c r="O1937" s="17">
        <v>0.165891565284011</v>
      </c>
      <c r="P1937" s="17">
        <v>0.18558655707428501</v>
      </c>
      <c r="Q1937" s="17">
        <v>0.22099766533208701</v>
      </c>
      <c r="R1937" s="17"/>
      <c r="S1937" s="17">
        <v>0.21666666666666701</v>
      </c>
      <c r="T1937" s="17">
        <v>0.114285714285714</v>
      </c>
      <c r="U1937" s="17">
        <v>8.8235294117647106E-2</v>
      </c>
      <c r="V1937" s="17">
        <v>0.22222222222222199</v>
      </c>
      <c r="W1937" s="17">
        <v>0.169491525423729</v>
      </c>
      <c r="X1937" s="17">
        <v>0.278481012658228</v>
      </c>
      <c r="Y1937" s="17">
        <v>0.22857142857142901</v>
      </c>
      <c r="Z1937" s="17">
        <v>0.186046511627907</v>
      </c>
      <c r="AA1937" s="17">
        <v>0.122222222222222</v>
      </c>
      <c r="AB1937" s="17"/>
      <c r="AC1937" s="17">
        <v>0.14150393077612899</v>
      </c>
      <c r="AD1937" s="17">
        <v>0.18227554150387801</v>
      </c>
      <c r="AE1937" s="17">
        <v>0.242116863326373</v>
      </c>
      <c r="AF1937" s="17"/>
      <c r="AG1937" s="17">
        <v>0.200840680974568</v>
      </c>
      <c r="AH1937" s="17">
        <v>0.16937577876000001</v>
      </c>
      <c r="AI1937" s="17">
        <v>0.183065650481881</v>
      </c>
      <c r="AJ1937" s="17">
        <v>0</v>
      </c>
      <c r="AK1937" s="17">
        <v>0.144979507330838</v>
      </c>
      <c r="AL1937" s="17"/>
      <c r="AM1937" s="17">
        <v>0.14650720142307699</v>
      </c>
      <c r="AN1937" s="17">
        <v>0.18881409773674299</v>
      </c>
      <c r="AO1937" s="17">
        <v>0.163362588040454</v>
      </c>
      <c r="AP1937" s="17">
        <v>0.21276495795394901</v>
      </c>
      <c r="AQ1937" s="17">
        <v>0.262049300707969</v>
      </c>
      <c r="AR1937" s="17"/>
      <c r="AS1937" s="17">
        <v>0.17693637102461399</v>
      </c>
      <c r="AT1937" s="17">
        <v>0.21088781571845699</v>
      </c>
      <c r="AU1937" s="17">
        <v>0.130880998416227</v>
      </c>
      <c r="AV1937" s="17">
        <v>0.16549571883613701</v>
      </c>
      <c r="AW1937" s="17"/>
      <c r="AX1937" s="17">
        <v>0.16620032692450101</v>
      </c>
      <c r="AY1937" s="17"/>
      <c r="AZ1937" s="17">
        <v>0.198177321671374</v>
      </c>
      <c r="BA1937" s="17">
        <v>0.20698449630902499</v>
      </c>
      <c r="BB1937" s="17">
        <v>0.12191859991302401</v>
      </c>
      <c r="BC1937" s="17"/>
      <c r="BD1937" s="17">
        <v>0.18080121008424099</v>
      </c>
      <c r="BE1937" s="17">
        <v>0.18992122258595301</v>
      </c>
    </row>
    <row r="1938" spans="2:57" x14ac:dyDescent="0.35">
      <c r="B1938" t="s">
        <v>715</v>
      </c>
      <c r="C1938" s="17">
        <v>0.17093286100386099</v>
      </c>
      <c r="D1938" s="17">
        <v>0.193034872100216</v>
      </c>
      <c r="E1938" s="17">
        <v>0.15873823905218801</v>
      </c>
      <c r="F1938" s="17"/>
      <c r="G1938" s="17">
        <v>0.34851355130632999</v>
      </c>
      <c r="H1938" s="17">
        <v>0.211608271625401</v>
      </c>
      <c r="I1938" s="17">
        <v>0.145525272953899</v>
      </c>
      <c r="J1938" s="17">
        <v>0.100188352034133</v>
      </c>
      <c r="K1938" s="17">
        <v>0.142066144410292</v>
      </c>
      <c r="L1938" s="17">
        <v>5.4097745791340697E-2</v>
      </c>
      <c r="M1938" s="17"/>
      <c r="N1938" s="17">
        <v>0.17446068911468299</v>
      </c>
      <c r="O1938" s="17">
        <v>0.16050025094488801</v>
      </c>
      <c r="P1938" s="17">
        <v>0.168088221228369</v>
      </c>
      <c r="Q1938" s="17">
        <v>0.19522430548242001</v>
      </c>
      <c r="R1938" s="17"/>
      <c r="S1938" s="17">
        <v>0.21666666666666701</v>
      </c>
      <c r="T1938" s="17">
        <v>0.20952380952381</v>
      </c>
      <c r="U1938" s="17">
        <v>0.11764705882352899</v>
      </c>
      <c r="V1938" s="17">
        <v>0.206349206349206</v>
      </c>
      <c r="W1938" s="17">
        <v>0.169491525423729</v>
      </c>
      <c r="X1938" s="17">
        <v>0.20253164556962</v>
      </c>
      <c r="Y1938" s="17">
        <v>0.1</v>
      </c>
      <c r="Z1938" s="17">
        <v>0.162790697674419</v>
      </c>
      <c r="AA1938" s="17">
        <v>0.11111111111111099</v>
      </c>
      <c r="AB1938" s="17"/>
      <c r="AC1938" s="17">
        <v>0.110206006427308</v>
      </c>
      <c r="AD1938" s="17">
        <v>0.186106143695591</v>
      </c>
      <c r="AE1938" s="17">
        <v>0.21420716561618799</v>
      </c>
      <c r="AF1938" s="17"/>
      <c r="AG1938" s="17">
        <v>0.15873074493768599</v>
      </c>
      <c r="AH1938" s="17">
        <v>0.17246462495628201</v>
      </c>
      <c r="AI1938" s="17">
        <v>0.10869917483930699</v>
      </c>
      <c r="AJ1938" s="17">
        <v>0</v>
      </c>
      <c r="AK1938" s="17">
        <v>0.13261921606729701</v>
      </c>
      <c r="AL1938" s="17"/>
      <c r="AM1938" s="17">
        <v>0.17487274485697299</v>
      </c>
      <c r="AN1938" s="17">
        <v>0.14125424148829799</v>
      </c>
      <c r="AO1938" s="17">
        <v>0.15387379133579199</v>
      </c>
      <c r="AP1938" s="17">
        <v>0.20582221851579499</v>
      </c>
      <c r="AQ1938" s="17">
        <v>0.303939171219684</v>
      </c>
      <c r="AR1938" s="17"/>
      <c r="AS1938" s="17">
        <v>0.120756648249909</v>
      </c>
      <c r="AT1938" s="17">
        <v>0.241954199505762</v>
      </c>
      <c r="AU1938" s="17">
        <v>8.4109930641063604E-2</v>
      </c>
      <c r="AV1938" s="17">
        <v>0.21501142925773201</v>
      </c>
      <c r="AW1938" s="17"/>
      <c r="AX1938" s="17">
        <v>0.16747179660462999</v>
      </c>
      <c r="AY1938" s="17"/>
      <c r="AZ1938" s="17">
        <v>0.21670512702973699</v>
      </c>
      <c r="BA1938" s="17">
        <v>0.16160424732671899</v>
      </c>
      <c r="BB1938" s="17">
        <v>0.13625881206129201</v>
      </c>
      <c r="BC1938" s="17"/>
      <c r="BD1938" s="17">
        <v>0.18122602787867301</v>
      </c>
      <c r="BE1938" s="17">
        <v>0.187011191796075</v>
      </c>
    </row>
    <row r="1939" spans="2:57" x14ac:dyDescent="0.35">
      <c r="B1939" t="s">
        <v>716</v>
      </c>
      <c r="C1939" s="17">
        <v>0.128565033719514</v>
      </c>
      <c r="D1939" s="17">
        <v>0.13799398881943301</v>
      </c>
      <c r="E1939" s="17">
        <v>0.12362430552836801</v>
      </c>
      <c r="F1939" s="17"/>
      <c r="G1939" s="17">
        <v>0.137589276645041</v>
      </c>
      <c r="H1939" s="17">
        <v>0.13913219602659399</v>
      </c>
      <c r="I1939" s="17">
        <v>0.167749508486528</v>
      </c>
      <c r="J1939" s="17">
        <v>0.109919647075389</v>
      </c>
      <c r="K1939" s="17">
        <v>7.9131662473201206E-2</v>
      </c>
      <c r="L1939" s="17">
        <v>5.6060869715137601E-2</v>
      </c>
      <c r="M1939" s="17"/>
      <c r="N1939" s="17">
        <v>0.124298710076318</v>
      </c>
      <c r="O1939" s="17">
        <v>0.13778093573644101</v>
      </c>
      <c r="P1939" s="17">
        <v>0.15489196770473901</v>
      </c>
      <c r="Q1939" s="17">
        <v>9.69885157393863E-2</v>
      </c>
      <c r="R1939" s="17"/>
      <c r="S1939" s="17">
        <v>0.125</v>
      </c>
      <c r="T1939" s="17">
        <v>0.14285714285714299</v>
      </c>
      <c r="U1939" s="17">
        <v>0.23529411764705899</v>
      </c>
      <c r="V1939" s="17">
        <v>0.126984126984127</v>
      </c>
      <c r="W1939" s="17">
        <v>0.101694915254237</v>
      </c>
      <c r="X1939" s="17">
        <v>0.126582278481013</v>
      </c>
      <c r="Y1939" s="17">
        <v>0.114285714285714</v>
      </c>
      <c r="Z1939" s="17">
        <v>0.116279069767442</v>
      </c>
      <c r="AA1939" s="17">
        <v>6.6666666666666693E-2</v>
      </c>
      <c r="AB1939" s="17"/>
      <c r="AC1939" s="17">
        <v>0.124862120429597</v>
      </c>
      <c r="AD1939" s="17">
        <v>0.14451854402981601</v>
      </c>
      <c r="AE1939" s="17">
        <v>0.104305701342655</v>
      </c>
      <c r="AF1939" s="17"/>
      <c r="AG1939" s="17">
        <v>0.11783840852253701</v>
      </c>
      <c r="AH1939" s="17">
        <v>0.12755234740218399</v>
      </c>
      <c r="AI1939" s="17">
        <v>0.20113466668587801</v>
      </c>
      <c r="AJ1939" s="17">
        <v>0</v>
      </c>
      <c r="AK1939" s="17">
        <v>0.134225355610017</v>
      </c>
      <c r="AL1939" s="17"/>
      <c r="AM1939" s="17">
        <v>0.125590191668247</v>
      </c>
      <c r="AN1939" s="17">
        <v>0.11446529661323999</v>
      </c>
      <c r="AO1939" s="17">
        <v>9.7490335045922805E-2</v>
      </c>
      <c r="AP1939" s="17">
        <v>0.16510073819227</v>
      </c>
      <c r="AQ1939" s="17">
        <v>0</v>
      </c>
      <c r="AR1939" s="17"/>
      <c r="AS1939" s="17">
        <v>9.7623756365972703E-2</v>
      </c>
      <c r="AT1939" s="17">
        <v>0.144945141123482</v>
      </c>
      <c r="AU1939" s="17">
        <v>0.120649039338859</v>
      </c>
      <c r="AV1939" s="17">
        <v>0.15517204592421999</v>
      </c>
      <c r="AW1939" s="17"/>
      <c r="AX1939" s="17">
        <v>0.11713651528067701</v>
      </c>
      <c r="AY1939" s="17"/>
      <c r="AZ1939" s="17">
        <v>0.136799541019479</v>
      </c>
      <c r="BA1939" s="17">
        <v>9.4521351075419799E-2</v>
      </c>
      <c r="BB1939" s="17">
        <v>0.151656326538717</v>
      </c>
      <c r="BC1939" s="17"/>
      <c r="BD1939" s="17">
        <v>0.107967037685745</v>
      </c>
      <c r="BE1939" s="17">
        <v>0.15495050534490901</v>
      </c>
    </row>
    <row r="1940" spans="2:57" x14ac:dyDescent="0.35">
      <c r="B1940" t="s">
        <v>81</v>
      </c>
      <c r="C1940" s="17">
        <v>2.3697716708557599E-2</v>
      </c>
      <c r="D1940" s="17">
        <v>2.6451006912514601E-2</v>
      </c>
      <c r="E1940" s="17">
        <v>2.2189913762944002E-2</v>
      </c>
      <c r="F1940" s="17"/>
      <c r="G1940" s="17">
        <v>4.2108907022039697E-2</v>
      </c>
      <c r="H1940" s="17">
        <v>4.0681710304621699E-2</v>
      </c>
      <c r="I1940" s="17">
        <v>5.1402417754417701E-3</v>
      </c>
      <c r="J1940" s="17">
        <v>2.3709233642154201E-2</v>
      </c>
      <c r="K1940" s="17">
        <v>0</v>
      </c>
      <c r="L1940" s="17">
        <v>5.4295807484920001E-2</v>
      </c>
      <c r="M1940" s="17"/>
      <c r="N1940" s="17">
        <v>2.23122857728815E-2</v>
      </c>
      <c r="O1940" s="17">
        <v>1.6700385160488398E-2</v>
      </c>
      <c r="P1940" s="17">
        <v>9.0988338879260892E-3</v>
      </c>
      <c r="Q1940" s="17">
        <v>5.8426116593711303E-2</v>
      </c>
      <c r="R1940" s="17"/>
      <c r="S1940" s="17">
        <v>2.5000000000000001E-2</v>
      </c>
      <c r="T1940" s="17">
        <v>1.9047619047619001E-2</v>
      </c>
      <c r="U1940" s="17">
        <v>0</v>
      </c>
      <c r="V1940" s="17">
        <v>0</v>
      </c>
      <c r="W1940" s="17">
        <v>5.0847457627118599E-2</v>
      </c>
      <c r="X1940" s="17">
        <v>7.5949367088607597E-2</v>
      </c>
      <c r="Y1940" s="17">
        <v>1.4285714285714299E-2</v>
      </c>
      <c r="Z1940" s="17">
        <v>0</v>
      </c>
      <c r="AA1940" s="17">
        <v>2.2222222222222199E-2</v>
      </c>
      <c r="AB1940" s="17"/>
      <c r="AC1940" s="17">
        <v>2.6742300769051999E-2</v>
      </c>
      <c r="AD1940" s="17">
        <v>2.4321628230340502E-2</v>
      </c>
      <c r="AE1940" s="17">
        <v>1.19949761377556E-2</v>
      </c>
      <c r="AF1940" s="17"/>
      <c r="AG1940" s="17">
        <v>1.7010018792004401E-2</v>
      </c>
      <c r="AH1940" s="17">
        <v>2.0189476036437101E-2</v>
      </c>
      <c r="AI1940" s="17">
        <v>3.9147535309031103E-2</v>
      </c>
      <c r="AJ1940" s="17">
        <v>0.20363788954449299</v>
      </c>
      <c r="AK1940" s="17">
        <v>0</v>
      </c>
      <c r="AL1940" s="17"/>
      <c r="AM1940" s="17">
        <v>6.7212701506798103E-2</v>
      </c>
      <c r="AN1940" s="17">
        <v>3.0318109251019101E-2</v>
      </c>
      <c r="AO1940" s="17">
        <v>2.6739124796447099E-2</v>
      </c>
      <c r="AP1940" s="17">
        <v>5.0891591501395902E-3</v>
      </c>
      <c r="AQ1940" s="17">
        <v>3.9307395106195298E-2</v>
      </c>
      <c r="AR1940" s="17"/>
      <c r="AS1940" s="17">
        <v>3.1859418157867601E-2</v>
      </c>
      <c r="AT1940" s="17">
        <v>1.5373312235263401E-2</v>
      </c>
      <c r="AU1940" s="17">
        <v>2.4716637046776901E-2</v>
      </c>
      <c r="AV1940" s="17">
        <v>2.7512879141546698E-2</v>
      </c>
      <c r="AW1940" s="17"/>
      <c r="AX1940" s="17">
        <v>2.2425366192052699E-2</v>
      </c>
      <c r="AY1940" s="17"/>
      <c r="AZ1940" s="17">
        <v>3.15639037373125E-2</v>
      </c>
      <c r="BA1940" s="17">
        <v>2.21805065059184E-2</v>
      </c>
      <c r="BB1940" s="17">
        <v>9.7495926934779292E-3</v>
      </c>
      <c r="BC1940" s="17"/>
      <c r="BD1940" s="17">
        <v>2.9219405322699499E-2</v>
      </c>
      <c r="BE1940" s="17">
        <v>1.5759528689167399E-2</v>
      </c>
    </row>
    <row r="1941" spans="2:57" x14ac:dyDescent="0.35">
      <c r="B1941" t="s">
        <v>168</v>
      </c>
      <c r="C1941" s="17">
        <v>5.8584117407646796E-3</v>
      </c>
      <c r="D1941" s="17">
        <v>0</v>
      </c>
      <c r="E1941" s="17">
        <v>9.3313255270706004E-3</v>
      </c>
      <c r="F1941" s="17"/>
      <c r="G1941" s="17">
        <v>0</v>
      </c>
      <c r="H1941" s="17">
        <v>0</v>
      </c>
      <c r="I1941" s="17">
        <v>0</v>
      </c>
      <c r="J1941" s="17">
        <v>3.4248225928188498E-2</v>
      </c>
      <c r="K1941" s="17">
        <v>0</v>
      </c>
      <c r="L1941" s="17">
        <v>0</v>
      </c>
      <c r="M1941" s="17"/>
      <c r="N1941" s="17">
        <v>1.15803032432084E-2</v>
      </c>
      <c r="O1941" s="17">
        <v>0</v>
      </c>
      <c r="P1941" s="17">
        <v>0</v>
      </c>
      <c r="Q1941" s="17">
        <v>0</v>
      </c>
      <c r="R1941" s="17"/>
      <c r="S1941" s="17">
        <v>0</v>
      </c>
      <c r="T1941" s="17">
        <v>0</v>
      </c>
      <c r="U1941" s="17">
        <v>2.9411764705882401E-2</v>
      </c>
      <c r="V1941" s="17">
        <v>0</v>
      </c>
      <c r="W1941" s="17">
        <v>0</v>
      </c>
      <c r="X1941" s="17">
        <v>0</v>
      </c>
      <c r="Y1941" s="17">
        <v>1.4285714285714299E-2</v>
      </c>
      <c r="Z1941" s="17">
        <v>0</v>
      </c>
      <c r="AA1941" s="17">
        <v>1.1111111111111099E-2</v>
      </c>
      <c r="AB1941" s="17"/>
      <c r="AC1941" s="17">
        <v>1.4061369608664E-2</v>
      </c>
      <c r="AD1941" s="17">
        <v>2.7767302924242101E-3</v>
      </c>
      <c r="AE1941" s="17">
        <v>0</v>
      </c>
      <c r="AF1941" s="17"/>
      <c r="AG1941" s="17">
        <v>9.2777913802399303E-3</v>
      </c>
      <c r="AH1941" s="17">
        <v>3.4638096987433301E-3</v>
      </c>
      <c r="AI1941" s="17">
        <v>1.9626239901541599E-2</v>
      </c>
      <c r="AJ1941" s="17">
        <v>0</v>
      </c>
      <c r="AK1941" s="17">
        <v>0</v>
      </c>
      <c r="AL1941" s="17"/>
      <c r="AM1941" s="17">
        <v>0</v>
      </c>
      <c r="AN1941" s="17">
        <v>1.7297525018034499E-2</v>
      </c>
      <c r="AO1941" s="17">
        <v>3.7074649491889598E-3</v>
      </c>
      <c r="AP1941" s="17">
        <v>5.4882138517537097E-3</v>
      </c>
      <c r="AQ1941" s="17">
        <v>0</v>
      </c>
      <c r="AR1941" s="17"/>
      <c r="AS1941" s="17">
        <v>5.2351790280776699E-3</v>
      </c>
      <c r="AT1941" s="17">
        <v>0</v>
      </c>
      <c r="AU1941" s="17">
        <v>1.38276252578947E-2</v>
      </c>
      <c r="AV1941" s="17">
        <v>9.3284168632193406E-3</v>
      </c>
      <c r="AW1941" s="17"/>
      <c r="AX1941" s="17">
        <v>5.6158213559885902E-3</v>
      </c>
      <c r="AY1941" s="17"/>
      <c r="AZ1941" s="17">
        <v>0</v>
      </c>
      <c r="BA1941" s="17">
        <v>8.0654065108943691E-3</v>
      </c>
      <c r="BB1941" s="17">
        <v>9.5591816248857507E-3</v>
      </c>
      <c r="BC1941" s="17"/>
      <c r="BD1941" s="17">
        <v>3.27298623136482E-3</v>
      </c>
      <c r="BE1941" s="17">
        <v>0</v>
      </c>
    </row>
    <row r="1942" spans="2:57" x14ac:dyDescent="0.35">
      <c r="C1942" s="17"/>
      <c r="D1942" s="17"/>
      <c r="E1942" s="17"/>
      <c r="F1942" s="17"/>
      <c r="G1942" s="17"/>
      <c r="H1942" s="17"/>
      <c r="I1942" s="17"/>
      <c r="J1942" s="17"/>
      <c r="K1942" s="17"/>
      <c r="L1942" s="17"/>
      <c r="M1942" s="17"/>
      <c r="N1942" s="17"/>
      <c r="O1942" s="17"/>
      <c r="P1942" s="17"/>
      <c r="Q1942" s="17"/>
      <c r="R1942" s="17"/>
      <c r="S1942" s="17"/>
      <c r="T1942" s="17"/>
      <c r="U1942" s="17"/>
      <c r="V1942" s="17"/>
      <c r="W1942" s="17"/>
      <c r="X1942" s="17"/>
      <c r="Y1942" s="17"/>
      <c r="Z1942" s="17"/>
      <c r="AA1942" s="17"/>
      <c r="AB1942" s="17"/>
      <c r="AC1942" s="17"/>
      <c r="AD1942" s="17"/>
      <c r="AE1942" s="17"/>
      <c r="AF1942" s="17"/>
      <c r="AG1942" s="17"/>
      <c r="AH1942" s="17"/>
      <c r="AI1942" s="17"/>
      <c r="AJ1942" s="17"/>
      <c r="AK1942" s="17"/>
      <c r="AL1942" s="17"/>
      <c r="AM1942" s="17"/>
      <c r="AN1942" s="17"/>
      <c r="AO1942" s="17"/>
      <c r="AP1942" s="17"/>
      <c r="AQ1942" s="17"/>
      <c r="AR1942" s="17"/>
      <c r="AS1942" s="17"/>
      <c r="AT1942" s="17"/>
      <c r="AU1942" s="17"/>
      <c r="AV1942" s="17"/>
      <c r="AW1942" s="17"/>
      <c r="AX1942" s="17"/>
      <c r="AY1942" s="17"/>
      <c r="AZ1942" s="17"/>
      <c r="BA1942" s="17"/>
      <c r="BB1942" s="17"/>
      <c r="BC1942" s="17"/>
      <c r="BD1942" s="17"/>
      <c r="BE1942" s="17"/>
    </row>
    <row r="1943" spans="2:57" x14ac:dyDescent="0.35">
      <c r="B1943" s="6" t="s">
        <v>725</v>
      </c>
      <c r="C1943" s="17"/>
      <c r="D1943" s="17"/>
      <c r="E1943" s="17"/>
      <c r="F1943" s="17"/>
      <c r="G1943" s="17"/>
      <c r="H1943" s="17"/>
      <c r="I1943" s="17"/>
      <c r="J1943" s="17"/>
      <c r="K1943" s="17"/>
      <c r="L1943" s="17"/>
      <c r="M1943" s="17"/>
      <c r="N1943" s="17"/>
      <c r="O1943" s="17"/>
      <c r="P1943" s="17"/>
      <c r="Q1943" s="17"/>
      <c r="R1943" s="17"/>
      <c r="S1943" s="17"/>
      <c r="T1943" s="17"/>
      <c r="U1943" s="17"/>
      <c r="V1943" s="17"/>
      <c r="W1943" s="17"/>
      <c r="X1943" s="17"/>
      <c r="Y1943" s="17"/>
      <c r="Z1943" s="17"/>
      <c r="AA1943" s="17"/>
      <c r="AB1943" s="17"/>
      <c r="AC1943" s="17"/>
      <c r="AD1943" s="17"/>
      <c r="AE1943" s="17"/>
      <c r="AF1943" s="17"/>
      <c r="AG1943" s="17"/>
      <c r="AH1943" s="17"/>
      <c r="AI1943" s="17"/>
      <c r="AJ1943" s="17"/>
      <c r="AK1943" s="17"/>
      <c r="AL1943" s="17"/>
      <c r="AM1943" s="17"/>
      <c r="AN1943" s="17"/>
      <c r="AO1943" s="17"/>
      <c r="AP1943" s="17"/>
      <c r="AQ1943" s="17"/>
      <c r="AR1943" s="17"/>
      <c r="AS1943" s="17"/>
      <c r="AT1943" s="17"/>
      <c r="AU1943" s="17"/>
      <c r="AV1943" s="17"/>
      <c r="AW1943" s="17"/>
      <c r="AX1943" s="17"/>
      <c r="AY1943" s="17"/>
      <c r="AZ1943" s="17"/>
      <c r="BA1943" s="17"/>
      <c r="BB1943" s="17"/>
      <c r="BC1943" s="17"/>
      <c r="BD1943" s="17"/>
      <c r="BE1943" s="17"/>
    </row>
    <row r="1944" spans="2:57" x14ac:dyDescent="0.35">
      <c r="B1944" s="24" t="s">
        <v>684</v>
      </c>
      <c r="C1944" s="17"/>
      <c r="D1944" s="17"/>
      <c r="E1944" s="17"/>
      <c r="F1944" s="17"/>
      <c r="G1944" s="17"/>
      <c r="H1944" s="17"/>
      <c r="I1944" s="17"/>
      <c r="J1944" s="17"/>
      <c r="K1944" s="17"/>
      <c r="L1944" s="17"/>
      <c r="M1944" s="17"/>
      <c r="N1944" s="17"/>
      <c r="O1944" s="17"/>
      <c r="P1944" s="17"/>
      <c r="Q1944" s="17"/>
      <c r="R1944" s="17"/>
      <c r="S1944" s="17"/>
      <c r="T1944" s="17"/>
      <c r="U1944" s="17"/>
      <c r="V1944" s="17"/>
      <c r="W1944" s="17"/>
      <c r="X1944" s="17"/>
      <c r="Y1944" s="17"/>
      <c r="Z1944" s="17"/>
      <c r="AA1944" s="17"/>
      <c r="AB1944" s="17"/>
      <c r="AC1944" s="17"/>
      <c r="AD1944" s="17"/>
      <c r="AE1944" s="17"/>
      <c r="AF1944" s="17"/>
      <c r="AG1944" s="17"/>
      <c r="AH1944" s="17"/>
      <c r="AI1944" s="17"/>
      <c r="AJ1944" s="17"/>
      <c r="AK1944" s="17"/>
      <c r="AL1944" s="17"/>
      <c r="AM1944" s="17"/>
      <c r="AN1944" s="17"/>
      <c r="AO1944" s="17"/>
      <c r="AP1944" s="17"/>
      <c r="AQ1944" s="17"/>
      <c r="AR1944" s="17"/>
      <c r="AS1944" s="17"/>
      <c r="AT1944" s="17"/>
      <c r="AU1944" s="17"/>
      <c r="AV1944" s="17"/>
      <c r="AW1944" s="17"/>
      <c r="AX1944" s="17"/>
      <c r="AY1944" s="17"/>
      <c r="AZ1944" s="17"/>
      <c r="BA1944" s="17"/>
      <c r="BB1944" s="17"/>
      <c r="BC1944" s="17"/>
      <c r="BD1944" s="17"/>
      <c r="BE1944" s="17"/>
    </row>
    <row r="1945" spans="2:57" x14ac:dyDescent="0.35">
      <c r="B1945" t="s">
        <v>718</v>
      </c>
      <c r="C1945" s="17">
        <v>0.208287971517673</v>
      </c>
      <c r="D1945" s="17">
        <v>0.143485537559641</v>
      </c>
      <c r="E1945" s="17">
        <v>0.25724586065834598</v>
      </c>
      <c r="F1945" s="17"/>
      <c r="G1945" s="17">
        <v>7.2669093439615501E-2</v>
      </c>
      <c r="H1945" s="17">
        <v>0.190300884596104</v>
      </c>
      <c r="I1945" s="17">
        <v>0.190397535410508</v>
      </c>
      <c r="J1945" s="17">
        <v>0.31717451721844497</v>
      </c>
      <c r="K1945" s="17">
        <v>0.35136380522963101</v>
      </c>
      <c r="L1945" s="17">
        <v>0.17287033162169799</v>
      </c>
      <c r="M1945" s="17"/>
      <c r="N1945" s="17">
        <v>0.26159379138456601</v>
      </c>
      <c r="O1945" s="17">
        <v>0.15107740054221899</v>
      </c>
      <c r="P1945" s="17">
        <v>0.20045888364456199</v>
      </c>
      <c r="Q1945" s="17">
        <v>8.4242814177405298E-2</v>
      </c>
      <c r="R1945" s="17"/>
      <c r="S1945" s="17">
        <v>0.125</v>
      </c>
      <c r="T1945" s="17">
        <v>0.230769230769231</v>
      </c>
      <c r="U1945" s="17">
        <v>0.41176470588235298</v>
      </c>
      <c r="V1945" s="17">
        <v>0.16129032258064499</v>
      </c>
      <c r="W1945" s="17">
        <v>0.14705882352941199</v>
      </c>
      <c r="X1945" s="17">
        <v>0.17647058823529399</v>
      </c>
      <c r="Y1945" s="17">
        <v>0.114285714285714</v>
      </c>
      <c r="Z1945" s="17">
        <v>0.375</v>
      </c>
      <c r="AA1945" s="17">
        <v>0.27083333333333298</v>
      </c>
      <c r="AB1945" s="17"/>
      <c r="AC1945" s="17">
        <v>0.233480125937507</v>
      </c>
      <c r="AD1945" s="17">
        <v>0.21067078071978099</v>
      </c>
      <c r="AE1945" s="17">
        <v>7.2434463010264696E-2</v>
      </c>
      <c r="AF1945" s="17"/>
      <c r="AG1945" s="17">
        <v>0.20757636187636599</v>
      </c>
      <c r="AH1945" s="17">
        <v>0.24814004798286901</v>
      </c>
      <c r="AI1945" s="17">
        <v>0.12154009948727899</v>
      </c>
      <c r="AJ1945" s="17">
        <v>0</v>
      </c>
      <c r="AK1945" s="17">
        <v>5.561178422923E-2</v>
      </c>
      <c r="AL1945" s="17"/>
      <c r="AM1945" s="17">
        <v>6.2353772737027503E-2</v>
      </c>
      <c r="AN1945" s="17">
        <v>0.22203035018606501</v>
      </c>
      <c r="AO1945" s="17">
        <v>0.216945773376756</v>
      </c>
      <c r="AP1945" s="17">
        <v>0.275710020066882</v>
      </c>
      <c r="AQ1945" s="17">
        <v>0</v>
      </c>
      <c r="AR1945" s="17"/>
      <c r="AS1945" s="17">
        <v>0.14522873813387099</v>
      </c>
      <c r="AT1945" s="17">
        <v>0.228268411988549</v>
      </c>
      <c r="AU1945" s="17">
        <v>0.354114435198641</v>
      </c>
      <c r="AV1945" s="17">
        <v>0.115200093437843</v>
      </c>
      <c r="AW1945" s="17"/>
      <c r="AX1945" s="17">
        <v>0.20997342663732199</v>
      </c>
      <c r="AY1945" s="17"/>
      <c r="AZ1945" s="17">
        <v>0.142432738643339</v>
      </c>
      <c r="BA1945" s="17">
        <v>0.17382950391711599</v>
      </c>
      <c r="BB1945" s="17">
        <v>0.35542693685817101</v>
      </c>
      <c r="BC1945" s="17"/>
      <c r="BD1945" s="17">
        <v>0.161909881728482</v>
      </c>
      <c r="BE1945" s="17">
        <v>0.21220406122194299</v>
      </c>
    </row>
    <row r="1946" spans="2:57" x14ac:dyDescent="0.35">
      <c r="B1946" t="s">
        <v>719</v>
      </c>
      <c r="C1946" s="17">
        <v>0.177269877185912</v>
      </c>
      <c r="D1946" s="17">
        <v>0.176335725892388</v>
      </c>
      <c r="E1946" s="17">
        <v>0.17797562344690299</v>
      </c>
      <c r="F1946" s="17"/>
      <c r="G1946" s="17">
        <v>0.14204630957487399</v>
      </c>
      <c r="H1946" s="17">
        <v>0.184242849840346</v>
      </c>
      <c r="I1946" s="17">
        <v>0.18470220935793399</v>
      </c>
      <c r="J1946" s="17">
        <v>0.22499998164565399</v>
      </c>
      <c r="K1946" s="17">
        <v>7.5492136281934796E-2</v>
      </c>
      <c r="L1946" s="17">
        <v>0.35165991638447103</v>
      </c>
      <c r="M1946" s="17"/>
      <c r="N1946" s="17">
        <v>0.19765755316262101</v>
      </c>
      <c r="O1946" s="17">
        <v>0.17073800846442699</v>
      </c>
      <c r="P1946" s="17">
        <v>0.16230105541680701</v>
      </c>
      <c r="Q1946" s="17">
        <v>0.112442658152363</v>
      </c>
      <c r="R1946" s="17"/>
      <c r="S1946" s="17">
        <v>0.15</v>
      </c>
      <c r="T1946" s="17">
        <v>0.19230769230769201</v>
      </c>
      <c r="U1946" s="17">
        <v>0.11764705882352899</v>
      </c>
      <c r="V1946" s="17">
        <v>0.225806451612903</v>
      </c>
      <c r="W1946" s="17">
        <v>0.23529411764705899</v>
      </c>
      <c r="X1946" s="17">
        <v>0.11764705882352899</v>
      </c>
      <c r="Y1946" s="17">
        <v>0.22857142857142901</v>
      </c>
      <c r="Z1946" s="17">
        <v>0.125</v>
      </c>
      <c r="AA1946" s="17">
        <v>0.20833333333333301</v>
      </c>
      <c r="AB1946" s="17"/>
      <c r="AC1946" s="17">
        <v>0.19684365633915099</v>
      </c>
      <c r="AD1946" s="17">
        <v>0.19133862760290599</v>
      </c>
      <c r="AE1946" s="17">
        <v>2.7256239871552498E-2</v>
      </c>
      <c r="AF1946" s="17"/>
      <c r="AG1946" s="17">
        <v>0.219440805648417</v>
      </c>
      <c r="AH1946" s="17">
        <v>0.15708787562286999</v>
      </c>
      <c r="AI1946" s="17">
        <v>0.16939049700898001</v>
      </c>
      <c r="AJ1946" s="17">
        <v>0</v>
      </c>
      <c r="AK1946" s="17">
        <v>0.12662375486040101</v>
      </c>
      <c r="AL1946" s="17"/>
      <c r="AM1946" s="17">
        <v>0.187415313676743</v>
      </c>
      <c r="AN1946" s="17">
        <v>0.14684198250719299</v>
      </c>
      <c r="AO1946" s="17">
        <v>0.15574750555578601</v>
      </c>
      <c r="AP1946" s="17">
        <v>0.16446956932418999</v>
      </c>
      <c r="AQ1946" s="17">
        <v>0.57100488396099003</v>
      </c>
      <c r="AR1946" s="17"/>
      <c r="AS1946" s="17">
        <v>0.18124598344735501</v>
      </c>
      <c r="AT1946" s="17">
        <v>0.19035447633437999</v>
      </c>
      <c r="AU1946" s="17">
        <v>0.111907244274829</v>
      </c>
      <c r="AV1946" s="17">
        <v>0.190150723882133</v>
      </c>
      <c r="AW1946" s="17"/>
      <c r="AX1946" s="17">
        <v>0.187330555229275</v>
      </c>
      <c r="AY1946" s="17"/>
      <c r="AZ1946" s="17">
        <v>0.225215608619418</v>
      </c>
      <c r="BA1946" s="17">
        <v>0.17618025240937599</v>
      </c>
      <c r="BB1946" s="17">
        <v>0.124803328045137</v>
      </c>
      <c r="BC1946" s="17"/>
      <c r="BD1946" s="17">
        <v>0.21510710342398701</v>
      </c>
      <c r="BE1946" s="17">
        <v>0.16275236831471401</v>
      </c>
    </row>
    <row r="1947" spans="2:57" x14ac:dyDescent="0.35">
      <c r="B1947" t="s">
        <v>720</v>
      </c>
      <c r="C1947" s="17">
        <v>0.258841589329181</v>
      </c>
      <c r="D1947" s="17">
        <v>0.310272190193988</v>
      </c>
      <c r="E1947" s="17">
        <v>0.21998604792763099</v>
      </c>
      <c r="F1947" s="17"/>
      <c r="G1947" s="17">
        <v>0.27011523758300099</v>
      </c>
      <c r="H1947" s="17">
        <v>0.24286331401191</v>
      </c>
      <c r="I1947" s="17">
        <v>0.26068887584851902</v>
      </c>
      <c r="J1947" s="17">
        <v>0.21046172547320499</v>
      </c>
      <c r="K1947" s="17">
        <v>0.29145414456598401</v>
      </c>
      <c r="L1947" s="17">
        <v>0.47546975199383101</v>
      </c>
      <c r="M1947" s="17"/>
      <c r="N1947" s="17">
        <v>0.24028733346499101</v>
      </c>
      <c r="O1947" s="17">
        <v>0.31627296100526098</v>
      </c>
      <c r="P1947" s="17">
        <v>0.23938216236078</v>
      </c>
      <c r="Q1947" s="17">
        <v>0.25064138986428702</v>
      </c>
      <c r="R1947" s="17"/>
      <c r="S1947" s="17">
        <v>0.21249999999999999</v>
      </c>
      <c r="T1947" s="17">
        <v>0.40384615384615402</v>
      </c>
      <c r="U1947" s="17">
        <v>0.11764705882352899</v>
      </c>
      <c r="V1947" s="17">
        <v>0.25806451612903197</v>
      </c>
      <c r="W1947" s="17">
        <v>0.23529411764705899</v>
      </c>
      <c r="X1947" s="17">
        <v>0.35294117647058798</v>
      </c>
      <c r="Y1947" s="17">
        <v>0.17142857142857101</v>
      </c>
      <c r="Z1947" s="17">
        <v>0.20833333333333301</v>
      </c>
      <c r="AA1947" s="17">
        <v>0.27083333333333298</v>
      </c>
      <c r="AB1947" s="17"/>
      <c r="AC1947" s="17">
        <v>0.26024000735407599</v>
      </c>
      <c r="AD1947" s="17">
        <v>0.25813881781498599</v>
      </c>
      <c r="AE1947" s="17">
        <v>0.28543114025376998</v>
      </c>
      <c r="AF1947" s="17"/>
      <c r="AG1947" s="17">
        <v>0.23383290600954301</v>
      </c>
      <c r="AH1947" s="17">
        <v>0.29342794364109898</v>
      </c>
      <c r="AI1947" s="17">
        <v>0.20782768026510001</v>
      </c>
      <c r="AJ1947" s="17">
        <v>0</v>
      </c>
      <c r="AK1947" s="17">
        <v>0.24450172485056301</v>
      </c>
      <c r="AL1947" s="17"/>
      <c r="AM1947" s="17">
        <v>0.23344953667266999</v>
      </c>
      <c r="AN1947" s="17">
        <v>0.226874119436105</v>
      </c>
      <c r="AO1947" s="17">
        <v>0.27405566145583599</v>
      </c>
      <c r="AP1947" s="17">
        <v>0.30018473957119401</v>
      </c>
      <c r="AQ1947" s="17">
        <v>8.2719200488909697E-2</v>
      </c>
      <c r="AR1947" s="17"/>
      <c r="AS1947" s="17">
        <v>0.37250349160622698</v>
      </c>
      <c r="AT1947" s="17">
        <v>0.238771723582028</v>
      </c>
      <c r="AU1947" s="17">
        <v>0.20548423847344</v>
      </c>
      <c r="AV1947" s="17">
        <v>0.2157620781439</v>
      </c>
      <c r="AW1947" s="17"/>
      <c r="AX1947" s="17">
        <v>0.245393015701422</v>
      </c>
      <c r="AY1947" s="17"/>
      <c r="AZ1947" s="17">
        <v>0.265785353549786</v>
      </c>
      <c r="BA1947" s="17">
        <v>0.28822947860075199</v>
      </c>
      <c r="BB1947" s="17">
        <v>0.20317659006442301</v>
      </c>
      <c r="BC1947" s="17"/>
      <c r="BD1947" s="17">
        <v>0.28941482253982798</v>
      </c>
      <c r="BE1947" s="17">
        <v>0.252601987014964</v>
      </c>
    </row>
    <row r="1948" spans="2:57" x14ac:dyDescent="0.35">
      <c r="B1948" t="s">
        <v>721</v>
      </c>
      <c r="C1948" s="17">
        <v>0.142582255631825</v>
      </c>
      <c r="D1948" s="17">
        <v>0.16743360858123801</v>
      </c>
      <c r="E1948" s="17">
        <v>0.12380719259204701</v>
      </c>
      <c r="F1948" s="17"/>
      <c r="G1948" s="17">
        <v>0.16860095400418501</v>
      </c>
      <c r="H1948" s="17">
        <v>0.15079875139787199</v>
      </c>
      <c r="I1948" s="17">
        <v>0.209855332823524</v>
      </c>
      <c r="J1948" s="17">
        <v>7.5549239392549705E-2</v>
      </c>
      <c r="K1948" s="17">
        <v>5.2518620604634102E-2</v>
      </c>
      <c r="L1948" s="17">
        <v>0</v>
      </c>
      <c r="M1948" s="17"/>
      <c r="N1948" s="17">
        <v>0.126184780711147</v>
      </c>
      <c r="O1948" s="17">
        <v>0.170342802890975</v>
      </c>
      <c r="P1948" s="17">
        <v>0.15395581135140601</v>
      </c>
      <c r="Q1948" s="17">
        <v>0.11938090039935401</v>
      </c>
      <c r="R1948" s="17"/>
      <c r="S1948" s="17">
        <v>0.21249999999999999</v>
      </c>
      <c r="T1948" s="17">
        <v>5.7692307692307702E-2</v>
      </c>
      <c r="U1948" s="17">
        <v>0.17647058823529399</v>
      </c>
      <c r="V1948" s="17">
        <v>0.225806451612903</v>
      </c>
      <c r="W1948" s="17">
        <v>2.9411764705882401E-2</v>
      </c>
      <c r="X1948" s="17">
        <v>0.15686274509803899</v>
      </c>
      <c r="Y1948" s="17">
        <v>0.2</v>
      </c>
      <c r="Z1948" s="17">
        <v>0.16666666666666699</v>
      </c>
      <c r="AA1948" s="17">
        <v>6.25E-2</v>
      </c>
      <c r="AB1948" s="17"/>
      <c r="AC1948" s="17">
        <v>0.14229560740369099</v>
      </c>
      <c r="AD1948" s="17">
        <v>0.141904174319258</v>
      </c>
      <c r="AE1948" s="17">
        <v>0.21150550997512699</v>
      </c>
      <c r="AF1948" s="17"/>
      <c r="AG1948" s="17">
        <v>0.14268094409172799</v>
      </c>
      <c r="AH1948" s="17">
        <v>0.13002984378149601</v>
      </c>
      <c r="AI1948" s="17">
        <v>0.28804185703594098</v>
      </c>
      <c r="AJ1948" s="17">
        <v>0.275249483826566</v>
      </c>
      <c r="AK1948" s="17">
        <v>0.104971078339341</v>
      </c>
      <c r="AL1948" s="17"/>
      <c r="AM1948" s="17">
        <v>0.149335515727853</v>
      </c>
      <c r="AN1948" s="17">
        <v>0.17765791475155401</v>
      </c>
      <c r="AO1948" s="17">
        <v>0.15855373223341299</v>
      </c>
      <c r="AP1948" s="17">
        <v>8.7188819739727405E-2</v>
      </c>
      <c r="AQ1948" s="17">
        <v>8.2719200488909697E-2</v>
      </c>
      <c r="AR1948" s="17"/>
      <c r="AS1948" s="17">
        <v>7.8396359058734696E-2</v>
      </c>
      <c r="AT1948" s="17">
        <v>0.15802847128946401</v>
      </c>
      <c r="AU1948" s="17">
        <v>3.3420532357318303E-2</v>
      </c>
      <c r="AV1948" s="17">
        <v>0.26798047244325002</v>
      </c>
      <c r="AW1948" s="17"/>
      <c r="AX1948" s="17">
        <v>0.15075998318703401</v>
      </c>
      <c r="AY1948" s="17"/>
      <c r="AZ1948" s="17">
        <v>0.116500091181431</v>
      </c>
      <c r="BA1948" s="17">
        <v>0.19509529224958699</v>
      </c>
      <c r="BB1948" s="17">
        <v>8.2808402020971505E-2</v>
      </c>
      <c r="BC1948" s="17"/>
      <c r="BD1948" s="17">
        <v>0.105553400258424</v>
      </c>
      <c r="BE1948" s="17">
        <v>0.18296478021521301</v>
      </c>
    </row>
    <row r="1949" spans="2:57" x14ac:dyDescent="0.35">
      <c r="B1949" t="s">
        <v>722</v>
      </c>
      <c r="C1949" s="17">
        <v>0.104713443350191</v>
      </c>
      <c r="D1949" s="17">
        <v>0.121398150889752</v>
      </c>
      <c r="E1949" s="17">
        <v>9.2108236845209204E-2</v>
      </c>
      <c r="F1949" s="17"/>
      <c r="G1949" s="17">
        <v>0.14229679607860299</v>
      </c>
      <c r="H1949" s="17">
        <v>0.10884082703449</v>
      </c>
      <c r="I1949" s="17">
        <v>0.13373992976684301</v>
      </c>
      <c r="J1949" s="17">
        <v>5.5321876027398201E-2</v>
      </c>
      <c r="K1949" s="17">
        <v>6.7920517551430998E-2</v>
      </c>
      <c r="L1949" s="17">
        <v>0</v>
      </c>
      <c r="M1949" s="17"/>
      <c r="N1949" s="17">
        <v>9.8356608557255601E-2</v>
      </c>
      <c r="O1949" s="17">
        <v>5.6936977665431897E-2</v>
      </c>
      <c r="P1949" s="17">
        <v>0.129166969273034</v>
      </c>
      <c r="Q1949" s="17">
        <v>0.21505786731533999</v>
      </c>
      <c r="R1949" s="17"/>
      <c r="S1949" s="17">
        <v>0.21249999999999999</v>
      </c>
      <c r="T1949" s="17">
        <v>1.9230769230769201E-2</v>
      </c>
      <c r="U1949" s="17">
        <v>0.11764705882352899</v>
      </c>
      <c r="V1949" s="17">
        <v>3.2258064516128997E-2</v>
      </c>
      <c r="W1949" s="17">
        <v>0.17647058823529399</v>
      </c>
      <c r="X1949" s="17">
        <v>0.11764705882352899</v>
      </c>
      <c r="Y1949" s="17">
        <v>8.5714285714285701E-2</v>
      </c>
      <c r="Z1949" s="17">
        <v>4.1666666666666699E-2</v>
      </c>
      <c r="AA1949" s="17">
        <v>6.25E-2</v>
      </c>
      <c r="AB1949" s="17"/>
      <c r="AC1949" s="17">
        <v>9.1878085945478596E-2</v>
      </c>
      <c r="AD1949" s="17">
        <v>8.7479007753283503E-2</v>
      </c>
      <c r="AE1949" s="17">
        <v>0.25988222423903301</v>
      </c>
      <c r="AF1949" s="17"/>
      <c r="AG1949" s="17">
        <v>0.119091190462999</v>
      </c>
      <c r="AH1949" s="17">
        <v>8.66426255957672E-2</v>
      </c>
      <c r="AI1949" s="17">
        <v>8.0706288284772901E-2</v>
      </c>
      <c r="AJ1949" s="17">
        <v>0.23192317618719899</v>
      </c>
      <c r="AK1949" s="17">
        <v>0.22220769986648001</v>
      </c>
      <c r="AL1949" s="17"/>
      <c r="AM1949" s="17">
        <v>0.18173843160007</v>
      </c>
      <c r="AN1949" s="17">
        <v>8.0691817168629304E-2</v>
      </c>
      <c r="AO1949" s="17">
        <v>9.0790365803747303E-2</v>
      </c>
      <c r="AP1949" s="17">
        <v>0.101272415477018</v>
      </c>
      <c r="AQ1949" s="17">
        <v>0.171346915298456</v>
      </c>
      <c r="AR1949" s="17"/>
      <c r="AS1949" s="17">
        <v>0.12862831094544599</v>
      </c>
      <c r="AT1949" s="17">
        <v>8.5848704585508501E-2</v>
      </c>
      <c r="AU1949" s="17">
        <v>0.112836284031642</v>
      </c>
      <c r="AV1949" s="17">
        <v>0.119036222145286</v>
      </c>
      <c r="AW1949" s="17"/>
      <c r="AX1949" s="17">
        <v>9.8766138624831398E-2</v>
      </c>
      <c r="AY1949" s="17"/>
      <c r="AZ1949" s="17">
        <v>0.11586367550105001</v>
      </c>
      <c r="BA1949" s="17">
        <v>9.6101088513426206E-2</v>
      </c>
      <c r="BB1949" s="17">
        <v>0.109028869392538</v>
      </c>
      <c r="BC1949" s="17"/>
      <c r="BD1949" s="17">
        <v>0.105709605582174</v>
      </c>
      <c r="BE1949" s="17">
        <v>0.106028528254934</v>
      </c>
    </row>
    <row r="1950" spans="2:57" x14ac:dyDescent="0.35">
      <c r="B1950" t="s">
        <v>723</v>
      </c>
      <c r="C1950" s="17">
        <v>2.5193100473001301E-2</v>
      </c>
      <c r="D1950" s="17">
        <v>2.7231635441315901E-2</v>
      </c>
      <c r="E1950" s="17">
        <v>2.3652998305654101E-2</v>
      </c>
      <c r="F1950" s="17"/>
      <c r="G1950" s="17">
        <v>8.8851863152652893E-2</v>
      </c>
      <c r="H1950" s="17">
        <v>3.82364888013451E-2</v>
      </c>
      <c r="I1950" s="17">
        <v>0</v>
      </c>
      <c r="J1950" s="17">
        <v>0</v>
      </c>
      <c r="K1950" s="17">
        <v>0</v>
      </c>
      <c r="L1950" s="17">
        <v>0</v>
      </c>
      <c r="M1950" s="17"/>
      <c r="N1950" s="17">
        <v>1.06350350179881E-2</v>
      </c>
      <c r="O1950" s="17">
        <v>2.9189434665351999E-2</v>
      </c>
      <c r="P1950" s="17">
        <v>4.8909721251883698E-2</v>
      </c>
      <c r="Q1950" s="17">
        <v>5.6140503499079397E-2</v>
      </c>
      <c r="R1950" s="17"/>
      <c r="S1950" s="17">
        <v>0</v>
      </c>
      <c r="T1950" s="17">
        <v>3.8461538461538498E-2</v>
      </c>
      <c r="U1950" s="17">
        <v>0</v>
      </c>
      <c r="V1950" s="17">
        <v>0</v>
      </c>
      <c r="W1950" s="17">
        <v>5.8823529411764698E-2</v>
      </c>
      <c r="X1950" s="17">
        <v>0</v>
      </c>
      <c r="Y1950" s="17">
        <v>5.7142857142857099E-2</v>
      </c>
      <c r="Z1950" s="17">
        <v>8.3333333333333301E-2</v>
      </c>
      <c r="AA1950" s="17">
        <v>4.1666666666666699E-2</v>
      </c>
      <c r="AB1950" s="17"/>
      <c r="AC1950" s="17">
        <v>1.47700878605963E-2</v>
      </c>
      <c r="AD1950" s="17">
        <v>1.48308086216873E-2</v>
      </c>
      <c r="AE1950" s="17">
        <v>2.93389425859901E-2</v>
      </c>
      <c r="AF1950" s="17"/>
      <c r="AG1950" s="17">
        <v>2.27645342817322E-2</v>
      </c>
      <c r="AH1950" s="17">
        <v>4.0275065588721203E-2</v>
      </c>
      <c r="AI1950" s="17">
        <v>0</v>
      </c>
      <c r="AJ1950" s="17">
        <v>0</v>
      </c>
      <c r="AK1950" s="17">
        <v>0</v>
      </c>
      <c r="AL1950" s="17"/>
      <c r="AM1950" s="17">
        <v>3.2769865963985297E-2</v>
      </c>
      <c r="AN1950" s="17">
        <v>2.4140065086297801E-2</v>
      </c>
      <c r="AO1950" s="17">
        <v>2.22076577619372E-2</v>
      </c>
      <c r="AP1950" s="17">
        <v>2.55840705965323E-2</v>
      </c>
      <c r="AQ1950" s="17">
        <v>9.2209799762734995E-2</v>
      </c>
      <c r="AR1950" s="17"/>
      <c r="AS1950" s="17">
        <v>2.4298537386408098E-2</v>
      </c>
      <c r="AT1950" s="17">
        <v>2.00837702499354E-2</v>
      </c>
      <c r="AU1950" s="17">
        <v>3.7051620184058602E-2</v>
      </c>
      <c r="AV1950" s="17">
        <v>3.03445527632938E-2</v>
      </c>
      <c r="AW1950" s="17"/>
      <c r="AX1950" s="17">
        <v>3.0692748053369402E-2</v>
      </c>
      <c r="AY1950" s="17"/>
      <c r="AZ1950" s="17">
        <v>4.1160270440292898E-2</v>
      </c>
      <c r="BA1950" s="17">
        <v>2.2783930087063399E-2</v>
      </c>
      <c r="BB1950" s="17">
        <v>1.0650552820275499E-2</v>
      </c>
      <c r="BC1950" s="17"/>
      <c r="BD1950" s="17">
        <v>2.8036086303115899E-2</v>
      </c>
      <c r="BE1950" s="17">
        <v>2.61102556985853E-2</v>
      </c>
    </row>
    <row r="1951" spans="2:57" x14ac:dyDescent="0.35">
      <c r="B1951" t="s">
        <v>724</v>
      </c>
      <c r="C1951" s="17">
        <v>3.4269947532699498E-2</v>
      </c>
      <c r="D1951" s="17">
        <v>3.63601089305099E-2</v>
      </c>
      <c r="E1951" s="17">
        <v>3.2690841876477E-2</v>
      </c>
      <c r="F1951" s="17"/>
      <c r="G1951" s="17">
        <v>5.5541588711287601E-2</v>
      </c>
      <c r="H1951" s="17">
        <v>5.5298296999082203E-2</v>
      </c>
      <c r="I1951" s="17">
        <v>0</v>
      </c>
      <c r="J1951" s="17">
        <v>3.9217836063408298E-2</v>
      </c>
      <c r="K1951" s="17">
        <v>2.43080964865942E-2</v>
      </c>
      <c r="L1951" s="17">
        <v>0</v>
      </c>
      <c r="M1951" s="17"/>
      <c r="N1951" s="17">
        <v>2.03440894209139E-2</v>
      </c>
      <c r="O1951" s="17">
        <v>3.31610968820647E-2</v>
      </c>
      <c r="P1951" s="17">
        <v>3.0145446722550699E-2</v>
      </c>
      <c r="Q1951" s="17">
        <v>0.13161334201601499</v>
      </c>
      <c r="R1951" s="17"/>
      <c r="S1951" s="17">
        <v>3.7499999999999999E-2</v>
      </c>
      <c r="T1951" s="17">
        <v>3.8461538461538498E-2</v>
      </c>
      <c r="U1951" s="17">
        <v>5.8823529411764698E-2</v>
      </c>
      <c r="V1951" s="17">
        <v>3.2258064516128997E-2</v>
      </c>
      <c r="W1951" s="17">
        <v>2.9411764705882401E-2</v>
      </c>
      <c r="X1951" s="17">
        <v>0</v>
      </c>
      <c r="Y1951" s="17">
        <v>2.8571428571428598E-2</v>
      </c>
      <c r="Z1951" s="17">
        <v>0</v>
      </c>
      <c r="AA1951" s="17">
        <v>6.25E-2</v>
      </c>
      <c r="AB1951" s="17"/>
      <c r="AC1951" s="17">
        <v>1.8761807156640099E-2</v>
      </c>
      <c r="AD1951" s="17">
        <v>4.4080234453777803E-2</v>
      </c>
      <c r="AE1951" s="17">
        <v>2.6486545390129901E-2</v>
      </c>
      <c r="AF1951" s="17"/>
      <c r="AG1951" s="17">
        <v>2.42970874691796E-2</v>
      </c>
      <c r="AH1951" s="17">
        <v>1.6642583901633201E-2</v>
      </c>
      <c r="AI1951" s="17">
        <v>8.9704898825235399E-2</v>
      </c>
      <c r="AJ1951" s="17">
        <v>0.25571016861665502</v>
      </c>
      <c r="AK1951" s="17">
        <v>5.7227853172643499E-2</v>
      </c>
      <c r="AL1951" s="17"/>
      <c r="AM1951" s="17">
        <v>9.51236387010128E-2</v>
      </c>
      <c r="AN1951" s="17">
        <v>4.08203831677309E-2</v>
      </c>
      <c r="AO1951" s="17">
        <v>4.4919848529844299E-2</v>
      </c>
      <c r="AP1951" s="17">
        <v>9.0499904543903994E-3</v>
      </c>
      <c r="AQ1951" s="17">
        <v>0</v>
      </c>
      <c r="AR1951" s="17"/>
      <c r="AS1951" s="17">
        <v>3.4782613990984999E-2</v>
      </c>
      <c r="AT1951" s="17">
        <v>4.01425151128307E-2</v>
      </c>
      <c r="AU1951" s="17">
        <v>0</v>
      </c>
      <c r="AV1951" s="17">
        <v>4.55783550021251E-2</v>
      </c>
      <c r="AW1951" s="17"/>
      <c r="AX1951" s="17">
        <v>3.2234938217371598E-2</v>
      </c>
      <c r="AY1951" s="17"/>
      <c r="AZ1951" s="17">
        <v>4.22733743786598E-2</v>
      </c>
      <c r="BA1951" s="17">
        <v>1.8044183539256301E-2</v>
      </c>
      <c r="BB1951" s="17">
        <v>5.4572590335023402E-2</v>
      </c>
      <c r="BC1951" s="17"/>
      <c r="BD1951" s="17">
        <v>4.0406575662640901E-2</v>
      </c>
      <c r="BE1951" s="17">
        <v>3.4014085816994402E-2</v>
      </c>
    </row>
    <row r="1952" spans="2:57" x14ac:dyDescent="0.35">
      <c r="B1952" t="s">
        <v>81</v>
      </c>
      <c r="C1952" s="17">
        <v>4.8841814979517402E-2</v>
      </c>
      <c r="D1952" s="17">
        <v>1.7483042511166402E-2</v>
      </c>
      <c r="E1952" s="17">
        <v>7.2533198347731795E-2</v>
      </c>
      <c r="F1952" s="17"/>
      <c r="G1952" s="17">
        <v>5.9878157455780498E-2</v>
      </c>
      <c r="H1952" s="17">
        <v>2.9418587318849901E-2</v>
      </c>
      <c r="I1952" s="17">
        <v>2.0616116792671401E-2</v>
      </c>
      <c r="J1952" s="17">
        <v>7.7274824179339702E-2</v>
      </c>
      <c r="K1952" s="17">
        <v>0.13694267927979101</v>
      </c>
      <c r="L1952" s="17">
        <v>0</v>
      </c>
      <c r="M1952" s="17"/>
      <c r="N1952" s="17">
        <v>4.4940808280517497E-2</v>
      </c>
      <c r="O1952" s="17">
        <v>7.2281317884270196E-2</v>
      </c>
      <c r="P1952" s="17">
        <v>3.56799499789755E-2</v>
      </c>
      <c r="Q1952" s="17">
        <v>3.04805245761554E-2</v>
      </c>
      <c r="R1952" s="17"/>
      <c r="S1952" s="17">
        <v>0.05</v>
      </c>
      <c r="T1952" s="17">
        <v>1.9230769230769201E-2</v>
      </c>
      <c r="U1952" s="17">
        <v>0</v>
      </c>
      <c r="V1952" s="17">
        <v>6.4516129032258104E-2</v>
      </c>
      <c r="W1952" s="17">
        <v>8.8235294117647106E-2</v>
      </c>
      <c r="X1952" s="17">
        <v>7.8431372549019607E-2</v>
      </c>
      <c r="Y1952" s="17">
        <v>0.114285714285714</v>
      </c>
      <c r="Z1952" s="17">
        <v>0</v>
      </c>
      <c r="AA1952" s="17">
        <v>2.0833333333333301E-2</v>
      </c>
      <c r="AB1952" s="17"/>
      <c r="AC1952" s="17">
        <v>4.17306220028602E-2</v>
      </c>
      <c r="AD1952" s="17">
        <v>5.1557548714319897E-2</v>
      </c>
      <c r="AE1952" s="17">
        <v>8.7664934674132999E-2</v>
      </c>
      <c r="AF1952" s="17"/>
      <c r="AG1952" s="17">
        <v>3.0316170160035499E-2</v>
      </c>
      <c r="AH1952" s="17">
        <v>2.7754013885545398E-2</v>
      </c>
      <c r="AI1952" s="17">
        <v>4.2788679092691698E-2</v>
      </c>
      <c r="AJ1952" s="17">
        <v>0.23711717136957999</v>
      </c>
      <c r="AK1952" s="17">
        <v>0.18885610468134201</v>
      </c>
      <c r="AL1952" s="17"/>
      <c r="AM1952" s="17">
        <v>5.7813924920638603E-2</v>
      </c>
      <c r="AN1952" s="17">
        <v>8.0943367696424406E-2</v>
      </c>
      <c r="AO1952" s="17">
        <v>3.6779455282680402E-2</v>
      </c>
      <c r="AP1952" s="17">
        <v>3.65403747700664E-2</v>
      </c>
      <c r="AQ1952" s="17">
        <v>0</v>
      </c>
      <c r="AR1952" s="17"/>
      <c r="AS1952" s="17">
        <v>3.4915965430973098E-2</v>
      </c>
      <c r="AT1952" s="17">
        <v>3.8501926857303803E-2</v>
      </c>
      <c r="AU1952" s="17">
        <v>0.14518564548007201</v>
      </c>
      <c r="AV1952" s="17">
        <v>1.5947502182169001E-2</v>
      </c>
      <c r="AW1952" s="17"/>
      <c r="AX1952" s="17">
        <v>4.4849194349375003E-2</v>
      </c>
      <c r="AY1952" s="17"/>
      <c r="AZ1952" s="17">
        <v>5.0768887686023702E-2</v>
      </c>
      <c r="BA1952" s="17">
        <v>2.9736270683424E-2</v>
      </c>
      <c r="BB1952" s="17">
        <v>5.95327304634602E-2</v>
      </c>
      <c r="BC1952" s="17"/>
      <c r="BD1952" s="17">
        <v>5.3862524501347903E-2</v>
      </c>
      <c r="BE1952" s="17">
        <v>2.33239334626528E-2</v>
      </c>
    </row>
    <row r="1953" spans="2:57" x14ac:dyDescent="0.35">
      <c r="C1953" s="17"/>
      <c r="D1953" s="17"/>
      <c r="E1953" s="17"/>
      <c r="F1953" s="17"/>
      <c r="G1953" s="17"/>
      <c r="H1953" s="17"/>
      <c r="I1953" s="17"/>
      <c r="J1953" s="17"/>
      <c r="K1953" s="17"/>
      <c r="L1953" s="17"/>
      <c r="M1953" s="17"/>
      <c r="N1953" s="17"/>
      <c r="O1953" s="17"/>
      <c r="P1953" s="17"/>
      <c r="Q1953" s="17"/>
      <c r="R1953" s="17"/>
      <c r="S1953" s="17"/>
      <c r="T1953" s="17"/>
      <c r="U1953" s="17"/>
      <c r="V1953" s="17"/>
      <c r="W1953" s="17"/>
      <c r="X1953" s="17"/>
      <c r="Y1953" s="17"/>
      <c r="Z1953" s="17"/>
      <c r="AA1953" s="17"/>
      <c r="AB1953" s="17"/>
      <c r="AC1953" s="17"/>
      <c r="AD1953" s="17"/>
      <c r="AE1953" s="17"/>
      <c r="AF1953" s="17"/>
      <c r="AG1953" s="17"/>
      <c r="AH1953" s="17"/>
      <c r="AI1953" s="17"/>
      <c r="AJ1953" s="17"/>
      <c r="AK1953" s="17"/>
      <c r="AL1953" s="17"/>
      <c r="AM1953" s="17"/>
      <c r="AN1953" s="17"/>
      <c r="AO1953" s="17"/>
      <c r="AP1953" s="17"/>
      <c r="AQ1953" s="17"/>
      <c r="AR1953" s="17"/>
      <c r="AS1953" s="17"/>
      <c r="AT1953" s="17"/>
      <c r="AU1953" s="17"/>
      <c r="AV1953" s="17"/>
      <c r="AW1953" s="17"/>
      <c r="AX1953" s="17"/>
      <c r="AY1953" s="17"/>
      <c r="AZ1953" s="17"/>
      <c r="BA1953" s="17"/>
      <c r="BB1953" s="17"/>
      <c r="BC1953" s="17"/>
      <c r="BD1953" s="17"/>
      <c r="BE1953" s="17"/>
    </row>
    <row r="1954" spans="2:57" x14ac:dyDescent="0.35">
      <c r="B1954" s="6" t="s">
        <v>728</v>
      </c>
      <c r="C1954" s="17"/>
      <c r="D1954" s="17"/>
      <c r="E1954" s="17"/>
      <c r="F1954" s="17"/>
      <c r="G1954" s="17"/>
      <c r="H1954" s="17"/>
      <c r="I1954" s="17"/>
      <c r="J1954" s="17"/>
      <c r="K1954" s="17"/>
      <c r="L1954" s="17"/>
      <c r="M1954" s="17"/>
      <c r="N1954" s="17"/>
      <c r="O1954" s="17"/>
      <c r="P1954" s="17"/>
      <c r="Q1954" s="17"/>
      <c r="R1954" s="17"/>
      <c r="S1954" s="17"/>
      <c r="T1954" s="17"/>
      <c r="U1954" s="17"/>
      <c r="V1954" s="17"/>
      <c r="W1954" s="17"/>
      <c r="X1954" s="17"/>
      <c r="Y1954" s="17"/>
      <c r="Z1954" s="17"/>
      <c r="AA1954" s="17"/>
      <c r="AB1954" s="17"/>
      <c r="AC1954" s="17"/>
      <c r="AD1954" s="17"/>
      <c r="AE1954" s="17"/>
      <c r="AF1954" s="17"/>
      <c r="AG1954" s="17"/>
      <c r="AH1954" s="17"/>
      <c r="AI1954" s="17"/>
      <c r="AJ1954" s="17"/>
      <c r="AK1954" s="17"/>
      <c r="AL1954" s="17"/>
      <c r="AM1954" s="17"/>
      <c r="AN1954" s="17"/>
      <c r="AO1954" s="17"/>
      <c r="AP1954" s="17"/>
      <c r="AQ1954" s="17"/>
      <c r="AR1954" s="17"/>
      <c r="AS1954" s="17"/>
      <c r="AT1954" s="17"/>
      <c r="AU1954" s="17"/>
      <c r="AV1954" s="17"/>
      <c r="AW1954" s="17"/>
      <c r="AX1954" s="17"/>
      <c r="AY1954" s="17"/>
      <c r="AZ1954" s="17"/>
      <c r="BA1954" s="17"/>
      <c r="BB1954" s="17"/>
      <c r="BC1954" s="17"/>
      <c r="BD1954" s="17"/>
      <c r="BE1954" s="17"/>
    </row>
    <row r="1955" spans="2:57" x14ac:dyDescent="0.35">
      <c r="B1955" s="24" t="s">
        <v>684</v>
      </c>
      <c r="C1955" s="17"/>
      <c r="D1955" s="17"/>
      <c r="E1955" s="17"/>
      <c r="F1955" s="17"/>
      <c r="G1955" s="17"/>
      <c r="H1955" s="17"/>
      <c r="I1955" s="17"/>
      <c r="J1955" s="17"/>
      <c r="K1955" s="17"/>
      <c r="L1955" s="17"/>
      <c r="M1955" s="17"/>
      <c r="N1955" s="17"/>
      <c r="O1955" s="17"/>
      <c r="P1955" s="17"/>
      <c r="Q1955" s="17"/>
      <c r="R1955" s="17"/>
      <c r="S1955" s="17"/>
      <c r="T1955" s="17"/>
      <c r="U1955" s="17"/>
      <c r="V1955" s="17"/>
      <c r="W1955" s="17"/>
      <c r="X1955" s="17"/>
      <c r="Y1955" s="17"/>
      <c r="Z1955" s="17"/>
      <c r="AA1955" s="17"/>
      <c r="AB1955" s="17"/>
      <c r="AC1955" s="17"/>
      <c r="AD1955" s="17"/>
      <c r="AE1955" s="17"/>
      <c r="AF1955" s="17"/>
      <c r="AG1955" s="17"/>
      <c r="AH1955" s="17"/>
      <c r="AI1955" s="17"/>
      <c r="AJ1955" s="17"/>
      <c r="AK1955" s="17"/>
      <c r="AL1955" s="17"/>
      <c r="AM1955" s="17"/>
      <c r="AN1955" s="17"/>
      <c r="AO1955" s="17"/>
      <c r="AP1955" s="17"/>
      <c r="AQ1955" s="17"/>
      <c r="AR1955" s="17"/>
      <c r="AS1955" s="17"/>
      <c r="AT1955" s="17"/>
      <c r="AU1955" s="17"/>
      <c r="AV1955" s="17"/>
      <c r="AW1955" s="17"/>
      <c r="AX1955" s="17"/>
      <c r="AY1955" s="17"/>
      <c r="AZ1955" s="17"/>
      <c r="BA1955" s="17"/>
      <c r="BB1955" s="17"/>
      <c r="BC1955" s="17"/>
      <c r="BD1955" s="17"/>
      <c r="BE1955" s="17"/>
    </row>
    <row r="1956" spans="2:57" x14ac:dyDescent="0.35">
      <c r="B1956" t="s">
        <v>726</v>
      </c>
      <c r="C1956" s="17">
        <v>0.47695362212683301</v>
      </c>
      <c r="D1956" s="17">
        <v>0.48866845381088903</v>
      </c>
      <c r="E1956" s="17">
        <v>0.468103130010116</v>
      </c>
      <c r="F1956" s="17"/>
      <c r="G1956" s="17">
        <v>0.44518659642359398</v>
      </c>
      <c r="H1956" s="17">
        <v>0.54578659162051002</v>
      </c>
      <c r="I1956" s="17">
        <v>0.54162940719350405</v>
      </c>
      <c r="J1956" s="17">
        <v>0.34649114291364602</v>
      </c>
      <c r="K1956" s="17">
        <v>0.36080731880289102</v>
      </c>
      <c r="L1956" s="17">
        <v>0.33643446696018398</v>
      </c>
      <c r="M1956" s="17"/>
      <c r="N1956" s="17">
        <v>0.44651648438813502</v>
      </c>
      <c r="O1956" s="17">
        <v>0.52705969647136197</v>
      </c>
      <c r="P1956" s="17">
        <v>0.46500830532354398</v>
      </c>
      <c r="Q1956" s="17">
        <v>0.53039298325932704</v>
      </c>
      <c r="R1956" s="17"/>
      <c r="S1956" s="17">
        <v>0.5625</v>
      </c>
      <c r="T1956" s="17">
        <v>0.57692307692307698</v>
      </c>
      <c r="U1956" s="17">
        <v>0.41176470588235298</v>
      </c>
      <c r="V1956" s="17">
        <v>0.35483870967741898</v>
      </c>
      <c r="W1956" s="17">
        <v>0.38235294117647101</v>
      </c>
      <c r="X1956" s="17">
        <v>0.41176470588235298</v>
      </c>
      <c r="Y1956" s="17">
        <v>0.54285714285714304</v>
      </c>
      <c r="Z1956" s="17">
        <v>0.375</v>
      </c>
      <c r="AA1956" s="17">
        <v>0.5</v>
      </c>
      <c r="AB1956" s="17"/>
      <c r="AC1956" s="17">
        <v>0.42171342408231199</v>
      </c>
      <c r="AD1956" s="17">
        <v>0.52591222557048301</v>
      </c>
      <c r="AE1956" s="17">
        <v>0.29967543961379001</v>
      </c>
      <c r="AF1956" s="17"/>
      <c r="AG1956" s="17">
        <v>0.45382353788458801</v>
      </c>
      <c r="AH1956" s="17">
        <v>0.51527841701367805</v>
      </c>
      <c r="AI1956" s="17">
        <v>0.51007470787005604</v>
      </c>
      <c r="AJ1956" s="17">
        <v>0.25571016861665502</v>
      </c>
      <c r="AK1956" s="17">
        <v>0.35455070282074003</v>
      </c>
      <c r="AL1956" s="17"/>
      <c r="AM1956" s="17">
        <v>0.41447164219438998</v>
      </c>
      <c r="AN1956" s="17">
        <v>0.48294780880154797</v>
      </c>
      <c r="AO1956" s="17">
        <v>0.468532375157657</v>
      </c>
      <c r="AP1956" s="17">
        <v>0.49212966000432501</v>
      </c>
      <c r="AQ1956" s="17">
        <v>0.551461336592731</v>
      </c>
      <c r="AR1956" s="17"/>
      <c r="AS1956" s="17">
        <v>0.41130164926162499</v>
      </c>
      <c r="AT1956" s="17">
        <v>0.49913221087313198</v>
      </c>
      <c r="AU1956" s="17">
        <v>0.47851239178177102</v>
      </c>
      <c r="AV1956" s="17">
        <v>0.49720818988737597</v>
      </c>
      <c r="AW1956" s="17"/>
      <c r="AX1956" s="17">
        <v>0.47026833391528799</v>
      </c>
      <c r="AY1956" s="17"/>
      <c r="AZ1956" s="17">
        <v>0.55919269333921595</v>
      </c>
      <c r="BA1956" s="17">
        <v>0.48341596197780901</v>
      </c>
      <c r="BB1956" s="17">
        <v>0.37582160777533102</v>
      </c>
      <c r="BC1956" s="17"/>
      <c r="BD1956" s="17">
        <v>0.456716879215326</v>
      </c>
      <c r="BE1956" s="17">
        <v>0.47104362806504602</v>
      </c>
    </row>
    <row r="1957" spans="2:57" x14ac:dyDescent="0.35">
      <c r="B1957" t="s">
        <v>727</v>
      </c>
      <c r="C1957" s="17">
        <v>0.20334419516825999</v>
      </c>
      <c r="D1957" s="17">
        <v>0.19868096948445099</v>
      </c>
      <c r="E1957" s="17">
        <v>0.206867237006684</v>
      </c>
      <c r="F1957" s="17"/>
      <c r="G1957" s="17">
        <v>0.27840626588235201</v>
      </c>
      <c r="H1957" s="17">
        <v>0.20768866416134099</v>
      </c>
      <c r="I1957" s="17">
        <v>0.133113775834934</v>
      </c>
      <c r="J1957" s="17">
        <v>0.20942717718305201</v>
      </c>
      <c r="K1957" s="17">
        <v>0.21986571263273699</v>
      </c>
      <c r="L1957" s="17">
        <v>0.30471759949654298</v>
      </c>
      <c r="M1957" s="17"/>
      <c r="N1957" s="17">
        <v>0.19386768030488899</v>
      </c>
      <c r="O1957" s="17">
        <v>0.16476942432805899</v>
      </c>
      <c r="P1957" s="17">
        <v>0.28840191273677301</v>
      </c>
      <c r="Q1957" s="17">
        <v>0.22084135146568801</v>
      </c>
      <c r="R1957" s="17"/>
      <c r="S1957" s="17">
        <v>0.25</v>
      </c>
      <c r="T1957" s="17">
        <v>0.15384615384615399</v>
      </c>
      <c r="U1957" s="17">
        <v>0.17647058823529399</v>
      </c>
      <c r="V1957" s="17">
        <v>0.32258064516128998</v>
      </c>
      <c r="W1957" s="17">
        <v>0.29411764705882298</v>
      </c>
      <c r="X1957" s="17">
        <v>0.19607843137254899</v>
      </c>
      <c r="Y1957" s="17">
        <v>0.114285714285714</v>
      </c>
      <c r="Z1957" s="17">
        <v>0.25</v>
      </c>
      <c r="AA1957" s="17">
        <v>0.104166666666667</v>
      </c>
      <c r="AB1957" s="17"/>
      <c r="AC1957" s="17">
        <v>0.22254941016228899</v>
      </c>
      <c r="AD1957" s="17">
        <v>0.19339522404689799</v>
      </c>
      <c r="AE1957" s="17">
        <v>0.15942182687579301</v>
      </c>
      <c r="AF1957" s="17"/>
      <c r="AG1957" s="17">
        <v>0.210835491815906</v>
      </c>
      <c r="AH1957" s="17">
        <v>0.20990368863581599</v>
      </c>
      <c r="AI1957" s="17">
        <v>0.16190926172595899</v>
      </c>
      <c r="AJ1957" s="17">
        <v>0.275249483826566</v>
      </c>
      <c r="AK1957" s="17">
        <v>0</v>
      </c>
      <c r="AL1957" s="17"/>
      <c r="AM1957" s="17">
        <v>0.24190308952039899</v>
      </c>
      <c r="AN1957" s="17">
        <v>0.24186959374015901</v>
      </c>
      <c r="AO1957" s="17">
        <v>0.21333862684563401</v>
      </c>
      <c r="AP1957" s="17">
        <v>0.173981779336846</v>
      </c>
      <c r="AQ1957" s="17">
        <v>9.2209799762734995E-2</v>
      </c>
      <c r="AR1957" s="17"/>
      <c r="AS1957" s="17">
        <v>0.14132002791734399</v>
      </c>
      <c r="AT1957" s="17">
        <v>0.235094015926781</v>
      </c>
      <c r="AU1957" s="17">
        <v>0.26300539728596101</v>
      </c>
      <c r="AV1957" s="17">
        <v>0.146969815448172</v>
      </c>
      <c r="AW1957" s="17"/>
      <c r="AX1957" s="17">
        <v>0.211115622644169</v>
      </c>
      <c r="AY1957" s="17"/>
      <c r="AZ1957" s="17">
        <v>0.213946439412873</v>
      </c>
      <c r="BA1957" s="17">
        <v>0.14717438187912699</v>
      </c>
      <c r="BB1957" s="17">
        <v>0.29638029803029903</v>
      </c>
      <c r="BC1957" s="17"/>
      <c r="BD1957" s="17">
        <v>0.23928845698154</v>
      </c>
      <c r="BE1957" s="17">
        <v>0.18417288347004901</v>
      </c>
    </row>
    <row r="1958" spans="2:57" x14ac:dyDescent="0.35">
      <c r="B1958" t="s">
        <v>81</v>
      </c>
      <c r="C1958" s="17">
        <v>0.31970218270490702</v>
      </c>
      <c r="D1958" s="17">
        <v>0.31265057670465901</v>
      </c>
      <c r="E1958" s="17">
        <v>0.32502963298319998</v>
      </c>
      <c r="F1958" s="17"/>
      <c r="G1958" s="17">
        <v>0.27640713769405401</v>
      </c>
      <c r="H1958" s="17">
        <v>0.24652474421814799</v>
      </c>
      <c r="I1958" s="17">
        <v>0.325256816971562</v>
      </c>
      <c r="J1958" s="17">
        <v>0.444081679903302</v>
      </c>
      <c r="K1958" s="17">
        <v>0.41932696856437202</v>
      </c>
      <c r="L1958" s="17">
        <v>0.35884793354327299</v>
      </c>
      <c r="M1958" s="17"/>
      <c r="N1958" s="17">
        <v>0.35961583530697599</v>
      </c>
      <c r="O1958" s="17">
        <v>0.30817087920057901</v>
      </c>
      <c r="P1958" s="17">
        <v>0.24658978193968401</v>
      </c>
      <c r="Q1958" s="17">
        <v>0.248765665274985</v>
      </c>
      <c r="R1958" s="17"/>
      <c r="S1958" s="17">
        <v>0.1875</v>
      </c>
      <c r="T1958" s="17">
        <v>0.269230769230769</v>
      </c>
      <c r="U1958" s="17">
        <v>0.41176470588235298</v>
      </c>
      <c r="V1958" s="17">
        <v>0.32258064516128998</v>
      </c>
      <c r="W1958" s="17">
        <v>0.32352941176470601</v>
      </c>
      <c r="X1958" s="17">
        <v>0.39215686274509798</v>
      </c>
      <c r="Y1958" s="17">
        <v>0.34285714285714303</v>
      </c>
      <c r="Z1958" s="17">
        <v>0.375</v>
      </c>
      <c r="AA1958" s="17">
        <v>0.39583333333333298</v>
      </c>
      <c r="AB1958" s="17"/>
      <c r="AC1958" s="17">
        <v>0.35573716575539899</v>
      </c>
      <c r="AD1958" s="17">
        <v>0.28069255038261898</v>
      </c>
      <c r="AE1958" s="17">
        <v>0.54090273351041696</v>
      </c>
      <c r="AF1958" s="17"/>
      <c r="AG1958" s="17">
        <v>0.33534097029950599</v>
      </c>
      <c r="AH1958" s="17">
        <v>0.27481789435050602</v>
      </c>
      <c r="AI1958" s="17">
        <v>0.32801603040398403</v>
      </c>
      <c r="AJ1958" s="17">
        <v>0.46904034755677898</v>
      </c>
      <c r="AK1958" s="17">
        <v>0.64544929717926003</v>
      </c>
      <c r="AL1958" s="17"/>
      <c r="AM1958" s="17">
        <v>0.34362526828521101</v>
      </c>
      <c r="AN1958" s="17">
        <v>0.27518259745829199</v>
      </c>
      <c r="AO1958" s="17">
        <v>0.31812899799670902</v>
      </c>
      <c r="AP1958" s="17">
        <v>0.33388856065882899</v>
      </c>
      <c r="AQ1958" s="17">
        <v>0.35632886364453398</v>
      </c>
      <c r="AR1958" s="17"/>
      <c r="AS1958" s="17">
        <v>0.44737832282103102</v>
      </c>
      <c r="AT1958" s="17">
        <v>0.26577377320008699</v>
      </c>
      <c r="AU1958" s="17">
        <v>0.25848221093226798</v>
      </c>
      <c r="AV1958" s="17">
        <v>0.35582199466445302</v>
      </c>
      <c r="AW1958" s="17"/>
      <c r="AX1958" s="17">
        <v>0.31861604344054301</v>
      </c>
      <c r="AY1958" s="17"/>
      <c r="AZ1958" s="17">
        <v>0.22686086724790999</v>
      </c>
      <c r="BA1958" s="17">
        <v>0.36940965614306298</v>
      </c>
      <c r="BB1958" s="17">
        <v>0.32779809419437</v>
      </c>
      <c r="BC1958" s="17"/>
      <c r="BD1958" s="17">
        <v>0.303994663803133</v>
      </c>
      <c r="BE1958" s="17">
        <v>0.34478348846490597</v>
      </c>
    </row>
    <row r="1959" spans="2:57" x14ac:dyDescent="0.35">
      <c r="C1959" s="17"/>
      <c r="D1959" s="17"/>
      <c r="E1959" s="17"/>
      <c r="F1959" s="17"/>
      <c r="G1959" s="17"/>
      <c r="H1959" s="17"/>
      <c r="I1959" s="17"/>
      <c r="J1959" s="17"/>
      <c r="K1959" s="17"/>
      <c r="L1959" s="17"/>
      <c r="M1959" s="17"/>
      <c r="N1959" s="17"/>
      <c r="O1959" s="17"/>
      <c r="P1959" s="17"/>
      <c r="Q1959" s="17"/>
      <c r="R1959" s="17"/>
      <c r="S1959" s="17"/>
      <c r="T1959" s="17"/>
      <c r="U1959" s="17"/>
      <c r="V1959" s="17"/>
      <c r="W1959" s="17"/>
      <c r="X1959" s="17"/>
      <c r="Y1959" s="17"/>
      <c r="Z1959" s="17"/>
      <c r="AA1959" s="17"/>
      <c r="AB1959" s="17"/>
      <c r="AC1959" s="17"/>
      <c r="AD1959" s="17"/>
      <c r="AE1959" s="17"/>
      <c r="AF1959" s="17"/>
      <c r="AG1959" s="17"/>
      <c r="AH1959" s="17"/>
      <c r="AI1959" s="17"/>
      <c r="AJ1959" s="17"/>
      <c r="AK1959" s="17"/>
      <c r="AL1959" s="17"/>
      <c r="AM1959" s="17"/>
      <c r="AN1959" s="17"/>
      <c r="AO1959" s="17"/>
      <c r="AP1959" s="17"/>
      <c r="AQ1959" s="17"/>
      <c r="AR1959" s="17"/>
      <c r="AS1959" s="17"/>
      <c r="AT1959" s="17"/>
      <c r="AU1959" s="17"/>
      <c r="AV1959" s="17"/>
      <c r="AW1959" s="17"/>
      <c r="AX1959" s="17"/>
      <c r="AY1959" s="17"/>
      <c r="AZ1959" s="17"/>
      <c r="BA1959" s="17"/>
      <c r="BB1959" s="17"/>
      <c r="BC1959" s="17"/>
      <c r="BD1959" s="17"/>
      <c r="BE1959" s="17"/>
    </row>
    <row r="1960" spans="2:57" x14ac:dyDescent="0.35">
      <c r="B1960" s="6" t="s">
        <v>744</v>
      </c>
      <c r="C1960" s="17"/>
      <c r="D1960" s="17"/>
      <c r="E1960" s="17"/>
      <c r="F1960" s="17"/>
      <c r="G1960" s="17"/>
      <c r="H1960" s="17"/>
      <c r="I1960" s="17"/>
      <c r="J1960" s="17"/>
      <c r="K1960" s="17"/>
      <c r="L1960" s="17"/>
      <c r="M1960" s="17"/>
      <c r="N1960" s="17"/>
      <c r="O1960" s="17"/>
      <c r="P1960" s="17"/>
      <c r="Q1960" s="17"/>
      <c r="R1960" s="17"/>
      <c r="S1960" s="17"/>
      <c r="T1960" s="17"/>
      <c r="U1960" s="17"/>
      <c r="V1960" s="17"/>
      <c r="W1960" s="17"/>
      <c r="X1960" s="17"/>
      <c r="Y1960" s="17"/>
      <c r="Z1960" s="17"/>
      <c r="AA1960" s="17"/>
      <c r="AB1960" s="17"/>
      <c r="AC1960" s="17"/>
      <c r="AD1960" s="17"/>
      <c r="AE1960" s="17"/>
      <c r="AF1960" s="17"/>
      <c r="AG1960" s="17"/>
      <c r="AH1960" s="17"/>
      <c r="AI1960" s="17"/>
      <c r="AJ1960" s="17"/>
      <c r="AK1960" s="17"/>
      <c r="AL1960" s="17"/>
      <c r="AM1960" s="17"/>
      <c r="AN1960" s="17"/>
      <c r="AO1960" s="17"/>
      <c r="AP1960" s="17"/>
      <c r="AQ1960" s="17"/>
      <c r="AR1960" s="17"/>
      <c r="AS1960" s="17"/>
      <c r="AT1960" s="17"/>
      <c r="AU1960" s="17"/>
      <c r="AV1960" s="17"/>
      <c r="AW1960" s="17"/>
      <c r="AX1960" s="17"/>
      <c r="AY1960" s="17"/>
      <c r="AZ1960" s="17"/>
      <c r="BA1960" s="17"/>
      <c r="BB1960" s="17"/>
      <c r="BC1960" s="17"/>
      <c r="BD1960" s="17"/>
      <c r="BE1960" s="17"/>
    </row>
    <row r="1961" spans="2:57" x14ac:dyDescent="0.35">
      <c r="B1961" s="24" t="s">
        <v>85</v>
      </c>
      <c r="C1961" s="17"/>
      <c r="D1961" s="17"/>
      <c r="E1961" s="17"/>
      <c r="F1961" s="17"/>
      <c r="G1961" s="17"/>
      <c r="H1961" s="17"/>
      <c r="I1961" s="17"/>
      <c r="J1961" s="17"/>
      <c r="K1961" s="17"/>
      <c r="L1961" s="17"/>
      <c r="M1961" s="17"/>
      <c r="N1961" s="17"/>
      <c r="O1961" s="17"/>
      <c r="P1961" s="17"/>
      <c r="Q1961" s="17"/>
      <c r="R1961" s="17"/>
      <c r="S1961" s="17"/>
      <c r="T1961" s="17"/>
      <c r="U1961" s="17"/>
      <c r="V1961" s="17"/>
      <c r="W1961" s="17"/>
      <c r="X1961" s="17"/>
      <c r="Y1961" s="17"/>
      <c r="Z1961" s="17"/>
      <c r="AA1961" s="17"/>
      <c r="AB1961" s="17"/>
      <c r="AC1961" s="17"/>
      <c r="AD1961" s="17"/>
      <c r="AE1961" s="17"/>
      <c r="AF1961" s="17"/>
      <c r="AG1961" s="17"/>
      <c r="AH1961" s="17"/>
      <c r="AI1961" s="17"/>
      <c r="AJ1961" s="17"/>
      <c r="AK1961" s="17"/>
      <c r="AL1961" s="17"/>
      <c r="AM1961" s="17"/>
      <c r="AN1961" s="17"/>
      <c r="AO1961" s="17"/>
      <c r="AP1961" s="17"/>
      <c r="AQ1961" s="17"/>
      <c r="AR1961" s="17"/>
      <c r="AS1961" s="17"/>
      <c r="AT1961" s="17"/>
      <c r="AU1961" s="17"/>
      <c r="AV1961" s="17"/>
      <c r="AW1961" s="17"/>
      <c r="AX1961" s="17"/>
      <c r="AY1961" s="17"/>
      <c r="AZ1961" s="17"/>
      <c r="BA1961" s="17"/>
      <c r="BB1961" s="17"/>
      <c r="BC1961" s="17"/>
      <c r="BD1961" s="17"/>
      <c r="BE1961" s="17"/>
    </row>
    <row r="1962" spans="2:57" x14ac:dyDescent="0.35">
      <c r="B1962" t="s">
        <v>729</v>
      </c>
      <c r="C1962" s="17">
        <v>0.33664253112878101</v>
      </c>
      <c r="D1962" s="17">
        <v>0.229493177085967</v>
      </c>
      <c r="E1962" s="17">
        <v>0.39653869524873098</v>
      </c>
      <c r="F1962" s="17"/>
      <c r="G1962" s="17">
        <v>0.25839894357918303</v>
      </c>
      <c r="H1962" s="17">
        <v>0.27654633879701901</v>
      </c>
      <c r="I1962" s="17">
        <v>0.31990129768220099</v>
      </c>
      <c r="J1962" s="17">
        <v>0.41399138943953301</v>
      </c>
      <c r="K1962" s="17">
        <v>0.40906329710418698</v>
      </c>
      <c r="L1962" s="17">
        <v>0.43641408748824601</v>
      </c>
      <c r="M1962" s="17"/>
      <c r="N1962" s="17">
        <v>0.360495031231854</v>
      </c>
      <c r="O1962" s="17">
        <v>0.33272680988089798</v>
      </c>
      <c r="P1962" s="17">
        <v>0.282191893187413</v>
      </c>
      <c r="Q1962" s="17">
        <v>0.31431064298492101</v>
      </c>
      <c r="R1962" s="17"/>
      <c r="S1962" s="17">
        <v>0.29166666666666702</v>
      </c>
      <c r="T1962" s="17">
        <v>0.33333333333333298</v>
      </c>
      <c r="U1962" s="17">
        <v>0.38235294117647101</v>
      </c>
      <c r="V1962" s="17">
        <v>0.28571428571428598</v>
      </c>
      <c r="W1962" s="17">
        <v>0.44067796610169502</v>
      </c>
      <c r="X1962" s="17">
        <v>0.291139240506329</v>
      </c>
      <c r="Y1962" s="17">
        <v>0.371428571428571</v>
      </c>
      <c r="Z1962" s="17">
        <v>0.39534883720930197</v>
      </c>
      <c r="AA1962" s="17">
        <v>0.32222222222222202</v>
      </c>
      <c r="AB1962" s="17"/>
      <c r="AC1962" s="17">
        <v>0.31594259930577701</v>
      </c>
      <c r="AD1962" s="17">
        <v>0.33503459492819598</v>
      </c>
      <c r="AE1962" s="17">
        <v>0.36909117696931099</v>
      </c>
      <c r="AF1962" s="17"/>
      <c r="AG1962" s="17">
        <v>0.30834169874413497</v>
      </c>
      <c r="AH1962" s="17">
        <v>0.37196077781395998</v>
      </c>
      <c r="AI1962" s="17">
        <v>0.37218745481342003</v>
      </c>
      <c r="AJ1962" s="17">
        <v>0</v>
      </c>
      <c r="AK1962" s="17">
        <v>0.34246036673699098</v>
      </c>
      <c r="AL1962" s="17"/>
      <c r="AM1962" s="17">
        <v>0.24306843060788</v>
      </c>
      <c r="AN1962" s="17">
        <v>0.33266737782535599</v>
      </c>
      <c r="AO1962" s="17">
        <v>0.374014536303718</v>
      </c>
      <c r="AP1962" s="17">
        <v>0.347066776966726</v>
      </c>
      <c r="AQ1962" s="17">
        <v>0.26153613876996101</v>
      </c>
      <c r="AR1962" s="17"/>
      <c r="AS1962" s="17">
        <v>0.33021918662441602</v>
      </c>
      <c r="AT1962" s="17">
        <v>0.34945743717028299</v>
      </c>
      <c r="AU1962" s="17">
        <v>0.40115971358726898</v>
      </c>
      <c r="AV1962" s="17">
        <v>0.22682269024085999</v>
      </c>
      <c r="AW1962" s="17"/>
      <c r="AX1962" s="17">
        <v>0.32482983970614798</v>
      </c>
      <c r="AY1962" s="17"/>
      <c r="AZ1962" s="17">
        <v>0.34183594510834903</v>
      </c>
      <c r="BA1962" s="17">
        <v>0.24217094010322501</v>
      </c>
      <c r="BB1962" s="17">
        <v>0.43824886005168101</v>
      </c>
      <c r="BC1962" s="17"/>
      <c r="BD1962" s="17">
        <v>0.34494346350715999</v>
      </c>
      <c r="BE1962" s="17">
        <v>0.294668795037558</v>
      </c>
    </row>
    <row r="1963" spans="2:57" x14ac:dyDescent="0.35">
      <c r="B1963" t="s">
        <v>499</v>
      </c>
      <c r="C1963" s="17">
        <v>0.32676629657045497</v>
      </c>
      <c r="D1963" s="17">
        <v>0.288407503713631</v>
      </c>
      <c r="E1963" s="17">
        <v>0.34615986921129199</v>
      </c>
      <c r="F1963" s="17"/>
      <c r="G1963" s="17">
        <v>0.237209793840547</v>
      </c>
      <c r="H1963" s="17">
        <v>0.31044237368278998</v>
      </c>
      <c r="I1963" s="17">
        <v>0.31536080853159498</v>
      </c>
      <c r="J1963" s="17">
        <v>0.369982480161206</v>
      </c>
      <c r="K1963" s="17">
        <v>0.301267205112355</v>
      </c>
      <c r="L1963" s="17">
        <v>0.56323734163575301</v>
      </c>
      <c r="M1963" s="17"/>
      <c r="N1963" s="17">
        <v>0.346801043154564</v>
      </c>
      <c r="O1963" s="17">
        <v>0.29723571964337298</v>
      </c>
      <c r="P1963" s="17">
        <v>0.300528184637192</v>
      </c>
      <c r="Q1963" s="17">
        <v>0.34520465231741199</v>
      </c>
      <c r="R1963" s="17"/>
      <c r="S1963" s="17">
        <v>0.25</v>
      </c>
      <c r="T1963" s="17">
        <v>0.34285714285714303</v>
      </c>
      <c r="U1963" s="17">
        <v>0.38235294117647101</v>
      </c>
      <c r="V1963" s="17">
        <v>0.238095238095238</v>
      </c>
      <c r="W1963" s="17">
        <v>0.338983050847458</v>
      </c>
      <c r="X1963" s="17">
        <v>0.392405063291139</v>
      </c>
      <c r="Y1963" s="17">
        <v>0.314285714285714</v>
      </c>
      <c r="Z1963" s="17">
        <v>0.418604651162791</v>
      </c>
      <c r="AA1963" s="17">
        <v>0.344444444444444</v>
      </c>
      <c r="AB1963" s="17"/>
      <c r="AC1963" s="17">
        <v>0.32706361971099801</v>
      </c>
      <c r="AD1963" s="17">
        <v>0.328036176158568</v>
      </c>
      <c r="AE1963" s="17">
        <v>0.34220739479437201</v>
      </c>
      <c r="AF1963" s="17"/>
      <c r="AG1963" s="17">
        <v>0.28639373220375902</v>
      </c>
      <c r="AH1963" s="17">
        <v>0.35013416027010702</v>
      </c>
      <c r="AI1963" s="17">
        <v>0.43059866934469199</v>
      </c>
      <c r="AJ1963" s="17">
        <v>0.18469483005198201</v>
      </c>
      <c r="AK1963" s="17">
        <v>0.32268333438719399</v>
      </c>
      <c r="AL1963" s="17"/>
      <c r="AM1963" s="17">
        <v>0.246137722992368</v>
      </c>
      <c r="AN1963" s="17">
        <v>0.31966377500924398</v>
      </c>
      <c r="AO1963" s="17">
        <v>0.32582900347382698</v>
      </c>
      <c r="AP1963" s="17">
        <v>0.33248872909363197</v>
      </c>
      <c r="AQ1963" s="17">
        <v>0.39673629995940102</v>
      </c>
      <c r="AR1963" s="17"/>
      <c r="AS1963" s="17">
        <v>0.31546033141605501</v>
      </c>
      <c r="AT1963" s="17">
        <v>0.35259144087933098</v>
      </c>
      <c r="AU1963" s="17">
        <v>0.38853926196299998</v>
      </c>
      <c r="AV1963" s="17">
        <v>0.19897690103287799</v>
      </c>
      <c r="AW1963" s="17"/>
      <c r="AX1963" s="17">
        <v>0.31561323957393</v>
      </c>
      <c r="AY1963" s="17"/>
      <c r="AZ1963" s="17">
        <v>0.33777055312109999</v>
      </c>
      <c r="BA1963" s="17">
        <v>0.27469176292205499</v>
      </c>
      <c r="BB1963" s="17">
        <v>0.37401843705195698</v>
      </c>
      <c r="BC1963" s="17"/>
      <c r="BD1963" s="17">
        <v>0.32502210818011201</v>
      </c>
      <c r="BE1963" s="17">
        <v>0.28933641687756501</v>
      </c>
    </row>
    <row r="1964" spans="2:57" x14ac:dyDescent="0.35">
      <c r="B1964" t="s">
        <v>502</v>
      </c>
      <c r="C1964" s="17">
        <v>0.31228795682828298</v>
      </c>
      <c r="D1964" s="17">
        <v>0.26527423074829098</v>
      </c>
      <c r="E1964" s="17">
        <v>0.33670347367144599</v>
      </c>
      <c r="F1964" s="17"/>
      <c r="G1964" s="17">
        <v>0.22975938794987499</v>
      </c>
      <c r="H1964" s="17">
        <v>0.29983470278222901</v>
      </c>
      <c r="I1964" s="17">
        <v>0.274369390057909</v>
      </c>
      <c r="J1964" s="17">
        <v>0.33838141969795399</v>
      </c>
      <c r="K1964" s="17">
        <v>0.41300917361203598</v>
      </c>
      <c r="L1964" s="17">
        <v>0.36775783986023097</v>
      </c>
      <c r="M1964" s="17"/>
      <c r="N1964" s="17">
        <v>0.32150764286700301</v>
      </c>
      <c r="O1964" s="17">
        <v>0.33893562085690898</v>
      </c>
      <c r="P1964" s="17">
        <v>0.298165112444846</v>
      </c>
      <c r="Q1964" s="17">
        <v>0.238235450079094</v>
      </c>
      <c r="R1964" s="17"/>
      <c r="S1964" s="17">
        <v>0.25833333333333303</v>
      </c>
      <c r="T1964" s="17">
        <v>0.30476190476190501</v>
      </c>
      <c r="U1964" s="17">
        <v>0.52941176470588203</v>
      </c>
      <c r="V1964" s="17">
        <v>0.17460317460317501</v>
      </c>
      <c r="W1964" s="17">
        <v>0.322033898305085</v>
      </c>
      <c r="X1964" s="17">
        <v>0.329113924050633</v>
      </c>
      <c r="Y1964" s="17">
        <v>0.34285714285714303</v>
      </c>
      <c r="Z1964" s="17">
        <v>0.372093023255814</v>
      </c>
      <c r="AA1964" s="17">
        <v>0.266666666666667</v>
      </c>
      <c r="AB1964" s="17"/>
      <c r="AC1964" s="17">
        <v>0.28977265926253198</v>
      </c>
      <c r="AD1964" s="17">
        <v>0.33647268135561698</v>
      </c>
      <c r="AE1964" s="17">
        <v>0.26800806580115299</v>
      </c>
      <c r="AF1964" s="17"/>
      <c r="AG1964" s="17">
        <v>0.27107967586708698</v>
      </c>
      <c r="AH1964" s="17">
        <v>0.35614669248950598</v>
      </c>
      <c r="AI1964" s="17">
        <v>0.39348148441889402</v>
      </c>
      <c r="AJ1964" s="17">
        <v>0.38833271959647497</v>
      </c>
      <c r="AK1964" s="17">
        <v>0.24717439256127699</v>
      </c>
      <c r="AL1964" s="17"/>
      <c r="AM1964" s="17">
        <v>0.24915298669400501</v>
      </c>
      <c r="AN1964" s="17">
        <v>0.27513822879361799</v>
      </c>
      <c r="AO1964" s="17">
        <v>0.33631309168044898</v>
      </c>
      <c r="AP1964" s="17">
        <v>0.300817031608337</v>
      </c>
      <c r="AQ1964" s="17">
        <v>0.46894384078634999</v>
      </c>
      <c r="AR1964" s="17"/>
      <c r="AS1964" s="17">
        <v>0.27202118681871501</v>
      </c>
      <c r="AT1964" s="17">
        <v>0.29633495068059301</v>
      </c>
      <c r="AU1964" s="17">
        <v>0.40701445273419401</v>
      </c>
      <c r="AV1964" s="17">
        <v>0.285410451807179</v>
      </c>
      <c r="AW1964" s="17"/>
      <c r="AX1964" s="17">
        <v>0.318565512194246</v>
      </c>
      <c r="AY1964" s="17"/>
      <c r="AZ1964" s="17">
        <v>0.33286020834100999</v>
      </c>
      <c r="BA1964" s="17">
        <v>0.23170495124160501</v>
      </c>
      <c r="BB1964" s="17">
        <v>0.38900180245766303</v>
      </c>
      <c r="BC1964" s="17"/>
      <c r="BD1964" s="17">
        <v>0.279911357741358</v>
      </c>
      <c r="BE1964" s="17">
        <v>0.30117541712060197</v>
      </c>
    </row>
    <row r="1965" spans="2:57" x14ac:dyDescent="0.35">
      <c r="B1965" t="s">
        <v>500</v>
      </c>
      <c r="C1965" s="17">
        <v>0.30773309376331598</v>
      </c>
      <c r="D1965" s="17">
        <v>0.240859564757056</v>
      </c>
      <c r="E1965" s="17">
        <v>0.34627793325836997</v>
      </c>
      <c r="F1965" s="17"/>
      <c r="G1965" s="17">
        <v>0.285524960998356</v>
      </c>
      <c r="H1965" s="17">
        <v>0.33013504521589299</v>
      </c>
      <c r="I1965" s="17">
        <v>0.33220008037361698</v>
      </c>
      <c r="J1965" s="17">
        <v>0.321213660373455</v>
      </c>
      <c r="K1965" s="17">
        <v>0.223348822356918</v>
      </c>
      <c r="L1965" s="17">
        <v>0.29361272705875702</v>
      </c>
      <c r="M1965" s="17"/>
      <c r="N1965" s="17">
        <v>0.32279652130255698</v>
      </c>
      <c r="O1965" s="17">
        <v>0.281145226320485</v>
      </c>
      <c r="P1965" s="17">
        <v>0.30419275276234897</v>
      </c>
      <c r="Q1965" s="17">
        <v>0.323434025241638</v>
      </c>
      <c r="R1965" s="17"/>
      <c r="S1965" s="17">
        <v>0.27500000000000002</v>
      </c>
      <c r="T1965" s="17">
        <v>0.36190476190476201</v>
      </c>
      <c r="U1965" s="17">
        <v>0.32352941176470601</v>
      </c>
      <c r="V1965" s="17">
        <v>0.22222222222222199</v>
      </c>
      <c r="W1965" s="17">
        <v>0.322033898305085</v>
      </c>
      <c r="X1965" s="17">
        <v>0.291139240506329</v>
      </c>
      <c r="Y1965" s="17">
        <v>0.27142857142857102</v>
      </c>
      <c r="Z1965" s="17">
        <v>0.34883720930232598</v>
      </c>
      <c r="AA1965" s="17">
        <v>0.35555555555555601</v>
      </c>
      <c r="AB1965" s="17"/>
      <c r="AC1965" s="17">
        <v>0.23565130194888101</v>
      </c>
      <c r="AD1965" s="17">
        <v>0.33977658867947702</v>
      </c>
      <c r="AE1965" s="17">
        <v>0.365383570528581</v>
      </c>
      <c r="AF1965" s="17"/>
      <c r="AG1965" s="17">
        <v>0.27807079302574</v>
      </c>
      <c r="AH1965" s="17">
        <v>0.30139187136707402</v>
      </c>
      <c r="AI1965" s="17">
        <v>0.419206021518015</v>
      </c>
      <c r="AJ1965" s="17">
        <v>0.21919825984191299</v>
      </c>
      <c r="AK1965" s="17">
        <v>0.38967933061837801</v>
      </c>
      <c r="AL1965" s="17"/>
      <c r="AM1965" s="17">
        <v>0.114036941264818</v>
      </c>
      <c r="AN1965" s="17">
        <v>0.368618867628693</v>
      </c>
      <c r="AO1965" s="17">
        <v>0.33699835848699899</v>
      </c>
      <c r="AP1965" s="17">
        <v>0.30280882700099399</v>
      </c>
      <c r="AQ1965" s="17">
        <v>0.26153613876996101</v>
      </c>
      <c r="AR1965" s="17"/>
      <c r="AS1965" s="17">
        <v>0.28097158224408397</v>
      </c>
      <c r="AT1965" s="17">
        <v>0.30732152265124202</v>
      </c>
      <c r="AU1965" s="17">
        <v>0.33323978758365003</v>
      </c>
      <c r="AV1965" s="17">
        <v>0.31901512936922899</v>
      </c>
      <c r="AW1965" s="17"/>
      <c r="AX1965" s="17">
        <v>0.31186011115304701</v>
      </c>
      <c r="AY1965" s="17"/>
      <c r="AZ1965" s="17">
        <v>0.32720118053462199</v>
      </c>
      <c r="BA1965" s="17">
        <v>0.30856458234683698</v>
      </c>
      <c r="BB1965" s="17">
        <v>0.27469378249591703</v>
      </c>
      <c r="BC1965" s="17"/>
      <c r="BD1965" s="17">
        <v>0.267159928574703</v>
      </c>
      <c r="BE1965" s="17">
        <v>0.31814359672044101</v>
      </c>
    </row>
    <row r="1966" spans="2:57" x14ac:dyDescent="0.35">
      <c r="B1966" t="s">
        <v>730</v>
      </c>
      <c r="C1966" s="17">
        <v>0.29385948520167898</v>
      </c>
      <c r="D1966" s="17">
        <v>0.20525690544539901</v>
      </c>
      <c r="E1966" s="17">
        <v>0.34511808166116897</v>
      </c>
      <c r="F1966" s="17"/>
      <c r="G1966" s="17">
        <v>0.189584382092333</v>
      </c>
      <c r="H1966" s="17">
        <v>0.21405620067007</v>
      </c>
      <c r="I1966" s="17">
        <v>0.30287953491441799</v>
      </c>
      <c r="J1966" s="17">
        <v>0.42729270419936199</v>
      </c>
      <c r="K1966" s="17">
        <v>0.32458825955318699</v>
      </c>
      <c r="L1966" s="17">
        <v>0.34846132079389103</v>
      </c>
      <c r="M1966" s="17"/>
      <c r="N1966" s="17">
        <v>0.29960781503851802</v>
      </c>
      <c r="O1966" s="17">
        <v>0.315462865760752</v>
      </c>
      <c r="P1966" s="17">
        <v>0.24975620618476499</v>
      </c>
      <c r="Q1966" s="17">
        <v>0.29431740974520798</v>
      </c>
      <c r="R1966" s="17"/>
      <c r="S1966" s="17">
        <v>0.266666666666667</v>
      </c>
      <c r="T1966" s="17">
        <v>0.266666666666667</v>
      </c>
      <c r="U1966" s="17">
        <v>0.41176470588235298</v>
      </c>
      <c r="V1966" s="17">
        <v>0.30158730158730201</v>
      </c>
      <c r="W1966" s="17">
        <v>0.338983050847458</v>
      </c>
      <c r="X1966" s="17">
        <v>0.291139240506329</v>
      </c>
      <c r="Y1966" s="17">
        <v>0.25714285714285701</v>
      </c>
      <c r="Z1966" s="17">
        <v>0.27906976744186002</v>
      </c>
      <c r="AA1966" s="17">
        <v>0.266666666666667</v>
      </c>
      <c r="AB1966" s="17"/>
      <c r="AC1966" s="17">
        <v>0.33413423857931801</v>
      </c>
      <c r="AD1966" s="17">
        <v>0.26948836903219098</v>
      </c>
      <c r="AE1966" s="17">
        <v>0.28940202261875098</v>
      </c>
      <c r="AF1966" s="17"/>
      <c r="AG1966" s="17">
        <v>0.30762383012572703</v>
      </c>
      <c r="AH1966" s="17">
        <v>0.27675435773278101</v>
      </c>
      <c r="AI1966" s="17">
        <v>0.36682607405663298</v>
      </c>
      <c r="AJ1966" s="17">
        <v>0</v>
      </c>
      <c r="AK1966" s="17">
        <v>0.25243218743170198</v>
      </c>
      <c r="AL1966" s="17"/>
      <c r="AM1966" s="17">
        <v>0.139994763586165</v>
      </c>
      <c r="AN1966" s="17">
        <v>0.33496710742882402</v>
      </c>
      <c r="AO1966" s="17">
        <v>0.29338956360372198</v>
      </c>
      <c r="AP1966" s="17">
        <v>0.294703481316613</v>
      </c>
      <c r="AQ1966" s="17">
        <v>0.30797069892288398</v>
      </c>
      <c r="AR1966" s="17"/>
      <c r="AS1966" s="17">
        <v>0.28996052304191999</v>
      </c>
      <c r="AT1966" s="17">
        <v>0.26366415609536098</v>
      </c>
      <c r="AU1966" s="17">
        <v>0.43436627645105802</v>
      </c>
      <c r="AV1966" s="17">
        <v>0.172535705928858</v>
      </c>
      <c r="AW1966" s="17"/>
      <c r="AX1966" s="17">
        <v>0.28744498568640903</v>
      </c>
      <c r="AY1966" s="17"/>
      <c r="AZ1966" s="17">
        <v>0.27514263205579398</v>
      </c>
      <c r="BA1966" s="17">
        <v>0.24044634502088499</v>
      </c>
      <c r="BB1966" s="17">
        <v>0.37171912475898899</v>
      </c>
      <c r="BC1966" s="17"/>
      <c r="BD1966" s="17">
        <v>0.290406743954848</v>
      </c>
      <c r="BE1966" s="17">
        <v>0.24846147106177899</v>
      </c>
    </row>
    <row r="1967" spans="2:57" x14ac:dyDescent="0.35">
      <c r="B1967" t="s">
        <v>731</v>
      </c>
      <c r="C1967" s="17">
        <v>0.26962341342260199</v>
      </c>
      <c r="D1967" s="17">
        <v>0.248234703144222</v>
      </c>
      <c r="E1967" s="17">
        <v>0.28123916217619999</v>
      </c>
      <c r="F1967" s="17"/>
      <c r="G1967" s="17">
        <v>0.23367171131980299</v>
      </c>
      <c r="H1967" s="17">
        <v>0.230896658404046</v>
      </c>
      <c r="I1967" s="17">
        <v>0.28150696422421401</v>
      </c>
      <c r="J1967" s="17">
        <v>0.28968245221532601</v>
      </c>
      <c r="K1967" s="17">
        <v>0.29472796297845999</v>
      </c>
      <c r="L1967" s="17">
        <v>0.34844380115324097</v>
      </c>
      <c r="M1967" s="17"/>
      <c r="N1967" s="17">
        <v>0.30381329092785397</v>
      </c>
      <c r="O1967" s="17">
        <v>0.256282037754829</v>
      </c>
      <c r="P1967" s="17">
        <v>0.195865825986897</v>
      </c>
      <c r="Q1967" s="17">
        <v>0.239148044004941</v>
      </c>
      <c r="R1967" s="17"/>
      <c r="S1967" s="17">
        <v>0.31666666666666698</v>
      </c>
      <c r="T1967" s="17">
        <v>0.24761904761904799</v>
      </c>
      <c r="U1967" s="17">
        <v>0.35294117647058798</v>
      </c>
      <c r="V1967" s="17">
        <v>0.19047619047618999</v>
      </c>
      <c r="W1967" s="17">
        <v>0.322033898305085</v>
      </c>
      <c r="X1967" s="17">
        <v>0.253164556962025</v>
      </c>
      <c r="Y1967" s="17">
        <v>0.185714285714286</v>
      </c>
      <c r="Z1967" s="17">
        <v>0.25581395348837199</v>
      </c>
      <c r="AA1967" s="17">
        <v>0.28888888888888897</v>
      </c>
      <c r="AB1967" s="17"/>
      <c r="AC1967" s="17">
        <v>0.26926333638411898</v>
      </c>
      <c r="AD1967" s="17">
        <v>0.274757646530222</v>
      </c>
      <c r="AE1967" s="17">
        <v>0.24247800236176001</v>
      </c>
      <c r="AF1967" s="17"/>
      <c r="AG1967" s="17">
        <v>0.24845027235352199</v>
      </c>
      <c r="AH1967" s="17">
        <v>0.26652082427615398</v>
      </c>
      <c r="AI1967" s="17">
        <v>0.303212722086867</v>
      </c>
      <c r="AJ1967" s="17">
        <v>0.21919825984191299</v>
      </c>
      <c r="AK1967" s="17">
        <v>0.27463085685180499</v>
      </c>
      <c r="AL1967" s="17"/>
      <c r="AM1967" s="17">
        <v>0.22395832996915899</v>
      </c>
      <c r="AN1967" s="17">
        <v>0.27062216687994001</v>
      </c>
      <c r="AO1967" s="17">
        <v>0.24521642545392</v>
      </c>
      <c r="AP1967" s="17">
        <v>0.331672008015718</v>
      </c>
      <c r="AQ1967" s="17">
        <v>0.29787547652323498</v>
      </c>
      <c r="AR1967" s="17"/>
      <c r="AS1967" s="17">
        <v>0.26391888777445199</v>
      </c>
      <c r="AT1967" s="17">
        <v>0.27937956339436198</v>
      </c>
      <c r="AU1967" s="17">
        <v>0.289391388083169</v>
      </c>
      <c r="AV1967" s="17">
        <v>0.228868123838775</v>
      </c>
      <c r="AW1967" s="17"/>
      <c r="AX1967" s="17">
        <v>0.25613184098399699</v>
      </c>
      <c r="AY1967" s="17"/>
      <c r="AZ1967" s="17">
        <v>0.27102370035686502</v>
      </c>
      <c r="BA1967" s="17">
        <v>0.24788985962524299</v>
      </c>
      <c r="BB1967" s="17">
        <v>0.289410867455829</v>
      </c>
      <c r="BC1967" s="17"/>
      <c r="BD1967" s="17">
        <v>0.25052399958111898</v>
      </c>
      <c r="BE1967" s="17">
        <v>0.25097740269459001</v>
      </c>
    </row>
    <row r="1968" spans="2:57" x14ac:dyDescent="0.35">
      <c r="B1968" t="s">
        <v>732</v>
      </c>
      <c r="C1968" s="17">
        <v>0.25468270771698098</v>
      </c>
      <c r="D1968" s="17">
        <v>0.21283227360477899</v>
      </c>
      <c r="E1968" s="17">
        <v>0.27826187326382001</v>
      </c>
      <c r="F1968" s="17"/>
      <c r="G1968" s="17">
        <v>0.24474184198134399</v>
      </c>
      <c r="H1968" s="17">
        <v>0.243906424261572</v>
      </c>
      <c r="I1968" s="17">
        <v>0.23376024180747201</v>
      </c>
      <c r="J1968" s="17">
        <v>0.29582357071439402</v>
      </c>
      <c r="K1968" s="17">
        <v>0.277000205447688</v>
      </c>
      <c r="L1968" s="17">
        <v>0.240250080040421</v>
      </c>
      <c r="M1968" s="17"/>
      <c r="N1968" s="17">
        <v>0.28367811861709002</v>
      </c>
      <c r="O1968" s="17">
        <v>0.24618120402621299</v>
      </c>
      <c r="P1968" s="17">
        <v>0.20848889615821001</v>
      </c>
      <c r="Q1968" s="17">
        <v>0.18106053945191999</v>
      </c>
      <c r="R1968" s="17"/>
      <c r="S1968" s="17">
        <v>0.25833333333333303</v>
      </c>
      <c r="T1968" s="17">
        <v>0.238095238095238</v>
      </c>
      <c r="U1968" s="17">
        <v>0.26470588235294101</v>
      </c>
      <c r="V1968" s="17">
        <v>0.22222222222222199</v>
      </c>
      <c r="W1968" s="17">
        <v>0.27118644067796599</v>
      </c>
      <c r="X1968" s="17">
        <v>0.253164556962025</v>
      </c>
      <c r="Y1968" s="17">
        <v>0.27142857142857102</v>
      </c>
      <c r="Z1968" s="17">
        <v>0.34883720930232598</v>
      </c>
      <c r="AA1968" s="17">
        <v>0.233333333333333</v>
      </c>
      <c r="AB1968" s="17"/>
      <c r="AC1968" s="17">
        <v>0.198445167873364</v>
      </c>
      <c r="AD1968" s="17">
        <v>0.29727963800189799</v>
      </c>
      <c r="AE1968" s="17">
        <v>0.15557845802845499</v>
      </c>
      <c r="AF1968" s="17"/>
      <c r="AG1968" s="17">
        <v>0.23795206997843699</v>
      </c>
      <c r="AH1968" s="17">
        <v>0.27306725970707701</v>
      </c>
      <c r="AI1968" s="17">
        <v>0.32494491294960598</v>
      </c>
      <c r="AJ1968" s="17">
        <v>0.18883113101711901</v>
      </c>
      <c r="AK1968" s="17">
        <v>0.197140547382397</v>
      </c>
      <c r="AL1968" s="17"/>
      <c r="AM1968" s="17">
        <v>0.18750712910339401</v>
      </c>
      <c r="AN1968" s="17">
        <v>0.247587149698833</v>
      </c>
      <c r="AO1968" s="17">
        <v>0.31114411287711302</v>
      </c>
      <c r="AP1968" s="17">
        <v>0.20983815844908801</v>
      </c>
      <c r="AQ1968" s="17">
        <v>0.21851514653280099</v>
      </c>
      <c r="AR1968" s="17"/>
      <c r="AS1968" s="17">
        <v>0.25582401744303901</v>
      </c>
      <c r="AT1968" s="17">
        <v>0.225409999275311</v>
      </c>
      <c r="AU1968" s="17">
        <v>0.33003345144030199</v>
      </c>
      <c r="AV1968" s="17">
        <v>0.21448306070248599</v>
      </c>
      <c r="AW1968" s="17"/>
      <c r="AX1968" s="17">
        <v>0.23997327069868199</v>
      </c>
      <c r="AY1968" s="17"/>
      <c r="AZ1968" s="17">
        <v>0.28387071311210599</v>
      </c>
      <c r="BA1968" s="17">
        <v>0.19244772498687199</v>
      </c>
      <c r="BB1968" s="17">
        <v>0.28976970479451603</v>
      </c>
      <c r="BC1968" s="17"/>
      <c r="BD1968" s="17">
        <v>0.26208670266650702</v>
      </c>
      <c r="BE1968" s="17">
        <v>0.210530619805924</v>
      </c>
    </row>
    <row r="1969" spans="2:57" x14ac:dyDescent="0.35">
      <c r="B1969" t="s">
        <v>733</v>
      </c>
      <c r="C1969" s="17">
        <v>0.25264323451889098</v>
      </c>
      <c r="D1969" s="17">
        <v>0.195771169236342</v>
      </c>
      <c r="E1969" s="17">
        <v>0.285047124889583</v>
      </c>
      <c r="F1969" s="17"/>
      <c r="G1969" s="17">
        <v>0.25046341724612298</v>
      </c>
      <c r="H1969" s="17">
        <v>0.207771282617391</v>
      </c>
      <c r="I1969" s="17">
        <v>0.23077009704888399</v>
      </c>
      <c r="J1969" s="17">
        <v>0.32395645269899398</v>
      </c>
      <c r="K1969" s="17">
        <v>0.28818615346550203</v>
      </c>
      <c r="L1969" s="17">
        <v>0.27237175097911098</v>
      </c>
      <c r="M1969" s="17"/>
      <c r="N1969" s="17">
        <v>0.27254997393993602</v>
      </c>
      <c r="O1969" s="17">
        <v>0.23847497524144201</v>
      </c>
      <c r="P1969" s="17">
        <v>0.19527829848137401</v>
      </c>
      <c r="Q1969" s="17">
        <v>0.27582269642459101</v>
      </c>
      <c r="R1969" s="17"/>
      <c r="S1969" s="17">
        <v>0.25833333333333303</v>
      </c>
      <c r="T1969" s="17">
        <v>0.20952380952381</v>
      </c>
      <c r="U1969" s="17">
        <v>0.23529411764705899</v>
      </c>
      <c r="V1969" s="17">
        <v>0.30158730158730201</v>
      </c>
      <c r="W1969" s="17">
        <v>0.28813559322033899</v>
      </c>
      <c r="X1969" s="17">
        <v>0.253164556962025</v>
      </c>
      <c r="Y1969" s="17">
        <v>0.185714285714286</v>
      </c>
      <c r="Z1969" s="17">
        <v>0.27906976744186002</v>
      </c>
      <c r="AA1969" s="17">
        <v>0.28888888888888897</v>
      </c>
      <c r="AB1969" s="17"/>
      <c r="AC1969" s="17">
        <v>0.22314101742693501</v>
      </c>
      <c r="AD1969" s="17">
        <v>0.25784072401588498</v>
      </c>
      <c r="AE1969" s="17">
        <v>0.28300011605102499</v>
      </c>
      <c r="AF1969" s="17"/>
      <c r="AG1969" s="17">
        <v>0.22583610965426101</v>
      </c>
      <c r="AH1969" s="17">
        <v>0.26459402595368903</v>
      </c>
      <c r="AI1969" s="17">
        <v>0.33463631384230602</v>
      </c>
      <c r="AJ1969" s="17">
        <v>0.18469483005198201</v>
      </c>
      <c r="AK1969" s="17">
        <v>0.297425371130488</v>
      </c>
      <c r="AL1969" s="17"/>
      <c r="AM1969" s="17">
        <v>0.22686440672189601</v>
      </c>
      <c r="AN1969" s="17">
        <v>0.22438072163634301</v>
      </c>
      <c r="AO1969" s="17">
        <v>0.233822578011944</v>
      </c>
      <c r="AP1969" s="17">
        <v>0.26269996546193702</v>
      </c>
      <c r="AQ1969" s="17">
        <v>0.535967988852042</v>
      </c>
      <c r="AR1969" s="17"/>
      <c r="AS1969" s="17">
        <v>0.25888485154817098</v>
      </c>
      <c r="AT1969" s="17">
        <v>0.254608162834079</v>
      </c>
      <c r="AU1969" s="17">
        <v>0.28923738920731201</v>
      </c>
      <c r="AV1969" s="17">
        <v>0.18558860839197899</v>
      </c>
      <c r="AW1969" s="17"/>
      <c r="AX1969" s="17">
        <v>0.24389995453489899</v>
      </c>
      <c r="AY1969" s="17"/>
      <c r="AZ1969" s="17">
        <v>0.23905972579869</v>
      </c>
      <c r="BA1969" s="17">
        <v>0.23681408407402299</v>
      </c>
      <c r="BB1969" s="17">
        <v>0.28329255065523401</v>
      </c>
      <c r="BC1969" s="17"/>
      <c r="BD1969" s="17">
        <v>0.26310045079875599</v>
      </c>
      <c r="BE1969" s="17">
        <v>0.229180541543963</v>
      </c>
    </row>
    <row r="1970" spans="2:57" x14ac:dyDescent="0.35">
      <c r="B1970" t="s">
        <v>734</v>
      </c>
      <c r="C1970" s="17">
        <v>0.245723783173665</v>
      </c>
      <c r="D1970" s="17">
        <v>0.19444152582505</v>
      </c>
      <c r="E1970" s="17">
        <v>0.27233667224726599</v>
      </c>
      <c r="F1970" s="17"/>
      <c r="G1970" s="17">
        <v>0.23456537737161401</v>
      </c>
      <c r="H1970" s="17">
        <v>0.19531537757443901</v>
      </c>
      <c r="I1970" s="17">
        <v>0.278967015794017</v>
      </c>
      <c r="J1970" s="17">
        <v>0.27123037705382602</v>
      </c>
      <c r="K1970" s="17">
        <v>0.26650906215471198</v>
      </c>
      <c r="L1970" s="17">
        <v>0.227971756089038</v>
      </c>
      <c r="M1970" s="17"/>
      <c r="N1970" s="17">
        <v>0.28051425703732902</v>
      </c>
      <c r="O1970" s="17">
        <v>0.18435294057664001</v>
      </c>
      <c r="P1970" s="17">
        <v>0.26268625350715102</v>
      </c>
      <c r="Q1970" s="17">
        <v>0.21232433581524701</v>
      </c>
      <c r="R1970" s="17"/>
      <c r="S1970" s="17">
        <v>0.233333333333333</v>
      </c>
      <c r="T1970" s="17">
        <v>0.27619047619047599</v>
      </c>
      <c r="U1970" s="17">
        <v>0.35294117647058798</v>
      </c>
      <c r="V1970" s="17">
        <v>0.22222222222222199</v>
      </c>
      <c r="W1970" s="17">
        <v>0.22033898305084701</v>
      </c>
      <c r="X1970" s="17">
        <v>0.265822784810127</v>
      </c>
      <c r="Y1970" s="17">
        <v>0.2</v>
      </c>
      <c r="Z1970" s="17">
        <v>0.25581395348837199</v>
      </c>
      <c r="AA1970" s="17">
        <v>0.18888888888888899</v>
      </c>
      <c r="AB1970" s="17"/>
      <c r="AC1970" s="17">
        <v>0.20535724698222901</v>
      </c>
      <c r="AD1970" s="17">
        <v>0.265046835778531</v>
      </c>
      <c r="AE1970" s="17">
        <v>0.28066616556303198</v>
      </c>
      <c r="AF1970" s="17"/>
      <c r="AG1970" s="17">
        <v>0.21320773421130701</v>
      </c>
      <c r="AH1970" s="17">
        <v>0.29484923751110398</v>
      </c>
      <c r="AI1970" s="17">
        <v>0.285607073972657</v>
      </c>
      <c r="AJ1970" s="17">
        <v>0.38833271959647497</v>
      </c>
      <c r="AK1970" s="17">
        <v>0.14651581471952699</v>
      </c>
      <c r="AL1970" s="17"/>
      <c r="AM1970" s="17">
        <v>0.198442001081619</v>
      </c>
      <c r="AN1970" s="17">
        <v>0.239047319624798</v>
      </c>
      <c r="AO1970" s="17">
        <v>0.25266774691065602</v>
      </c>
      <c r="AP1970" s="17">
        <v>0.27683937387366198</v>
      </c>
      <c r="AQ1970" s="17">
        <v>0.26187969345895401</v>
      </c>
      <c r="AR1970" s="17"/>
      <c r="AS1970" s="17">
        <v>0.19196523914232799</v>
      </c>
      <c r="AT1970" s="17">
        <v>0.22148829778917001</v>
      </c>
      <c r="AU1970" s="17">
        <v>0.34287560892192698</v>
      </c>
      <c r="AV1970" s="17">
        <v>0.25807209393665598</v>
      </c>
      <c r="AW1970" s="17"/>
      <c r="AX1970" s="17">
        <v>0.25182955922408601</v>
      </c>
      <c r="AY1970" s="17"/>
      <c r="AZ1970" s="17">
        <v>0.27391840224352099</v>
      </c>
      <c r="BA1970" s="17">
        <v>0.209270320422625</v>
      </c>
      <c r="BB1970" s="17">
        <v>0.25909181347487098</v>
      </c>
      <c r="BC1970" s="17"/>
      <c r="BD1970" s="17">
        <v>0.233794430079837</v>
      </c>
      <c r="BE1970" s="17">
        <v>0.22628644876002299</v>
      </c>
    </row>
    <row r="1971" spans="2:57" x14ac:dyDescent="0.35">
      <c r="B1971" t="s">
        <v>735</v>
      </c>
      <c r="C1971" s="17">
        <v>0.22611166303281</v>
      </c>
      <c r="D1971" s="17">
        <v>0.14444676435110901</v>
      </c>
      <c r="E1971" s="17">
        <v>0.27273138100162297</v>
      </c>
      <c r="F1971" s="17"/>
      <c r="G1971" s="17">
        <v>9.4542078578964406E-2</v>
      </c>
      <c r="H1971" s="17">
        <v>0.16580004135787901</v>
      </c>
      <c r="I1971" s="17">
        <v>0.24279884559727</v>
      </c>
      <c r="J1971" s="17">
        <v>0.26317853593589402</v>
      </c>
      <c r="K1971" s="17">
        <v>0.31355694033533199</v>
      </c>
      <c r="L1971" s="17">
        <v>0.35396749168368502</v>
      </c>
      <c r="M1971" s="17"/>
      <c r="N1971" s="17">
        <v>0.25051280659712</v>
      </c>
      <c r="O1971" s="17">
        <v>0.20890562064955101</v>
      </c>
      <c r="P1971" s="17">
        <v>0.218433824141849</v>
      </c>
      <c r="Q1971" s="17">
        <v>0.16931555901458001</v>
      </c>
      <c r="R1971" s="17"/>
      <c r="S1971" s="17">
        <v>0.141666666666667</v>
      </c>
      <c r="T1971" s="17">
        <v>0.266666666666667</v>
      </c>
      <c r="U1971" s="17">
        <v>0.26470588235294101</v>
      </c>
      <c r="V1971" s="17">
        <v>0.19047619047618999</v>
      </c>
      <c r="W1971" s="17">
        <v>0.322033898305085</v>
      </c>
      <c r="X1971" s="17">
        <v>0.20253164556962</v>
      </c>
      <c r="Y1971" s="17">
        <v>0.17142857142857101</v>
      </c>
      <c r="Z1971" s="17">
        <v>0.186046511627907</v>
      </c>
      <c r="AA1971" s="17">
        <v>0.28888888888888897</v>
      </c>
      <c r="AB1971" s="17"/>
      <c r="AC1971" s="17">
        <v>0.24954970033099599</v>
      </c>
      <c r="AD1971" s="17">
        <v>0.22426819234027201</v>
      </c>
      <c r="AE1971" s="17">
        <v>0.24396609227183899</v>
      </c>
      <c r="AF1971" s="17"/>
      <c r="AG1971" s="17">
        <v>0.23463078293428499</v>
      </c>
      <c r="AH1971" s="17">
        <v>0.247549476291552</v>
      </c>
      <c r="AI1971" s="17">
        <v>0.22413196581811501</v>
      </c>
      <c r="AJ1971" s="17">
        <v>0.18883113101711901</v>
      </c>
      <c r="AK1971" s="17">
        <v>0.15100756089831999</v>
      </c>
      <c r="AL1971" s="17"/>
      <c r="AM1971" s="17">
        <v>0.174879216259097</v>
      </c>
      <c r="AN1971" s="17">
        <v>0.233792007148968</v>
      </c>
      <c r="AO1971" s="17">
        <v>0.201080142573103</v>
      </c>
      <c r="AP1971" s="17">
        <v>0.24584385825056801</v>
      </c>
      <c r="AQ1971" s="17">
        <v>0.31515345239408998</v>
      </c>
      <c r="AR1971" s="17"/>
      <c r="AS1971" s="17">
        <v>0.235047812399062</v>
      </c>
      <c r="AT1971" s="17">
        <v>0.17691385335941301</v>
      </c>
      <c r="AU1971" s="17">
        <v>0.34854465258482997</v>
      </c>
      <c r="AV1971" s="17">
        <v>0.152337339274073</v>
      </c>
      <c r="AW1971" s="17"/>
      <c r="AX1971" s="17">
        <v>0.21284500164192899</v>
      </c>
      <c r="AY1971" s="17"/>
      <c r="AZ1971" s="17">
        <v>0.19395660568540399</v>
      </c>
      <c r="BA1971" s="17">
        <v>0.163109725788563</v>
      </c>
      <c r="BB1971" s="17">
        <v>0.32982747025096398</v>
      </c>
      <c r="BC1971" s="17"/>
      <c r="BD1971" s="17">
        <v>0.22378759960095301</v>
      </c>
      <c r="BE1971" s="17">
        <v>0.196350555790993</v>
      </c>
    </row>
    <row r="1972" spans="2:57" x14ac:dyDescent="0.35">
      <c r="B1972" t="s">
        <v>736</v>
      </c>
      <c r="C1972" s="17">
        <v>0.20064996410587299</v>
      </c>
      <c r="D1972" s="17">
        <v>0.179076786716592</v>
      </c>
      <c r="E1972" s="17">
        <v>0.211809651004325</v>
      </c>
      <c r="F1972" s="17"/>
      <c r="G1972" s="17">
        <v>0.159575079444675</v>
      </c>
      <c r="H1972" s="17">
        <v>0.16659183184231499</v>
      </c>
      <c r="I1972" s="17">
        <v>0.20546338323681301</v>
      </c>
      <c r="J1972" s="17">
        <v>0.26242591217009198</v>
      </c>
      <c r="K1972" s="17">
        <v>0.19340871677080501</v>
      </c>
      <c r="L1972" s="17">
        <v>0.25086034010360397</v>
      </c>
      <c r="M1972" s="17"/>
      <c r="N1972" s="17">
        <v>0.22373050325954699</v>
      </c>
      <c r="O1972" s="17">
        <v>0.20685358003270399</v>
      </c>
      <c r="P1972" s="17">
        <v>0.12376642090873</v>
      </c>
      <c r="Q1972" s="17">
        <v>0.19207161803758099</v>
      </c>
      <c r="R1972" s="17"/>
      <c r="S1972" s="17">
        <v>0.22500000000000001</v>
      </c>
      <c r="T1972" s="17">
        <v>0.21904761904761899</v>
      </c>
      <c r="U1972" s="17">
        <v>0.29411764705882398</v>
      </c>
      <c r="V1972" s="17">
        <v>6.3492063492063502E-2</v>
      </c>
      <c r="W1972" s="17">
        <v>0.25423728813559299</v>
      </c>
      <c r="X1972" s="17">
        <v>0.164556962025316</v>
      </c>
      <c r="Y1972" s="17">
        <v>0.24285714285714299</v>
      </c>
      <c r="Z1972" s="17">
        <v>0.162790697674419</v>
      </c>
      <c r="AA1972" s="17">
        <v>0.16666666666666699</v>
      </c>
      <c r="AB1972" s="17"/>
      <c r="AC1972" s="17">
        <v>0.16818450590136899</v>
      </c>
      <c r="AD1972" s="17">
        <v>0.23559372524931799</v>
      </c>
      <c r="AE1972" s="17">
        <v>0.142605546281447</v>
      </c>
      <c r="AF1972" s="17"/>
      <c r="AG1972" s="17">
        <v>0.166226611306801</v>
      </c>
      <c r="AH1972" s="17">
        <v>0.235343046583563</v>
      </c>
      <c r="AI1972" s="17">
        <v>0.35746166212240998</v>
      </c>
      <c r="AJ1972" s="17">
        <v>0</v>
      </c>
      <c r="AK1972" s="17">
        <v>0.11148256171660199</v>
      </c>
      <c r="AL1972" s="17"/>
      <c r="AM1972" s="17">
        <v>0.15106702326426799</v>
      </c>
      <c r="AN1972" s="17">
        <v>0.138860649345972</v>
      </c>
      <c r="AO1972" s="17">
        <v>0.25293884503526398</v>
      </c>
      <c r="AP1972" s="17">
        <v>0.19430407137998501</v>
      </c>
      <c r="AQ1972" s="17">
        <v>0.168578623756336</v>
      </c>
      <c r="AR1972" s="17"/>
      <c r="AS1972" s="17">
        <v>0.20769212742444601</v>
      </c>
      <c r="AT1972" s="17">
        <v>0.18197097298881501</v>
      </c>
      <c r="AU1972" s="17">
        <v>0.25805862023617998</v>
      </c>
      <c r="AV1972" s="17">
        <v>0.15089570052678</v>
      </c>
      <c r="AW1972" s="17"/>
      <c r="AX1972" s="17">
        <v>0.201143142098513</v>
      </c>
      <c r="AY1972" s="17"/>
      <c r="AZ1972" s="17">
        <v>0.187664122682213</v>
      </c>
      <c r="BA1972" s="17">
        <v>0.18128996859441199</v>
      </c>
      <c r="BB1972" s="17">
        <v>0.23234519205152901</v>
      </c>
      <c r="BC1972" s="17"/>
      <c r="BD1972" s="17">
        <v>0.18098738973331299</v>
      </c>
      <c r="BE1972" s="17">
        <v>0.18265931568551999</v>
      </c>
    </row>
    <row r="1973" spans="2:57" x14ac:dyDescent="0.35">
      <c r="B1973" t="s">
        <v>737</v>
      </c>
      <c r="C1973" s="17">
        <v>0.18979203439942499</v>
      </c>
      <c r="D1973" s="17">
        <v>0.18317062691035299</v>
      </c>
      <c r="E1973" s="17">
        <v>0.194578506331375</v>
      </c>
      <c r="F1973" s="17"/>
      <c r="G1973" s="17">
        <v>0.20480120937691701</v>
      </c>
      <c r="H1973" s="17">
        <v>0.17128903648513899</v>
      </c>
      <c r="I1973" s="17">
        <v>0.213473548886498</v>
      </c>
      <c r="J1973" s="17">
        <v>0.21527336899392999</v>
      </c>
      <c r="K1973" s="17">
        <v>0.14039127911229901</v>
      </c>
      <c r="L1973" s="17">
        <v>0.18975774955149899</v>
      </c>
      <c r="M1973" s="17"/>
      <c r="N1973" s="17">
        <v>0.22146745788611</v>
      </c>
      <c r="O1973" s="17">
        <v>0.151340704954427</v>
      </c>
      <c r="P1973" s="17">
        <v>0.14151372005582599</v>
      </c>
      <c r="Q1973" s="17">
        <v>0.20726709626113901</v>
      </c>
      <c r="R1973" s="17"/>
      <c r="S1973" s="17">
        <v>0.25</v>
      </c>
      <c r="T1973" s="17">
        <v>0.20952380952381</v>
      </c>
      <c r="U1973" s="17">
        <v>0.17647058823529399</v>
      </c>
      <c r="V1973" s="17">
        <v>0.158730158730159</v>
      </c>
      <c r="W1973" s="17">
        <v>0.20338983050847501</v>
      </c>
      <c r="X1973" s="17">
        <v>0.20253164556962</v>
      </c>
      <c r="Y1973" s="17">
        <v>0.157142857142857</v>
      </c>
      <c r="Z1973" s="17">
        <v>0.162790697674419</v>
      </c>
      <c r="AA1973" s="17">
        <v>0.14444444444444399</v>
      </c>
      <c r="AB1973" s="17"/>
      <c r="AC1973" s="17">
        <v>0.133471309864063</v>
      </c>
      <c r="AD1973" s="17">
        <v>0.223889541092927</v>
      </c>
      <c r="AE1973" s="17">
        <v>0.19671136414033699</v>
      </c>
      <c r="AF1973" s="17"/>
      <c r="AG1973" s="17">
        <v>0.16066423504364</v>
      </c>
      <c r="AH1973" s="17">
        <v>0.209147501694152</v>
      </c>
      <c r="AI1973" s="17">
        <v>0.31078086121533799</v>
      </c>
      <c r="AJ1973" s="17">
        <v>0</v>
      </c>
      <c r="AK1973" s="17">
        <v>0.124824975330955</v>
      </c>
      <c r="AL1973" s="17"/>
      <c r="AM1973" s="17">
        <v>0.17046140574229801</v>
      </c>
      <c r="AN1973" s="17">
        <v>0.14430850772374501</v>
      </c>
      <c r="AO1973" s="17">
        <v>0.216672781097352</v>
      </c>
      <c r="AP1973" s="17">
        <v>0.19525658897504</v>
      </c>
      <c r="AQ1973" s="17">
        <v>0.17308846830567801</v>
      </c>
      <c r="AR1973" s="17"/>
      <c r="AS1973" s="17">
        <v>0.15328524687417999</v>
      </c>
      <c r="AT1973" s="17">
        <v>0.18538353884040501</v>
      </c>
      <c r="AU1973" s="17">
        <v>0.22399909537329599</v>
      </c>
      <c r="AV1973" s="17">
        <v>0.214971862057109</v>
      </c>
      <c r="AW1973" s="17"/>
      <c r="AX1973" s="17">
        <v>0.19975290053984901</v>
      </c>
      <c r="AY1973" s="17"/>
      <c r="AZ1973" s="17">
        <v>0.18047159741621399</v>
      </c>
      <c r="BA1973" s="17">
        <v>0.18041425198549499</v>
      </c>
      <c r="BB1973" s="17">
        <v>0.20082513719630399</v>
      </c>
      <c r="BC1973" s="17"/>
      <c r="BD1973" s="17">
        <v>0.16990257743595599</v>
      </c>
      <c r="BE1973" s="17">
        <v>0.20595215106143899</v>
      </c>
    </row>
    <row r="1974" spans="2:57" x14ac:dyDescent="0.35">
      <c r="B1974" t="s">
        <v>738</v>
      </c>
      <c r="C1974" s="17">
        <v>0.185379559665768</v>
      </c>
      <c r="D1974" s="17">
        <v>0.14526001393009</v>
      </c>
      <c r="E1974" s="17">
        <v>0.20737468074145099</v>
      </c>
      <c r="F1974" s="17"/>
      <c r="G1974" s="17">
        <v>0.16669620109849301</v>
      </c>
      <c r="H1974" s="17">
        <v>0.126724860984021</v>
      </c>
      <c r="I1974" s="17">
        <v>0.18229149967767799</v>
      </c>
      <c r="J1974" s="17">
        <v>0.278385458166022</v>
      </c>
      <c r="K1974" s="17">
        <v>0.212164420417737</v>
      </c>
      <c r="L1974" s="17">
        <v>0.16911713080615301</v>
      </c>
      <c r="M1974" s="17"/>
      <c r="N1974" s="17">
        <v>0.224972826208476</v>
      </c>
      <c r="O1974" s="17">
        <v>0.123396446469034</v>
      </c>
      <c r="P1974" s="17">
        <v>0.15262303074310199</v>
      </c>
      <c r="Q1974" s="17">
        <v>0.19823744786889799</v>
      </c>
      <c r="R1974" s="17"/>
      <c r="S1974" s="17">
        <v>0.16666666666666699</v>
      </c>
      <c r="T1974" s="17">
        <v>0.2</v>
      </c>
      <c r="U1974" s="17">
        <v>0.11764705882352899</v>
      </c>
      <c r="V1974" s="17">
        <v>0.158730158730159</v>
      </c>
      <c r="W1974" s="17">
        <v>0.23728813559322001</v>
      </c>
      <c r="X1974" s="17">
        <v>0.164556962025316</v>
      </c>
      <c r="Y1974" s="17">
        <v>0.2</v>
      </c>
      <c r="Z1974" s="17">
        <v>0.25581395348837199</v>
      </c>
      <c r="AA1974" s="17">
        <v>0.211111111111111</v>
      </c>
      <c r="AB1974" s="17"/>
      <c r="AC1974" s="17">
        <v>0.16390276476155</v>
      </c>
      <c r="AD1974" s="17">
        <v>0.20922053946580599</v>
      </c>
      <c r="AE1974" s="17">
        <v>0.15272430143511601</v>
      </c>
      <c r="AF1974" s="17"/>
      <c r="AG1974" s="17">
        <v>0.21032362022328199</v>
      </c>
      <c r="AH1974" s="17">
        <v>0.17883720152039501</v>
      </c>
      <c r="AI1974" s="17">
        <v>0.24093243485944099</v>
      </c>
      <c r="AJ1974" s="17">
        <v>0</v>
      </c>
      <c r="AK1974" s="17">
        <v>0.12936754871046699</v>
      </c>
      <c r="AL1974" s="17"/>
      <c r="AM1974" s="17">
        <v>0.201635997552261</v>
      </c>
      <c r="AN1974" s="17">
        <v>0.20639678689537</v>
      </c>
      <c r="AO1974" s="17">
        <v>0.16620761414469001</v>
      </c>
      <c r="AP1974" s="17">
        <v>0.19387964227441401</v>
      </c>
      <c r="AQ1974" s="17">
        <v>0.216453015231831</v>
      </c>
      <c r="AR1974" s="17"/>
      <c r="AS1974" s="17">
        <v>0.16540245426664099</v>
      </c>
      <c r="AT1974" s="17">
        <v>0.14254930817550099</v>
      </c>
      <c r="AU1974" s="17">
        <v>0.25886089174377602</v>
      </c>
      <c r="AV1974" s="17">
        <v>0.215960668486496</v>
      </c>
      <c r="AW1974" s="17"/>
      <c r="AX1974" s="17">
        <v>0.190896768969472</v>
      </c>
      <c r="AY1974" s="17"/>
      <c r="AZ1974" s="17">
        <v>0.16482766855665101</v>
      </c>
      <c r="BA1974" s="17">
        <v>0.14397597200178899</v>
      </c>
      <c r="BB1974" s="17">
        <v>0.256882870170626</v>
      </c>
      <c r="BC1974" s="17"/>
      <c r="BD1974" s="17">
        <v>0.137776543691049</v>
      </c>
      <c r="BE1974" s="17">
        <v>0.20557363377099</v>
      </c>
    </row>
    <row r="1975" spans="2:57" x14ac:dyDescent="0.35">
      <c r="B1975" t="s">
        <v>739</v>
      </c>
      <c r="C1975" s="17">
        <v>0.17818422760036001</v>
      </c>
      <c r="D1975" s="17">
        <v>0.18273237472151799</v>
      </c>
      <c r="E1975" s="17">
        <v>0.17634723675226999</v>
      </c>
      <c r="F1975" s="17"/>
      <c r="G1975" s="17">
        <v>0.160692854005933</v>
      </c>
      <c r="H1975" s="17">
        <v>0.16992053339065999</v>
      </c>
      <c r="I1975" s="17">
        <v>0.16000391741668599</v>
      </c>
      <c r="J1975" s="17">
        <v>0.23426282651428701</v>
      </c>
      <c r="K1975" s="17">
        <v>0.16904647079833099</v>
      </c>
      <c r="L1975" s="17">
        <v>0.18648379476013499</v>
      </c>
      <c r="M1975" s="17"/>
      <c r="N1975" s="17">
        <v>0.19746890000675901</v>
      </c>
      <c r="O1975" s="17">
        <v>0.16758537328894599</v>
      </c>
      <c r="P1975" s="17">
        <v>9.7225754580026302E-2</v>
      </c>
      <c r="Q1975" s="17">
        <v>0.23710255875064401</v>
      </c>
      <c r="R1975" s="17"/>
      <c r="S1975" s="17">
        <v>0.15833333333333299</v>
      </c>
      <c r="T1975" s="17">
        <v>0.24761904761904799</v>
      </c>
      <c r="U1975" s="17">
        <v>0.20588235294117599</v>
      </c>
      <c r="V1975" s="17">
        <v>0.126984126984127</v>
      </c>
      <c r="W1975" s="17">
        <v>0.20338983050847501</v>
      </c>
      <c r="X1975" s="17">
        <v>0.139240506329114</v>
      </c>
      <c r="Y1975" s="17">
        <v>0.14285714285714299</v>
      </c>
      <c r="Z1975" s="17">
        <v>0.209302325581395</v>
      </c>
      <c r="AA1975" s="17">
        <v>0.16666666666666699</v>
      </c>
      <c r="AB1975" s="17"/>
      <c r="AC1975" s="17">
        <v>0.16750108227538099</v>
      </c>
      <c r="AD1975" s="17">
        <v>0.186397405894733</v>
      </c>
      <c r="AE1975" s="17">
        <v>0.18717637463422299</v>
      </c>
      <c r="AF1975" s="17"/>
      <c r="AG1975" s="17">
        <v>0.12994013835297299</v>
      </c>
      <c r="AH1975" s="17">
        <v>0.20821498075514699</v>
      </c>
      <c r="AI1975" s="17">
        <v>0.30426670886385898</v>
      </c>
      <c r="AJ1975" s="17">
        <v>0.403893089893895</v>
      </c>
      <c r="AK1975" s="17">
        <v>0.106187745766449</v>
      </c>
      <c r="AL1975" s="17"/>
      <c r="AM1975" s="17">
        <v>0.24448952959772499</v>
      </c>
      <c r="AN1975" s="17">
        <v>0.13093676986202199</v>
      </c>
      <c r="AO1975" s="17">
        <v>0.160571533868646</v>
      </c>
      <c r="AP1975" s="17">
        <v>0.183157905740091</v>
      </c>
      <c r="AQ1975" s="17">
        <v>0.169962866654429</v>
      </c>
      <c r="AR1975" s="17"/>
      <c r="AS1975" s="17">
        <v>0.15433105478599399</v>
      </c>
      <c r="AT1975" s="17">
        <v>0.183456286649712</v>
      </c>
      <c r="AU1975" s="17">
        <v>0.171680603618109</v>
      </c>
      <c r="AV1975" s="17">
        <v>0.21639253211940099</v>
      </c>
      <c r="AW1975" s="17"/>
      <c r="AX1975" s="17">
        <v>0.177874757417473</v>
      </c>
      <c r="AY1975" s="17"/>
      <c r="AZ1975" s="17">
        <v>0.205328811234917</v>
      </c>
      <c r="BA1975" s="17">
        <v>0.16239671889125601</v>
      </c>
      <c r="BB1975" s="17">
        <v>0.166578694858971</v>
      </c>
      <c r="BC1975" s="17"/>
      <c r="BD1975" s="17">
        <v>0.15227604636622899</v>
      </c>
      <c r="BE1975" s="17">
        <v>0.18978871149122201</v>
      </c>
    </row>
    <row r="1976" spans="2:57" x14ac:dyDescent="0.35">
      <c r="B1976" t="s">
        <v>740</v>
      </c>
      <c r="C1976" s="17">
        <v>0.16004398660633701</v>
      </c>
      <c r="D1976" s="17">
        <v>0.169003933720757</v>
      </c>
      <c r="E1976" s="17">
        <v>0.15552709548027399</v>
      </c>
      <c r="F1976" s="17"/>
      <c r="G1976" s="17">
        <v>0.153608805098333</v>
      </c>
      <c r="H1976" s="17">
        <v>0.129488013283861</v>
      </c>
      <c r="I1976" s="17">
        <v>0.179183644389975</v>
      </c>
      <c r="J1976" s="17">
        <v>0.252078831216342</v>
      </c>
      <c r="K1976" s="17">
        <v>8.8130933589638499E-2</v>
      </c>
      <c r="L1976" s="17">
        <v>0.130422925044997</v>
      </c>
      <c r="M1976" s="17"/>
      <c r="N1976" s="17">
        <v>0.178304650184962</v>
      </c>
      <c r="O1976" s="17">
        <v>0.14731775965494601</v>
      </c>
      <c r="P1976" s="17">
        <v>0.108643671097876</v>
      </c>
      <c r="Q1976" s="17">
        <v>0.172877973857645</v>
      </c>
      <c r="R1976" s="17"/>
      <c r="S1976" s="17">
        <v>0.15833333333333299</v>
      </c>
      <c r="T1976" s="17">
        <v>0.22857142857142901</v>
      </c>
      <c r="U1976" s="17">
        <v>0.20588235294117599</v>
      </c>
      <c r="V1976" s="17">
        <v>7.9365079365079402E-2</v>
      </c>
      <c r="W1976" s="17">
        <v>0.152542372881356</v>
      </c>
      <c r="X1976" s="17">
        <v>0.126582278481013</v>
      </c>
      <c r="Y1976" s="17">
        <v>0.17142857142857101</v>
      </c>
      <c r="Z1976" s="17">
        <v>0.186046511627907</v>
      </c>
      <c r="AA1976" s="17">
        <v>0.122222222222222</v>
      </c>
      <c r="AB1976" s="17"/>
      <c r="AC1976" s="17">
        <v>0.147317280975341</v>
      </c>
      <c r="AD1976" s="17">
        <v>0.17453539694707601</v>
      </c>
      <c r="AE1976" s="17">
        <v>0.13845983760629799</v>
      </c>
      <c r="AF1976" s="17"/>
      <c r="AG1976" s="17">
        <v>0.15821698980318899</v>
      </c>
      <c r="AH1976" s="17">
        <v>0.17462946155576101</v>
      </c>
      <c r="AI1976" s="17">
        <v>0.19965304356629801</v>
      </c>
      <c r="AJ1976" s="17">
        <v>0</v>
      </c>
      <c r="AK1976" s="17">
        <v>0.12897998849581799</v>
      </c>
      <c r="AL1976" s="17"/>
      <c r="AM1976" s="17">
        <v>0.16828341940515901</v>
      </c>
      <c r="AN1976" s="17">
        <v>0.134830274120012</v>
      </c>
      <c r="AO1976" s="17">
        <v>0.162248183870914</v>
      </c>
      <c r="AP1976" s="17">
        <v>0.14925842516033899</v>
      </c>
      <c r="AQ1976" s="17">
        <v>0.21400530198345999</v>
      </c>
      <c r="AR1976" s="17"/>
      <c r="AS1976" s="17">
        <v>0.102053770332768</v>
      </c>
      <c r="AT1976" s="17">
        <v>0.171556911547675</v>
      </c>
      <c r="AU1976" s="17">
        <v>0.18002107599588599</v>
      </c>
      <c r="AV1976" s="17">
        <v>0.20543760360660199</v>
      </c>
      <c r="AW1976" s="17"/>
      <c r="AX1976" s="17">
        <v>0.152418126689852</v>
      </c>
      <c r="AY1976" s="17"/>
      <c r="AZ1976" s="17">
        <v>0.14208265929174099</v>
      </c>
      <c r="BA1976" s="17">
        <v>0.18948834006496401</v>
      </c>
      <c r="BB1976" s="17">
        <v>0.136908244106655</v>
      </c>
      <c r="BC1976" s="17"/>
      <c r="BD1976" s="17">
        <v>0.13371701254123999</v>
      </c>
      <c r="BE1976" s="17">
        <v>0.16973427711585201</v>
      </c>
    </row>
    <row r="1977" spans="2:57" x14ac:dyDescent="0.35">
      <c r="B1977" t="s">
        <v>512</v>
      </c>
      <c r="C1977" s="17">
        <v>0.12290940781533199</v>
      </c>
      <c r="D1977" s="17">
        <v>0.130394340467162</v>
      </c>
      <c r="E1977" s="17">
        <v>0.119085379120118</v>
      </c>
      <c r="F1977" s="17"/>
      <c r="G1977" s="17">
        <v>0.169342066217405</v>
      </c>
      <c r="H1977" s="17">
        <v>9.86637842688603E-2</v>
      </c>
      <c r="I1977" s="17">
        <v>0.15456490298463299</v>
      </c>
      <c r="J1977" s="17">
        <v>0.150435766796086</v>
      </c>
      <c r="K1977" s="17">
        <v>8.07125468546189E-2</v>
      </c>
      <c r="L1977" s="17">
        <v>2.90619548603273E-2</v>
      </c>
      <c r="M1977" s="17"/>
      <c r="N1977" s="17">
        <v>0.14125384075793099</v>
      </c>
      <c r="O1977" s="17">
        <v>0.107587415161373</v>
      </c>
      <c r="P1977" s="17">
        <v>0.105458459153218</v>
      </c>
      <c r="Q1977" s="17">
        <v>0.100469259203488</v>
      </c>
      <c r="R1977" s="17"/>
      <c r="S1977" s="17">
        <v>0.125</v>
      </c>
      <c r="T1977" s="17">
        <v>0.180952380952381</v>
      </c>
      <c r="U1977" s="17">
        <v>8.8235294117647106E-2</v>
      </c>
      <c r="V1977" s="17">
        <v>7.9365079365079402E-2</v>
      </c>
      <c r="W1977" s="17">
        <v>0.20338983050847501</v>
      </c>
      <c r="X1977" s="17">
        <v>0.126582278481013</v>
      </c>
      <c r="Y1977" s="17">
        <v>0.1</v>
      </c>
      <c r="Z1977" s="17">
        <v>0.13953488372093001</v>
      </c>
      <c r="AA1977" s="17">
        <v>6.6666666666666693E-2</v>
      </c>
      <c r="AB1977" s="17"/>
      <c r="AC1977" s="17">
        <v>0.101064597174902</v>
      </c>
      <c r="AD1977" s="17">
        <v>0.119937581178925</v>
      </c>
      <c r="AE1977" s="17">
        <v>0.138076558805942</v>
      </c>
      <c r="AF1977" s="17"/>
      <c r="AG1977" s="17">
        <v>0.111837538034601</v>
      </c>
      <c r="AH1977" s="17">
        <v>0.12935882091079301</v>
      </c>
      <c r="AI1977" s="17">
        <v>0.17846310023810699</v>
      </c>
      <c r="AJ1977" s="17">
        <v>0</v>
      </c>
      <c r="AK1977" s="17">
        <v>0.13830485260831099</v>
      </c>
      <c r="AL1977" s="17"/>
      <c r="AM1977" s="17">
        <v>0.14464995917933501</v>
      </c>
      <c r="AN1977" s="17">
        <v>0.15016383969203201</v>
      </c>
      <c r="AO1977" s="17">
        <v>0.108284353907528</v>
      </c>
      <c r="AP1977" s="17">
        <v>0.12149123049898</v>
      </c>
      <c r="AQ1977" s="17">
        <v>0.168578623756336</v>
      </c>
      <c r="AR1977" s="17"/>
      <c r="AS1977" s="17">
        <v>0.117138974619965</v>
      </c>
      <c r="AT1977" s="17">
        <v>9.7896083085470501E-2</v>
      </c>
      <c r="AU1977" s="17">
        <v>0.157547817392866</v>
      </c>
      <c r="AV1977" s="17">
        <v>0.142244117244299</v>
      </c>
      <c r="AW1977" s="17"/>
      <c r="AX1977" s="17">
        <v>0.116656181780437</v>
      </c>
      <c r="AY1977" s="17"/>
      <c r="AZ1977" s="17">
        <v>0.13194041197070899</v>
      </c>
      <c r="BA1977" s="17">
        <v>9.9915645057891994E-2</v>
      </c>
      <c r="BB1977" s="17">
        <v>0.12737582208749301</v>
      </c>
      <c r="BC1977" s="17"/>
      <c r="BD1977" s="17">
        <v>0.105781428077799</v>
      </c>
      <c r="BE1977" s="17">
        <v>0.123370919999173</v>
      </c>
    </row>
    <row r="1978" spans="2:57" x14ac:dyDescent="0.35">
      <c r="B1978" t="s">
        <v>741</v>
      </c>
      <c r="C1978" s="17">
        <v>0.101166456715265</v>
      </c>
      <c r="D1978" s="17">
        <v>0.10218508879511599</v>
      </c>
      <c r="E1978" s="17">
        <v>0.10104306642107599</v>
      </c>
      <c r="F1978" s="17"/>
      <c r="G1978" s="17">
        <v>5.8212410140037002E-2</v>
      </c>
      <c r="H1978" s="17">
        <v>0.105868424915293</v>
      </c>
      <c r="I1978" s="17">
        <v>0.10330111753027001</v>
      </c>
      <c r="J1978" s="17">
        <v>0.111740882143213</v>
      </c>
      <c r="K1978" s="17">
        <v>0.106193343951259</v>
      </c>
      <c r="L1978" s="17">
        <v>0.100177384453945</v>
      </c>
      <c r="M1978" s="17"/>
      <c r="N1978" s="17">
        <v>0.121318731101051</v>
      </c>
      <c r="O1978" s="17">
        <v>8.6822660364777801E-2</v>
      </c>
      <c r="P1978" s="17">
        <v>6.3202634375292402E-2</v>
      </c>
      <c r="Q1978" s="17">
        <v>8.4149020174102696E-2</v>
      </c>
      <c r="R1978" s="17"/>
      <c r="S1978" s="17">
        <v>0.108333333333333</v>
      </c>
      <c r="T1978" s="17">
        <v>0.133333333333333</v>
      </c>
      <c r="U1978" s="17">
        <v>8.8235294117647106E-2</v>
      </c>
      <c r="V1978" s="17">
        <v>3.17460317460318E-2</v>
      </c>
      <c r="W1978" s="17">
        <v>0.13559322033898299</v>
      </c>
      <c r="X1978" s="17">
        <v>7.5949367088607597E-2</v>
      </c>
      <c r="Y1978" s="17">
        <v>0.128571428571429</v>
      </c>
      <c r="Z1978" s="17">
        <v>0.186046511627907</v>
      </c>
      <c r="AA1978" s="17">
        <v>6.6666666666666693E-2</v>
      </c>
      <c r="AB1978" s="17"/>
      <c r="AC1978" s="17">
        <v>9.3102518410766E-2</v>
      </c>
      <c r="AD1978" s="17">
        <v>0.12156813466925</v>
      </c>
      <c r="AE1978" s="17">
        <v>3.7388422219861397E-2</v>
      </c>
      <c r="AF1978" s="17"/>
      <c r="AG1978" s="17">
        <v>0.106427617748572</v>
      </c>
      <c r="AH1978" s="17">
        <v>0.108292729479776</v>
      </c>
      <c r="AI1978" s="17">
        <v>0.118953266803511</v>
      </c>
      <c r="AJ1978" s="17">
        <v>0</v>
      </c>
      <c r="AK1978" s="17">
        <v>6.2941259102994307E-2</v>
      </c>
      <c r="AL1978" s="17"/>
      <c r="AM1978" s="17">
        <v>6.8250642503054404E-2</v>
      </c>
      <c r="AN1978" s="17">
        <v>6.4499906269384594E-2</v>
      </c>
      <c r="AO1978" s="17">
        <v>0.107488460807244</v>
      </c>
      <c r="AP1978" s="17">
        <v>0.12720113236033401</v>
      </c>
      <c r="AQ1978" s="17">
        <v>0.167354767132151</v>
      </c>
      <c r="AR1978" s="17"/>
      <c r="AS1978" s="17">
        <v>8.6140638288990906E-2</v>
      </c>
      <c r="AT1978" s="17">
        <v>0.10700920933817</v>
      </c>
      <c r="AU1978" s="17">
        <v>9.8955665859929903E-2</v>
      </c>
      <c r="AV1978" s="17">
        <v>0.11669919315529199</v>
      </c>
      <c r="AW1978" s="17"/>
      <c r="AX1978" s="17">
        <v>9.6349138277777802E-2</v>
      </c>
      <c r="AY1978" s="17"/>
      <c r="AZ1978" s="17">
        <v>8.9298920678246102E-2</v>
      </c>
      <c r="BA1978" s="17">
        <v>0.108238332541162</v>
      </c>
      <c r="BB1978" s="17">
        <v>0.101487769844606</v>
      </c>
      <c r="BC1978" s="17"/>
      <c r="BD1978" s="17">
        <v>6.9526930112406501E-2</v>
      </c>
      <c r="BE1978" s="17">
        <v>0.12545743935599901</v>
      </c>
    </row>
    <row r="1979" spans="2:57" x14ac:dyDescent="0.35">
      <c r="B1979" t="s">
        <v>742</v>
      </c>
      <c r="C1979" s="17">
        <v>0.100251914279276</v>
      </c>
      <c r="D1979" s="17">
        <v>9.4219209573683904E-2</v>
      </c>
      <c r="E1979" s="17">
        <v>0.10427115868431699</v>
      </c>
      <c r="F1979" s="17"/>
      <c r="G1979" s="17">
        <v>0.18585282859222599</v>
      </c>
      <c r="H1979" s="17">
        <v>0.10609069727661501</v>
      </c>
      <c r="I1979" s="17">
        <v>0.103151090128728</v>
      </c>
      <c r="J1979" s="17">
        <v>0.11709233794668</v>
      </c>
      <c r="K1979" s="17">
        <v>2.8814299058589801E-2</v>
      </c>
      <c r="L1979" s="17">
        <v>2.90619548603273E-2</v>
      </c>
      <c r="M1979" s="17"/>
      <c r="N1979" s="17">
        <v>0.102745100826116</v>
      </c>
      <c r="O1979" s="17">
        <v>0.102410044721869</v>
      </c>
      <c r="P1979" s="17">
        <v>0.106405198291987</v>
      </c>
      <c r="Q1979" s="17">
        <v>7.94080109085811E-2</v>
      </c>
      <c r="R1979" s="17"/>
      <c r="S1979" s="17">
        <v>0.108333333333333</v>
      </c>
      <c r="T1979" s="17">
        <v>0.114285714285714</v>
      </c>
      <c r="U1979" s="17">
        <v>8.8235294117647106E-2</v>
      </c>
      <c r="V1979" s="17">
        <v>9.5238095238095205E-2</v>
      </c>
      <c r="W1979" s="17">
        <v>0.101694915254237</v>
      </c>
      <c r="X1979" s="17">
        <v>0.10126582278481</v>
      </c>
      <c r="Y1979" s="17">
        <v>0.1</v>
      </c>
      <c r="Z1979" s="17">
        <v>0.209302325581395</v>
      </c>
      <c r="AA1979" s="17">
        <v>4.4444444444444398E-2</v>
      </c>
      <c r="AB1979" s="17"/>
      <c r="AC1979" s="17">
        <v>8.0426264595316405E-2</v>
      </c>
      <c r="AD1979" s="17">
        <v>0.113320572881526</v>
      </c>
      <c r="AE1979" s="17">
        <v>8.7042765474322006E-2</v>
      </c>
      <c r="AF1979" s="17"/>
      <c r="AG1979" s="17">
        <v>9.0389813609539599E-2</v>
      </c>
      <c r="AH1979" s="17">
        <v>0.122119226536498</v>
      </c>
      <c r="AI1979" s="17">
        <v>7.7884836976498006E-2</v>
      </c>
      <c r="AJ1979" s="17">
        <v>0.18469483005198201</v>
      </c>
      <c r="AK1979" s="17">
        <v>6.1621191920087998E-2</v>
      </c>
      <c r="AL1979" s="17"/>
      <c r="AM1979" s="17">
        <v>9.8182006060486701E-2</v>
      </c>
      <c r="AN1979" s="17">
        <v>8.0031380508741701E-2</v>
      </c>
      <c r="AO1979" s="17">
        <v>0.10399339473218799</v>
      </c>
      <c r="AP1979" s="17">
        <v>0.113583590730803</v>
      </c>
      <c r="AQ1979" s="17">
        <v>0.12523970094694201</v>
      </c>
      <c r="AR1979" s="17"/>
      <c r="AS1979" s="17">
        <v>6.11166276896873E-2</v>
      </c>
      <c r="AT1979" s="17">
        <v>0.14108333735752199</v>
      </c>
      <c r="AU1979" s="17">
        <v>8.7681510875277799E-2</v>
      </c>
      <c r="AV1979" s="17">
        <v>9.0675844392991395E-2</v>
      </c>
      <c r="AW1979" s="17"/>
      <c r="AX1979" s="17">
        <v>9.3102159009263205E-2</v>
      </c>
      <c r="AY1979" s="17"/>
      <c r="AZ1979" s="17">
        <v>0.122432825956998</v>
      </c>
      <c r="BA1979" s="17">
        <v>0.13305213994725301</v>
      </c>
      <c r="BB1979" s="17">
        <v>3.7649364778330099E-2</v>
      </c>
      <c r="BC1979" s="17"/>
      <c r="BD1979" s="17">
        <v>7.5156115128720002E-2</v>
      </c>
      <c r="BE1979" s="17">
        <v>0.12788543738209501</v>
      </c>
    </row>
    <row r="1980" spans="2:57" x14ac:dyDescent="0.35">
      <c r="B1980" t="s">
        <v>81</v>
      </c>
      <c r="C1980" s="17">
        <v>4.0351761210703399E-2</v>
      </c>
      <c r="D1980" s="17">
        <v>4.2326925816347997E-2</v>
      </c>
      <c r="E1980" s="17">
        <v>3.93798842244764E-2</v>
      </c>
      <c r="F1980" s="17"/>
      <c r="G1980" s="17">
        <v>4.2108907022039697E-2</v>
      </c>
      <c r="H1980" s="17">
        <v>4.6642091074851802E-2</v>
      </c>
      <c r="I1980" s="17">
        <v>4.3960592669291899E-2</v>
      </c>
      <c r="J1980" s="17">
        <v>1.6851190853101401E-2</v>
      </c>
      <c r="K1980" s="17">
        <v>3.2375466503631198E-2</v>
      </c>
      <c r="L1980" s="17">
        <v>8.3357762345247305E-2</v>
      </c>
      <c r="M1980" s="17"/>
      <c r="N1980" s="17">
        <v>3.4234403639554198E-2</v>
      </c>
      <c r="O1980" s="17">
        <v>2.83560958346439E-2</v>
      </c>
      <c r="P1980" s="17">
        <v>5.2293298059179601E-2</v>
      </c>
      <c r="Q1980" s="17">
        <v>7.4334152328983896E-2</v>
      </c>
      <c r="R1980" s="17"/>
      <c r="S1980" s="17">
        <v>1.6666666666666701E-2</v>
      </c>
      <c r="T1980" s="17">
        <v>4.7619047619047603E-2</v>
      </c>
      <c r="U1980" s="17">
        <v>2.9411764705882401E-2</v>
      </c>
      <c r="V1980" s="17">
        <v>1.58730158730159E-2</v>
      </c>
      <c r="W1980" s="17">
        <v>5.0847457627118599E-2</v>
      </c>
      <c r="X1980" s="17">
        <v>8.8607594936708806E-2</v>
      </c>
      <c r="Y1980" s="17">
        <v>1.4285714285714299E-2</v>
      </c>
      <c r="Z1980" s="17">
        <v>0</v>
      </c>
      <c r="AA1980" s="17">
        <v>7.7777777777777807E-2</v>
      </c>
      <c r="AB1980" s="17"/>
      <c r="AC1980" s="17">
        <v>5.0903680452429399E-2</v>
      </c>
      <c r="AD1980" s="17">
        <v>2.4601940315245902E-2</v>
      </c>
      <c r="AE1980" s="17">
        <v>7.6355230982294103E-2</v>
      </c>
      <c r="AF1980" s="17"/>
      <c r="AG1980" s="17">
        <v>2.6678066476333799E-2</v>
      </c>
      <c r="AH1980" s="17">
        <v>3.8147200404839002E-2</v>
      </c>
      <c r="AI1980" s="17">
        <v>2.0419477759361399E-2</v>
      </c>
      <c r="AJ1980" s="17">
        <v>0.20363788954449299</v>
      </c>
      <c r="AK1980" s="17">
        <v>0.107130479845871</v>
      </c>
      <c r="AL1980" s="17"/>
      <c r="AM1980" s="17">
        <v>0.10092618991758701</v>
      </c>
      <c r="AN1980" s="17">
        <v>5.0232833104174E-2</v>
      </c>
      <c r="AO1980" s="17">
        <v>4.2079688082010902E-2</v>
      </c>
      <c r="AP1980" s="17">
        <v>1.6904317209729E-2</v>
      </c>
      <c r="AQ1980" s="17">
        <v>3.9307395106195298E-2</v>
      </c>
      <c r="AR1980" s="17"/>
      <c r="AS1980" s="17">
        <v>6.10759424332048E-2</v>
      </c>
      <c r="AT1980" s="17">
        <v>3.0566119599590699E-2</v>
      </c>
      <c r="AU1980" s="17">
        <v>4.6983503434291397E-2</v>
      </c>
      <c r="AV1980" s="17">
        <v>1.78920285598838E-2</v>
      </c>
      <c r="AW1980" s="17"/>
      <c r="AX1980" s="17">
        <v>3.7907949505025497E-2</v>
      </c>
      <c r="AY1980" s="17"/>
      <c r="AZ1980" s="17">
        <v>5.6645591672129403E-2</v>
      </c>
      <c r="BA1980" s="17">
        <v>2.6364172281381999E-2</v>
      </c>
      <c r="BB1980" s="17">
        <v>3.3980724226827401E-2</v>
      </c>
      <c r="BC1980" s="17"/>
      <c r="BD1980" s="17">
        <v>3.3442240982498102E-2</v>
      </c>
      <c r="BE1980" s="17">
        <v>3.1829369519051402E-2</v>
      </c>
    </row>
    <row r="1981" spans="2:57" x14ac:dyDescent="0.35">
      <c r="B1981" t="s">
        <v>743</v>
      </c>
      <c r="C1981" s="17">
        <v>1.6301401047163801E-2</v>
      </c>
      <c r="D1981" s="17">
        <v>4.7334357232939901E-3</v>
      </c>
      <c r="E1981" s="17">
        <v>2.3181240395105499E-2</v>
      </c>
      <c r="F1981" s="17"/>
      <c r="G1981" s="17">
        <v>0</v>
      </c>
      <c r="H1981" s="17">
        <v>0</v>
      </c>
      <c r="I1981" s="17">
        <v>5.5433020035478399E-3</v>
      </c>
      <c r="J1981" s="17">
        <v>3.2866654112088799E-2</v>
      </c>
      <c r="K1981" s="17">
        <v>6.5819495135081299E-2</v>
      </c>
      <c r="L1981" s="17">
        <v>0</v>
      </c>
      <c r="M1981" s="17"/>
      <c r="N1981" s="17">
        <v>1.51783282380523E-2</v>
      </c>
      <c r="O1981" s="17">
        <v>2.9581148818469301E-2</v>
      </c>
      <c r="P1981" s="17">
        <v>9.0988338879260892E-3</v>
      </c>
      <c r="Q1981" s="17">
        <v>0</v>
      </c>
      <c r="R1981" s="17"/>
      <c r="S1981" s="17">
        <v>8.3333333333333297E-3</v>
      </c>
      <c r="T1981" s="17">
        <v>0</v>
      </c>
      <c r="U1981" s="17">
        <v>5.8823529411764698E-2</v>
      </c>
      <c r="V1981" s="17">
        <v>1.58730158730159E-2</v>
      </c>
      <c r="W1981" s="17">
        <v>5.0847457627118599E-2</v>
      </c>
      <c r="X1981" s="17">
        <v>0</v>
      </c>
      <c r="Y1981" s="17">
        <v>1.4285714285714299E-2</v>
      </c>
      <c r="Z1981" s="17">
        <v>0</v>
      </c>
      <c r="AA1981" s="17">
        <v>1.1111111111111099E-2</v>
      </c>
      <c r="AB1981" s="17"/>
      <c r="AC1981" s="17">
        <v>2.8605079524330401E-2</v>
      </c>
      <c r="AD1981" s="17">
        <v>1.40941851261083E-2</v>
      </c>
      <c r="AE1981" s="17">
        <v>0</v>
      </c>
      <c r="AF1981" s="17"/>
      <c r="AG1981" s="17">
        <v>3.2530677234201999E-2</v>
      </c>
      <c r="AH1981" s="17">
        <v>6.5075893177387097E-3</v>
      </c>
      <c r="AI1981" s="17">
        <v>0</v>
      </c>
      <c r="AJ1981" s="17">
        <v>0</v>
      </c>
      <c r="AK1981" s="17">
        <v>4.3994257039721298E-2</v>
      </c>
      <c r="AL1981" s="17"/>
      <c r="AM1981" s="17">
        <v>0</v>
      </c>
      <c r="AN1981" s="17">
        <v>2.38821720517359E-2</v>
      </c>
      <c r="AO1981" s="17">
        <v>1.22989228379614E-2</v>
      </c>
      <c r="AP1981" s="17">
        <v>2.8522703837356202E-2</v>
      </c>
      <c r="AQ1981" s="17">
        <v>0</v>
      </c>
      <c r="AR1981" s="17"/>
      <c r="AS1981" s="17">
        <v>1.7426328220653101E-2</v>
      </c>
      <c r="AT1981" s="17">
        <v>8.3837891582465695E-3</v>
      </c>
      <c r="AU1981" s="17">
        <v>3.9525543239532501E-2</v>
      </c>
      <c r="AV1981" s="17">
        <v>0</v>
      </c>
      <c r="AW1981" s="17"/>
      <c r="AX1981" s="17">
        <v>1.8334155364878299E-2</v>
      </c>
      <c r="AY1981" s="17"/>
      <c r="AZ1981" s="17">
        <v>0</v>
      </c>
      <c r="BA1981" s="17">
        <v>1.1244482937881601E-2</v>
      </c>
      <c r="BB1981" s="17">
        <v>4.0687228230320997E-2</v>
      </c>
      <c r="BC1981" s="17"/>
      <c r="BD1981" s="17">
        <v>2.8361897898491702E-2</v>
      </c>
      <c r="BE1981" s="17">
        <v>0</v>
      </c>
    </row>
    <row r="1982" spans="2:57" x14ac:dyDescent="0.35">
      <c r="B1982" t="s">
        <v>168</v>
      </c>
      <c r="C1982" s="17">
        <v>5.3439760226377097E-3</v>
      </c>
      <c r="D1982" s="17">
        <v>1.14334397965444E-2</v>
      </c>
      <c r="E1982" s="17">
        <v>1.7878514994701001E-3</v>
      </c>
      <c r="F1982" s="17"/>
      <c r="G1982" s="17">
        <v>0</v>
      </c>
      <c r="H1982" s="17">
        <v>4.0833258764876503E-3</v>
      </c>
      <c r="I1982" s="17">
        <v>5.0276460032178004E-3</v>
      </c>
      <c r="J1982" s="17">
        <v>0</v>
      </c>
      <c r="K1982" s="17">
        <v>2.0764104983754399E-2</v>
      </c>
      <c r="L1982" s="17">
        <v>0</v>
      </c>
      <c r="M1982" s="17"/>
      <c r="N1982" s="17">
        <v>7.9795025745605895E-3</v>
      </c>
      <c r="O1982" s="17">
        <v>5.2857292592100704E-3</v>
      </c>
      <c r="P1982" s="17">
        <v>0</v>
      </c>
      <c r="Q1982" s="17">
        <v>0</v>
      </c>
      <c r="R1982" s="17"/>
      <c r="S1982" s="17">
        <v>8.3333333333333297E-3</v>
      </c>
      <c r="T1982" s="17">
        <v>0</v>
      </c>
      <c r="U1982" s="17">
        <v>0</v>
      </c>
      <c r="V1982" s="17">
        <v>0</v>
      </c>
      <c r="W1982" s="17">
        <v>3.3898305084745797E-2</v>
      </c>
      <c r="X1982" s="17">
        <v>0</v>
      </c>
      <c r="Y1982" s="17">
        <v>0</v>
      </c>
      <c r="Z1982" s="17">
        <v>2.32558139534884E-2</v>
      </c>
      <c r="AA1982" s="17">
        <v>0</v>
      </c>
      <c r="AB1982" s="17"/>
      <c r="AC1982" s="17">
        <v>1.3438615827180599E-2</v>
      </c>
      <c r="AD1982" s="17">
        <v>2.1625157496435099E-3</v>
      </c>
      <c r="AE1982" s="17">
        <v>0</v>
      </c>
      <c r="AF1982" s="17"/>
      <c r="AG1982" s="17">
        <v>1.29836662422906E-2</v>
      </c>
      <c r="AH1982" s="17">
        <v>2.6976127453706799E-3</v>
      </c>
      <c r="AI1982" s="17">
        <v>0</v>
      </c>
      <c r="AJ1982" s="17">
        <v>0</v>
      </c>
      <c r="AK1982" s="17">
        <v>0</v>
      </c>
      <c r="AL1982" s="17"/>
      <c r="AM1982" s="17">
        <v>1.55076366236653E-2</v>
      </c>
      <c r="AN1982" s="17">
        <v>0</v>
      </c>
      <c r="AO1982" s="17">
        <v>1.06858984891272E-2</v>
      </c>
      <c r="AP1982" s="17">
        <v>0</v>
      </c>
      <c r="AQ1982" s="17">
        <v>0</v>
      </c>
      <c r="AR1982" s="17"/>
      <c r="AS1982" s="17">
        <v>0</v>
      </c>
      <c r="AT1982" s="17">
        <v>1.48521176717323E-2</v>
      </c>
      <c r="AU1982" s="17">
        <v>0</v>
      </c>
      <c r="AV1982" s="17">
        <v>0</v>
      </c>
      <c r="AW1982" s="17"/>
      <c r="AX1982" s="17">
        <v>5.3181048166625697E-3</v>
      </c>
      <c r="AY1982" s="17"/>
      <c r="AZ1982" s="17">
        <v>0</v>
      </c>
      <c r="BA1982" s="17">
        <v>3.0010814924258098E-3</v>
      </c>
      <c r="BB1982" s="17">
        <v>1.42001613691169E-2</v>
      </c>
      <c r="BC1982" s="17"/>
      <c r="BD1982" s="17">
        <v>0</v>
      </c>
      <c r="BE1982" s="17">
        <v>1.17975404310683E-2</v>
      </c>
    </row>
    <row r="1983" spans="2:57" x14ac:dyDescent="0.35">
      <c r="C1983" s="17"/>
      <c r="D1983" s="17"/>
      <c r="E1983" s="17"/>
      <c r="F1983" s="17"/>
      <c r="G1983" s="17"/>
      <c r="H1983" s="17"/>
      <c r="I1983" s="17"/>
      <c r="J1983" s="17"/>
      <c r="K1983" s="17"/>
      <c r="L1983" s="17"/>
      <c r="M1983" s="17"/>
      <c r="N1983" s="17"/>
      <c r="O1983" s="17"/>
      <c r="P1983" s="17"/>
      <c r="Q1983" s="17"/>
      <c r="R1983" s="17"/>
      <c r="S1983" s="17"/>
      <c r="T1983" s="17"/>
      <c r="U1983" s="17"/>
      <c r="V1983" s="17"/>
      <c r="W1983" s="17"/>
      <c r="X1983" s="17"/>
      <c r="Y1983" s="17"/>
      <c r="Z1983" s="17"/>
      <c r="AA1983" s="17"/>
      <c r="AB1983" s="17"/>
      <c r="AC1983" s="17"/>
      <c r="AD1983" s="17"/>
      <c r="AE1983" s="17"/>
      <c r="AF1983" s="17"/>
      <c r="AG1983" s="17"/>
      <c r="AH1983" s="17"/>
      <c r="AI1983" s="17"/>
      <c r="AJ1983" s="17"/>
      <c r="AK1983" s="17"/>
      <c r="AL1983" s="17"/>
      <c r="AM1983" s="17"/>
      <c r="AN1983" s="17"/>
      <c r="AO1983" s="17"/>
      <c r="AP1983" s="17"/>
      <c r="AQ1983" s="17"/>
      <c r="AR1983" s="17"/>
      <c r="AS1983" s="17"/>
      <c r="AT1983" s="17"/>
      <c r="AU1983" s="17"/>
      <c r="AV1983" s="17"/>
      <c r="AW1983" s="17"/>
      <c r="AX1983" s="17"/>
      <c r="AY1983" s="17"/>
      <c r="AZ1983" s="17"/>
      <c r="BA1983" s="17"/>
      <c r="BB1983" s="17"/>
      <c r="BC1983" s="17"/>
      <c r="BD1983" s="17"/>
      <c r="BE1983" s="17"/>
    </row>
    <row r="1984" spans="2:57" x14ac:dyDescent="0.35">
      <c r="B1984" s="6" t="s">
        <v>746</v>
      </c>
      <c r="C1984" s="17"/>
      <c r="D1984" s="17"/>
      <c r="E1984" s="17"/>
      <c r="F1984" s="17"/>
      <c r="G1984" s="17"/>
      <c r="H1984" s="17"/>
      <c r="I1984" s="17"/>
      <c r="J1984" s="17"/>
      <c r="K1984" s="17"/>
      <c r="L1984" s="17"/>
      <c r="M1984" s="17"/>
      <c r="N1984" s="17"/>
      <c r="O1984" s="17"/>
      <c r="P1984" s="17"/>
      <c r="Q1984" s="17"/>
      <c r="R1984" s="17"/>
      <c r="S1984" s="17"/>
      <c r="T1984" s="17"/>
      <c r="U1984" s="17"/>
      <c r="V1984" s="17"/>
      <c r="W1984" s="17"/>
      <c r="X1984" s="17"/>
      <c r="Y1984" s="17"/>
      <c r="Z1984" s="17"/>
      <c r="AA1984" s="17"/>
      <c r="AB1984" s="17"/>
      <c r="AC1984" s="17"/>
      <c r="AD1984" s="17"/>
      <c r="AE1984" s="17"/>
      <c r="AF1984" s="17"/>
      <c r="AG1984" s="17"/>
      <c r="AH1984" s="17"/>
      <c r="AI1984" s="17"/>
      <c r="AJ1984" s="17"/>
      <c r="AK1984" s="17"/>
      <c r="AL1984" s="17"/>
      <c r="AM1984" s="17"/>
      <c r="AN1984" s="17"/>
      <c r="AO1984" s="17"/>
      <c r="AP1984" s="17"/>
      <c r="AQ1984" s="17"/>
      <c r="AR1984" s="17"/>
      <c r="AS1984" s="17"/>
      <c r="AT1984" s="17"/>
      <c r="AU1984" s="17"/>
      <c r="AV1984" s="17"/>
      <c r="AW1984" s="17"/>
      <c r="AX1984" s="17"/>
      <c r="AY1984" s="17"/>
      <c r="AZ1984" s="17"/>
      <c r="BA1984" s="17"/>
      <c r="BB1984" s="17"/>
      <c r="BC1984" s="17"/>
      <c r="BD1984" s="17"/>
      <c r="BE1984" s="17"/>
    </row>
    <row r="1985" spans="2:57" x14ac:dyDescent="0.35">
      <c r="B1985" s="24" t="s">
        <v>684</v>
      </c>
      <c r="C1985" s="17"/>
      <c r="D1985" s="17"/>
      <c r="E1985" s="17"/>
      <c r="F1985" s="17"/>
      <c r="G1985" s="17"/>
      <c r="H1985" s="17"/>
      <c r="I1985" s="17"/>
      <c r="J1985" s="17"/>
      <c r="K1985" s="17"/>
      <c r="L1985" s="17"/>
      <c r="M1985" s="17"/>
      <c r="N1985" s="17"/>
      <c r="O1985" s="17"/>
      <c r="P1985" s="17"/>
      <c r="Q1985" s="17"/>
      <c r="R1985" s="17"/>
      <c r="S1985" s="17"/>
      <c r="T1985" s="17"/>
      <c r="U1985" s="17"/>
      <c r="V1985" s="17"/>
      <c r="W1985" s="17"/>
      <c r="X1985" s="17"/>
      <c r="Y1985" s="17"/>
      <c r="Z1985" s="17"/>
      <c r="AA1985" s="17"/>
      <c r="AB1985" s="17"/>
      <c r="AC1985" s="17"/>
      <c r="AD1985" s="17"/>
      <c r="AE1985" s="17"/>
      <c r="AF1985" s="17"/>
      <c r="AG1985" s="17"/>
      <c r="AH1985" s="17"/>
      <c r="AI1985" s="17"/>
      <c r="AJ1985" s="17"/>
      <c r="AK1985" s="17"/>
      <c r="AL1985" s="17"/>
      <c r="AM1985" s="17"/>
      <c r="AN1985" s="17"/>
      <c r="AO1985" s="17"/>
      <c r="AP1985" s="17"/>
      <c r="AQ1985" s="17"/>
      <c r="AR1985" s="17"/>
      <c r="AS1985" s="17"/>
      <c r="AT1985" s="17"/>
      <c r="AU1985" s="17"/>
      <c r="AV1985" s="17"/>
      <c r="AW1985" s="17"/>
      <c r="AX1985" s="17"/>
      <c r="AY1985" s="17"/>
      <c r="AZ1985" s="17"/>
      <c r="BA1985" s="17"/>
      <c r="BB1985" s="17"/>
      <c r="BC1985" s="17"/>
      <c r="BD1985" s="17"/>
      <c r="BE1985" s="17"/>
    </row>
    <row r="1986" spans="2:57" x14ac:dyDescent="0.35">
      <c r="B1986" t="s">
        <v>17</v>
      </c>
      <c r="C1986" s="17">
        <v>0.73450827400624497</v>
      </c>
      <c r="D1986" s="17">
        <v>0.84686765454094703</v>
      </c>
      <c r="E1986" s="17">
        <v>0.64962136837403905</v>
      </c>
      <c r="F1986" s="17"/>
      <c r="G1986" s="17">
        <v>0.62301942462452098</v>
      </c>
      <c r="H1986" s="17">
        <v>0.70490681676874101</v>
      </c>
      <c r="I1986" s="17">
        <v>0.72211702711931502</v>
      </c>
      <c r="J1986" s="17">
        <v>0.84577213141993901</v>
      </c>
      <c r="K1986" s="17">
        <v>0.80827782896455602</v>
      </c>
      <c r="L1986" s="17">
        <v>0.91135930763304196</v>
      </c>
      <c r="M1986" s="17"/>
      <c r="N1986" s="17">
        <v>0.78043376169567102</v>
      </c>
      <c r="O1986" s="17">
        <v>0.68479348982680799</v>
      </c>
      <c r="P1986" s="17">
        <v>0.72342047123979203</v>
      </c>
      <c r="Q1986" s="17">
        <v>0.63801885514808399</v>
      </c>
      <c r="R1986" s="17"/>
      <c r="S1986" s="17">
        <v>0.73750000000000004</v>
      </c>
      <c r="T1986" s="17">
        <v>0.71153846153846101</v>
      </c>
      <c r="U1986" s="17">
        <v>0.82352941176470595</v>
      </c>
      <c r="V1986" s="17">
        <v>0.54838709677419395</v>
      </c>
      <c r="W1986" s="17">
        <v>0.70588235294117596</v>
      </c>
      <c r="X1986" s="17">
        <v>0.76470588235294101</v>
      </c>
      <c r="Y1986" s="17">
        <v>0.82857142857142896</v>
      </c>
      <c r="Z1986" s="17">
        <v>0.70833333333333304</v>
      </c>
      <c r="AA1986" s="17">
        <v>0.77083333333333304</v>
      </c>
      <c r="AB1986" s="17"/>
      <c r="AC1986" s="17">
        <v>0.774284350221775</v>
      </c>
      <c r="AD1986" s="17">
        <v>0.752210941477224</v>
      </c>
      <c r="AE1986" s="17">
        <v>0.55976519975897299</v>
      </c>
      <c r="AF1986" s="17"/>
      <c r="AG1986" s="17">
        <v>0.75128607846795203</v>
      </c>
      <c r="AH1986" s="17">
        <v>0.72722757418577899</v>
      </c>
      <c r="AI1986" s="17">
        <v>0.66557050181861099</v>
      </c>
      <c r="AJ1986" s="17">
        <v>0.74428983138334504</v>
      </c>
      <c r="AK1986" s="17">
        <v>0.80740260709671796</v>
      </c>
      <c r="AL1986" s="17"/>
      <c r="AM1986" s="17">
        <v>0.78035957649178</v>
      </c>
      <c r="AN1986" s="17">
        <v>0.68415040577246999</v>
      </c>
      <c r="AO1986" s="17">
        <v>0.75398712426622605</v>
      </c>
      <c r="AP1986" s="17">
        <v>0.72601729893480405</v>
      </c>
      <c r="AQ1986" s="17">
        <v>0.81916248542771897</v>
      </c>
      <c r="AR1986" s="17"/>
      <c r="AS1986" s="17">
        <v>0.825580033965442</v>
      </c>
      <c r="AT1986" s="17">
        <v>0.73669269405217297</v>
      </c>
      <c r="AU1986" s="17">
        <v>0.70275165851169497</v>
      </c>
      <c r="AV1986" s="17">
        <v>0.64256408340445603</v>
      </c>
      <c r="AW1986" s="17"/>
      <c r="AX1986" s="17">
        <v>0.74718939424022601</v>
      </c>
      <c r="AY1986" s="17"/>
      <c r="AZ1986" s="17">
        <v>0.70261947995598995</v>
      </c>
      <c r="BA1986" s="17">
        <v>0.72742360986403098</v>
      </c>
      <c r="BB1986" s="17">
        <v>0.78017084541676696</v>
      </c>
      <c r="BC1986" s="17"/>
      <c r="BD1986" s="17">
        <v>0.73950215816333298</v>
      </c>
      <c r="BE1986" s="17">
        <v>0.70635468346944497</v>
      </c>
    </row>
    <row r="1987" spans="2:57" x14ac:dyDescent="0.35">
      <c r="B1987" t="s">
        <v>18</v>
      </c>
      <c r="C1987" s="17">
        <v>0.20596506067453699</v>
      </c>
      <c r="D1987" s="17">
        <v>8.8308055021786097E-2</v>
      </c>
      <c r="E1987" s="17">
        <v>0.29485429349411701</v>
      </c>
      <c r="F1987" s="17"/>
      <c r="G1987" s="17">
        <v>0.25052875107641798</v>
      </c>
      <c r="H1987" s="17">
        <v>0.229172210874277</v>
      </c>
      <c r="I1987" s="17">
        <v>0.20920005411419301</v>
      </c>
      <c r="J1987" s="17">
        <v>0.13513210596260999</v>
      </c>
      <c r="K1987" s="17">
        <v>0.19172217103544301</v>
      </c>
      <c r="L1987" s="17">
        <v>8.8640692366958304E-2</v>
      </c>
      <c r="M1987" s="17"/>
      <c r="N1987" s="17">
        <v>0.172850356143115</v>
      </c>
      <c r="O1987" s="17">
        <v>0.27594724893248701</v>
      </c>
      <c r="P1987" s="17">
        <v>0.196626809599249</v>
      </c>
      <c r="Q1987" s="17">
        <v>0.20105209969726501</v>
      </c>
      <c r="R1987" s="17"/>
      <c r="S1987" s="17">
        <v>0.2</v>
      </c>
      <c r="T1987" s="17">
        <v>0.269230769230769</v>
      </c>
      <c r="U1987" s="17">
        <v>0.11764705882352899</v>
      </c>
      <c r="V1987" s="17">
        <v>0.32258064516128998</v>
      </c>
      <c r="W1987" s="17">
        <v>0.17647058823529399</v>
      </c>
      <c r="X1987" s="17">
        <v>0.21568627450980399</v>
      </c>
      <c r="Y1987" s="17">
        <v>0.17142857142857101</v>
      </c>
      <c r="Z1987" s="17">
        <v>0.16666666666666699</v>
      </c>
      <c r="AA1987" s="17">
        <v>0.16666666666666699</v>
      </c>
      <c r="AB1987" s="17"/>
      <c r="AC1987" s="17">
        <v>0.18063267578732201</v>
      </c>
      <c r="AD1987" s="17">
        <v>0.20069291087604299</v>
      </c>
      <c r="AE1987" s="17">
        <v>0.30638819668153999</v>
      </c>
      <c r="AF1987" s="17"/>
      <c r="AG1987" s="17">
        <v>0.20153055539176701</v>
      </c>
      <c r="AH1987" s="17">
        <v>0.19674975739994799</v>
      </c>
      <c r="AI1987" s="17">
        <v>0.250149270463212</v>
      </c>
      <c r="AJ1987" s="17">
        <v>0.25571016861665502</v>
      </c>
      <c r="AK1987" s="17">
        <v>0.13099664729551899</v>
      </c>
      <c r="AL1987" s="17"/>
      <c r="AM1987" s="17">
        <v>0.21964042350822</v>
      </c>
      <c r="AN1987" s="17">
        <v>0.22191181256991799</v>
      </c>
      <c r="AO1987" s="17">
        <v>0.187864333646622</v>
      </c>
      <c r="AP1987" s="17">
        <v>0.21882831282117801</v>
      </c>
      <c r="AQ1987" s="17">
        <v>8.8627714809546093E-2</v>
      </c>
      <c r="AR1987" s="17"/>
      <c r="AS1987" s="17">
        <v>0.13978825846963999</v>
      </c>
      <c r="AT1987" s="17">
        <v>0.20606261182452601</v>
      </c>
      <c r="AU1987" s="17">
        <v>0.27862086093712601</v>
      </c>
      <c r="AV1987" s="17">
        <v>0.22842541447065901</v>
      </c>
      <c r="AW1987" s="17"/>
      <c r="AX1987" s="17">
        <v>0.193061764786464</v>
      </c>
      <c r="AY1987" s="17"/>
      <c r="AZ1987" s="17">
        <v>0.217957756636696</v>
      </c>
      <c r="BA1987" s="17">
        <v>0.20456046517367099</v>
      </c>
      <c r="BB1987" s="17">
        <v>0.198528048942682</v>
      </c>
      <c r="BC1987" s="17"/>
      <c r="BD1987" s="17">
        <v>0.199249506463547</v>
      </c>
      <c r="BE1987" s="17">
        <v>0.22864182772297501</v>
      </c>
    </row>
    <row r="1988" spans="2:57" x14ac:dyDescent="0.35">
      <c r="B1988" t="s">
        <v>745</v>
      </c>
      <c r="C1988" s="17">
        <v>3.52020404078799E-2</v>
      </c>
      <c r="D1988" s="17">
        <v>4.53212418744054E-2</v>
      </c>
      <c r="E1988" s="17">
        <v>2.7557038309484298E-2</v>
      </c>
      <c r="F1988" s="17"/>
      <c r="G1988" s="17">
        <v>8.90124618885271E-2</v>
      </c>
      <c r="H1988" s="17">
        <v>5.8689993360153001E-2</v>
      </c>
      <c r="I1988" s="17">
        <v>1.2608252044875499E-2</v>
      </c>
      <c r="J1988" s="17">
        <v>0</v>
      </c>
      <c r="K1988" s="17">
        <v>0</v>
      </c>
      <c r="L1988" s="17">
        <v>0</v>
      </c>
      <c r="M1988" s="17"/>
      <c r="N1988" s="17">
        <v>1.9759232718118701E-2</v>
      </c>
      <c r="O1988" s="17">
        <v>2.9557244598591201E-2</v>
      </c>
      <c r="P1988" s="17">
        <v>4.44498588298914E-2</v>
      </c>
      <c r="Q1988" s="17">
        <v>0.12921658281857301</v>
      </c>
      <c r="R1988" s="17"/>
      <c r="S1988" s="17">
        <v>6.25E-2</v>
      </c>
      <c r="T1988" s="17">
        <v>0</v>
      </c>
      <c r="U1988" s="17">
        <v>0</v>
      </c>
      <c r="V1988" s="17">
        <v>9.6774193548387094E-2</v>
      </c>
      <c r="W1988" s="17">
        <v>2.9411764705882401E-2</v>
      </c>
      <c r="X1988" s="17">
        <v>0</v>
      </c>
      <c r="Y1988" s="17">
        <v>0</v>
      </c>
      <c r="Z1988" s="17">
        <v>0.125</v>
      </c>
      <c r="AA1988" s="17">
        <v>4.1666666666666699E-2</v>
      </c>
      <c r="AB1988" s="17"/>
      <c r="AC1988" s="17">
        <v>3.6552504315099099E-2</v>
      </c>
      <c r="AD1988" s="17">
        <v>2.6093426750071001E-2</v>
      </c>
      <c r="AE1988" s="17">
        <v>5.19770155690071E-2</v>
      </c>
      <c r="AF1988" s="17"/>
      <c r="AG1988" s="17">
        <v>3.1788649266557903E-2</v>
      </c>
      <c r="AH1988" s="17">
        <v>4.4512891617742502E-2</v>
      </c>
      <c r="AI1988" s="17">
        <v>8.4280227718176101E-2</v>
      </c>
      <c r="AJ1988" s="17">
        <v>0</v>
      </c>
      <c r="AK1988" s="17">
        <v>0</v>
      </c>
      <c r="AL1988" s="17"/>
      <c r="AM1988" s="17">
        <v>0</v>
      </c>
      <c r="AN1988" s="17">
        <v>6.7943848989464206E-2</v>
      </c>
      <c r="AO1988" s="17">
        <v>2.58904101124648E-2</v>
      </c>
      <c r="AP1988" s="17">
        <v>4.5412870279822902E-2</v>
      </c>
      <c r="AQ1988" s="17">
        <v>0</v>
      </c>
      <c r="AR1988" s="17"/>
      <c r="AS1988" s="17">
        <v>2.1625859979137799E-2</v>
      </c>
      <c r="AT1988" s="17">
        <v>4.5325600265150499E-2</v>
      </c>
      <c r="AU1988" s="17">
        <v>0</v>
      </c>
      <c r="AV1988" s="17">
        <v>5.3228165300964803E-2</v>
      </c>
      <c r="AW1988" s="17"/>
      <c r="AX1988" s="17">
        <v>3.0114156481159501E-2</v>
      </c>
      <c r="AY1988" s="17"/>
      <c r="AZ1988" s="17">
        <v>7.0778547586678398E-2</v>
      </c>
      <c r="BA1988" s="17">
        <v>3.11240350139779E-2</v>
      </c>
      <c r="BB1988" s="17">
        <v>0</v>
      </c>
      <c r="BC1988" s="17"/>
      <c r="BD1988" s="17">
        <v>3.2679615241347201E-2</v>
      </c>
      <c r="BE1988" s="17">
        <v>4.0786503633783999E-2</v>
      </c>
    </row>
    <row r="1989" spans="2:57" x14ac:dyDescent="0.35">
      <c r="B1989" t="s">
        <v>81</v>
      </c>
      <c r="C1989" s="17">
        <v>2.43246249113384E-2</v>
      </c>
      <c r="D1989" s="17">
        <v>1.9503048562861398E-2</v>
      </c>
      <c r="E1989" s="17">
        <v>2.7967299822359602E-2</v>
      </c>
      <c r="F1989" s="17"/>
      <c r="G1989" s="17">
        <v>3.7439362410534201E-2</v>
      </c>
      <c r="H1989" s="17">
        <v>7.2309789968288503E-3</v>
      </c>
      <c r="I1989" s="17">
        <v>5.6074666721615901E-2</v>
      </c>
      <c r="J1989" s="17">
        <v>1.90957626174507E-2</v>
      </c>
      <c r="K1989" s="17">
        <v>0</v>
      </c>
      <c r="L1989" s="17">
        <v>0</v>
      </c>
      <c r="M1989" s="17"/>
      <c r="N1989" s="17">
        <v>2.69566494430954E-2</v>
      </c>
      <c r="O1989" s="17">
        <v>9.7020166421135107E-3</v>
      </c>
      <c r="P1989" s="17">
        <v>3.5502860331067698E-2</v>
      </c>
      <c r="Q1989" s="17">
        <v>3.1712462336078301E-2</v>
      </c>
      <c r="R1989" s="17"/>
      <c r="S1989" s="17">
        <v>0</v>
      </c>
      <c r="T1989" s="17">
        <v>1.9230769230769201E-2</v>
      </c>
      <c r="U1989" s="17">
        <v>5.8823529411764698E-2</v>
      </c>
      <c r="V1989" s="17">
        <v>3.2258064516128997E-2</v>
      </c>
      <c r="W1989" s="17">
        <v>8.8235294117647106E-2</v>
      </c>
      <c r="X1989" s="17">
        <v>1.9607843137254902E-2</v>
      </c>
      <c r="Y1989" s="17">
        <v>0</v>
      </c>
      <c r="Z1989" s="17">
        <v>0</v>
      </c>
      <c r="AA1989" s="17">
        <v>2.0833333333333301E-2</v>
      </c>
      <c r="AB1989" s="17"/>
      <c r="AC1989" s="17">
        <v>8.5304696758033306E-3</v>
      </c>
      <c r="AD1989" s="17">
        <v>2.1002720896661799E-2</v>
      </c>
      <c r="AE1989" s="17">
        <v>8.1869587990480594E-2</v>
      </c>
      <c r="AF1989" s="17"/>
      <c r="AG1989" s="17">
        <v>1.53947168737228E-2</v>
      </c>
      <c r="AH1989" s="17">
        <v>3.1509776796530699E-2</v>
      </c>
      <c r="AI1989" s="17">
        <v>0</v>
      </c>
      <c r="AJ1989" s="17">
        <v>0</v>
      </c>
      <c r="AK1989" s="17">
        <v>6.1600745607762401E-2</v>
      </c>
      <c r="AL1989" s="17"/>
      <c r="AM1989" s="17">
        <v>0</v>
      </c>
      <c r="AN1989" s="17">
        <v>2.5993932668147899E-2</v>
      </c>
      <c r="AO1989" s="17">
        <v>3.2258131974687201E-2</v>
      </c>
      <c r="AP1989" s="17">
        <v>9.7415179641943093E-3</v>
      </c>
      <c r="AQ1989" s="17">
        <v>9.2209799762734995E-2</v>
      </c>
      <c r="AR1989" s="17"/>
      <c r="AS1989" s="17">
        <v>1.30058475857809E-2</v>
      </c>
      <c r="AT1989" s="17">
        <v>1.1919093858150201E-2</v>
      </c>
      <c r="AU1989" s="17">
        <v>1.8627480551178001E-2</v>
      </c>
      <c r="AV1989" s="17">
        <v>7.5782336823919896E-2</v>
      </c>
      <c r="AW1989" s="17"/>
      <c r="AX1989" s="17">
        <v>2.9634684492149899E-2</v>
      </c>
      <c r="AY1989" s="17"/>
      <c r="AZ1989" s="17">
        <v>8.6442158206362796E-3</v>
      </c>
      <c r="BA1989" s="17">
        <v>3.6891889948319802E-2</v>
      </c>
      <c r="BB1989" s="17">
        <v>2.1301105640550998E-2</v>
      </c>
      <c r="BC1989" s="17"/>
      <c r="BD1989" s="17">
        <v>2.8568720131773102E-2</v>
      </c>
      <c r="BE1989" s="17">
        <v>2.42169851737957E-2</v>
      </c>
    </row>
    <row r="1990" spans="2:57" x14ac:dyDescent="0.35">
      <c r="C1990" s="17"/>
      <c r="D1990" s="17"/>
      <c r="E1990" s="17"/>
      <c r="F1990" s="17"/>
      <c r="G1990" s="17"/>
      <c r="H1990" s="17"/>
      <c r="I1990" s="17"/>
      <c r="J1990" s="17"/>
      <c r="K1990" s="17"/>
      <c r="L1990" s="17"/>
      <c r="M1990" s="17"/>
      <c r="N1990" s="17"/>
      <c r="O1990" s="17"/>
      <c r="P1990" s="17"/>
      <c r="Q1990" s="17"/>
      <c r="R1990" s="17"/>
      <c r="S1990" s="17"/>
      <c r="T1990" s="17"/>
      <c r="U1990" s="17"/>
      <c r="V1990" s="17"/>
      <c r="W1990" s="17"/>
      <c r="X1990" s="17"/>
      <c r="Y1990" s="17"/>
      <c r="Z1990" s="17"/>
      <c r="AA1990" s="17"/>
      <c r="AB1990" s="17"/>
      <c r="AC1990" s="17"/>
      <c r="AD1990" s="17"/>
      <c r="AE1990" s="17"/>
      <c r="AF1990" s="17"/>
      <c r="AG1990" s="17"/>
      <c r="AH1990" s="17"/>
      <c r="AI1990" s="17"/>
      <c r="AJ1990" s="17"/>
      <c r="AK1990" s="17"/>
      <c r="AL1990" s="17"/>
      <c r="AM1990" s="17"/>
      <c r="AN1990" s="17"/>
      <c r="AO1990" s="17"/>
      <c r="AP1990" s="17"/>
      <c r="AQ1990" s="17"/>
      <c r="AR1990" s="17"/>
      <c r="AS1990" s="17"/>
      <c r="AT1990" s="17"/>
      <c r="AU1990" s="17"/>
      <c r="AV1990" s="17"/>
      <c r="AW1990" s="17"/>
      <c r="AX1990" s="17"/>
      <c r="AY1990" s="17"/>
      <c r="AZ1990" s="17"/>
      <c r="BA1990" s="17"/>
      <c r="BB1990" s="17"/>
      <c r="BC1990" s="17"/>
      <c r="BD1990" s="17"/>
      <c r="BE1990" s="17"/>
    </row>
    <row r="1991" spans="2:57" x14ac:dyDescent="0.35">
      <c r="B1991" s="6" t="s">
        <v>749</v>
      </c>
      <c r="C1991" s="17"/>
      <c r="D1991" s="17"/>
      <c r="E1991" s="17"/>
      <c r="F1991" s="17"/>
      <c r="G1991" s="17"/>
      <c r="H1991" s="17"/>
      <c r="I1991" s="17"/>
      <c r="J1991" s="17"/>
      <c r="K1991" s="17"/>
      <c r="L1991" s="17"/>
      <c r="M1991" s="17"/>
      <c r="N1991" s="17"/>
      <c r="O1991" s="17"/>
      <c r="P1991" s="17"/>
      <c r="Q1991" s="17"/>
      <c r="R1991" s="17"/>
      <c r="S1991" s="17"/>
      <c r="T1991" s="17"/>
      <c r="U1991" s="17"/>
      <c r="V1991" s="17"/>
      <c r="W1991" s="17"/>
      <c r="X1991" s="17"/>
      <c r="Y1991" s="17"/>
      <c r="Z1991" s="17"/>
      <c r="AA1991" s="17"/>
      <c r="AB1991" s="17"/>
      <c r="AC1991" s="17"/>
      <c r="AD1991" s="17"/>
      <c r="AE1991" s="17"/>
      <c r="AF1991" s="17"/>
      <c r="AG1991" s="17"/>
      <c r="AH1991" s="17"/>
      <c r="AI1991" s="17"/>
      <c r="AJ1991" s="17"/>
      <c r="AK1991" s="17"/>
      <c r="AL1991" s="17"/>
      <c r="AM1991" s="17"/>
      <c r="AN1991" s="17"/>
      <c r="AO1991" s="17"/>
      <c r="AP1991" s="17"/>
      <c r="AQ1991" s="17"/>
      <c r="AR1991" s="17"/>
      <c r="AS1991" s="17"/>
      <c r="AT1991" s="17"/>
      <c r="AU1991" s="17"/>
      <c r="AV1991" s="17"/>
      <c r="AW1991" s="17"/>
      <c r="AX1991" s="17"/>
      <c r="AY1991" s="17"/>
      <c r="AZ1991" s="17"/>
      <c r="BA1991" s="17"/>
      <c r="BB1991" s="17"/>
      <c r="BC1991" s="17"/>
      <c r="BD1991" s="17"/>
      <c r="BE1991" s="17"/>
    </row>
    <row r="1992" spans="2:57" x14ac:dyDescent="0.35">
      <c r="B1992" s="24" t="s">
        <v>684</v>
      </c>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c r="BA1992" s="17"/>
      <c r="BB1992" s="17"/>
      <c r="BC1992" s="17"/>
      <c r="BD1992" s="17"/>
      <c r="BE1992" s="17"/>
    </row>
    <row r="1993" spans="2:57" x14ac:dyDescent="0.35">
      <c r="B1993" t="s">
        <v>747</v>
      </c>
      <c r="C1993" s="17">
        <v>0.30041459091182299</v>
      </c>
      <c r="D1993" s="17">
        <v>0.363752337754778</v>
      </c>
      <c r="E1993" s="17">
        <v>0.25256326498221998</v>
      </c>
      <c r="F1993" s="17"/>
      <c r="G1993" s="17">
        <v>0.45868485008328602</v>
      </c>
      <c r="H1993" s="17">
        <v>0.39990984785303701</v>
      </c>
      <c r="I1993" s="17">
        <v>0.22255781335169</v>
      </c>
      <c r="J1993" s="17">
        <v>0.162099680039063</v>
      </c>
      <c r="K1993" s="17">
        <v>0.20593242609992099</v>
      </c>
      <c r="L1993" s="17">
        <v>7.9517439819247998E-2</v>
      </c>
      <c r="M1993" s="17"/>
      <c r="N1993" s="17">
        <v>0.21465926707299901</v>
      </c>
      <c r="O1993" s="17">
        <v>0.34187434812059497</v>
      </c>
      <c r="P1993" s="17">
        <v>0.35038153659328503</v>
      </c>
      <c r="Q1993" s="17">
        <v>0.58346314196000904</v>
      </c>
      <c r="R1993" s="17"/>
      <c r="S1993" s="17">
        <v>0.45</v>
      </c>
      <c r="T1993" s="17">
        <v>0.36538461538461497</v>
      </c>
      <c r="U1993" s="17">
        <v>0.11764705882352899</v>
      </c>
      <c r="V1993" s="17">
        <v>0.12903225806451599</v>
      </c>
      <c r="W1993" s="17">
        <v>0.20588235294117599</v>
      </c>
      <c r="X1993" s="17">
        <v>0.41176470588235298</v>
      </c>
      <c r="Y1993" s="17">
        <v>0.42857142857142899</v>
      </c>
      <c r="Z1993" s="17">
        <v>0.16666666666666699</v>
      </c>
      <c r="AA1993" s="17">
        <v>0.1875</v>
      </c>
      <c r="AB1993" s="17"/>
      <c r="AC1993" s="17">
        <v>0.24722997598093199</v>
      </c>
      <c r="AD1993" s="17">
        <v>0.29005407097793401</v>
      </c>
      <c r="AE1993" s="17">
        <v>0.37135093740300901</v>
      </c>
      <c r="AF1993" s="17"/>
      <c r="AG1993" s="17">
        <v>0.25196839174320401</v>
      </c>
      <c r="AH1993" s="17">
        <v>0.308457407685787</v>
      </c>
      <c r="AI1993" s="17">
        <v>0.45586790138289102</v>
      </c>
      <c r="AJ1993" s="17">
        <v>0.48763334480385401</v>
      </c>
      <c r="AK1993" s="17">
        <v>0.176912017864268</v>
      </c>
      <c r="AL1993" s="17"/>
      <c r="AM1993" s="17">
        <v>0.48281581197960799</v>
      </c>
      <c r="AN1993" s="17">
        <v>0.26581177542347501</v>
      </c>
      <c r="AO1993" s="17">
        <v>0.26989157902625699</v>
      </c>
      <c r="AP1993" s="17">
        <v>0.27907036042588901</v>
      </c>
      <c r="AQ1993" s="17">
        <v>0.44086606853979299</v>
      </c>
      <c r="AR1993" s="17"/>
      <c r="AS1993" s="17">
        <v>0.341613297838955</v>
      </c>
      <c r="AT1993" s="17">
        <v>0.32441389013032401</v>
      </c>
      <c r="AU1993" s="17">
        <v>0.21386421135526201</v>
      </c>
      <c r="AV1993" s="17">
        <v>0.25565945027708298</v>
      </c>
      <c r="AW1993" s="17"/>
      <c r="AX1993" s="17">
        <v>0.28334607475894602</v>
      </c>
      <c r="AY1993" s="17"/>
      <c r="AZ1993" s="17">
        <v>0.387652528954819</v>
      </c>
      <c r="BA1993" s="17">
        <v>0.32887751965848799</v>
      </c>
      <c r="BB1993" s="17">
        <v>0.149505433106187</v>
      </c>
      <c r="BC1993" s="17"/>
      <c r="BD1993" s="17">
        <v>0.30752143826075401</v>
      </c>
      <c r="BE1993" s="17">
        <v>0.31473275631507902</v>
      </c>
    </row>
    <row r="1994" spans="2:57" x14ac:dyDescent="0.35">
      <c r="B1994" t="s">
        <v>748</v>
      </c>
      <c r="C1994" s="17">
        <v>0.66027428420649104</v>
      </c>
      <c r="D1994" s="17">
        <v>0.596551025905942</v>
      </c>
      <c r="E1994" s="17">
        <v>0.70841686196184495</v>
      </c>
      <c r="F1994" s="17"/>
      <c r="G1994" s="17">
        <v>0.48143699246093302</v>
      </c>
      <c r="H1994" s="17">
        <v>0.575167705806781</v>
      </c>
      <c r="I1994" s="17">
        <v>0.707751368838622</v>
      </c>
      <c r="J1994" s="17">
        <v>0.81756979374566596</v>
      </c>
      <c r="K1994" s="17">
        <v>0.77226136336766105</v>
      </c>
      <c r="L1994" s="17">
        <v>0.92048256018075203</v>
      </c>
      <c r="M1994" s="17"/>
      <c r="N1994" s="17">
        <v>0.75272638533937097</v>
      </c>
      <c r="O1994" s="17">
        <v>0.61519697824276898</v>
      </c>
      <c r="P1994" s="17">
        <v>0.573974981710341</v>
      </c>
      <c r="Q1994" s="17">
        <v>0.41653685803999102</v>
      </c>
      <c r="R1994" s="17"/>
      <c r="S1994" s="17">
        <v>0.52500000000000002</v>
      </c>
      <c r="T1994" s="17">
        <v>0.57692307692307698</v>
      </c>
      <c r="U1994" s="17">
        <v>0.82352941176470595</v>
      </c>
      <c r="V1994" s="17">
        <v>0.70967741935483897</v>
      </c>
      <c r="W1994" s="17">
        <v>0.79411764705882404</v>
      </c>
      <c r="X1994" s="17">
        <v>0.56862745098039202</v>
      </c>
      <c r="Y1994" s="17">
        <v>0.54285714285714304</v>
      </c>
      <c r="Z1994" s="17">
        <v>0.83333333333333304</v>
      </c>
      <c r="AA1994" s="17">
        <v>0.8125</v>
      </c>
      <c r="AB1994" s="17"/>
      <c r="AC1994" s="17">
        <v>0.72580414276820504</v>
      </c>
      <c r="AD1994" s="17">
        <v>0.66907248031827504</v>
      </c>
      <c r="AE1994" s="17">
        <v>0.62864906259699105</v>
      </c>
      <c r="AF1994" s="17"/>
      <c r="AG1994" s="17">
        <v>0.723479155059778</v>
      </c>
      <c r="AH1994" s="17">
        <v>0.64672354405019306</v>
      </c>
      <c r="AI1994" s="17">
        <v>0.54413209861710898</v>
      </c>
      <c r="AJ1994" s="17">
        <v>0.51236665519614599</v>
      </c>
      <c r="AK1994" s="17">
        <v>0.75369208044797498</v>
      </c>
      <c r="AL1994" s="17"/>
      <c r="AM1994" s="17">
        <v>0.484414322056407</v>
      </c>
      <c r="AN1994" s="17">
        <v>0.68924547560041804</v>
      </c>
      <c r="AO1994" s="17">
        <v>0.674260320207418</v>
      </c>
      <c r="AP1994" s="17">
        <v>0.70021388069346302</v>
      </c>
      <c r="AQ1994" s="17">
        <v>0.55913393146020696</v>
      </c>
      <c r="AR1994" s="17"/>
      <c r="AS1994" s="17">
        <v>0.63199366269298696</v>
      </c>
      <c r="AT1994" s="17">
        <v>0.65008672113849897</v>
      </c>
      <c r="AU1994" s="17">
        <v>0.70765789508337795</v>
      </c>
      <c r="AV1994" s="17">
        <v>0.68394676831081402</v>
      </c>
      <c r="AW1994" s="17"/>
      <c r="AX1994" s="17">
        <v>0.68130302902942796</v>
      </c>
      <c r="AY1994" s="17"/>
      <c r="AZ1994" s="17">
        <v>0.57423825378941895</v>
      </c>
      <c r="BA1994" s="17">
        <v>0.63138843190310701</v>
      </c>
      <c r="BB1994" s="17">
        <v>0.81936416659949596</v>
      </c>
      <c r="BC1994" s="17"/>
      <c r="BD1994" s="17">
        <v>0.67725218163741496</v>
      </c>
      <c r="BE1994" s="17">
        <v>0.629818086641596</v>
      </c>
    </row>
    <row r="1995" spans="2:57" x14ac:dyDescent="0.35">
      <c r="B1995" t="s">
        <v>81</v>
      </c>
      <c r="C1995" s="17">
        <v>3.9311124881685797E-2</v>
      </c>
      <c r="D1995" s="17">
        <v>3.9696636339279702E-2</v>
      </c>
      <c r="E1995" s="17">
        <v>3.9019873055935503E-2</v>
      </c>
      <c r="F1995" s="17"/>
      <c r="G1995" s="17">
        <v>5.9878157455780498E-2</v>
      </c>
      <c r="H1995" s="17">
        <v>2.4922446340181401E-2</v>
      </c>
      <c r="I1995" s="17">
        <v>6.9690817809688693E-2</v>
      </c>
      <c r="J1995" s="17">
        <v>2.03305262152709E-2</v>
      </c>
      <c r="K1995" s="17">
        <v>2.1806210532418401E-2</v>
      </c>
      <c r="L1995" s="17">
        <v>0</v>
      </c>
      <c r="M1995" s="17"/>
      <c r="N1995" s="17">
        <v>3.26143475876308E-2</v>
      </c>
      <c r="O1995" s="17">
        <v>4.2928673636635099E-2</v>
      </c>
      <c r="P1995" s="17">
        <v>7.5643481696373902E-2</v>
      </c>
      <c r="Q1995" s="17">
        <v>0</v>
      </c>
      <c r="R1995" s="17"/>
      <c r="S1995" s="17">
        <v>2.5000000000000001E-2</v>
      </c>
      <c r="T1995" s="17">
        <v>5.7692307692307702E-2</v>
      </c>
      <c r="U1995" s="17">
        <v>5.8823529411764698E-2</v>
      </c>
      <c r="V1995" s="17">
        <v>0.16129032258064499</v>
      </c>
      <c r="W1995" s="17">
        <v>0</v>
      </c>
      <c r="X1995" s="17">
        <v>1.9607843137254902E-2</v>
      </c>
      <c r="Y1995" s="17">
        <v>2.8571428571428598E-2</v>
      </c>
      <c r="Z1995" s="17">
        <v>0</v>
      </c>
      <c r="AA1995" s="17">
        <v>0</v>
      </c>
      <c r="AB1995" s="17"/>
      <c r="AC1995" s="17">
        <v>2.6965881250863001E-2</v>
      </c>
      <c r="AD1995" s="17">
        <v>4.08734487037914E-2</v>
      </c>
      <c r="AE1995" s="17">
        <v>0</v>
      </c>
      <c r="AF1995" s="17"/>
      <c r="AG1995" s="17">
        <v>2.4552453197018601E-2</v>
      </c>
      <c r="AH1995" s="17">
        <v>4.4819048264020597E-2</v>
      </c>
      <c r="AI1995" s="17">
        <v>0</v>
      </c>
      <c r="AJ1995" s="17">
        <v>0</v>
      </c>
      <c r="AK1995" s="17">
        <v>6.9395901687757097E-2</v>
      </c>
      <c r="AL1995" s="17"/>
      <c r="AM1995" s="17">
        <v>3.2769865963985297E-2</v>
      </c>
      <c r="AN1995" s="17">
        <v>4.4942748976107699E-2</v>
      </c>
      <c r="AO1995" s="17">
        <v>5.5848100766325001E-2</v>
      </c>
      <c r="AP1995" s="17">
        <v>2.0715758880647799E-2</v>
      </c>
      <c r="AQ1995" s="17">
        <v>0</v>
      </c>
      <c r="AR1995" s="17"/>
      <c r="AS1995" s="17">
        <v>2.6393039468058401E-2</v>
      </c>
      <c r="AT1995" s="17">
        <v>2.5499388731177099E-2</v>
      </c>
      <c r="AU1995" s="17">
        <v>7.8477893561359799E-2</v>
      </c>
      <c r="AV1995" s="17">
        <v>6.0393781412103102E-2</v>
      </c>
      <c r="AW1995" s="17"/>
      <c r="AX1995" s="17">
        <v>3.53508962116258E-2</v>
      </c>
      <c r="AY1995" s="17"/>
      <c r="AZ1995" s="17">
        <v>3.8109217255761899E-2</v>
      </c>
      <c r="BA1995" s="17">
        <v>3.9734048438405403E-2</v>
      </c>
      <c r="BB1995" s="17">
        <v>3.1130400294317299E-2</v>
      </c>
      <c r="BC1995" s="17"/>
      <c r="BD1995" s="17">
        <v>1.52263801018316E-2</v>
      </c>
      <c r="BE1995" s="17">
        <v>5.5449157043325502E-2</v>
      </c>
    </row>
    <row r="1996" spans="2:57" x14ac:dyDescent="0.35">
      <c r="C1996" s="17"/>
      <c r="D1996" s="17"/>
      <c r="E1996" s="17"/>
      <c r="F1996" s="17"/>
      <c r="G1996" s="17"/>
      <c r="H1996" s="17"/>
      <c r="I1996" s="17"/>
      <c r="J1996" s="17"/>
      <c r="K1996" s="17"/>
      <c r="L1996" s="17"/>
      <c r="M1996" s="17"/>
      <c r="N1996" s="17"/>
      <c r="O1996" s="17"/>
      <c r="P1996" s="17"/>
      <c r="Q1996" s="17"/>
      <c r="R1996" s="17"/>
      <c r="S1996" s="17"/>
      <c r="T1996" s="17"/>
      <c r="U1996" s="17"/>
      <c r="V1996" s="17"/>
      <c r="W1996" s="17"/>
      <c r="X1996" s="17"/>
      <c r="Y1996" s="17"/>
      <c r="Z1996" s="17"/>
      <c r="AA1996" s="17"/>
      <c r="AB1996" s="17"/>
      <c r="AC1996" s="17"/>
      <c r="AD1996" s="17"/>
      <c r="AE1996" s="17"/>
      <c r="AF1996" s="17"/>
      <c r="AG1996" s="17"/>
      <c r="AH1996" s="17"/>
      <c r="AI1996" s="17"/>
      <c r="AJ1996" s="17"/>
      <c r="AK1996" s="17"/>
      <c r="AL1996" s="17"/>
      <c r="AM1996" s="17"/>
      <c r="AN1996" s="17"/>
      <c r="AO1996" s="17"/>
      <c r="AP1996" s="17"/>
      <c r="AQ1996" s="17"/>
      <c r="AR1996" s="17"/>
      <c r="AS1996" s="17"/>
      <c r="AT1996" s="17"/>
      <c r="AU1996" s="17"/>
      <c r="AV1996" s="17"/>
      <c r="AW1996" s="17"/>
      <c r="AX1996" s="17"/>
      <c r="AY1996" s="17"/>
      <c r="AZ1996" s="17"/>
      <c r="BA1996" s="17"/>
      <c r="BB1996" s="17"/>
      <c r="BC1996" s="17"/>
      <c r="BD1996" s="17"/>
      <c r="BE1996" s="17"/>
    </row>
    <row r="1997" spans="2:57" x14ac:dyDescent="0.35">
      <c r="B1997" s="6" t="s">
        <v>752</v>
      </c>
      <c r="C1997" s="17"/>
      <c r="D1997" s="17"/>
      <c r="E1997" s="17"/>
      <c r="F1997" s="17"/>
      <c r="G1997" s="17"/>
      <c r="H1997" s="17"/>
      <c r="I1997" s="17"/>
      <c r="J1997" s="17"/>
      <c r="K1997" s="17"/>
      <c r="L1997" s="17"/>
      <c r="M1997" s="17"/>
      <c r="N1997" s="17"/>
      <c r="O1997" s="17"/>
      <c r="P1997" s="17"/>
      <c r="Q1997" s="17"/>
      <c r="R1997" s="17"/>
      <c r="S1997" s="17"/>
      <c r="T1997" s="17"/>
      <c r="U1997" s="17"/>
      <c r="V1997" s="17"/>
      <c r="W1997" s="17"/>
      <c r="X1997" s="17"/>
      <c r="Y1997" s="17"/>
      <c r="Z1997" s="17"/>
      <c r="AA1997" s="17"/>
      <c r="AB1997" s="17"/>
      <c r="AC1997" s="17"/>
      <c r="AD1997" s="17"/>
      <c r="AE1997" s="17"/>
      <c r="AF1997" s="17"/>
      <c r="AG1997" s="17"/>
      <c r="AH1997" s="17"/>
      <c r="AI1997" s="17"/>
      <c r="AJ1997" s="17"/>
      <c r="AK1997" s="17"/>
      <c r="AL1997" s="17"/>
      <c r="AM1997" s="17"/>
      <c r="AN1997" s="17"/>
      <c r="AO1997" s="17"/>
      <c r="AP1997" s="17"/>
      <c r="AQ1997" s="17"/>
      <c r="AR1997" s="17"/>
      <c r="AS1997" s="17"/>
      <c r="AT1997" s="17"/>
      <c r="AU1997" s="17"/>
      <c r="AV1997" s="17"/>
      <c r="AW1997" s="17"/>
      <c r="AX1997" s="17"/>
      <c r="AY1997" s="17"/>
      <c r="AZ1997" s="17"/>
      <c r="BA1997" s="17"/>
      <c r="BB1997" s="17"/>
      <c r="BC1997" s="17"/>
      <c r="BD1997" s="17"/>
      <c r="BE1997" s="17"/>
    </row>
    <row r="1998" spans="2:57" x14ac:dyDescent="0.35">
      <c r="B1998" s="24" t="s">
        <v>684</v>
      </c>
      <c r="C1998" s="17"/>
      <c r="D1998" s="17"/>
      <c r="E1998" s="17"/>
      <c r="F1998" s="17"/>
      <c r="G1998" s="17"/>
      <c r="H1998" s="17"/>
      <c r="I1998" s="17"/>
      <c r="J1998" s="17"/>
      <c r="K1998" s="17"/>
      <c r="L1998" s="17"/>
      <c r="M1998" s="17"/>
      <c r="N1998" s="17"/>
      <c r="O1998" s="17"/>
      <c r="P1998" s="17"/>
      <c r="Q1998" s="17"/>
      <c r="R1998" s="17"/>
      <c r="S1998" s="17"/>
      <c r="T1998" s="17"/>
      <c r="U1998" s="17"/>
      <c r="V1998" s="17"/>
      <c r="W1998" s="17"/>
      <c r="X1998" s="17"/>
      <c r="Y1998" s="17"/>
      <c r="Z1998" s="17"/>
      <c r="AA1998" s="17"/>
      <c r="AB1998" s="17"/>
      <c r="AC1998" s="17"/>
      <c r="AD1998" s="17"/>
      <c r="AE1998" s="17"/>
      <c r="AF1998" s="17"/>
      <c r="AG1998" s="17"/>
      <c r="AH1998" s="17"/>
      <c r="AI1998" s="17"/>
      <c r="AJ1998" s="17"/>
      <c r="AK1998" s="17"/>
      <c r="AL1998" s="17"/>
      <c r="AM1998" s="17"/>
      <c r="AN1998" s="17"/>
      <c r="AO1998" s="17"/>
      <c r="AP1998" s="17"/>
      <c r="AQ1998" s="17"/>
      <c r="AR1998" s="17"/>
      <c r="AS1998" s="17"/>
      <c r="AT1998" s="17"/>
      <c r="AU1998" s="17"/>
      <c r="AV1998" s="17"/>
      <c r="AW1998" s="17"/>
      <c r="AX1998" s="17"/>
      <c r="AY1998" s="17"/>
      <c r="AZ1998" s="17"/>
      <c r="BA1998" s="17"/>
      <c r="BB1998" s="17"/>
      <c r="BC1998" s="17"/>
      <c r="BD1998" s="17"/>
      <c r="BE1998" s="17"/>
    </row>
    <row r="1999" spans="2:57" x14ac:dyDescent="0.35">
      <c r="B1999" t="s">
        <v>750</v>
      </c>
      <c r="C1999" s="17">
        <v>0.244566890469881</v>
      </c>
      <c r="D1999" s="17">
        <v>0.25606652862811502</v>
      </c>
      <c r="E1999" s="17">
        <v>0.235878975900604</v>
      </c>
      <c r="F1999" s="17"/>
      <c r="G1999" s="17">
        <v>0.34880495092605601</v>
      </c>
      <c r="H1999" s="17">
        <v>0.30175465980308602</v>
      </c>
      <c r="I1999" s="17">
        <v>0.23189386653484101</v>
      </c>
      <c r="J1999" s="17">
        <v>0.106517683876688</v>
      </c>
      <c r="K1999" s="17">
        <v>0.18700676585233</v>
      </c>
      <c r="L1999" s="17">
        <v>6.8279733655168207E-2</v>
      </c>
      <c r="M1999" s="17"/>
      <c r="N1999" s="17">
        <v>0.17112829490070899</v>
      </c>
      <c r="O1999" s="17">
        <v>0.27570013431073298</v>
      </c>
      <c r="P1999" s="17">
        <v>0.31241698567843301</v>
      </c>
      <c r="Q1999" s="17">
        <v>0.47530956183811701</v>
      </c>
      <c r="R1999" s="17"/>
      <c r="S1999" s="17">
        <v>0.25</v>
      </c>
      <c r="T1999" s="17">
        <v>0.230769230769231</v>
      </c>
      <c r="U1999" s="17">
        <v>0.23529411764705899</v>
      </c>
      <c r="V1999" s="17">
        <v>0.32258064516128998</v>
      </c>
      <c r="W1999" s="17">
        <v>0.20588235294117599</v>
      </c>
      <c r="X1999" s="17">
        <v>0.29411764705882398</v>
      </c>
      <c r="Y1999" s="17">
        <v>0.28571428571428598</v>
      </c>
      <c r="Z1999" s="17">
        <v>0.25</v>
      </c>
      <c r="AA1999" s="17">
        <v>0.14583333333333301</v>
      </c>
      <c r="AB1999" s="17"/>
      <c r="AC1999" s="17">
        <v>0.24031839623047299</v>
      </c>
      <c r="AD1999" s="17">
        <v>0.22158283879693699</v>
      </c>
      <c r="AE1999" s="17">
        <v>0.29371087581104999</v>
      </c>
      <c r="AF1999" s="17"/>
      <c r="AG1999" s="17">
        <v>0.19838923321763899</v>
      </c>
      <c r="AH1999" s="17">
        <v>0.26364818385145999</v>
      </c>
      <c r="AI1999" s="17">
        <v>0.122664925804836</v>
      </c>
      <c r="AJ1999" s="17">
        <v>0</v>
      </c>
      <c r="AK1999" s="17">
        <v>0.18660843152474901</v>
      </c>
      <c r="AL1999" s="17"/>
      <c r="AM1999" s="17">
        <v>0.39603635211201699</v>
      </c>
      <c r="AN1999" s="17">
        <v>0.26057629143967997</v>
      </c>
      <c r="AO1999" s="17">
        <v>0.24098022873014399</v>
      </c>
      <c r="AP1999" s="17">
        <v>0.20073612998100701</v>
      </c>
      <c r="AQ1999" s="17">
        <v>0.25997463010800198</v>
      </c>
      <c r="AR1999" s="17"/>
      <c r="AS1999" s="17">
        <v>0.23385352368569301</v>
      </c>
      <c r="AT1999" s="17">
        <v>0.24397445431270101</v>
      </c>
      <c r="AU1999" s="17">
        <v>0.20325705527083601</v>
      </c>
      <c r="AV1999" s="17">
        <v>0.29249775677878298</v>
      </c>
      <c r="AW1999" s="17"/>
      <c r="AX1999" s="17">
        <v>0.232897265441393</v>
      </c>
      <c r="AY1999" s="17"/>
      <c r="AZ1999" s="17">
        <v>0.271424894540503</v>
      </c>
      <c r="BA1999" s="17">
        <v>0.247558016840531</v>
      </c>
      <c r="BB1999" s="17">
        <v>0.211951229736556</v>
      </c>
      <c r="BC1999" s="17"/>
      <c r="BD1999" s="17">
        <v>0.26720601148297302</v>
      </c>
      <c r="BE1999" s="17">
        <v>0.23861975316393</v>
      </c>
    </row>
    <row r="2000" spans="2:57" x14ac:dyDescent="0.35">
      <c r="B2000" t="s">
        <v>751</v>
      </c>
      <c r="C2000" s="17">
        <v>0.71725864235885395</v>
      </c>
      <c r="D2000" s="17">
        <v>0.70278288875844197</v>
      </c>
      <c r="E2000" s="17">
        <v>0.72819499608371097</v>
      </c>
      <c r="F2000" s="17"/>
      <c r="G2000" s="17">
        <v>0.59739627662539596</v>
      </c>
      <c r="H2000" s="17">
        <v>0.66947487517030602</v>
      </c>
      <c r="I2000" s="17">
        <v>0.72569609670743795</v>
      </c>
      <c r="J2000" s="17">
        <v>0.83537717021176605</v>
      </c>
      <c r="K2000" s="17">
        <v>0.79069866641734998</v>
      </c>
      <c r="L2000" s="17">
        <v>0.93172026634483196</v>
      </c>
      <c r="M2000" s="17"/>
      <c r="N2000" s="17">
        <v>0.80205861627570796</v>
      </c>
      <c r="O2000" s="17">
        <v>0.64819045374152695</v>
      </c>
      <c r="P2000" s="17">
        <v>0.66812574101700295</v>
      </c>
      <c r="Q2000" s="17">
        <v>0.49297797582580499</v>
      </c>
      <c r="R2000" s="17"/>
      <c r="S2000" s="17">
        <v>0.72499999999999998</v>
      </c>
      <c r="T2000" s="17">
        <v>0.71153846153846101</v>
      </c>
      <c r="U2000" s="17">
        <v>0.76470588235294101</v>
      </c>
      <c r="V2000" s="17">
        <v>0.64516129032258096</v>
      </c>
      <c r="W2000" s="17">
        <v>0.73529411764705899</v>
      </c>
      <c r="X2000" s="17">
        <v>0.66666666666666696</v>
      </c>
      <c r="Y2000" s="17">
        <v>0.68571428571428605</v>
      </c>
      <c r="Z2000" s="17">
        <v>0.66666666666666696</v>
      </c>
      <c r="AA2000" s="17">
        <v>0.8125</v>
      </c>
      <c r="AB2000" s="17"/>
      <c r="AC2000" s="17">
        <v>0.74458013174859194</v>
      </c>
      <c r="AD2000" s="17">
        <v>0.73436064749694896</v>
      </c>
      <c r="AE2000" s="17">
        <v>0.65629394295855703</v>
      </c>
      <c r="AF2000" s="17"/>
      <c r="AG2000" s="17">
        <v>0.77231261693783104</v>
      </c>
      <c r="AH2000" s="17">
        <v>0.68955109076535204</v>
      </c>
      <c r="AI2000" s="17">
        <v>0.87733507419516399</v>
      </c>
      <c r="AJ2000" s="17">
        <v>1</v>
      </c>
      <c r="AK2000" s="17">
        <v>0.81339156847525096</v>
      </c>
      <c r="AL2000" s="17"/>
      <c r="AM2000" s="17">
        <v>0.54748431817744503</v>
      </c>
      <c r="AN2000" s="17">
        <v>0.72691708141740496</v>
      </c>
      <c r="AO2000" s="17">
        <v>0.72151591768043999</v>
      </c>
      <c r="AP2000" s="17">
        <v>0.76452457652092598</v>
      </c>
      <c r="AQ2000" s="17">
        <v>0.55661234907738899</v>
      </c>
      <c r="AR2000" s="17"/>
      <c r="AS2000" s="17">
        <v>0.73023990018627905</v>
      </c>
      <c r="AT2000" s="17">
        <v>0.71239251770581402</v>
      </c>
      <c r="AU2000" s="17">
        <v>0.761030966137487</v>
      </c>
      <c r="AV2000" s="17">
        <v>0.67908605681563805</v>
      </c>
      <c r="AW2000" s="17"/>
      <c r="AX2000" s="17">
        <v>0.72943119743781304</v>
      </c>
      <c r="AY2000" s="17"/>
      <c r="AZ2000" s="17">
        <v>0.71233489268019501</v>
      </c>
      <c r="BA2000" s="17">
        <v>0.70709837198826997</v>
      </c>
      <c r="BB2000" s="17">
        <v>0.73522207482826996</v>
      </c>
      <c r="BC2000" s="17"/>
      <c r="BD2000" s="17">
        <v>0.69798418939294404</v>
      </c>
      <c r="BE2000" s="17">
        <v>0.72101515994830001</v>
      </c>
    </row>
    <row r="2001" spans="2:57" x14ac:dyDescent="0.35">
      <c r="B2001" t="s">
        <v>81</v>
      </c>
      <c r="C2001" s="17">
        <v>3.8174467171264097E-2</v>
      </c>
      <c r="D2001" s="17">
        <v>4.11505826134431E-2</v>
      </c>
      <c r="E2001" s="17">
        <v>3.5926028015685299E-2</v>
      </c>
      <c r="F2001" s="17"/>
      <c r="G2001" s="17">
        <v>5.3798772448547097E-2</v>
      </c>
      <c r="H2001" s="17">
        <v>2.8770465026607499E-2</v>
      </c>
      <c r="I2001" s="17">
        <v>4.2410036757720898E-2</v>
      </c>
      <c r="J2001" s="17">
        <v>5.8105145911545697E-2</v>
      </c>
      <c r="K2001" s="17">
        <v>2.2294567730320701E-2</v>
      </c>
      <c r="L2001" s="17">
        <v>0</v>
      </c>
      <c r="M2001" s="17"/>
      <c r="N2001" s="17">
        <v>2.68130888235831E-2</v>
      </c>
      <c r="O2001" s="17">
        <v>7.6109411947740097E-2</v>
      </c>
      <c r="P2001" s="17">
        <v>1.94572733045641E-2</v>
      </c>
      <c r="Q2001" s="17">
        <v>3.1712462336078301E-2</v>
      </c>
      <c r="R2001" s="17"/>
      <c r="S2001" s="17">
        <v>2.5000000000000001E-2</v>
      </c>
      <c r="T2001" s="17">
        <v>5.7692307692307702E-2</v>
      </c>
      <c r="U2001" s="17">
        <v>0</v>
      </c>
      <c r="V2001" s="17">
        <v>3.2258064516128997E-2</v>
      </c>
      <c r="W2001" s="17">
        <v>5.8823529411764698E-2</v>
      </c>
      <c r="X2001" s="17">
        <v>3.9215686274509803E-2</v>
      </c>
      <c r="Y2001" s="17">
        <v>2.8571428571428598E-2</v>
      </c>
      <c r="Z2001" s="17">
        <v>8.3333333333333301E-2</v>
      </c>
      <c r="AA2001" s="17">
        <v>4.1666666666666699E-2</v>
      </c>
      <c r="AB2001" s="17"/>
      <c r="AC2001" s="17">
        <v>1.5101472020934601E-2</v>
      </c>
      <c r="AD2001" s="17">
        <v>4.4056513706114103E-2</v>
      </c>
      <c r="AE2001" s="17">
        <v>4.99951812303926E-2</v>
      </c>
      <c r="AF2001" s="17"/>
      <c r="AG2001" s="17">
        <v>2.92981498445299E-2</v>
      </c>
      <c r="AH2001" s="17">
        <v>4.6800725383187899E-2</v>
      </c>
      <c r="AI2001" s="17">
        <v>0</v>
      </c>
      <c r="AJ2001" s="17">
        <v>0</v>
      </c>
      <c r="AK2001" s="17">
        <v>0</v>
      </c>
      <c r="AL2001" s="17"/>
      <c r="AM2001" s="17">
        <v>5.6479329710537901E-2</v>
      </c>
      <c r="AN2001" s="17">
        <v>1.25066271429152E-2</v>
      </c>
      <c r="AO2001" s="17">
        <v>3.7503853589416901E-2</v>
      </c>
      <c r="AP2001" s="17">
        <v>3.4739293498066801E-2</v>
      </c>
      <c r="AQ2001" s="17">
        <v>0.18341302081461</v>
      </c>
      <c r="AR2001" s="17"/>
      <c r="AS2001" s="17">
        <v>3.5906576128027799E-2</v>
      </c>
      <c r="AT2001" s="17">
        <v>4.3633027981485301E-2</v>
      </c>
      <c r="AU2001" s="17">
        <v>3.5711978591676699E-2</v>
      </c>
      <c r="AV2001" s="17">
        <v>2.8416186405578699E-2</v>
      </c>
      <c r="AW2001" s="17"/>
      <c r="AX2001" s="17">
        <v>3.7671537120794102E-2</v>
      </c>
      <c r="AY2001" s="17"/>
      <c r="AZ2001" s="17">
        <v>1.62402127793017E-2</v>
      </c>
      <c r="BA2001" s="17">
        <v>4.5343611171198298E-2</v>
      </c>
      <c r="BB2001" s="17">
        <v>5.2826695435173397E-2</v>
      </c>
      <c r="BC2001" s="17"/>
      <c r="BD2001" s="17">
        <v>3.4809799124082802E-2</v>
      </c>
      <c r="BE2001" s="17">
        <v>4.0365086887770102E-2</v>
      </c>
    </row>
    <row r="2002" spans="2:57" x14ac:dyDescent="0.35">
      <c r="C2002" s="17"/>
      <c r="D2002" s="17"/>
      <c r="E2002" s="17"/>
      <c r="F2002" s="17"/>
      <c r="G2002" s="17"/>
      <c r="H2002" s="17"/>
      <c r="I2002" s="17"/>
      <c r="J2002" s="17"/>
      <c r="K2002" s="17"/>
      <c r="L2002" s="17"/>
      <c r="M2002" s="17"/>
      <c r="N2002" s="17"/>
      <c r="O2002" s="17"/>
      <c r="P2002" s="17"/>
      <c r="Q2002" s="17"/>
      <c r="R2002" s="17"/>
      <c r="S2002" s="17"/>
      <c r="T2002" s="17"/>
      <c r="U2002" s="17"/>
      <c r="V2002" s="17"/>
      <c r="W2002" s="17"/>
      <c r="X2002" s="17"/>
      <c r="Y2002" s="17"/>
      <c r="Z2002" s="17"/>
      <c r="AA2002" s="17"/>
      <c r="AB2002" s="17"/>
      <c r="AC2002" s="17"/>
      <c r="AD2002" s="17"/>
      <c r="AE2002" s="17"/>
      <c r="AF2002" s="17"/>
      <c r="AG2002" s="17"/>
      <c r="AH2002" s="17"/>
      <c r="AI2002" s="17"/>
      <c r="AJ2002" s="17"/>
      <c r="AK2002" s="17"/>
      <c r="AL2002" s="17"/>
      <c r="AM2002" s="17"/>
      <c r="AN2002" s="17"/>
      <c r="AO2002" s="17"/>
      <c r="AP2002" s="17"/>
      <c r="AQ2002" s="17"/>
      <c r="AR2002" s="17"/>
      <c r="AS2002" s="17"/>
      <c r="AT2002" s="17"/>
      <c r="AU2002" s="17"/>
      <c r="AV2002" s="17"/>
      <c r="AW2002" s="17"/>
      <c r="AX2002" s="17"/>
      <c r="AY2002" s="17"/>
      <c r="AZ2002" s="17"/>
      <c r="BA2002" s="17"/>
      <c r="BB2002" s="17"/>
      <c r="BC2002" s="17"/>
      <c r="BD2002" s="17"/>
      <c r="BE2002" s="17"/>
    </row>
    <row r="2003" spans="2:57" x14ac:dyDescent="0.35">
      <c r="B2003" s="6" t="s">
        <v>755</v>
      </c>
      <c r="C2003" s="17"/>
      <c r="D2003" s="17"/>
      <c r="E2003" s="17"/>
      <c r="F2003" s="17"/>
      <c r="G2003" s="17"/>
      <c r="H2003" s="17"/>
      <c r="I2003" s="17"/>
      <c r="J2003" s="17"/>
      <c r="K2003" s="17"/>
      <c r="L2003" s="17"/>
      <c r="M2003" s="17"/>
      <c r="N2003" s="17"/>
      <c r="O2003" s="17"/>
      <c r="P2003" s="17"/>
      <c r="Q2003" s="17"/>
      <c r="R2003" s="17"/>
      <c r="S2003" s="17"/>
      <c r="T2003" s="17"/>
      <c r="U2003" s="17"/>
      <c r="V2003" s="17"/>
      <c r="W2003" s="17"/>
      <c r="X2003" s="17"/>
      <c r="Y2003" s="17"/>
      <c r="Z2003" s="17"/>
      <c r="AA2003" s="17"/>
      <c r="AB2003" s="17"/>
      <c r="AC2003" s="17"/>
      <c r="AD2003" s="17"/>
      <c r="AE2003" s="17"/>
      <c r="AF2003" s="17"/>
      <c r="AG2003" s="17"/>
      <c r="AH2003" s="17"/>
      <c r="AI2003" s="17"/>
      <c r="AJ2003" s="17"/>
      <c r="AK2003" s="17"/>
      <c r="AL2003" s="17"/>
      <c r="AM2003" s="17"/>
      <c r="AN2003" s="17"/>
      <c r="AO2003" s="17"/>
      <c r="AP2003" s="17"/>
      <c r="AQ2003" s="17"/>
      <c r="AR2003" s="17"/>
      <c r="AS2003" s="17"/>
      <c r="AT2003" s="17"/>
      <c r="AU2003" s="17"/>
      <c r="AV2003" s="17"/>
      <c r="AW2003" s="17"/>
      <c r="AX2003" s="17"/>
      <c r="AY2003" s="17"/>
      <c r="AZ2003" s="17"/>
      <c r="BA2003" s="17"/>
      <c r="BB2003" s="17"/>
      <c r="BC2003" s="17"/>
      <c r="BD2003" s="17"/>
      <c r="BE2003" s="17"/>
    </row>
    <row r="2004" spans="2:57" x14ac:dyDescent="0.35">
      <c r="B2004" s="24" t="s">
        <v>85</v>
      </c>
      <c r="C2004" s="17"/>
      <c r="D2004" s="17"/>
      <c r="E2004" s="17"/>
      <c r="F2004" s="17"/>
      <c r="G2004" s="17"/>
      <c r="H2004" s="17"/>
      <c r="I2004" s="17"/>
      <c r="J2004" s="17"/>
      <c r="K2004" s="17"/>
      <c r="L2004" s="17"/>
      <c r="M2004" s="17"/>
      <c r="N2004" s="17"/>
      <c r="O2004" s="17"/>
      <c r="P2004" s="17"/>
      <c r="Q2004" s="17"/>
      <c r="R2004" s="17"/>
      <c r="S2004" s="17"/>
      <c r="T2004" s="17"/>
      <c r="U2004" s="17"/>
      <c r="V2004" s="17"/>
      <c r="W2004" s="17"/>
      <c r="X2004" s="17"/>
      <c r="Y2004" s="17"/>
      <c r="Z2004" s="17"/>
      <c r="AA2004" s="17"/>
      <c r="AB2004" s="17"/>
      <c r="AC2004" s="17"/>
      <c r="AD2004" s="17"/>
      <c r="AE2004" s="17"/>
      <c r="AF2004" s="17"/>
      <c r="AG2004" s="17"/>
      <c r="AH2004" s="17"/>
      <c r="AI2004" s="17"/>
      <c r="AJ2004" s="17"/>
      <c r="AK2004" s="17"/>
      <c r="AL2004" s="17"/>
      <c r="AM2004" s="17"/>
      <c r="AN2004" s="17"/>
      <c r="AO2004" s="17"/>
      <c r="AP2004" s="17"/>
      <c r="AQ2004" s="17"/>
      <c r="AR2004" s="17"/>
      <c r="AS2004" s="17"/>
      <c r="AT2004" s="17"/>
      <c r="AU2004" s="17"/>
      <c r="AV2004" s="17"/>
      <c r="AW2004" s="17"/>
      <c r="AX2004" s="17"/>
      <c r="AY2004" s="17"/>
      <c r="AZ2004" s="17"/>
      <c r="BA2004" s="17"/>
      <c r="BB2004" s="17"/>
      <c r="BC2004" s="17"/>
      <c r="BD2004" s="17"/>
      <c r="BE2004" s="17"/>
    </row>
    <row r="2005" spans="2:57" x14ac:dyDescent="0.35">
      <c r="B2005" t="s">
        <v>753</v>
      </c>
      <c r="C2005" s="17">
        <v>0.27297183556779803</v>
      </c>
      <c r="D2005" s="17">
        <v>0.31771801136828398</v>
      </c>
      <c r="E2005" s="17">
        <v>0.245468750131902</v>
      </c>
      <c r="F2005" s="17"/>
      <c r="G2005" s="17">
        <v>0.36462642552028102</v>
      </c>
      <c r="H2005" s="17">
        <v>0.40607468001341401</v>
      </c>
      <c r="I2005" s="17">
        <v>0.27118431649146002</v>
      </c>
      <c r="J2005" s="17">
        <v>0.21049581618354299</v>
      </c>
      <c r="K2005" s="17">
        <v>0.10794588016819</v>
      </c>
      <c r="L2005" s="17">
        <v>5.81239097206546E-2</v>
      </c>
      <c r="M2005" s="17"/>
      <c r="N2005" s="17">
        <v>0.24583247046784901</v>
      </c>
      <c r="O2005" s="17">
        <v>0.30112889802026199</v>
      </c>
      <c r="P2005" s="17">
        <v>0.30744504912436799</v>
      </c>
      <c r="Q2005" s="17">
        <v>0.296779364833687</v>
      </c>
      <c r="R2005" s="17"/>
      <c r="S2005" s="17">
        <v>0.33333333333333298</v>
      </c>
      <c r="T2005" s="17">
        <v>0.33333333333333298</v>
      </c>
      <c r="U2005" s="17">
        <v>0.23529411764705899</v>
      </c>
      <c r="V2005" s="17">
        <v>0.19047619047618999</v>
      </c>
      <c r="W2005" s="17">
        <v>0.23728813559322001</v>
      </c>
      <c r="X2005" s="17">
        <v>0.354430379746835</v>
      </c>
      <c r="Y2005" s="17">
        <v>0.27142857142857102</v>
      </c>
      <c r="Z2005" s="17">
        <v>0.25581395348837199</v>
      </c>
      <c r="AA2005" s="17">
        <v>0.18888888888888899</v>
      </c>
      <c r="AB2005" s="17"/>
      <c r="AC2005" s="17">
        <v>0.219857957023159</v>
      </c>
      <c r="AD2005" s="17">
        <v>0.31261896451746601</v>
      </c>
      <c r="AE2005" s="17">
        <v>0.210997924099148</v>
      </c>
      <c r="AF2005" s="17"/>
      <c r="AG2005" s="17">
        <v>0.21636326078930701</v>
      </c>
      <c r="AH2005" s="17">
        <v>0.33453094399059402</v>
      </c>
      <c r="AI2005" s="17">
        <v>0.37422990643809301</v>
      </c>
      <c r="AJ2005" s="17">
        <v>0.20363788954449299</v>
      </c>
      <c r="AK2005" s="17">
        <v>0.17576184768425401</v>
      </c>
      <c r="AL2005" s="17"/>
      <c r="AM2005" s="17">
        <v>0.33802003562026001</v>
      </c>
      <c r="AN2005" s="17">
        <v>0.25185361551183699</v>
      </c>
      <c r="AO2005" s="17">
        <v>0.24181359242117001</v>
      </c>
      <c r="AP2005" s="17">
        <v>0.30091468775886099</v>
      </c>
      <c r="AQ2005" s="17">
        <v>0.38711939440589499</v>
      </c>
      <c r="AR2005" s="17"/>
      <c r="AS2005" s="17">
        <v>0.231350825447103</v>
      </c>
      <c r="AT2005" s="17">
        <v>0.332767034950185</v>
      </c>
      <c r="AU2005" s="17">
        <v>0.16733299202216501</v>
      </c>
      <c r="AV2005" s="17">
        <v>0.35494867060382201</v>
      </c>
      <c r="AW2005" s="17"/>
      <c r="AX2005" s="17">
        <v>0.26449393461124199</v>
      </c>
      <c r="AY2005" s="17"/>
      <c r="AZ2005" s="17">
        <v>0.28607584116664198</v>
      </c>
      <c r="BA2005" s="17">
        <v>0.35048001356580399</v>
      </c>
      <c r="BB2005" s="17">
        <v>0.164850358331108</v>
      </c>
      <c r="BC2005" s="17"/>
      <c r="BD2005" s="17">
        <v>0.248327045793936</v>
      </c>
      <c r="BE2005" s="17">
        <v>0.31466739138239802</v>
      </c>
    </row>
    <row r="2006" spans="2:57" x14ac:dyDescent="0.35">
      <c r="B2006" t="s">
        <v>754</v>
      </c>
      <c r="C2006" s="17">
        <v>0.60209439265597298</v>
      </c>
      <c r="D2006" s="17">
        <v>0.60944016002505297</v>
      </c>
      <c r="E2006" s="17">
        <v>0.59837445928916499</v>
      </c>
      <c r="F2006" s="17"/>
      <c r="G2006" s="17">
        <v>0.53650436102799504</v>
      </c>
      <c r="H2006" s="17">
        <v>0.50598034818742499</v>
      </c>
      <c r="I2006" s="17">
        <v>0.57017895898184001</v>
      </c>
      <c r="J2006" s="17">
        <v>0.67232288820648001</v>
      </c>
      <c r="K2006" s="17">
        <v>0.70283718675423701</v>
      </c>
      <c r="L2006" s="17">
        <v>0.88581522056420803</v>
      </c>
      <c r="M2006" s="17"/>
      <c r="N2006" s="17">
        <v>0.63611581667444195</v>
      </c>
      <c r="O2006" s="17">
        <v>0.56341700943647</v>
      </c>
      <c r="P2006" s="17">
        <v>0.57489468439336699</v>
      </c>
      <c r="Q2006" s="17">
        <v>0.57945400623135901</v>
      </c>
      <c r="R2006" s="17"/>
      <c r="S2006" s="17">
        <v>0.55000000000000004</v>
      </c>
      <c r="T2006" s="17">
        <v>0.53333333333333299</v>
      </c>
      <c r="U2006" s="17">
        <v>0.61764705882352899</v>
      </c>
      <c r="V2006" s="17">
        <v>0.66666666666666696</v>
      </c>
      <c r="W2006" s="17">
        <v>0.677966101694915</v>
      </c>
      <c r="X2006" s="17">
        <v>0.506329113924051</v>
      </c>
      <c r="Y2006" s="17">
        <v>0.64285714285714302</v>
      </c>
      <c r="Z2006" s="17">
        <v>0.581395348837209</v>
      </c>
      <c r="AA2006" s="17">
        <v>0.68888888888888899</v>
      </c>
      <c r="AB2006" s="17"/>
      <c r="AC2006" s="17">
        <v>0.69082265247615404</v>
      </c>
      <c r="AD2006" s="17">
        <v>0.55588243482736799</v>
      </c>
      <c r="AE2006" s="17">
        <v>0.59740605575047501</v>
      </c>
      <c r="AF2006" s="17"/>
      <c r="AG2006" s="17">
        <v>0.71991543991904505</v>
      </c>
      <c r="AH2006" s="17">
        <v>0.52993465145764895</v>
      </c>
      <c r="AI2006" s="17">
        <v>0.56254192842755901</v>
      </c>
      <c r="AJ2006" s="17">
        <v>0.59272422091101395</v>
      </c>
      <c r="AK2006" s="17">
        <v>0.57588578051595196</v>
      </c>
      <c r="AL2006" s="17"/>
      <c r="AM2006" s="17">
        <v>0.43199018729899502</v>
      </c>
      <c r="AN2006" s="17">
        <v>0.60580007784697198</v>
      </c>
      <c r="AO2006" s="17">
        <v>0.63882770402740896</v>
      </c>
      <c r="AP2006" s="17">
        <v>0.59283416580412196</v>
      </c>
      <c r="AQ2006" s="17">
        <v>0.56032676232025402</v>
      </c>
      <c r="AR2006" s="17"/>
      <c r="AS2006" s="17">
        <v>0.59250847371097703</v>
      </c>
      <c r="AT2006" s="17">
        <v>0.57573090375278302</v>
      </c>
      <c r="AU2006" s="17">
        <v>0.68841501815602202</v>
      </c>
      <c r="AV2006" s="17">
        <v>0.55820490989872396</v>
      </c>
      <c r="AW2006" s="17"/>
      <c r="AX2006" s="17">
        <v>0.61808447402500599</v>
      </c>
      <c r="AY2006" s="17"/>
      <c r="AZ2006" s="17">
        <v>0.58321871563870697</v>
      </c>
      <c r="BA2006" s="17">
        <v>0.524671962938835</v>
      </c>
      <c r="BB2006" s="17">
        <v>0.711629214394775</v>
      </c>
      <c r="BC2006" s="17"/>
      <c r="BD2006" s="17">
        <v>0.58807903691993202</v>
      </c>
      <c r="BE2006" s="17">
        <v>0.60022377024893503</v>
      </c>
    </row>
    <row r="2007" spans="2:57" x14ac:dyDescent="0.35">
      <c r="B2007" t="s">
        <v>81</v>
      </c>
      <c r="C2007" s="17">
        <v>0.124933771776229</v>
      </c>
      <c r="D2007" s="17">
        <v>7.2841828606662898E-2</v>
      </c>
      <c r="E2007" s="17">
        <v>0.156156790578933</v>
      </c>
      <c r="F2007" s="17"/>
      <c r="G2007" s="17">
        <v>9.8869213451723906E-2</v>
      </c>
      <c r="H2007" s="17">
        <v>8.7944971799160707E-2</v>
      </c>
      <c r="I2007" s="17">
        <v>0.1586367245267</v>
      </c>
      <c r="J2007" s="17">
        <v>0.117181295609977</v>
      </c>
      <c r="K2007" s="17">
        <v>0.18921693307757301</v>
      </c>
      <c r="L2007" s="17">
        <v>5.6060869715137601E-2</v>
      </c>
      <c r="M2007" s="17"/>
      <c r="N2007" s="17">
        <v>0.11805171285771</v>
      </c>
      <c r="O2007" s="17">
        <v>0.13545409254326801</v>
      </c>
      <c r="P2007" s="17">
        <v>0.11766026648226501</v>
      </c>
      <c r="Q2007" s="17">
        <v>0.12376662893495401</v>
      </c>
      <c r="R2007" s="17"/>
      <c r="S2007" s="17">
        <v>0.116666666666667</v>
      </c>
      <c r="T2007" s="17">
        <v>0.133333333333333</v>
      </c>
      <c r="U2007" s="17">
        <v>0.14705882352941199</v>
      </c>
      <c r="V2007" s="17">
        <v>0.14285714285714299</v>
      </c>
      <c r="W2007" s="17">
        <v>8.4745762711864403E-2</v>
      </c>
      <c r="X2007" s="17">
        <v>0.139240506329114</v>
      </c>
      <c r="Y2007" s="17">
        <v>8.5714285714285701E-2</v>
      </c>
      <c r="Z2007" s="17">
        <v>0.162790697674419</v>
      </c>
      <c r="AA2007" s="17">
        <v>0.122222222222222</v>
      </c>
      <c r="AB2007" s="17"/>
      <c r="AC2007" s="17">
        <v>8.9319390500687698E-2</v>
      </c>
      <c r="AD2007" s="17">
        <v>0.131498600655167</v>
      </c>
      <c r="AE2007" s="17">
        <v>0.19159602015037699</v>
      </c>
      <c r="AF2007" s="17"/>
      <c r="AG2007" s="17">
        <v>6.3721299291647299E-2</v>
      </c>
      <c r="AH2007" s="17">
        <v>0.135534404551757</v>
      </c>
      <c r="AI2007" s="17">
        <v>6.3228165134347897E-2</v>
      </c>
      <c r="AJ2007" s="17">
        <v>0.20363788954449299</v>
      </c>
      <c r="AK2007" s="17">
        <v>0.248352371799794</v>
      </c>
      <c r="AL2007" s="17"/>
      <c r="AM2007" s="17">
        <v>0.229989777080745</v>
      </c>
      <c r="AN2007" s="17">
        <v>0.14234630664119099</v>
      </c>
      <c r="AO2007" s="17">
        <v>0.11935870355142</v>
      </c>
      <c r="AP2007" s="17">
        <v>0.106251146437017</v>
      </c>
      <c r="AQ2007" s="17">
        <v>5.2553843273850799E-2</v>
      </c>
      <c r="AR2007" s="17"/>
      <c r="AS2007" s="17">
        <v>0.17614070084191999</v>
      </c>
      <c r="AT2007" s="17">
        <v>9.15020612970327E-2</v>
      </c>
      <c r="AU2007" s="17">
        <v>0.144251989821814</v>
      </c>
      <c r="AV2007" s="17">
        <v>8.6846419497454294E-2</v>
      </c>
      <c r="AW2007" s="17"/>
      <c r="AX2007" s="17">
        <v>0.11742159136375201</v>
      </c>
      <c r="AY2007" s="17"/>
      <c r="AZ2007" s="17">
        <v>0.13070544319465199</v>
      </c>
      <c r="BA2007" s="17">
        <v>0.12484802349536001</v>
      </c>
      <c r="BB2007" s="17">
        <v>0.123520427274116</v>
      </c>
      <c r="BC2007" s="17"/>
      <c r="BD2007" s="17">
        <v>0.16359391728613201</v>
      </c>
      <c r="BE2007" s="17">
        <v>8.5108838368667505E-2</v>
      </c>
    </row>
    <row r="2008" spans="2:57" x14ac:dyDescent="0.35">
      <c r="C2008" s="17"/>
      <c r="D2008" s="17"/>
      <c r="E2008" s="17"/>
      <c r="F2008" s="17"/>
      <c r="G2008" s="17"/>
      <c r="H2008" s="17"/>
      <c r="I2008" s="17"/>
      <c r="J2008" s="17"/>
      <c r="K2008" s="17"/>
      <c r="L2008" s="17"/>
      <c r="M2008" s="17"/>
      <c r="N2008" s="17"/>
      <c r="O2008" s="17"/>
      <c r="P2008" s="17"/>
      <c r="Q2008" s="17"/>
      <c r="R2008" s="17"/>
      <c r="S2008" s="17"/>
      <c r="T2008" s="17"/>
      <c r="U2008" s="17"/>
      <c r="V2008" s="17"/>
      <c r="W2008" s="17"/>
      <c r="X2008" s="17"/>
      <c r="Y2008" s="17"/>
      <c r="Z2008" s="17"/>
      <c r="AA2008" s="17"/>
      <c r="AB2008" s="17"/>
      <c r="AC2008" s="17"/>
      <c r="AD2008" s="17"/>
      <c r="AE2008" s="17"/>
      <c r="AF2008" s="17"/>
      <c r="AG2008" s="17"/>
      <c r="AH2008" s="17"/>
      <c r="AI2008" s="17"/>
      <c r="AJ2008" s="17"/>
      <c r="AK2008" s="17"/>
      <c r="AL2008" s="17"/>
      <c r="AM2008" s="17"/>
      <c r="AN2008" s="17"/>
      <c r="AO2008" s="17"/>
      <c r="AP2008" s="17"/>
      <c r="AQ2008" s="17"/>
      <c r="AR2008" s="17"/>
      <c r="AS2008" s="17"/>
      <c r="AT2008" s="17"/>
      <c r="AU2008" s="17"/>
      <c r="AV2008" s="17"/>
      <c r="AW2008" s="17"/>
      <c r="AX2008" s="17"/>
      <c r="AY2008" s="17"/>
      <c r="AZ2008" s="17"/>
      <c r="BA2008" s="17"/>
      <c r="BB2008" s="17"/>
      <c r="BC2008" s="17"/>
      <c r="BD2008" s="17"/>
      <c r="BE2008" s="17"/>
    </row>
    <row r="2009" spans="2:57" x14ac:dyDescent="0.35">
      <c r="B2009" s="6" t="s">
        <v>758</v>
      </c>
      <c r="C2009" s="17"/>
      <c r="D2009" s="17"/>
      <c r="E2009" s="17"/>
      <c r="F2009" s="17"/>
      <c r="G2009" s="17"/>
      <c r="H2009" s="17"/>
      <c r="I2009" s="17"/>
      <c r="J2009" s="17"/>
      <c r="K2009" s="17"/>
      <c r="L2009" s="17"/>
      <c r="M2009" s="17"/>
      <c r="N2009" s="17"/>
      <c r="O2009" s="17"/>
      <c r="P2009" s="17"/>
      <c r="Q2009" s="17"/>
      <c r="R2009" s="17"/>
      <c r="S2009" s="17"/>
      <c r="T2009" s="17"/>
      <c r="U2009" s="17"/>
      <c r="V2009" s="17"/>
      <c r="W2009" s="17"/>
      <c r="X2009" s="17"/>
      <c r="Y2009" s="17"/>
      <c r="Z2009" s="17"/>
      <c r="AA2009" s="17"/>
      <c r="AB2009" s="17"/>
      <c r="AC2009" s="17"/>
      <c r="AD2009" s="17"/>
      <c r="AE2009" s="17"/>
      <c r="AF2009" s="17"/>
      <c r="AG2009" s="17"/>
      <c r="AH2009" s="17"/>
      <c r="AI2009" s="17"/>
      <c r="AJ2009" s="17"/>
      <c r="AK2009" s="17"/>
      <c r="AL2009" s="17"/>
      <c r="AM2009" s="17"/>
      <c r="AN2009" s="17"/>
      <c r="AO2009" s="17"/>
      <c r="AP2009" s="17"/>
      <c r="AQ2009" s="17"/>
      <c r="AR2009" s="17"/>
      <c r="AS2009" s="17"/>
      <c r="AT2009" s="17"/>
      <c r="AU2009" s="17"/>
      <c r="AV2009" s="17"/>
      <c r="AW2009" s="17"/>
      <c r="AX2009" s="17"/>
      <c r="AY2009" s="17"/>
      <c r="AZ2009" s="17"/>
      <c r="BA2009" s="17"/>
      <c r="BB2009" s="17"/>
      <c r="BC2009" s="17"/>
      <c r="BD2009" s="17"/>
      <c r="BE2009" s="17"/>
    </row>
    <row r="2010" spans="2:57" x14ac:dyDescent="0.35">
      <c r="B2010" s="24" t="s">
        <v>85</v>
      </c>
      <c r="C2010" s="17"/>
      <c r="D2010" s="17"/>
      <c r="E2010" s="17"/>
      <c r="F2010" s="17"/>
      <c r="G2010" s="17"/>
      <c r="H2010" s="17"/>
      <c r="I2010" s="17"/>
      <c r="J2010" s="17"/>
      <c r="K2010" s="17"/>
      <c r="L2010" s="17"/>
      <c r="M2010" s="17"/>
      <c r="N2010" s="17"/>
      <c r="O2010" s="17"/>
      <c r="P2010" s="17"/>
      <c r="Q2010" s="17"/>
      <c r="R2010" s="17"/>
      <c r="S2010" s="17"/>
      <c r="T2010" s="17"/>
      <c r="U2010" s="17"/>
      <c r="V2010" s="17"/>
      <c r="W2010" s="17"/>
      <c r="X2010" s="17"/>
      <c r="Y2010" s="17"/>
      <c r="Z2010" s="17"/>
      <c r="AA2010" s="17"/>
      <c r="AB2010" s="17"/>
      <c r="AC2010" s="17"/>
      <c r="AD2010" s="17"/>
      <c r="AE2010" s="17"/>
      <c r="AF2010" s="17"/>
      <c r="AG2010" s="17"/>
      <c r="AH2010" s="17"/>
      <c r="AI2010" s="17"/>
      <c r="AJ2010" s="17"/>
      <c r="AK2010" s="17"/>
      <c r="AL2010" s="17"/>
      <c r="AM2010" s="17"/>
      <c r="AN2010" s="17"/>
      <c r="AO2010" s="17"/>
      <c r="AP2010" s="17"/>
      <c r="AQ2010" s="17"/>
      <c r="AR2010" s="17"/>
      <c r="AS2010" s="17"/>
      <c r="AT2010" s="17"/>
      <c r="AU2010" s="17"/>
      <c r="AV2010" s="17"/>
      <c r="AW2010" s="17"/>
      <c r="AX2010" s="17"/>
      <c r="AY2010" s="17"/>
      <c r="AZ2010" s="17"/>
      <c r="BA2010" s="17"/>
      <c r="BB2010" s="17"/>
      <c r="BC2010" s="17"/>
      <c r="BD2010" s="17"/>
      <c r="BE2010" s="17"/>
    </row>
    <row r="2011" spans="2:57" x14ac:dyDescent="0.35">
      <c r="B2011" t="s">
        <v>756</v>
      </c>
      <c r="C2011" s="17">
        <v>0.29281384662312798</v>
      </c>
      <c r="D2011" s="17">
        <v>0.37908286621817699</v>
      </c>
      <c r="E2011" s="17">
        <v>0.240984214876894</v>
      </c>
      <c r="F2011" s="17"/>
      <c r="G2011" s="17">
        <v>0.35565926238252399</v>
      </c>
      <c r="H2011" s="17">
        <v>0.39224907685067101</v>
      </c>
      <c r="I2011" s="17">
        <v>0.289684654920011</v>
      </c>
      <c r="J2011" s="17">
        <v>0.26088371509407499</v>
      </c>
      <c r="K2011" s="17">
        <v>0.179131443080847</v>
      </c>
      <c r="L2011" s="17">
        <v>7.9133536722354E-2</v>
      </c>
      <c r="M2011" s="17"/>
      <c r="N2011" s="17">
        <v>0.27693928813708002</v>
      </c>
      <c r="O2011" s="17">
        <v>0.36666719105201601</v>
      </c>
      <c r="P2011" s="17">
        <v>0.21070213964768</v>
      </c>
      <c r="Q2011" s="17">
        <v>0.31539568990065697</v>
      </c>
      <c r="R2011" s="17"/>
      <c r="S2011" s="17">
        <v>0.358333333333333</v>
      </c>
      <c r="T2011" s="17">
        <v>0.40952380952381001</v>
      </c>
      <c r="U2011" s="17">
        <v>0.17647058823529399</v>
      </c>
      <c r="V2011" s="17">
        <v>0.206349206349206</v>
      </c>
      <c r="W2011" s="17">
        <v>0.20338983050847501</v>
      </c>
      <c r="X2011" s="17">
        <v>0.341772151898734</v>
      </c>
      <c r="Y2011" s="17">
        <v>0.314285714285714</v>
      </c>
      <c r="Z2011" s="17">
        <v>0.209302325581395</v>
      </c>
      <c r="AA2011" s="17">
        <v>0.266666666666667</v>
      </c>
      <c r="AB2011" s="17"/>
      <c r="AC2011" s="17">
        <v>0.26713609718525999</v>
      </c>
      <c r="AD2011" s="17">
        <v>0.28365180915176702</v>
      </c>
      <c r="AE2011" s="17">
        <v>0.35384398411656198</v>
      </c>
      <c r="AF2011" s="17"/>
      <c r="AG2011" s="17">
        <v>0.23847843012947201</v>
      </c>
      <c r="AH2011" s="17">
        <v>0.327790994356076</v>
      </c>
      <c r="AI2011" s="17">
        <v>0.38572961324960098</v>
      </c>
      <c r="AJ2011" s="17">
        <v>0.20363788954449299</v>
      </c>
      <c r="AK2011" s="17">
        <v>0.29371403985566302</v>
      </c>
      <c r="AL2011" s="17"/>
      <c r="AM2011" s="17">
        <v>0.30315031585256302</v>
      </c>
      <c r="AN2011" s="17">
        <v>0.26220106973180701</v>
      </c>
      <c r="AO2011" s="17">
        <v>0.25297809436014901</v>
      </c>
      <c r="AP2011" s="17">
        <v>0.35311274126790498</v>
      </c>
      <c r="AQ2011" s="17">
        <v>0.29996323194096403</v>
      </c>
      <c r="AR2011" s="17"/>
      <c r="AS2011" s="17">
        <v>0.27352070814324803</v>
      </c>
      <c r="AT2011" s="17">
        <v>0.34263672734662498</v>
      </c>
      <c r="AU2011" s="17">
        <v>0.15779739287157399</v>
      </c>
      <c r="AV2011" s="17">
        <v>0.40083398773252898</v>
      </c>
      <c r="AW2011" s="17"/>
      <c r="AX2011" s="17">
        <v>0.28374409800893302</v>
      </c>
      <c r="AY2011" s="17"/>
      <c r="AZ2011" s="17">
        <v>0.36518675835103698</v>
      </c>
      <c r="BA2011" s="17">
        <v>0.32545575867099602</v>
      </c>
      <c r="BB2011" s="17">
        <v>0.17643743641024001</v>
      </c>
      <c r="BC2011" s="17"/>
      <c r="BD2011" s="17">
        <v>0.270547311270393</v>
      </c>
      <c r="BE2011" s="17">
        <v>0.33011248235810903</v>
      </c>
    </row>
    <row r="2012" spans="2:57" x14ac:dyDescent="0.35">
      <c r="B2012" t="s">
        <v>757</v>
      </c>
      <c r="C2012" s="17">
        <v>0.60528719656845997</v>
      </c>
      <c r="D2012" s="17">
        <v>0.54937026856330895</v>
      </c>
      <c r="E2012" s="17">
        <v>0.63878745785179303</v>
      </c>
      <c r="F2012" s="17"/>
      <c r="G2012" s="17">
        <v>0.57408189091495399</v>
      </c>
      <c r="H2012" s="17">
        <v>0.52604051751108905</v>
      </c>
      <c r="I2012" s="17">
        <v>0.57902438721534899</v>
      </c>
      <c r="J2012" s="17">
        <v>0.64843170649033099</v>
      </c>
      <c r="K2012" s="17">
        <v>0.69042959388727698</v>
      </c>
      <c r="L2012" s="17">
        <v>0.83780667870769798</v>
      </c>
      <c r="M2012" s="17"/>
      <c r="N2012" s="17">
        <v>0.63411644548384805</v>
      </c>
      <c r="O2012" s="17">
        <v>0.55149764210372099</v>
      </c>
      <c r="P2012" s="17">
        <v>0.63560085774171504</v>
      </c>
      <c r="Q2012" s="17">
        <v>0.55155027089803998</v>
      </c>
      <c r="R2012" s="17"/>
      <c r="S2012" s="17">
        <v>0.53333333333333299</v>
      </c>
      <c r="T2012" s="17">
        <v>0.50476190476190497</v>
      </c>
      <c r="U2012" s="17">
        <v>0.76470588235294101</v>
      </c>
      <c r="V2012" s="17">
        <v>0.65079365079365104</v>
      </c>
      <c r="W2012" s="17">
        <v>0.69491525423728795</v>
      </c>
      <c r="X2012" s="17">
        <v>0.493670886075949</v>
      </c>
      <c r="Y2012" s="17">
        <v>0.628571428571429</v>
      </c>
      <c r="Z2012" s="17">
        <v>0.69767441860465096</v>
      </c>
      <c r="AA2012" s="17">
        <v>0.63333333333333297</v>
      </c>
      <c r="AB2012" s="17"/>
      <c r="AC2012" s="17">
        <v>0.64797986683436304</v>
      </c>
      <c r="AD2012" s="17">
        <v>0.61436784463314698</v>
      </c>
      <c r="AE2012" s="17">
        <v>0.48360283566001599</v>
      </c>
      <c r="AF2012" s="17"/>
      <c r="AG2012" s="17">
        <v>0.69238673624760605</v>
      </c>
      <c r="AH2012" s="17">
        <v>0.56350009913363197</v>
      </c>
      <c r="AI2012" s="17">
        <v>0.50967614674664796</v>
      </c>
      <c r="AJ2012" s="17">
        <v>0.59272422091101395</v>
      </c>
      <c r="AK2012" s="17">
        <v>0.55141635427166902</v>
      </c>
      <c r="AL2012" s="17"/>
      <c r="AM2012" s="17">
        <v>0.51267824597192901</v>
      </c>
      <c r="AN2012" s="17">
        <v>0.62275263964007599</v>
      </c>
      <c r="AO2012" s="17">
        <v>0.63140316651123496</v>
      </c>
      <c r="AP2012" s="17">
        <v>0.59013470756552999</v>
      </c>
      <c r="AQ2012" s="17">
        <v>0.64748292478518599</v>
      </c>
      <c r="AR2012" s="17"/>
      <c r="AS2012" s="17">
        <v>0.56996925379013996</v>
      </c>
      <c r="AT2012" s="17">
        <v>0.59183741921429101</v>
      </c>
      <c r="AU2012" s="17">
        <v>0.71999799757892302</v>
      </c>
      <c r="AV2012" s="17">
        <v>0.53579306946152405</v>
      </c>
      <c r="AW2012" s="17"/>
      <c r="AX2012" s="17">
        <v>0.62480531392545402</v>
      </c>
      <c r="AY2012" s="17"/>
      <c r="AZ2012" s="17">
        <v>0.54991361030586305</v>
      </c>
      <c r="BA2012" s="17">
        <v>0.55273196917812895</v>
      </c>
      <c r="BB2012" s="17">
        <v>0.73048436961072605</v>
      </c>
      <c r="BC2012" s="17"/>
      <c r="BD2012" s="17">
        <v>0.591149620080897</v>
      </c>
      <c r="BE2012" s="17">
        <v>0.60066214552710495</v>
      </c>
    </row>
    <row r="2013" spans="2:57" x14ac:dyDescent="0.35">
      <c r="B2013" t="s">
        <v>81</v>
      </c>
      <c r="C2013" s="17">
        <v>0.101898956808412</v>
      </c>
      <c r="D2013" s="17">
        <v>7.1546865218514E-2</v>
      </c>
      <c r="E2013" s="17">
        <v>0.120228327271313</v>
      </c>
      <c r="F2013" s="17"/>
      <c r="G2013" s="17">
        <v>7.0258846702521804E-2</v>
      </c>
      <c r="H2013" s="17">
        <v>8.1710405638239697E-2</v>
      </c>
      <c r="I2013" s="17">
        <v>0.13129095786464001</v>
      </c>
      <c r="J2013" s="17">
        <v>9.06845784155942E-2</v>
      </c>
      <c r="K2013" s="17">
        <v>0.13043896303187599</v>
      </c>
      <c r="L2013" s="17">
        <v>8.3059784569947906E-2</v>
      </c>
      <c r="M2013" s="17"/>
      <c r="N2013" s="17">
        <v>8.8944266379072601E-2</v>
      </c>
      <c r="O2013" s="17">
        <v>8.1835166844262897E-2</v>
      </c>
      <c r="P2013" s="17">
        <v>0.15369700261060501</v>
      </c>
      <c r="Q2013" s="17">
        <v>0.13305403920130199</v>
      </c>
      <c r="R2013" s="17"/>
      <c r="S2013" s="17">
        <v>0.108333333333333</v>
      </c>
      <c r="T2013" s="17">
        <v>8.5714285714285701E-2</v>
      </c>
      <c r="U2013" s="17">
        <v>5.8823529411764698E-2</v>
      </c>
      <c r="V2013" s="17">
        <v>0.14285714285714299</v>
      </c>
      <c r="W2013" s="17">
        <v>0.101694915254237</v>
      </c>
      <c r="X2013" s="17">
        <v>0.164556962025316</v>
      </c>
      <c r="Y2013" s="17">
        <v>5.7142857142857099E-2</v>
      </c>
      <c r="Z2013" s="17">
        <v>9.3023255813953501E-2</v>
      </c>
      <c r="AA2013" s="17">
        <v>0.1</v>
      </c>
      <c r="AB2013" s="17"/>
      <c r="AC2013" s="17">
        <v>8.4884035980376193E-2</v>
      </c>
      <c r="AD2013" s="17">
        <v>0.101980346215086</v>
      </c>
      <c r="AE2013" s="17">
        <v>0.16255318022342199</v>
      </c>
      <c r="AF2013" s="17"/>
      <c r="AG2013" s="17">
        <v>6.9134833622921998E-2</v>
      </c>
      <c r="AH2013" s="17">
        <v>0.108708906510292</v>
      </c>
      <c r="AI2013" s="17">
        <v>0.104594240003751</v>
      </c>
      <c r="AJ2013" s="17">
        <v>0.20363788954449299</v>
      </c>
      <c r="AK2013" s="17">
        <v>0.15486960587266799</v>
      </c>
      <c r="AL2013" s="17"/>
      <c r="AM2013" s="17">
        <v>0.18417143817550699</v>
      </c>
      <c r="AN2013" s="17">
        <v>0.115046290628117</v>
      </c>
      <c r="AO2013" s="17">
        <v>0.115618739128616</v>
      </c>
      <c r="AP2013" s="17">
        <v>5.6752551166565399E-2</v>
      </c>
      <c r="AQ2013" s="17">
        <v>5.2553843273850799E-2</v>
      </c>
      <c r="AR2013" s="17"/>
      <c r="AS2013" s="17">
        <v>0.15651003806661301</v>
      </c>
      <c r="AT2013" s="17">
        <v>6.5525853439084195E-2</v>
      </c>
      <c r="AU2013" s="17">
        <v>0.122204609549504</v>
      </c>
      <c r="AV2013" s="17">
        <v>6.3372942805946103E-2</v>
      </c>
      <c r="AW2013" s="17"/>
      <c r="AX2013" s="17">
        <v>9.1450588065613306E-2</v>
      </c>
      <c r="AY2013" s="17"/>
      <c r="AZ2013" s="17">
        <v>8.4899631343099705E-2</v>
      </c>
      <c r="BA2013" s="17">
        <v>0.12181227215087501</v>
      </c>
      <c r="BB2013" s="17">
        <v>9.3078193979033302E-2</v>
      </c>
      <c r="BC2013" s="17"/>
      <c r="BD2013" s="17">
        <v>0.13830306864871</v>
      </c>
      <c r="BE2013" s="17">
        <v>6.9225372114785605E-2</v>
      </c>
    </row>
    <row r="2014" spans="2:57" x14ac:dyDescent="0.35">
      <c r="C2014" s="17"/>
      <c r="D2014" s="17"/>
      <c r="E2014" s="17"/>
      <c r="F2014" s="17"/>
      <c r="G2014" s="17"/>
      <c r="H2014" s="17"/>
      <c r="I2014" s="17"/>
      <c r="J2014" s="17"/>
      <c r="K2014" s="17"/>
      <c r="L2014" s="17"/>
      <c r="M2014" s="17"/>
      <c r="N2014" s="17"/>
      <c r="O2014" s="17"/>
      <c r="P2014" s="17"/>
      <c r="Q2014" s="17"/>
      <c r="R2014" s="17"/>
      <c r="S2014" s="17"/>
      <c r="T2014" s="17"/>
      <c r="U2014" s="17"/>
      <c r="V2014" s="17"/>
      <c r="W2014" s="17"/>
      <c r="X2014" s="17"/>
      <c r="Y2014" s="17"/>
      <c r="Z2014" s="17"/>
      <c r="AA2014" s="17"/>
      <c r="AB2014" s="17"/>
      <c r="AC2014" s="17"/>
      <c r="AD2014" s="17"/>
      <c r="AE2014" s="17"/>
      <c r="AF2014" s="17"/>
      <c r="AG2014" s="17"/>
      <c r="AH2014" s="17"/>
      <c r="AI2014" s="17"/>
      <c r="AJ2014" s="17"/>
      <c r="AK2014" s="17"/>
      <c r="AL2014" s="17"/>
      <c r="AM2014" s="17"/>
      <c r="AN2014" s="17"/>
      <c r="AO2014" s="17"/>
      <c r="AP2014" s="17"/>
      <c r="AQ2014" s="17"/>
      <c r="AR2014" s="17"/>
      <c r="AS2014" s="17"/>
      <c r="AT2014" s="17"/>
      <c r="AU2014" s="17"/>
      <c r="AV2014" s="17"/>
      <c r="AW2014" s="17"/>
      <c r="AX2014" s="17"/>
      <c r="AY2014" s="17"/>
      <c r="AZ2014" s="17"/>
      <c r="BA2014" s="17"/>
      <c r="BB2014" s="17"/>
      <c r="BC2014" s="17"/>
      <c r="BD2014" s="17"/>
      <c r="BE2014" s="17"/>
    </row>
    <row r="2015" spans="2:57" x14ac:dyDescent="0.35">
      <c r="B2015" s="6" t="s">
        <v>761</v>
      </c>
      <c r="C2015" s="17"/>
      <c r="D2015" s="17"/>
      <c r="E2015" s="17"/>
      <c r="F2015" s="17"/>
      <c r="G2015" s="17"/>
      <c r="H2015" s="17"/>
      <c r="I2015" s="17"/>
      <c r="J2015" s="17"/>
      <c r="K2015" s="17"/>
      <c r="L2015" s="17"/>
      <c r="M2015" s="17"/>
      <c r="N2015" s="17"/>
      <c r="O2015" s="17"/>
      <c r="P2015" s="17"/>
      <c r="Q2015" s="17"/>
      <c r="R2015" s="17"/>
      <c r="S2015" s="17"/>
      <c r="T2015" s="17"/>
      <c r="U2015" s="17"/>
      <c r="V2015" s="17"/>
      <c r="W2015" s="17"/>
      <c r="X2015" s="17"/>
      <c r="Y2015" s="17"/>
      <c r="Z2015" s="17"/>
      <c r="AA2015" s="17"/>
      <c r="AB2015" s="17"/>
      <c r="AC2015" s="17"/>
      <c r="AD2015" s="17"/>
      <c r="AE2015" s="17"/>
      <c r="AF2015" s="17"/>
      <c r="AG2015" s="17"/>
      <c r="AH2015" s="17"/>
      <c r="AI2015" s="17"/>
      <c r="AJ2015" s="17"/>
      <c r="AK2015" s="17"/>
      <c r="AL2015" s="17"/>
      <c r="AM2015" s="17"/>
      <c r="AN2015" s="17"/>
      <c r="AO2015" s="17"/>
      <c r="AP2015" s="17"/>
      <c r="AQ2015" s="17"/>
      <c r="AR2015" s="17"/>
      <c r="AS2015" s="17"/>
      <c r="AT2015" s="17"/>
      <c r="AU2015" s="17"/>
      <c r="AV2015" s="17"/>
      <c r="AW2015" s="17"/>
      <c r="AX2015" s="17"/>
      <c r="AY2015" s="17"/>
      <c r="AZ2015" s="17"/>
      <c r="BA2015" s="17"/>
      <c r="BB2015" s="17"/>
      <c r="BC2015" s="17"/>
      <c r="BD2015" s="17"/>
      <c r="BE2015" s="17"/>
    </row>
    <row r="2016" spans="2:57" x14ac:dyDescent="0.35">
      <c r="B2016" s="24" t="s">
        <v>85</v>
      </c>
      <c r="C2016" s="17"/>
      <c r="D2016" s="17"/>
      <c r="E2016" s="17"/>
      <c r="F2016" s="17"/>
      <c r="G2016" s="17"/>
      <c r="H2016" s="17"/>
      <c r="I2016" s="17"/>
      <c r="J2016" s="17"/>
      <c r="K2016" s="17"/>
      <c r="L2016" s="17"/>
      <c r="M2016" s="17"/>
      <c r="N2016" s="17"/>
      <c r="O2016" s="17"/>
      <c r="P2016" s="17"/>
      <c r="Q2016" s="17"/>
      <c r="R2016" s="17"/>
      <c r="S2016" s="17"/>
      <c r="T2016" s="17"/>
      <c r="U2016" s="17"/>
      <c r="V2016" s="17"/>
      <c r="W2016" s="17"/>
      <c r="X2016" s="17"/>
      <c r="Y2016" s="17"/>
      <c r="Z2016" s="17"/>
      <c r="AA2016" s="17"/>
      <c r="AB2016" s="17"/>
      <c r="AC2016" s="17"/>
      <c r="AD2016" s="17"/>
      <c r="AE2016" s="17"/>
      <c r="AF2016" s="17"/>
      <c r="AG2016" s="17"/>
      <c r="AH2016" s="17"/>
      <c r="AI2016" s="17"/>
      <c r="AJ2016" s="17"/>
      <c r="AK2016" s="17"/>
      <c r="AL2016" s="17"/>
      <c r="AM2016" s="17"/>
      <c r="AN2016" s="17"/>
      <c r="AO2016" s="17"/>
      <c r="AP2016" s="17"/>
      <c r="AQ2016" s="17"/>
      <c r="AR2016" s="17"/>
      <c r="AS2016" s="17"/>
      <c r="AT2016" s="17"/>
      <c r="AU2016" s="17"/>
      <c r="AV2016" s="17"/>
      <c r="AW2016" s="17"/>
      <c r="AX2016" s="17"/>
      <c r="AY2016" s="17"/>
      <c r="AZ2016" s="17"/>
      <c r="BA2016" s="17"/>
      <c r="BB2016" s="17"/>
      <c r="BC2016" s="17"/>
      <c r="BD2016" s="17"/>
      <c r="BE2016" s="17"/>
    </row>
    <row r="2017" spans="2:57" x14ac:dyDescent="0.35">
      <c r="B2017" t="s">
        <v>759</v>
      </c>
      <c r="C2017" s="17">
        <v>0.29132645736557899</v>
      </c>
      <c r="D2017" s="17">
        <v>0.30344485504635199</v>
      </c>
      <c r="E2017" s="17">
        <v>0.28556933763801901</v>
      </c>
      <c r="F2017" s="17"/>
      <c r="G2017" s="17">
        <v>0.39939099602676897</v>
      </c>
      <c r="H2017" s="17">
        <v>0.369321708414664</v>
      </c>
      <c r="I2017" s="17">
        <v>0.26974812567940298</v>
      </c>
      <c r="J2017" s="17">
        <v>0.249240831024199</v>
      </c>
      <c r="K2017" s="17">
        <v>0.17336594904595401</v>
      </c>
      <c r="L2017" s="17">
        <v>0.236718808310145</v>
      </c>
      <c r="M2017" s="17"/>
      <c r="N2017" s="17">
        <v>0.248885944918111</v>
      </c>
      <c r="O2017" s="17">
        <v>0.33663844994139103</v>
      </c>
      <c r="P2017" s="17">
        <v>0.263868351052085</v>
      </c>
      <c r="Q2017" s="17">
        <v>0.43326064845964202</v>
      </c>
      <c r="R2017" s="17"/>
      <c r="S2017" s="17">
        <v>0.28333333333333299</v>
      </c>
      <c r="T2017" s="17">
        <v>0.36190476190476201</v>
      </c>
      <c r="U2017" s="17">
        <v>0.29411764705882398</v>
      </c>
      <c r="V2017" s="17">
        <v>0.25396825396825401</v>
      </c>
      <c r="W2017" s="17">
        <v>0.22033898305084701</v>
      </c>
      <c r="X2017" s="17">
        <v>0.354430379746835</v>
      </c>
      <c r="Y2017" s="17">
        <v>0.25714285714285701</v>
      </c>
      <c r="Z2017" s="17">
        <v>0.372093023255814</v>
      </c>
      <c r="AA2017" s="17">
        <v>0.233333333333333</v>
      </c>
      <c r="AB2017" s="17"/>
      <c r="AC2017" s="17">
        <v>0.26872037490623402</v>
      </c>
      <c r="AD2017" s="17">
        <v>0.29607737285539198</v>
      </c>
      <c r="AE2017" s="17">
        <v>0.30404412357789001</v>
      </c>
      <c r="AF2017" s="17"/>
      <c r="AG2017" s="17">
        <v>0.25168208816388399</v>
      </c>
      <c r="AH2017" s="17">
        <v>0.33047833285852501</v>
      </c>
      <c r="AI2017" s="17">
        <v>0.34241339184412101</v>
      </c>
      <c r="AJ2017" s="17">
        <v>0</v>
      </c>
      <c r="AK2017" s="17">
        <v>0.24761913418246501</v>
      </c>
      <c r="AL2017" s="17"/>
      <c r="AM2017" s="17">
        <v>0.33438639349342097</v>
      </c>
      <c r="AN2017" s="17">
        <v>0.21929608980494</v>
      </c>
      <c r="AO2017" s="17">
        <v>0.28758227963107602</v>
      </c>
      <c r="AP2017" s="17">
        <v>0.324889060879679</v>
      </c>
      <c r="AQ2017" s="17">
        <v>0.34661376679227202</v>
      </c>
      <c r="AR2017" s="17"/>
      <c r="AS2017" s="17">
        <v>0.26568625229766502</v>
      </c>
      <c r="AT2017" s="17">
        <v>0.29704613683505499</v>
      </c>
      <c r="AU2017" s="17">
        <v>0.27961295311647799</v>
      </c>
      <c r="AV2017" s="17">
        <v>0.33894300763395602</v>
      </c>
      <c r="AW2017" s="17"/>
      <c r="AX2017" s="17">
        <v>0.28123562877612501</v>
      </c>
      <c r="AY2017" s="17"/>
      <c r="AZ2017" s="17">
        <v>0.35069289160426098</v>
      </c>
      <c r="BA2017" s="17">
        <v>0.28879110283946102</v>
      </c>
      <c r="BB2017" s="17">
        <v>0.23313401273076001</v>
      </c>
      <c r="BC2017" s="17"/>
      <c r="BD2017" s="17">
        <v>0.29863576520683799</v>
      </c>
      <c r="BE2017" s="17">
        <v>0.310831365659479</v>
      </c>
    </row>
    <row r="2018" spans="2:57" x14ac:dyDescent="0.35">
      <c r="B2018" t="s">
        <v>760</v>
      </c>
      <c r="C2018" s="17">
        <v>0.59752389500988901</v>
      </c>
      <c r="D2018" s="17">
        <v>0.626754417624102</v>
      </c>
      <c r="E2018" s="17">
        <v>0.58091191174690904</v>
      </c>
      <c r="F2018" s="17"/>
      <c r="G2018" s="17">
        <v>0.54522199795764703</v>
      </c>
      <c r="H2018" s="17">
        <v>0.52140438252921295</v>
      </c>
      <c r="I2018" s="17">
        <v>0.64498089957401805</v>
      </c>
      <c r="J2018" s="17">
        <v>0.64363426550131597</v>
      </c>
      <c r="K2018" s="17">
        <v>0.62087835456055995</v>
      </c>
      <c r="L2018" s="17">
        <v>0.647481859206267</v>
      </c>
      <c r="M2018" s="17"/>
      <c r="N2018" s="17">
        <v>0.65097588443799603</v>
      </c>
      <c r="O2018" s="17">
        <v>0.53669079937852904</v>
      </c>
      <c r="P2018" s="17">
        <v>0.60463180153642604</v>
      </c>
      <c r="Q2018" s="17">
        <v>0.46026021038964399</v>
      </c>
      <c r="R2018" s="17"/>
      <c r="S2018" s="17">
        <v>0.625</v>
      </c>
      <c r="T2018" s="17">
        <v>0.49523809523809498</v>
      </c>
      <c r="U2018" s="17">
        <v>0.55882352941176505</v>
      </c>
      <c r="V2018" s="17">
        <v>0.66666666666666696</v>
      </c>
      <c r="W2018" s="17">
        <v>0.644067796610169</v>
      </c>
      <c r="X2018" s="17">
        <v>0.556962025316456</v>
      </c>
      <c r="Y2018" s="17">
        <v>0.628571428571429</v>
      </c>
      <c r="Z2018" s="17">
        <v>0.53488372093023295</v>
      </c>
      <c r="AA2018" s="17">
        <v>0.66666666666666696</v>
      </c>
      <c r="AB2018" s="17"/>
      <c r="AC2018" s="17">
        <v>0.62076087927555101</v>
      </c>
      <c r="AD2018" s="17">
        <v>0.59516563664931799</v>
      </c>
      <c r="AE2018" s="17">
        <v>0.55641186704971002</v>
      </c>
      <c r="AF2018" s="17"/>
      <c r="AG2018" s="17">
        <v>0.68714954503116099</v>
      </c>
      <c r="AH2018" s="17">
        <v>0.54663735495628996</v>
      </c>
      <c r="AI2018" s="17">
        <v>0.53467454424402305</v>
      </c>
      <c r="AJ2018" s="17">
        <v>0.79636211045550698</v>
      </c>
      <c r="AK2018" s="17">
        <v>0.57240091655807501</v>
      </c>
      <c r="AL2018" s="17"/>
      <c r="AM2018" s="17">
        <v>0.48046103186457301</v>
      </c>
      <c r="AN2018" s="17">
        <v>0.63807908408323999</v>
      </c>
      <c r="AO2018" s="17">
        <v>0.59155927393410201</v>
      </c>
      <c r="AP2018" s="17">
        <v>0.60248899794070898</v>
      </c>
      <c r="AQ2018" s="17">
        <v>0.600832389933877</v>
      </c>
      <c r="AR2018" s="17"/>
      <c r="AS2018" s="17">
        <v>0.56348040028059498</v>
      </c>
      <c r="AT2018" s="17">
        <v>0.62327689122653496</v>
      </c>
      <c r="AU2018" s="17">
        <v>0.59569560926253595</v>
      </c>
      <c r="AV2018" s="17">
        <v>0.599078663376858</v>
      </c>
      <c r="AW2018" s="17"/>
      <c r="AX2018" s="17">
        <v>0.61627665890399796</v>
      </c>
      <c r="AY2018" s="17"/>
      <c r="AZ2018" s="17">
        <v>0.52267365034771496</v>
      </c>
      <c r="BA2018" s="17">
        <v>0.60900616113505202</v>
      </c>
      <c r="BB2018" s="17">
        <v>0.66628741004092595</v>
      </c>
      <c r="BC2018" s="17"/>
      <c r="BD2018" s="17">
        <v>0.54943721488836295</v>
      </c>
      <c r="BE2018" s="17">
        <v>0.63743059488128495</v>
      </c>
    </row>
    <row r="2019" spans="2:57" x14ac:dyDescent="0.35">
      <c r="B2019" t="s">
        <v>81</v>
      </c>
      <c r="C2019" s="17">
        <v>0.111149647624533</v>
      </c>
      <c r="D2019" s="17">
        <v>6.9800727329546397E-2</v>
      </c>
      <c r="E2019" s="17">
        <v>0.13351875061507201</v>
      </c>
      <c r="F2019" s="17"/>
      <c r="G2019" s="17">
        <v>5.5387006015584397E-2</v>
      </c>
      <c r="H2019" s="17">
        <v>0.109273909056123</v>
      </c>
      <c r="I2019" s="17">
        <v>8.5270974746578895E-2</v>
      </c>
      <c r="J2019" s="17">
        <v>0.107124903474485</v>
      </c>
      <c r="K2019" s="17">
        <v>0.20575569639348601</v>
      </c>
      <c r="L2019" s="17">
        <v>0.11579933248358799</v>
      </c>
      <c r="M2019" s="17"/>
      <c r="N2019" s="17">
        <v>0.10013817064389199</v>
      </c>
      <c r="O2019" s="17">
        <v>0.12667075068007999</v>
      </c>
      <c r="P2019" s="17">
        <v>0.13149984741148901</v>
      </c>
      <c r="Q2019" s="17">
        <v>0.106479141150715</v>
      </c>
      <c r="R2019" s="17"/>
      <c r="S2019" s="17">
        <v>9.1666666666666702E-2</v>
      </c>
      <c r="T2019" s="17">
        <v>0.14285714285714299</v>
      </c>
      <c r="U2019" s="17">
        <v>0.14705882352941199</v>
      </c>
      <c r="V2019" s="17">
        <v>7.9365079365079402E-2</v>
      </c>
      <c r="W2019" s="17">
        <v>0.13559322033898299</v>
      </c>
      <c r="X2019" s="17">
        <v>8.8607594936708806E-2</v>
      </c>
      <c r="Y2019" s="17">
        <v>0.114285714285714</v>
      </c>
      <c r="Z2019" s="17">
        <v>9.3023255813953501E-2</v>
      </c>
      <c r="AA2019" s="17">
        <v>0.1</v>
      </c>
      <c r="AB2019" s="17"/>
      <c r="AC2019" s="17">
        <v>0.110518745818215</v>
      </c>
      <c r="AD2019" s="17">
        <v>0.10875699049529</v>
      </c>
      <c r="AE2019" s="17">
        <v>0.1395440093724</v>
      </c>
      <c r="AF2019" s="17"/>
      <c r="AG2019" s="17">
        <v>6.1168366804954501E-2</v>
      </c>
      <c r="AH2019" s="17">
        <v>0.122884312185185</v>
      </c>
      <c r="AI2019" s="17">
        <v>0.122912063911856</v>
      </c>
      <c r="AJ2019" s="17">
        <v>0.20363788954449299</v>
      </c>
      <c r="AK2019" s="17">
        <v>0.17997994925945901</v>
      </c>
      <c r="AL2019" s="17"/>
      <c r="AM2019" s="17">
        <v>0.18515257464200699</v>
      </c>
      <c r="AN2019" s="17">
        <v>0.14262482611182001</v>
      </c>
      <c r="AO2019" s="17">
        <v>0.12085844643482101</v>
      </c>
      <c r="AP2019" s="17">
        <v>7.2621941179612307E-2</v>
      </c>
      <c r="AQ2019" s="17">
        <v>5.2553843273850799E-2</v>
      </c>
      <c r="AR2019" s="17"/>
      <c r="AS2019" s="17">
        <v>0.17083334742174</v>
      </c>
      <c r="AT2019" s="17">
        <v>7.96769719384091E-2</v>
      </c>
      <c r="AU2019" s="17">
        <v>0.124691437620987</v>
      </c>
      <c r="AV2019" s="17">
        <v>6.1978328989185698E-2</v>
      </c>
      <c r="AW2019" s="17"/>
      <c r="AX2019" s="17">
        <v>0.10248771231987799</v>
      </c>
      <c r="AY2019" s="17"/>
      <c r="AZ2019" s="17">
        <v>0.12663345804802401</v>
      </c>
      <c r="BA2019" s="17">
        <v>0.102202736025487</v>
      </c>
      <c r="BB2019" s="17">
        <v>0.100578577228313</v>
      </c>
      <c r="BC2019" s="17"/>
      <c r="BD2019" s="17">
        <v>0.15192701990479801</v>
      </c>
      <c r="BE2019" s="17">
        <v>5.1738039459236697E-2</v>
      </c>
    </row>
    <row r="2020" spans="2:57" x14ac:dyDescent="0.35">
      <c r="C2020" s="17"/>
      <c r="D2020" s="17"/>
      <c r="E2020" s="17"/>
      <c r="F2020" s="17"/>
      <c r="G2020" s="17"/>
      <c r="H2020" s="17"/>
      <c r="I2020" s="17"/>
      <c r="J2020" s="17"/>
      <c r="K2020" s="17"/>
      <c r="L2020" s="17"/>
      <c r="M2020" s="17"/>
      <c r="N2020" s="17"/>
      <c r="O2020" s="17"/>
      <c r="P2020" s="17"/>
      <c r="Q2020" s="17"/>
      <c r="R2020" s="17"/>
      <c r="S2020" s="17"/>
      <c r="T2020" s="17"/>
      <c r="U2020" s="17"/>
      <c r="V2020" s="17"/>
      <c r="W2020" s="17"/>
      <c r="X2020" s="17"/>
      <c r="Y2020" s="17"/>
      <c r="Z2020" s="17"/>
      <c r="AA2020" s="17"/>
      <c r="AB2020" s="17"/>
      <c r="AC2020" s="17"/>
      <c r="AD2020" s="17"/>
      <c r="AE2020" s="17"/>
      <c r="AF2020" s="17"/>
      <c r="AG2020" s="17"/>
      <c r="AH2020" s="17"/>
      <c r="AI2020" s="17"/>
      <c r="AJ2020" s="17"/>
      <c r="AK2020" s="17"/>
      <c r="AL2020" s="17"/>
      <c r="AM2020" s="17"/>
      <c r="AN2020" s="17"/>
      <c r="AO2020" s="17"/>
      <c r="AP2020" s="17"/>
      <c r="AQ2020" s="17"/>
      <c r="AR2020" s="17"/>
      <c r="AS2020" s="17"/>
      <c r="AT2020" s="17"/>
      <c r="AU2020" s="17"/>
      <c r="AV2020" s="17"/>
      <c r="AW2020" s="17"/>
      <c r="AX2020" s="17"/>
      <c r="AY2020" s="17"/>
      <c r="AZ2020" s="17"/>
      <c r="BA2020" s="17"/>
      <c r="BB2020" s="17"/>
      <c r="BC2020" s="17"/>
      <c r="BD2020" s="17"/>
      <c r="BE2020" s="17"/>
    </row>
    <row r="2021" spans="2:57" x14ac:dyDescent="0.35">
      <c r="C2021" s="17"/>
      <c r="D2021" s="17"/>
      <c r="E2021" s="17"/>
      <c r="F2021" s="17"/>
      <c r="G2021" s="17"/>
      <c r="H2021" s="17"/>
      <c r="I2021" s="17"/>
      <c r="J2021" s="17"/>
      <c r="K2021" s="17"/>
      <c r="L2021" s="17"/>
      <c r="M2021" s="17"/>
      <c r="N2021" s="17"/>
      <c r="O2021" s="17"/>
      <c r="P2021" s="17"/>
      <c r="Q2021" s="17"/>
      <c r="R2021" s="17"/>
      <c r="S2021" s="17"/>
      <c r="T2021" s="17"/>
      <c r="U2021" s="17"/>
      <c r="V2021" s="17"/>
      <c r="W2021" s="17"/>
      <c r="X2021" s="17"/>
      <c r="Y2021" s="17"/>
      <c r="Z2021" s="17"/>
      <c r="AA2021" s="17"/>
      <c r="AB2021" s="17"/>
      <c r="AC2021" s="17"/>
      <c r="AD2021" s="17"/>
      <c r="AE2021" s="17"/>
      <c r="AF2021" s="17"/>
      <c r="AG2021" s="17"/>
      <c r="AH2021" s="17"/>
      <c r="AI2021" s="17"/>
      <c r="AJ2021" s="17"/>
      <c r="AK2021" s="17"/>
      <c r="AL2021" s="17"/>
      <c r="AM2021" s="17"/>
      <c r="AN2021" s="17"/>
      <c r="AO2021" s="17"/>
      <c r="AP2021" s="17"/>
      <c r="AQ2021" s="17"/>
      <c r="AR2021" s="17"/>
      <c r="AS2021" s="17"/>
      <c r="AT2021" s="17"/>
      <c r="AU2021" s="17"/>
      <c r="AV2021" s="17"/>
      <c r="AW2021" s="17"/>
      <c r="AX2021" s="17"/>
      <c r="AY2021" s="17"/>
      <c r="AZ2021" s="17"/>
      <c r="BA2021" s="17"/>
      <c r="BB2021" s="17"/>
      <c r="BC2021" s="17"/>
      <c r="BD2021" s="17"/>
      <c r="BE2021" s="17"/>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E24"/>
  <sheetViews>
    <sheetView showGridLines="0" topLeftCell="A5" workbookViewId="0">
      <pane xSplit="2" topLeftCell="C1" activePane="topRight" state="frozen"/>
      <selection pane="topRight" activeCell="C19" sqref="C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73</v>
      </c>
      <c r="C9" s="17">
        <v>0.52983538115256401</v>
      </c>
      <c r="D9" s="17">
        <v>0.4917955134084</v>
      </c>
      <c r="E9" s="17">
        <v>0.54801948630179698</v>
      </c>
      <c r="F9" s="17"/>
      <c r="G9" s="17">
        <v>0.56941791702922395</v>
      </c>
      <c r="H9" s="17">
        <v>0.46854879761476398</v>
      </c>
      <c r="I9" s="17">
        <v>0.46618041797878301</v>
      </c>
      <c r="J9" s="17">
        <v>0.62333266956690503</v>
      </c>
      <c r="K9" s="17">
        <v>0.56498693323438198</v>
      </c>
      <c r="L9" s="17">
        <v>0.60127241053327296</v>
      </c>
      <c r="M9" s="17"/>
      <c r="N9" s="17">
        <v>0.55921303741753203</v>
      </c>
      <c r="O9" s="17">
        <v>0.48348624800300599</v>
      </c>
      <c r="P9" s="17">
        <v>0.55624532655123204</v>
      </c>
      <c r="Q9" s="17">
        <v>0.44018131905196001</v>
      </c>
      <c r="R9" s="17"/>
      <c r="S9" s="17">
        <v>0.42307692307692302</v>
      </c>
      <c r="T9" s="17">
        <v>0.53571428571428603</v>
      </c>
      <c r="U9" s="17">
        <v>0.6</v>
      </c>
      <c r="V9" s="17">
        <v>0.48484848484848497</v>
      </c>
      <c r="W9" s="17">
        <v>0.60714285714285698</v>
      </c>
      <c r="X9" s="17">
        <v>0.49019607843137297</v>
      </c>
      <c r="Y9" s="17">
        <v>0.55555555555555602</v>
      </c>
      <c r="Z9" s="17">
        <v>0.41176470588235298</v>
      </c>
      <c r="AA9" s="17">
        <v>0.63043478260869601</v>
      </c>
      <c r="AB9" s="17"/>
      <c r="AC9" s="17">
        <v>0.487547295115141</v>
      </c>
      <c r="AD9" s="17">
        <v>0.54128133855391003</v>
      </c>
      <c r="AE9" s="17">
        <v>0.56809131469259</v>
      </c>
      <c r="AF9" s="17"/>
      <c r="AG9" s="17">
        <v>0.487800846483123</v>
      </c>
      <c r="AH9" s="17">
        <v>0.54551092910736698</v>
      </c>
      <c r="AI9" s="17">
        <v>0.440839738235629</v>
      </c>
      <c r="AJ9" s="17">
        <v>0</v>
      </c>
      <c r="AK9" s="17">
        <v>0.83167628343141997</v>
      </c>
      <c r="AL9" s="17"/>
      <c r="AM9" s="17">
        <v>0.51539261222636701</v>
      </c>
      <c r="AN9" s="17">
        <v>0.52117555932543103</v>
      </c>
      <c r="AO9" s="17">
        <v>0.456794290858273</v>
      </c>
      <c r="AP9" s="17">
        <v>0.57140981552779702</v>
      </c>
      <c r="AQ9" s="17">
        <v>0.78359827075652499</v>
      </c>
      <c r="AR9" s="17"/>
      <c r="AS9" s="17">
        <v>0.52370176663703805</v>
      </c>
      <c r="AT9" s="17">
        <v>0.56326326228521295</v>
      </c>
      <c r="AU9" s="17">
        <v>0.53119688723218905</v>
      </c>
      <c r="AV9" s="17">
        <v>0.44650105887860497</v>
      </c>
      <c r="AW9" s="17"/>
      <c r="AX9" s="17">
        <v>0.53249587057873504</v>
      </c>
      <c r="AY9" s="17"/>
      <c r="AZ9" s="17">
        <v>0.51623488828600195</v>
      </c>
      <c r="BA9" s="17">
        <v>0.51790040480479305</v>
      </c>
      <c r="BB9" s="17">
        <v>0.53852230336122597</v>
      </c>
      <c r="BC9" s="17"/>
      <c r="BD9" s="17">
        <v>0.55854717442625001</v>
      </c>
      <c r="BE9" s="17">
        <v>0.44221805780601198</v>
      </c>
    </row>
    <row r="10" spans="2:57" ht="29" x14ac:dyDescent="0.35">
      <c r="B10" s="18" t="s">
        <v>74</v>
      </c>
      <c r="C10" s="17">
        <v>0.441696149087833</v>
      </c>
      <c r="D10" s="17">
        <v>0.38576034191272601</v>
      </c>
      <c r="E10" s="17">
        <v>0.46906821390213699</v>
      </c>
      <c r="F10" s="17"/>
      <c r="G10" s="17">
        <v>0.33242563944397202</v>
      </c>
      <c r="H10" s="17">
        <v>0.51739046785201004</v>
      </c>
      <c r="I10" s="17">
        <v>0.43333051030543301</v>
      </c>
      <c r="J10" s="17">
        <v>0.49157083809063801</v>
      </c>
      <c r="K10" s="17">
        <v>0.36898013437133598</v>
      </c>
      <c r="L10" s="17">
        <v>0.37675320950533903</v>
      </c>
      <c r="M10" s="17"/>
      <c r="N10" s="17">
        <v>0.46078481058127901</v>
      </c>
      <c r="O10" s="17">
        <v>0.46815871561820799</v>
      </c>
      <c r="P10" s="17">
        <v>0.41705553448063998</v>
      </c>
      <c r="Q10" s="17">
        <v>0.32930396846754401</v>
      </c>
      <c r="R10" s="17"/>
      <c r="S10" s="17">
        <v>0.42307692307692302</v>
      </c>
      <c r="T10" s="17">
        <v>0.5</v>
      </c>
      <c r="U10" s="17">
        <v>0.266666666666667</v>
      </c>
      <c r="V10" s="17">
        <v>0.36363636363636398</v>
      </c>
      <c r="W10" s="17">
        <v>0.53571428571428603</v>
      </c>
      <c r="X10" s="17">
        <v>0.54901960784313697</v>
      </c>
      <c r="Y10" s="17">
        <v>0.36111111111111099</v>
      </c>
      <c r="Z10" s="17">
        <v>0.47058823529411797</v>
      </c>
      <c r="AA10" s="17">
        <v>0.45652173913043498</v>
      </c>
      <c r="AB10" s="17"/>
      <c r="AC10" s="17">
        <v>0.39136245638149603</v>
      </c>
      <c r="AD10" s="17">
        <v>0.482251632214104</v>
      </c>
      <c r="AE10" s="17">
        <v>0.48373887127578202</v>
      </c>
      <c r="AF10" s="17"/>
      <c r="AG10" s="17">
        <v>0.37502168710566502</v>
      </c>
      <c r="AH10" s="17">
        <v>0.48417578481158702</v>
      </c>
      <c r="AI10" s="17">
        <v>0.49021284116967401</v>
      </c>
      <c r="AJ10" s="17">
        <v>0.50046216545523303</v>
      </c>
      <c r="AK10" s="17">
        <v>0.43688326936863298</v>
      </c>
      <c r="AL10" s="17"/>
      <c r="AM10" s="17">
        <v>0.30712476073081202</v>
      </c>
      <c r="AN10" s="17">
        <v>0.41554695016332299</v>
      </c>
      <c r="AO10" s="17">
        <v>0.470410016964663</v>
      </c>
      <c r="AP10" s="17">
        <v>0.43734154557740301</v>
      </c>
      <c r="AQ10" s="17">
        <v>0.54533089252297196</v>
      </c>
      <c r="AR10" s="17"/>
      <c r="AS10" s="17">
        <v>0.48787763232398401</v>
      </c>
      <c r="AT10" s="17">
        <v>0.44447361333133201</v>
      </c>
      <c r="AU10" s="17">
        <v>0.390406774082667</v>
      </c>
      <c r="AV10" s="17">
        <v>0.43946467296215103</v>
      </c>
      <c r="AW10" s="17"/>
      <c r="AX10" s="17">
        <v>0.44926391032138102</v>
      </c>
      <c r="AY10" s="17"/>
      <c r="AZ10" s="17">
        <v>0.432641552501072</v>
      </c>
      <c r="BA10" s="17">
        <v>0.473684370828937</v>
      </c>
      <c r="BB10" s="17">
        <v>0.40356604368457799</v>
      </c>
      <c r="BC10" s="17"/>
      <c r="BD10" s="17">
        <v>0.45040754673158701</v>
      </c>
      <c r="BE10" s="17">
        <v>0.44224552021063102</v>
      </c>
    </row>
    <row r="11" spans="2:57" ht="43.5" x14ac:dyDescent="0.35">
      <c r="B11" s="18" t="s">
        <v>75</v>
      </c>
      <c r="C11" s="17">
        <v>0.43937078285028303</v>
      </c>
      <c r="D11" s="17">
        <v>0.30970790555114103</v>
      </c>
      <c r="E11" s="17">
        <v>0.50631212436543604</v>
      </c>
      <c r="F11" s="17"/>
      <c r="G11" s="17">
        <v>0.37664878387920803</v>
      </c>
      <c r="H11" s="17">
        <v>0.46062715147804201</v>
      </c>
      <c r="I11" s="17">
        <v>0.39073343843138397</v>
      </c>
      <c r="J11" s="17">
        <v>0.434962870194394</v>
      </c>
      <c r="K11" s="17">
        <v>0.52388783266816896</v>
      </c>
      <c r="L11" s="17">
        <v>0.451431496383282</v>
      </c>
      <c r="M11" s="17"/>
      <c r="N11" s="17">
        <v>0.47453486478266499</v>
      </c>
      <c r="O11" s="17">
        <v>0.39381514320043098</v>
      </c>
      <c r="P11" s="17">
        <v>0.32378472012613502</v>
      </c>
      <c r="Q11" s="17">
        <v>0.52592418517023698</v>
      </c>
      <c r="R11" s="17"/>
      <c r="S11" s="17">
        <v>0.42307692307692302</v>
      </c>
      <c r="T11" s="17">
        <v>0.48214285714285698</v>
      </c>
      <c r="U11" s="17">
        <v>0.6</v>
      </c>
      <c r="V11" s="17">
        <v>0.42424242424242398</v>
      </c>
      <c r="W11" s="17">
        <v>0.28571428571428598</v>
      </c>
      <c r="X11" s="17">
        <v>0.41176470588235298</v>
      </c>
      <c r="Y11" s="17">
        <v>0.41666666666666702</v>
      </c>
      <c r="Z11" s="17">
        <v>0.47058823529411797</v>
      </c>
      <c r="AA11" s="17">
        <v>0.434782608695652</v>
      </c>
      <c r="AB11" s="17"/>
      <c r="AC11" s="17">
        <v>0.41486526962675901</v>
      </c>
      <c r="AD11" s="17">
        <v>0.467124858370427</v>
      </c>
      <c r="AE11" s="17">
        <v>0.34768509249206098</v>
      </c>
      <c r="AF11" s="17"/>
      <c r="AG11" s="17">
        <v>0.39085094288721201</v>
      </c>
      <c r="AH11" s="17">
        <v>0.52747457720045199</v>
      </c>
      <c r="AI11" s="17">
        <v>0.34070213569232599</v>
      </c>
      <c r="AJ11" s="17">
        <v>0</v>
      </c>
      <c r="AK11" s="17">
        <v>0.50649469292650295</v>
      </c>
      <c r="AL11" s="17"/>
      <c r="AM11" s="17">
        <v>0.34208791023398</v>
      </c>
      <c r="AN11" s="17">
        <v>0.48733618503097798</v>
      </c>
      <c r="AO11" s="17">
        <v>0.50167032610235296</v>
      </c>
      <c r="AP11" s="17">
        <v>0.385047463560029</v>
      </c>
      <c r="AQ11" s="17">
        <v>0.21640172924347501</v>
      </c>
      <c r="AR11" s="17"/>
      <c r="AS11" s="17">
        <v>0.42797215175675202</v>
      </c>
      <c r="AT11" s="17">
        <v>0.44494435703344198</v>
      </c>
      <c r="AU11" s="17">
        <v>0.461554547459192</v>
      </c>
      <c r="AV11" s="17">
        <v>0.40382398301699701</v>
      </c>
      <c r="AW11" s="17"/>
      <c r="AX11" s="17">
        <v>0.43851422503953802</v>
      </c>
      <c r="AY11" s="17"/>
      <c r="AZ11" s="17">
        <v>0.42414777706345203</v>
      </c>
      <c r="BA11" s="17">
        <v>0.44256870929603498</v>
      </c>
      <c r="BB11" s="17">
        <v>0.44830077581330502</v>
      </c>
      <c r="BC11" s="17"/>
      <c r="BD11" s="17">
        <v>0.45893282739775398</v>
      </c>
      <c r="BE11" s="17">
        <v>0.37386823503850503</v>
      </c>
    </row>
    <row r="12" spans="2:57" x14ac:dyDescent="0.35">
      <c r="B12" s="18" t="s">
        <v>76</v>
      </c>
      <c r="C12" s="17">
        <v>0.376505752869356</v>
      </c>
      <c r="D12" s="17">
        <v>0.38973700223873398</v>
      </c>
      <c r="E12" s="17">
        <v>0.37119440715244101</v>
      </c>
      <c r="F12" s="17"/>
      <c r="G12" s="17">
        <v>0.36505821337524802</v>
      </c>
      <c r="H12" s="17">
        <v>0.33936429910989102</v>
      </c>
      <c r="I12" s="17">
        <v>0.45222859100151702</v>
      </c>
      <c r="J12" s="17">
        <v>0.42779818614350201</v>
      </c>
      <c r="K12" s="17">
        <v>0.33120352739401698</v>
      </c>
      <c r="L12" s="17">
        <v>0.25569463281522198</v>
      </c>
      <c r="M12" s="17"/>
      <c r="N12" s="17">
        <v>0.35928346287003299</v>
      </c>
      <c r="O12" s="17">
        <v>0.34748783806015499</v>
      </c>
      <c r="P12" s="17">
        <v>0.47540855703678397</v>
      </c>
      <c r="Q12" s="17">
        <v>0.35956567341253498</v>
      </c>
      <c r="R12" s="17"/>
      <c r="S12" s="17">
        <v>0.28846153846153799</v>
      </c>
      <c r="T12" s="17">
        <v>0.41071428571428598</v>
      </c>
      <c r="U12" s="17">
        <v>0.53333333333333299</v>
      </c>
      <c r="V12" s="17">
        <v>0.30303030303030298</v>
      </c>
      <c r="W12" s="17">
        <v>0.35714285714285698</v>
      </c>
      <c r="X12" s="17">
        <v>0.39215686274509798</v>
      </c>
      <c r="Y12" s="17">
        <v>0.27777777777777801</v>
      </c>
      <c r="Z12" s="17">
        <v>0.35294117647058798</v>
      </c>
      <c r="AA12" s="17">
        <v>0.45652173913043498</v>
      </c>
      <c r="AB12" s="17"/>
      <c r="AC12" s="17">
        <v>0.39816821575074102</v>
      </c>
      <c r="AD12" s="17">
        <v>0.39297670388268102</v>
      </c>
      <c r="AE12" s="17">
        <v>0.26541840868820099</v>
      </c>
      <c r="AF12" s="17"/>
      <c r="AG12" s="17">
        <v>0.42135492928089302</v>
      </c>
      <c r="AH12" s="17">
        <v>0.33146711418966002</v>
      </c>
      <c r="AI12" s="17">
        <v>0.48017887710726898</v>
      </c>
      <c r="AJ12" s="17">
        <v>0.48137683290618</v>
      </c>
      <c r="AK12" s="17">
        <v>0.27933736070082898</v>
      </c>
      <c r="AL12" s="17"/>
      <c r="AM12" s="17">
        <v>0.38717299884896</v>
      </c>
      <c r="AN12" s="17">
        <v>0.36924836503921998</v>
      </c>
      <c r="AO12" s="17">
        <v>0.36805812483508499</v>
      </c>
      <c r="AP12" s="17">
        <v>0.37566514898484099</v>
      </c>
      <c r="AQ12" s="17">
        <v>0.66193335169203504</v>
      </c>
      <c r="AR12" s="17"/>
      <c r="AS12" s="17">
        <v>0.38064916497047602</v>
      </c>
      <c r="AT12" s="17">
        <v>0.410628736569286</v>
      </c>
      <c r="AU12" s="17">
        <v>0.37863646610821899</v>
      </c>
      <c r="AV12" s="17">
        <v>0.26862422379898299</v>
      </c>
      <c r="AW12" s="17"/>
      <c r="AX12" s="17">
        <v>0.39128711971839097</v>
      </c>
      <c r="AY12" s="17"/>
      <c r="AZ12" s="17">
        <v>0.44607535815792099</v>
      </c>
      <c r="BA12" s="17">
        <v>0.30629026949800803</v>
      </c>
      <c r="BB12" s="17">
        <v>0.40170403228404999</v>
      </c>
      <c r="BC12" s="17"/>
      <c r="BD12" s="17">
        <v>0.40793200484542302</v>
      </c>
      <c r="BE12" s="17">
        <v>0.36418831902277998</v>
      </c>
    </row>
    <row r="13" spans="2:57" x14ac:dyDescent="0.35">
      <c r="B13" s="18" t="s">
        <v>77</v>
      </c>
      <c r="C13" s="17">
        <v>0.28209442019162301</v>
      </c>
      <c r="D13" s="17">
        <v>0.28349389402490999</v>
      </c>
      <c r="E13" s="17">
        <v>0.28268564074338498</v>
      </c>
      <c r="F13" s="17"/>
      <c r="G13" s="17">
        <v>0.41896801852242499</v>
      </c>
      <c r="H13" s="17">
        <v>0.334075235979095</v>
      </c>
      <c r="I13" s="17">
        <v>0.33035289106867999</v>
      </c>
      <c r="J13" s="17">
        <v>0.19434073318098999</v>
      </c>
      <c r="K13" s="17">
        <v>0.115956341196503</v>
      </c>
      <c r="L13" s="17">
        <v>0.26249739930389898</v>
      </c>
      <c r="M13" s="17"/>
      <c r="N13" s="17">
        <v>0.19872095850927299</v>
      </c>
      <c r="O13" s="17">
        <v>0.35490312974317501</v>
      </c>
      <c r="P13" s="17">
        <v>0.40369741197952702</v>
      </c>
      <c r="Q13" s="17">
        <v>0.37403342397264699</v>
      </c>
      <c r="R13" s="17"/>
      <c r="S13" s="17">
        <v>0.30769230769230799</v>
      </c>
      <c r="T13" s="17">
        <v>0.32142857142857101</v>
      </c>
      <c r="U13" s="17">
        <v>0.2</v>
      </c>
      <c r="V13" s="17">
        <v>0.39393939393939398</v>
      </c>
      <c r="W13" s="17">
        <v>0.14285714285714299</v>
      </c>
      <c r="X13" s="17">
        <v>0.19607843137254899</v>
      </c>
      <c r="Y13" s="17">
        <v>0.33333333333333298</v>
      </c>
      <c r="Z13" s="17">
        <v>0.41176470588235298</v>
      </c>
      <c r="AA13" s="17">
        <v>0.26086956521739102</v>
      </c>
      <c r="AB13" s="17"/>
      <c r="AC13" s="17">
        <v>0.26760155712904299</v>
      </c>
      <c r="AD13" s="17">
        <v>0.25968577984040803</v>
      </c>
      <c r="AE13" s="17">
        <v>0.34250900152396402</v>
      </c>
      <c r="AF13" s="17"/>
      <c r="AG13" s="17">
        <v>0.32161536918619099</v>
      </c>
      <c r="AH13" s="17">
        <v>0.25960054180529601</v>
      </c>
      <c r="AI13" s="17">
        <v>0.33752865440302598</v>
      </c>
      <c r="AJ13" s="17">
        <v>0.24976891727238401</v>
      </c>
      <c r="AK13" s="17">
        <v>0.18465290175563001</v>
      </c>
      <c r="AL13" s="17"/>
      <c r="AM13" s="17">
        <v>0.45655215173976099</v>
      </c>
      <c r="AN13" s="17">
        <v>0.29299852452858599</v>
      </c>
      <c r="AO13" s="17">
        <v>0.29636597480659699</v>
      </c>
      <c r="AP13" s="17">
        <v>0.24051215646098101</v>
      </c>
      <c r="AQ13" s="17">
        <v>0</v>
      </c>
      <c r="AR13" s="17"/>
      <c r="AS13" s="17">
        <v>0.292737643832362</v>
      </c>
      <c r="AT13" s="17">
        <v>0.239715491200194</v>
      </c>
      <c r="AU13" s="17">
        <v>0.29194884199985099</v>
      </c>
      <c r="AV13" s="17">
        <v>0.359198701826827</v>
      </c>
      <c r="AW13" s="17"/>
      <c r="AX13" s="17">
        <v>0.29462526170435799</v>
      </c>
      <c r="AY13" s="17"/>
      <c r="AZ13" s="17">
        <v>0.370642515171897</v>
      </c>
      <c r="BA13" s="17">
        <v>0.33363288430438698</v>
      </c>
      <c r="BB13" s="17">
        <v>0.127551139758045</v>
      </c>
      <c r="BC13" s="17"/>
      <c r="BD13" s="17">
        <v>0.260447117594166</v>
      </c>
      <c r="BE13" s="17">
        <v>0.30890264054913502</v>
      </c>
    </row>
    <row r="14" spans="2:57" ht="29" x14ac:dyDescent="0.35">
      <c r="B14" s="18" t="s">
        <v>78</v>
      </c>
      <c r="C14" s="17">
        <v>0.25109211078504601</v>
      </c>
      <c r="D14" s="17">
        <v>0.23980861444489901</v>
      </c>
      <c r="E14" s="17">
        <v>0.25834463360440602</v>
      </c>
      <c r="F14" s="17"/>
      <c r="G14" s="17">
        <v>0.16221470696622201</v>
      </c>
      <c r="H14" s="17">
        <v>0.22672344441564099</v>
      </c>
      <c r="I14" s="17">
        <v>0.26453254376771901</v>
      </c>
      <c r="J14" s="17">
        <v>0.19254591251960501</v>
      </c>
      <c r="K14" s="17">
        <v>0.40551149826455302</v>
      </c>
      <c r="L14" s="17">
        <v>0.28111379927335101</v>
      </c>
      <c r="M14" s="17"/>
      <c r="N14" s="17">
        <v>0.27245201878275699</v>
      </c>
      <c r="O14" s="17">
        <v>0.25270800197332</v>
      </c>
      <c r="P14" s="17">
        <v>0.20526562432818099</v>
      </c>
      <c r="Q14" s="17">
        <v>0.194995835157285</v>
      </c>
      <c r="R14" s="17"/>
      <c r="S14" s="17">
        <v>0.32692307692307698</v>
      </c>
      <c r="T14" s="17">
        <v>0.28571428571428598</v>
      </c>
      <c r="U14" s="17">
        <v>0.2</v>
      </c>
      <c r="V14" s="17">
        <v>0.21212121212121199</v>
      </c>
      <c r="W14" s="17">
        <v>0.25</v>
      </c>
      <c r="X14" s="17">
        <v>0.27450980392156898</v>
      </c>
      <c r="Y14" s="17">
        <v>0.25</v>
      </c>
      <c r="Z14" s="17">
        <v>0.17647058823529399</v>
      </c>
      <c r="AA14" s="17">
        <v>0.19565217391304299</v>
      </c>
      <c r="AB14" s="17"/>
      <c r="AC14" s="17">
        <v>0.224139583742299</v>
      </c>
      <c r="AD14" s="17">
        <v>0.28609649229247902</v>
      </c>
      <c r="AE14" s="17">
        <v>0.184976199650254</v>
      </c>
      <c r="AF14" s="17"/>
      <c r="AG14" s="17">
        <v>0.26279192577438099</v>
      </c>
      <c r="AH14" s="17">
        <v>0.25009011222231697</v>
      </c>
      <c r="AI14" s="17">
        <v>0.21370042000645201</v>
      </c>
      <c r="AJ14" s="17">
        <v>0.50046216545523303</v>
      </c>
      <c r="AK14" s="17">
        <v>0.224102381857053</v>
      </c>
      <c r="AL14" s="17"/>
      <c r="AM14" s="17">
        <v>0.238439978010728</v>
      </c>
      <c r="AN14" s="17">
        <v>0.21228901891243401</v>
      </c>
      <c r="AO14" s="17">
        <v>0.27780405249594298</v>
      </c>
      <c r="AP14" s="17">
        <v>0.22519786045092699</v>
      </c>
      <c r="AQ14" s="17">
        <v>0.444092621178512</v>
      </c>
      <c r="AR14" s="17"/>
      <c r="AS14" s="17">
        <v>0.208924821543365</v>
      </c>
      <c r="AT14" s="17">
        <v>0.31956461515586099</v>
      </c>
      <c r="AU14" s="17">
        <v>0.226691990124231</v>
      </c>
      <c r="AV14" s="17">
        <v>0.19437568626718199</v>
      </c>
      <c r="AW14" s="17"/>
      <c r="AX14" s="17">
        <v>0.24490010635242099</v>
      </c>
      <c r="AY14" s="17"/>
      <c r="AZ14" s="17">
        <v>0.165217019924182</v>
      </c>
      <c r="BA14" s="17">
        <v>0.244616042580834</v>
      </c>
      <c r="BB14" s="17">
        <v>0.34756496099416601</v>
      </c>
      <c r="BC14" s="17"/>
      <c r="BD14" s="17">
        <v>0.230359611725383</v>
      </c>
      <c r="BE14" s="17">
        <v>0.279333306847102</v>
      </c>
    </row>
    <row r="15" spans="2:57" ht="29" x14ac:dyDescent="0.35">
      <c r="B15" s="18" t="s">
        <v>79</v>
      </c>
      <c r="C15" s="17">
        <v>0.170256166208234</v>
      </c>
      <c r="D15" s="17">
        <v>0.26983285610515201</v>
      </c>
      <c r="E15" s="17">
        <v>0.117608739644468</v>
      </c>
      <c r="F15" s="17"/>
      <c r="G15" s="17">
        <v>0.144457063912801</v>
      </c>
      <c r="H15" s="17">
        <v>0.19556614942547099</v>
      </c>
      <c r="I15" s="17">
        <v>0.18061290211418099</v>
      </c>
      <c r="J15" s="17">
        <v>0.102415002249267</v>
      </c>
      <c r="K15" s="17">
        <v>0.17742123991216599</v>
      </c>
      <c r="L15" s="17">
        <v>0.24490866890440299</v>
      </c>
      <c r="M15" s="17"/>
      <c r="N15" s="17">
        <v>0.20084568557573701</v>
      </c>
      <c r="O15" s="17">
        <v>0.14485245299571101</v>
      </c>
      <c r="P15" s="17">
        <v>0.15212914709038999</v>
      </c>
      <c r="Q15" s="17">
        <v>0.116242956651692</v>
      </c>
      <c r="R15" s="17"/>
      <c r="S15" s="17">
        <v>0.21153846153846201</v>
      </c>
      <c r="T15" s="17">
        <v>0.17857142857142899</v>
      </c>
      <c r="U15" s="17">
        <v>0</v>
      </c>
      <c r="V15" s="17">
        <v>0.21212121212121199</v>
      </c>
      <c r="W15" s="17">
        <v>0.28571428571428598</v>
      </c>
      <c r="X15" s="17">
        <v>0.19607843137254899</v>
      </c>
      <c r="Y15" s="17">
        <v>0.22222222222222199</v>
      </c>
      <c r="Z15" s="17">
        <v>0</v>
      </c>
      <c r="AA15" s="17">
        <v>0.108695652173913</v>
      </c>
      <c r="AB15" s="17"/>
      <c r="AC15" s="17">
        <v>0.17884460940653199</v>
      </c>
      <c r="AD15" s="17">
        <v>0.16029295406963201</v>
      </c>
      <c r="AE15" s="17">
        <v>0.205511614590459</v>
      </c>
      <c r="AF15" s="17"/>
      <c r="AG15" s="17">
        <v>0.17919246267491601</v>
      </c>
      <c r="AH15" s="17">
        <v>0.14336563496188501</v>
      </c>
      <c r="AI15" s="17">
        <v>0.29295375136896601</v>
      </c>
      <c r="AJ15" s="17">
        <v>0.51862316709381995</v>
      </c>
      <c r="AK15" s="17">
        <v>0.108823082278491</v>
      </c>
      <c r="AL15" s="17"/>
      <c r="AM15" s="17">
        <v>0.162482619947765</v>
      </c>
      <c r="AN15" s="17">
        <v>0.185701607343812</v>
      </c>
      <c r="AO15" s="17">
        <v>0.16050729611862499</v>
      </c>
      <c r="AP15" s="17">
        <v>0.212224764285107</v>
      </c>
      <c r="AQ15" s="17">
        <v>0.13230591486410101</v>
      </c>
      <c r="AR15" s="17"/>
      <c r="AS15" s="17">
        <v>0.20015396455888201</v>
      </c>
      <c r="AT15" s="17">
        <v>0.15638650301713999</v>
      </c>
      <c r="AU15" s="17">
        <v>0.107554919309287</v>
      </c>
      <c r="AV15" s="17">
        <v>0.27023513455452203</v>
      </c>
      <c r="AW15" s="17"/>
      <c r="AX15" s="17">
        <v>0.16366310772169301</v>
      </c>
      <c r="AY15" s="17"/>
      <c r="AZ15" s="17">
        <v>0.145119326328051</v>
      </c>
      <c r="BA15" s="17">
        <v>0.223307613371689</v>
      </c>
      <c r="BB15" s="17">
        <v>0.132555841204089</v>
      </c>
      <c r="BC15" s="17"/>
      <c r="BD15" s="17">
        <v>0.13912209419413599</v>
      </c>
      <c r="BE15" s="17">
        <v>0.21668510121883999</v>
      </c>
    </row>
    <row r="16" spans="2:57" ht="58" x14ac:dyDescent="0.35">
      <c r="B16" s="18" t="s">
        <v>80</v>
      </c>
      <c r="C16" s="17">
        <v>0.16615506637310301</v>
      </c>
      <c r="D16" s="17">
        <v>0.23701814810279301</v>
      </c>
      <c r="E16" s="17">
        <v>0.12890300933825399</v>
      </c>
      <c r="F16" s="17"/>
      <c r="G16" s="17">
        <v>0.16420794516940401</v>
      </c>
      <c r="H16" s="17">
        <v>0.246489480973729</v>
      </c>
      <c r="I16" s="17">
        <v>0.130697084005645</v>
      </c>
      <c r="J16" s="17">
        <v>0.112714466671758</v>
      </c>
      <c r="K16" s="17">
        <v>0.12558369125400001</v>
      </c>
      <c r="L16" s="17">
        <v>0.189401754750045</v>
      </c>
      <c r="M16" s="17"/>
      <c r="N16" s="17">
        <v>0.14182309133330201</v>
      </c>
      <c r="O16" s="17">
        <v>0.22574211595384799</v>
      </c>
      <c r="P16" s="17">
        <v>0.131317008120028</v>
      </c>
      <c r="Q16" s="17">
        <v>0.18297702206786401</v>
      </c>
      <c r="R16" s="17"/>
      <c r="S16" s="17">
        <v>0.17307692307692299</v>
      </c>
      <c r="T16" s="17">
        <v>0.125</v>
      </c>
      <c r="U16" s="17">
        <v>0.33333333333333298</v>
      </c>
      <c r="V16" s="17">
        <v>0.18181818181818199</v>
      </c>
      <c r="W16" s="17">
        <v>0.14285714285714299</v>
      </c>
      <c r="X16" s="17">
        <v>0.21568627450980399</v>
      </c>
      <c r="Y16" s="17">
        <v>8.3333333333333301E-2</v>
      </c>
      <c r="Z16" s="17">
        <v>0.17647058823529399</v>
      </c>
      <c r="AA16" s="17">
        <v>0.108695652173913</v>
      </c>
      <c r="AB16" s="17"/>
      <c r="AC16" s="17">
        <v>0.192705009974834</v>
      </c>
      <c r="AD16" s="17">
        <v>0.157737188057991</v>
      </c>
      <c r="AE16" s="17">
        <v>0.13828018482096699</v>
      </c>
      <c r="AF16" s="17"/>
      <c r="AG16" s="17">
        <v>0.188891472352269</v>
      </c>
      <c r="AH16" s="17">
        <v>0.16220061501614999</v>
      </c>
      <c r="AI16" s="17">
        <v>0.19213811754157201</v>
      </c>
      <c r="AJ16" s="17">
        <v>0</v>
      </c>
      <c r="AK16" s="17">
        <v>0.175324017306835</v>
      </c>
      <c r="AL16" s="17"/>
      <c r="AM16" s="17">
        <v>3.7495989218714998E-2</v>
      </c>
      <c r="AN16" s="17">
        <v>0.180503879824122</v>
      </c>
      <c r="AO16" s="17">
        <v>0.16552477006587599</v>
      </c>
      <c r="AP16" s="17">
        <v>0.197602338158478</v>
      </c>
      <c r="AQ16" s="17">
        <v>0</v>
      </c>
      <c r="AR16" s="17"/>
      <c r="AS16" s="17">
        <v>0.12644307134604199</v>
      </c>
      <c r="AT16" s="17">
        <v>0.19858853856053199</v>
      </c>
      <c r="AU16" s="17">
        <v>0.13124594899008499</v>
      </c>
      <c r="AV16" s="17">
        <v>0.22550823284874499</v>
      </c>
      <c r="AW16" s="17"/>
      <c r="AX16" s="17">
        <v>0.16153729570942299</v>
      </c>
      <c r="AY16" s="17"/>
      <c r="AZ16" s="17">
        <v>0.151790430673967</v>
      </c>
      <c r="BA16" s="17">
        <v>0.19275433976037101</v>
      </c>
      <c r="BB16" s="17">
        <v>0.148101253269664</v>
      </c>
      <c r="BC16" s="17"/>
      <c r="BD16" s="17">
        <v>0.13161634860163299</v>
      </c>
      <c r="BE16" s="17">
        <v>0.220527575409107</v>
      </c>
    </row>
    <row r="17" spans="2:57" x14ac:dyDescent="0.35">
      <c r="B17" s="18" t="s">
        <v>81</v>
      </c>
      <c r="C17" s="17">
        <v>2.601190518951E-3</v>
      </c>
      <c r="D17" s="17">
        <v>0</v>
      </c>
      <c r="E17" s="17">
        <v>4.0100178796077099E-3</v>
      </c>
      <c r="F17" s="17"/>
      <c r="G17" s="17">
        <v>0</v>
      </c>
      <c r="H17" s="17">
        <v>0</v>
      </c>
      <c r="I17" s="17">
        <v>0</v>
      </c>
      <c r="J17" s="17">
        <v>1.4726161680306001E-2</v>
      </c>
      <c r="K17" s="17">
        <v>0</v>
      </c>
      <c r="L17" s="17">
        <v>0</v>
      </c>
      <c r="M17" s="17"/>
      <c r="N17" s="17">
        <v>0</v>
      </c>
      <c r="O17" s="17">
        <v>0</v>
      </c>
      <c r="P17" s="17">
        <v>1.6960340116146298E-2</v>
      </c>
      <c r="Q17" s="17">
        <v>0</v>
      </c>
      <c r="R17" s="17"/>
      <c r="S17" s="17">
        <v>1.9230769230769201E-2</v>
      </c>
      <c r="T17" s="17">
        <v>0</v>
      </c>
      <c r="U17" s="17">
        <v>0</v>
      </c>
      <c r="V17" s="17">
        <v>0</v>
      </c>
      <c r="W17" s="17">
        <v>0</v>
      </c>
      <c r="X17" s="17">
        <v>0</v>
      </c>
      <c r="Y17" s="17">
        <v>0</v>
      </c>
      <c r="Z17" s="17">
        <v>0</v>
      </c>
      <c r="AA17" s="17">
        <v>0</v>
      </c>
      <c r="AB17" s="17"/>
      <c r="AC17" s="17">
        <v>7.8399687110454804E-3</v>
      </c>
      <c r="AD17" s="17">
        <v>0</v>
      </c>
      <c r="AE17" s="17">
        <v>0</v>
      </c>
      <c r="AF17" s="17"/>
      <c r="AG17" s="17">
        <v>0</v>
      </c>
      <c r="AH17" s="17">
        <v>6.4666698027957999E-3</v>
      </c>
      <c r="AI17" s="17">
        <v>0</v>
      </c>
      <c r="AJ17" s="17">
        <v>0</v>
      </c>
      <c r="AK17" s="17">
        <v>0</v>
      </c>
      <c r="AL17" s="17"/>
      <c r="AM17" s="17">
        <v>0</v>
      </c>
      <c r="AN17" s="17">
        <v>1.3146495753959901E-2</v>
      </c>
      <c r="AO17" s="17">
        <v>0</v>
      </c>
      <c r="AP17" s="17">
        <v>0</v>
      </c>
      <c r="AQ17" s="17">
        <v>0</v>
      </c>
      <c r="AR17" s="17"/>
      <c r="AS17" s="17">
        <v>0</v>
      </c>
      <c r="AT17" s="17">
        <v>0</v>
      </c>
      <c r="AU17" s="17">
        <v>1.03701773261032E-2</v>
      </c>
      <c r="AV17" s="17">
        <v>0</v>
      </c>
      <c r="AW17" s="17"/>
      <c r="AX17" s="17">
        <v>3.3436614540216501E-3</v>
      </c>
      <c r="AY17" s="17"/>
      <c r="AZ17" s="17">
        <v>0</v>
      </c>
      <c r="BA17" s="17">
        <v>6.9688527011207901E-3</v>
      </c>
      <c r="BB17" s="17">
        <v>0</v>
      </c>
      <c r="BC17" s="17"/>
      <c r="BD17" s="17">
        <v>0</v>
      </c>
      <c r="BE17" s="17">
        <v>0</v>
      </c>
    </row>
    <row r="18" spans="2:57" x14ac:dyDescent="0.35">
      <c r="B18" s="18" t="s">
        <v>82</v>
      </c>
      <c r="C18" s="17">
        <v>2.6659820776648E-2</v>
      </c>
      <c r="D18" s="17">
        <v>5.8566100901549997E-2</v>
      </c>
      <c r="E18" s="17">
        <v>9.6578269444764497E-3</v>
      </c>
      <c r="F18" s="17"/>
      <c r="G18" s="17">
        <v>0</v>
      </c>
      <c r="H18" s="17">
        <v>1.0183420057801399E-2</v>
      </c>
      <c r="I18" s="17">
        <v>1.1736502257784E-2</v>
      </c>
      <c r="J18" s="17">
        <v>5.5614185686430201E-2</v>
      </c>
      <c r="K18" s="17">
        <v>5.9168751169667702E-2</v>
      </c>
      <c r="L18" s="17">
        <v>4.3748755673027599E-2</v>
      </c>
      <c r="M18" s="17"/>
      <c r="N18" s="17">
        <v>4.2042487269282398E-2</v>
      </c>
      <c r="O18" s="17">
        <v>1.10632055331383E-2</v>
      </c>
      <c r="P18" s="17">
        <v>1.8171792981585399E-2</v>
      </c>
      <c r="Q18" s="17">
        <v>0</v>
      </c>
      <c r="R18" s="17"/>
      <c r="S18" s="17">
        <v>1.9230769230769201E-2</v>
      </c>
      <c r="T18" s="17">
        <v>1.7857142857142901E-2</v>
      </c>
      <c r="U18" s="17">
        <v>0</v>
      </c>
      <c r="V18" s="17">
        <v>6.0606060606060601E-2</v>
      </c>
      <c r="W18" s="17">
        <v>0</v>
      </c>
      <c r="X18" s="17">
        <v>0</v>
      </c>
      <c r="Y18" s="17">
        <v>0.11111111111111099</v>
      </c>
      <c r="Z18" s="17">
        <v>0</v>
      </c>
      <c r="AA18" s="17">
        <v>2.1739130434782601E-2</v>
      </c>
      <c r="AB18" s="17"/>
      <c r="AC18" s="17">
        <v>4.6752633925209001E-2</v>
      </c>
      <c r="AD18" s="17">
        <v>2.1783720481315699E-2</v>
      </c>
      <c r="AE18" s="17">
        <v>0</v>
      </c>
      <c r="AF18" s="17"/>
      <c r="AG18" s="17">
        <v>4.3929441520189502E-2</v>
      </c>
      <c r="AH18" s="17">
        <v>2.25030634163224E-2</v>
      </c>
      <c r="AI18" s="17">
        <v>0</v>
      </c>
      <c r="AJ18" s="17">
        <v>0</v>
      </c>
      <c r="AK18" s="17">
        <v>0</v>
      </c>
      <c r="AL18" s="17"/>
      <c r="AM18" s="17">
        <v>6.5444388590072095E-2</v>
      </c>
      <c r="AN18" s="17">
        <v>0</v>
      </c>
      <c r="AO18" s="17">
        <v>1.54907180695803E-2</v>
      </c>
      <c r="AP18" s="17">
        <v>4.8827048502254403E-2</v>
      </c>
      <c r="AQ18" s="17">
        <v>0.10602597287054701</v>
      </c>
      <c r="AR18" s="17"/>
      <c r="AS18" s="17">
        <v>1.17265757021753E-2</v>
      </c>
      <c r="AT18" s="17">
        <v>3.2803765537664203E-2</v>
      </c>
      <c r="AU18" s="17">
        <v>1.1110904277967701E-2</v>
      </c>
      <c r="AV18" s="17">
        <v>7.0603192018836095E-2</v>
      </c>
      <c r="AW18" s="17"/>
      <c r="AX18" s="17">
        <v>2.2248208905605599E-2</v>
      </c>
      <c r="AY18" s="17"/>
      <c r="AZ18" s="17">
        <v>0</v>
      </c>
      <c r="BA18" s="17">
        <v>7.46662789405799E-3</v>
      </c>
      <c r="BB18" s="17">
        <v>7.6700602355297298E-2</v>
      </c>
      <c r="BC18" s="17"/>
      <c r="BD18" s="17">
        <v>6.3982679234575804E-3</v>
      </c>
      <c r="BE18" s="17">
        <v>4.77055024825946E-2</v>
      </c>
    </row>
    <row r="19" spans="2:57" x14ac:dyDescent="0.35">
      <c r="B19" s="18" t="s">
        <v>83</v>
      </c>
      <c r="C19" s="19">
        <v>2.8679792901254602E-3</v>
      </c>
      <c r="D19" s="19">
        <v>0</v>
      </c>
      <c r="E19" s="19">
        <v>4.4213017646956799E-3</v>
      </c>
      <c r="F19" s="19"/>
      <c r="G19" s="19">
        <v>0</v>
      </c>
      <c r="H19" s="19">
        <v>0</v>
      </c>
      <c r="I19" s="19">
        <v>0</v>
      </c>
      <c r="J19" s="19">
        <v>1.6236537237260401E-2</v>
      </c>
      <c r="K19" s="19">
        <v>0</v>
      </c>
      <c r="L19" s="19">
        <v>0</v>
      </c>
      <c r="M19" s="19"/>
      <c r="N19" s="19">
        <v>5.66843837314849E-3</v>
      </c>
      <c r="O19" s="19">
        <v>0</v>
      </c>
      <c r="P19" s="19">
        <v>0</v>
      </c>
      <c r="Q19" s="19">
        <v>0</v>
      </c>
      <c r="R19" s="19"/>
      <c r="S19" s="19">
        <v>0</v>
      </c>
      <c r="T19" s="19">
        <v>0</v>
      </c>
      <c r="U19" s="19">
        <v>0</v>
      </c>
      <c r="V19" s="19">
        <v>0</v>
      </c>
      <c r="W19" s="19">
        <v>0</v>
      </c>
      <c r="X19" s="19">
        <v>0</v>
      </c>
      <c r="Y19" s="19">
        <v>0</v>
      </c>
      <c r="Z19" s="19">
        <v>0</v>
      </c>
      <c r="AA19" s="19">
        <v>2.1739130434782601E-2</v>
      </c>
      <c r="AB19" s="19"/>
      <c r="AC19" s="19">
        <v>0</v>
      </c>
      <c r="AD19" s="19">
        <v>5.6041879186974602E-3</v>
      </c>
      <c r="AE19" s="19">
        <v>0</v>
      </c>
      <c r="AF19" s="19"/>
      <c r="AG19" s="19">
        <v>0</v>
      </c>
      <c r="AH19" s="19">
        <v>7.1299179876979299E-3</v>
      </c>
      <c r="AI19" s="19">
        <v>0</v>
      </c>
      <c r="AJ19" s="19">
        <v>0</v>
      </c>
      <c r="AK19" s="19">
        <v>0</v>
      </c>
      <c r="AL19" s="19"/>
      <c r="AM19" s="19">
        <v>0</v>
      </c>
      <c r="AN19" s="19">
        <v>1.44948542928275E-2</v>
      </c>
      <c r="AO19" s="19">
        <v>0</v>
      </c>
      <c r="AP19" s="19">
        <v>0</v>
      </c>
      <c r="AQ19" s="19">
        <v>0</v>
      </c>
      <c r="AR19" s="19"/>
      <c r="AS19" s="19">
        <v>0</v>
      </c>
      <c r="AT19" s="19">
        <v>0</v>
      </c>
      <c r="AU19" s="19">
        <v>1.1433785256985501E-2</v>
      </c>
      <c r="AV19" s="19">
        <v>0</v>
      </c>
      <c r="AW19" s="19"/>
      <c r="AX19" s="19">
        <v>3.6866010903315702E-3</v>
      </c>
      <c r="AY19" s="19"/>
      <c r="AZ19" s="19">
        <v>9.6687801243055798E-3</v>
      </c>
      <c r="BA19" s="19">
        <v>0</v>
      </c>
      <c r="BB19" s="19">
        <v>0</v>
      </c>
      <c r="BC19" s="19"/>
      <c r="BD19" s="19">
        <v>0</v>
      </c>
      <c r="BE19" s="19">
        <v>0</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E24"/>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88</v>
      </c>
      <c r="C9" s="17">
        <v>0.52583752052091504</v>
      </c>
      <c r="D9" s="17">
        <v>0.52688771771468701</v>
      </c>
      <c r="E9" s="17">
        <v>0.52296161665499696</v>
      </c>
      <c r="F9" s="17"/>
      <c r="G9" s="17">
        <v>0.42809332451489801</v>
      </c>
      <c r="H9" s="17">
        <v>0.544640282384935</v>
      </c>
      <c r="I9" s="17">
        <v>0.51016824969109797</v>
      </c>
      <c r="J9" s="17">
        <v>0.47849867659432899</v>
      </c>
      <c r="K9" s="17">
        <v>0.57226421261080396</v>
      </c>
      <c r="L9" s="17">
        <v>0.73885299182238795</v>
      </c>
      <c r="M9" s="17"/>
      <c r="N9" s="17">
        <v>0.47957635675598598</v>
      </c>
      <c r="O9" s="17">
        <v>0.57637249290458703</v>
      </c>
      <c r="P9" s="17">
        <v>0.59345580340563697</v>
      </c>
      <c r="Q9" s="17">
        <v>0.53983040929104598</v>
      </c>
      <c r="R9" s="17"/>
      <c r="S9" s="17">
        <v>0.52941176470588203</v>
      </c>
      <c r="T9" s="17">
        <v>0.40816326530612201</v>
      </c>
      <c r="U9" s="17">
        <v>0.68421052631578905</v>
      </c>
      <c r="V9" s="17">
        <v>0.53333333333333299</v>
      </c>
      <c r="W9" s="17">
        <v>0.483870967741935</v>
      </c>
      <c r="X9" s="17">
        <v>0.5</v>
      </c>
      <c r="Y9" s="17">
        <v>0.58823529411764697</v>
      </c>
      <c r="Z9" s="17">
        <v>0.5</v>
      </c>
      <c r="AA9" s="17">
        <v>0.52272727272727304</v>
      </c>
      <c r="AB9" s="17"/>
      <c r="AC9" s="17">
        <v>0.50775704840178104</v>
      </c>
      <c r="AD9" s="17">
        <v>0.54671887520551699</v>
      </c>
      <c r="AE9" s="17">
        <v>0.533238791123681</v>
      </c>
      <c r="AF9" s="17"/>
      <c r="AG9" s="17">
        <v>0.47120474433632797</v>
      </c>
      <c r="AH9" s="17">
        <v>0.51636149204335102</v>
      </c>
      <c r="AI9" s="17">
        <v>0.60679935390133399</v>
      </c>
      <c r="AJ9" s="17">
        <v>0</v>
      </c>
      <c r="AK9" s="17">
        <v>0.62168877611404805</v>
      </c>
      <c r="AL9" s="17"/>
      <c r="AM9" s="17">
        <v>0.47293182587934302</v>
      </c>
      <c r="AN9" s="17">
        <v>0.52650897680303099</v>
      </c>
      <c r="AO9" s="17">
        <v>0.55209893791191</v>
      </c>
      <c r="AP9" s="17">
        <v>0.51818330418677705</v>
      </c>
      <c r="AQ9" s="17">
        <v>0.38026991520363101</v>
      </c>
      <c r="AR9" s="17"/>
      <c r="AS9" s="17">
        <v>0.54460994827987796</v>
      </c>
      <c r="AT9" s="17">
        <v>0.49542706535460501</v>
      </c>
      <c r="AU9" s="17">
        <v>0.52485414617614301</v>
      </c>
      <c r="AV9" s="17">
        <v>0.55944877184319897</v>
      </c>
      <c r="AW9" s="17"/>
      <c r="AX9" s="17">
        <v>0.53279497127160402</v>
      </c>
      <c r="AY9" s="17"/>
      <c r="AZ9" s="17">
        <v>0.56598466972846595</v>
      </c>
      <c r="BA9" s="17">
        <v>0.48570237389583898</v>
      </c>
      <c r="BB9" s="17">
        <v>0.52997095133688599</v>
      </c>
      <c r="BC9" s="17"/>
      <c r="BD9" s="17">
        <v>0.49550908333053301</v>
      </c>
      <c r="BE9" s="17">
        <v>0.53492820752273296</v>
      </c>
    </row>
    <row r="10" spans="2:57" x14ac:dyDescent="0.35">
      <c r="B10" s="18" t="s">
        <v>89</v>
      </c>
      <c r="C10" s="17">
        <v>0.48688575991511301</v>
      </c>
      <c r="D10" s="17">
        <v>0.35267383618420201</v>
      </c>
      <c r="E10" s="17">
        <v>0.57550522674174698</v>
      </c>
      <c r="F10" s="17"/>
      <c r="G10" s="17">
        <v>0.29467624875804999</v>
      </c>
      <c r="H10" s="17">
        <v>0.47066417742677202</v>
      </c>
      <c r="I10" s="17">
        <v>0.467893263441232</v>
      </c>
      <c r="J10" s="17">
        <v>0.58154829765548199</v>
      </c>
      <c r="K10" s="17">
        <v>0.50016300622446097</v>
      </c>
      <c r="L10" s="17">
        <v>0.68632446943437897</v>
      </c>
      <c r="M10" s="17"/>
      <c r="N10" s="17">
        <v>0.54035193657446401</v>
      </c>
      <c r="O10" s="17">
        <v>0.43602562607723</v>
      </c>
      <c r="P10" s="17">
        <v>0.50389500718230895</v>
      </c>
      <c r="Q10" s="17">
        <v>0.34214598795344298</v>
      </c>
      <c r="R10" s="17"/>
      <c r="S10" s="17">
        <v>0.45588235294117602</v>
      </c>
      <c r="T10" s="17">
        <v>0.469387755102041</v>
      </c>
      <c r="U10" s="17">
        <v>0.42105263157894701</v>
      </c>
      <c r="V10" s="17">
        <v>0.53333333333333299</v>
      </c>
      <c r="W10" s="17">
        <v>0.45161290322580599</v>
      </c>
      <c r="X10" s="17">
        <v>0.60714285714285698</v>
      </c>
      <c r="Y10" s="17">
        <v>0.47058823529411797</v>
      </c>
      <c r="Z10" s="17">
        <v>0.42307692307692302</v>
      </c>
      <c r="AA10" s="17">
        <v>0.56818181818181801</v>
      </c>
      <c r="AB10" s="17"/>
      <c r="AC10" s="17">
        <v>0.54904260245104797</v>
      </c>
      <c r="AD10" s="17">
        <v>0.46896984200337299</v>
      </c>
      <c r="AE10" s="17">
        <v>0.46863847839668199</v>
      </c>
      <c r="AF10" s="17"/>
      <c r="AG10" s="17">
        <v>0.58390592953349596</v>
      </c>
      <c r="AH10" s="17">
        <v>0.43096496376385002</v>
      </c>
      <c r="AI10" s="17">
        <v>0.475349881909164</v>
      </c>
      <c r="AJ10" s="17">
        <v>1</v>
      </c>
      <c r="AK10" s="17">
        <v>0.55020795423114799</v>
      </c>
      <c r="AL10" s="17"/>
      <c r="AM10" s="17">
        <v>0.42854270215674101</v>
      </c>
      <c r="AN10" s="17">
        <v>0.551195965944554</v>
      </c>
      <c r="AO10" s="17">
        <v>0.41978275625553402</v>
      </c>
      <c r="AP10" s="17">
        <v>0.51070815415605197</v>
      </c>
      <c r="AQ10" s="17">
        <v>0.78753135077033298</v>
      </c>
      <c r="AR10" s="17"/>
      <c r="AS10" s="17">
        <v>0.53396886253862397</v>
      </c>
      <c r="AT10" s="17">
        <v>0.48876077244847599</v>
      </c>
      <c r="AU10" s="17">
        <v>0.56416903179542899</v>
      </c>
      <c r="AV10" s="17">
        <v>0.33342492126408901</v>
      </c>
      <c r="AW10" s="17"/>
      <c r="AX10" s="17">
        <v>0.49060937343468197</v>
      </c>
      <c r="AY10" s="17"/>
      <c r="AZ10" s="17">
        <v>0.44738348023255198</v>
      </c>
      <c r="BA10" s="17">
        <v>0.48167978697548097</v>
      </c>
      <c r="BB10" s="17">
        <v>0.52114591849408298</v>
      </c>
      <c r="BC10" s="17"/>
      <c r="BD10" s="17">
        <v>0.53783832194466497</v>
      </c>
      <c r="BE10" s="17">
        <v>0.45185257895271602</v>
      </c>
    </row>
    <row r="11" spans="2:57" x14ac:dyDescent="0.35">
      <c r="B11" s="18" t="s">
        <v>90</v>
      </c>
      <c r="C11" s="17">
        <v>0.38913814168265398</v>
      </c>
      <c r="D11" s="17">
        <v>0.36897245978721899</v>
      </c>
      <c r="E11" s="17">
        <v>0.40391961784163699</v>
      </c>
      <c r="F11" s="17"/>
      <c r="G11" s="17">
        <v>0.33640180678611298</v>
      </c>
      <c r="H11" s="17">
        <v>0.36167551153765898</v>
      </c>
      <c r="I11" s="17">
        <v>0.40042020421417701</v>
      </c>
      <c r="J11" s="17">
        <v>0.401564425253505</v>
      </c>
      <c r="K11" s="17">
        <v>0.444935967939598</v>
      </c>
      <c r="L11" s="17">
        <v>0.36620405295363101</v>
      </c>
      <c r="M11" s="17"/>
      <c r="N11" s="17">
        <v>0.44176981563925599</v>
      </c>
      <c r="O11" s="17">
        <v>0.345739470940162</v>
      </c>
      <c r="P11" s="17">
        <v>0.29966270150002999</v>
      </c>
      <c r="Q11" s="17">
        <v>0.34880935992241802</v>
      </c>
      <c r="R11" s="17"/>
      <c r="S11" s="17">
        <v>0.36764705882352899</v>
      </c>
      <c r="T11" s="17">
        <v>0.36734693877551</v>
      </c>
      <c r="U11" s="17">
        <v>0.42105263157894701</v>
      </c>
      <c r="V11" s="17">
        <v>0.33333333333333298</v>
      </c>
      <c r="W11" s="17">
        <v>0.54838709677419395</v>
      </c>
      <c r="X11" s="17">
        <v>0.39285714285714302</v>
      </c>
      <c r="Y11" s="17">
        <v>0.35294117647058798</v>
      </c>
      <c r="Z11" s="17">
        <v>0.46153846153846201</v>
      </c>
      <c r="AA11" s="17">
        <v>0.34090909090909099</v>
      </c>
      <c r="AB11" s="17"/>
      <c r="AC11" s="17">
        <v>0.38860457608191901</v>
      </c>
      <c r="AD11" s="17">
        <v>0.39359774302190997</v>
      </c>
      <c r="AE11" s="17">
        <v>0.42515037206157302</v>
      </c>
      <c r="AF11" s="17"/>
      <c r="AG11" s="17">
        <v>0.44104181736099202</v>
      </c>
      <c r="AH11" s="17">
        <v>0.39523502949440997</v>
      </c>
      <c r="AI11" s="17">
        <v>0.27483761601548901</v>
      </c>
      <c r="AJ11" s="17">
        <v>1</v>
      </c>
      <c r="AK11" s="17">
        <v>0.387106174599266</v>
      </c>
      <c r="AL11" s="17"/>
      <c r="AM11" s="17">
        <v>0.52706817412065698</v>
      </c>
      <c r="AN11" s="17">
        <v>0.42653525823928101</v>
      </c>
      <c r="AO11" s="17">
        <v>0.35021122459642601</v>
      </c>
      <c r="AP11" s="17">
        <v>0.39476413518341102</v>
      </c>
      <c r="AQ11" s="17">
        <v>0.41597993550698698</v>
      </c>
      <c r="AR11" s="17"/>
      <c r="AS11" s="17">
        <v>0.41300294834357998</v>
      </c>
      <c r="AT11" s="17">
        <v>0.38910309498753598</v>
      </c>
      <c r="AU11" s="17">
        <v>0.41227148330748498</v>
      </c>
      <c r="AV11" s="17">
        <v>0.32972431954687098</v>
      </c>
      <c r="AW11" s="17"/>
      <c r="AX11" s="17">
        <v>0.39127922838875601</v>
      </c>
      <c r="AY11" s="17"/>
      <c r="AZ11" s="17">
        <v>0.37424846710264698</v>
      </c>
      <c r="BA11" s="17">
        <v>0.37368858487237699</v>
      </c>
      <c r="BB11" s="17">
        <v>0.42470350085714098</v>
      </c>
      <c r="BC11" s="17"/>
      <c r="BD11" s="17">
        <v>0.47031247127370002</v>
      </c>
      <c r="BE11" s="17">
        <v>0.33406920940477602</v>
      </c>
    </row>
    <row r="12" spans="2:57" ht="43.5" x14ac:dyDescent="0.35">
      <c r="B12" s="18" t="s">
        <v>91</v>
      </c>
      <c r="C12" s="17">
        <v>0.38102696474398201</v>
      </c>
      <c r="D12" s="17">
        <v>0.359376231864035</v>
      </c>
      <c r="E12" s="17">
        <v>0.39208631986993298</v>
      </c>
      <c r="F12" s="17"/>
      <c r="G12" s="17">
        <v>0.45007293426255601</v>
      </c>
      <c r="H12" s="17">
        <v>0.39904162398406001</v>
      </c>
      <c r="I12" s="17">
        <v>0.30203150461589501</v>
      </c>
      <c r="J12" s="17">
        <v>0.37924980580483902</v>
      </c>
      <c r="K12" s="17">
        <v>0.49605958165744801</v>
      </c>
      <c r="L12" s="17">
        <v>0.32933949142602897</v>
      </c>
      <c r="M12" s="17"/>
      <c r="N12" s="17">
        <v>0.35812572240370499</v>
      </c>
      <c r="O12" s="17">
        <v>0.44661891243915802</v>
      </c>
      <c r="P12" s="17">
        <v>0.35617784586824203</v>
      </c>
      <c r="Q12" s="17">
        <v>0.35342263959027698</v>
      </c>
      <c r="R12" s="17"/>
      <c r="S12" s="17">
        <v>0.32352941176470601</v>
      </c>
      <c r="T12" s="17">
        <v>0.40816326530612201</v>
      </c>
      <c r="U12" s="17">
        <v>0.36842105263157898</v>
      </c>
      <c r="V12" s="17">
        <v>0.36666666666666697</v>
      </c>
      <c r="W12" s="17">
        <v>0.41935483870967699</v>
      </c>
      <c r="X12" s="17">
        <v>0.214285714285714</v>
      </c>
      <c r="Y12" s="17">
        <v>0.47058823529411797</v>
      </c>
      <c r="Z12" s="17">
        <v>0.38461538461538503</v>
      </c>
      <c r="AA12" s="17">
        <v>0.45454545454545497</v>
      </c>
      <c r="AB12" s="17"/>
      <c r="AC12" s="17">
        <v>0.36492012430090998</v>
      </c>
      <c r="AD12" s="17">
        <v>0.40110263027062998</v>
      </c>
      <c r="AE12" s="17">
        <v>0.218440825394948</v>
      </c>
      <c r="AF12" s="17"/>
      <c r="AG12" s="17">
        <v>0.32477147462157402</v>
      </c>
      <c r="AH12" s="17">
        <v>0.45545585714288001</v>
      </c>
      <c r="AI12" s="17">
        <v>0.31710789354532498</v>
      </c>
      <c r="AJ12" s="17">
        <v>0</v>
      </c>
      <c r="AK12" s="17">
        <v>0.16402382642986499</v>
      </c>
      <c r="AL12" s="17"/>
      <c r="AM12" s="17">
        <v>0.26847445421142602</v>
      </c>
      <c r="AN12" s="17">
        <v>0.38521369580145098</v>
      </c>
      <c r="AO12" s="17">
        <v>0.41549186329681898</v>
      </c>
      <c r="AP12" s="17">
        <v>0.40491595423533799</v>
      </c>
      <c r="AQ12" s="17">
        <v>0.42410127791711499</v>
      </c>
      <c r="AR12" s="17"/>
      <c r="AS12" s="17">
        <v>0.33498511885830101</v>
      </c>
      <c r="AT12" s="17">
        <v>0.46580551969522899</v>
      </c>
      <c r="AU12" s="17">
        <v>0.36252891870149201</v>
      </c>
      <c r="AV12" s="17">
        <v>0.29959680502001201</v>
      </c>
      <c r="AW12" s="17"/>
      <c r="AX12" s="17">
        <v>0.39756198119827402</v>
      </c>
      <c r="AY12" s="17"/>
      <c r="AZ12" s="17">
        <v>0.400638724443177</v>
      </c>
      <c r="BA12" s="17">
        <v>0.37617145255235002</v>
      </c>
      <c r="BB12" s="17">
        <v>0.38337791266098498</v>
      </c>
      <c r="BC12" s="17"/>
      <c r="BD12" s="17">
        <v>0.37436591245707701</v>
      </c>
      <c r="BE12" s="17">
        <v>0.387112287133348</v>
      </c>
    </row>
    <row r="13" spans="2:57" ht="43.5" x14ac:dyDescent="0.35">
      <c r="B13" s="18" t="s">
        <v>92</v>
      </c>
      <c r="C13" s="17">
        <v>0.34973502788775401</v>
      </c>
      <c r="D13" s="17">
        <v>0.33922736865710201</v>
      </c>
      <c r="E13" s="17">
        <v>0.35347904085074999</v>
      </c>
      <c r="F13" s="17"/>
      <c r="G13" s="17">
        <v>0.28506471818880402</v>
      </c>
      <c r="H13" s="17">
        <v>0.23108836337775701</v>
      </c>
      <c r="I13" s="17">
        <v>0.39208677206791198</v>
      </c>
      <c r="J13" s="17">
        <v>0.42476220125383701</v>
      </c>
      <c r="K13" s="17">
        <v>0.43031544088413698</v>
      </c>
      <c r="L13" s="17">
        <v>0.40119701206429398</v>
      </c>
      <c r="M13" s="17"/>
      <c r="N13" s="17">
        <v>0.37291277692045499</v>
      </c>
      <c r="O13" s="17">
        <v>0.33427228992279601</v>
      </c>
      <c r="P13" s="17">
        <v>0.32452846561008097</v>
      </c>
      <c r="Q13" s="17">
        <v>0.297606481248744</v>
      </c>
      <c r="R13" s="17"/>
      <c r="S13" s="17">
        <v>0.33823529411764702</v>
      </c>
      <c r="T13" s="17">
        <v>0.28571428571428598</v>
      </c>
      <c r="U13" s="17">
        <v>0.47368421052631599</v>
      </c>
      <c r="V13" s="17">
        <v>0.36666666666666697</v>
      </c>
      <c r="W13" s="17">
        <v>0.32258064516128998</v>
      </c>
      <c r="X13" s="17">
        <v>0.25</v>
      </c>
      <c r="Y13" s="17">
        <v>0.35294117647058798</v>
      </c>
      <c r="Z13" s="17">
        <v>0.46153846153846201</v>
      </c>
      <c r="AA13" s="17">
        <v>0.34090909090909099</v>
      </c>
      <c r="AB13" s="17"/>
      <c r="AC13" s="17">
        <v>0.36240047829171701</v>
      </c>
      <c r="AD13" s="17">
        <v>0.34310617129071103</v>
      </c>
      <c r="AE13" s="17">
        <v>0.29770101688698097</v>
      </c>
      <c r="AF13" s="17"/>
      <c r="AG13" s="17">
        <v>0.368069466339281</v>
      </c>
      <c r="AH13" s="17">
        <v>0.28289653089024203</v>
      </c>
      <c r="AI13" s="17">
        <v>0.50412854300873899</v>
      </c>
      <c r="AJ13" s="17">
        <v>1</v>
      </c>
      <c r="AK13" s="17">
        <v>0.28293827064282001</v>
      </c>
      <c r="AL13" s="17"/>
      <c r="AM13" s="17">
        <v>0.220569575083714</v>
      </c>
      <c r="AN13" s="17">
        <v>0.38638619384056899</v>
      </c>
      <c r="AO13" s="17">
        <v>0.30513415512691699</v>
      </c>
      <c r="AP13" s="17">
        <v>0.41863715617975</v>
      </c>
      <c r="AQ13" s="17">
        <v>0.27218440224531198</v>
      </c>
      <c r="AR13" s="17"/>
      <c r="AS13" s="17">
        <v>0.33359442176746501</v>
      </c>
      <c r="AT13" s="17">
        <v>0.36236363222657902</v>
      </c>
      <c r="AU13" s="17">
        <v>0.34899881643059899</v>
      </c>
      <c r="AV13" s="17">
        <v>0.34947619365059601</v>
      </c>
      <c r="AW13" s="17"/>
      <c r="AX13" s="17">
        <v>0.35783032899137701</v>
      </c>
      <c r="AY13" s="17"/>
      <c r="AZ13" s="17">
        <v>0.335444158228141</v>
      </c>
      <c r="BA13" s="17">
        <v>0.28944390418411903</v>
      </c>
      <c r="BB13" s="17">
        <v>0.44929270807617799</v>
      </c>
      <c r="BC13" s="17"/>
      <c r="BD13" s="17">
        <v>0.35208387350474402</v>
      </c>
      <c r="BE13" s="17">
        <v>0.33350780685693598</v>
      </c>
    </row>
    <row r="14" spans="2:57" ht="29" x14ac:dyDescent="0.35">
      <c r="B14" s="18" t="s">
        <v>93</v>
      </c>
      <c r="C14" s="17">
        <v>0.192361273278853</v>
      </c>
      <c r="D14" s="17">
        <v>0.22638623724785001</v>
      </c>
      <c r="E14" s="17">
        <v>0.17136006560908901</v>
      </c>
      <c r="F14" s="17"/>
      <c r="G14" s="17">
        <v>0.25959982922501101</v>
      </c>
      <c r="H14" s="17">
        <v>0.237523532232118</v>
      </c>
      <c r="I14" s="17">
        <v>0.18552786181931599</v>
      </c>
      <c r="J14" s="17">
        <v>0.15623507622291799</v>
      </c>
      <c r="K14" s="17">
        <v>0.13168949754269299</v>
      </c>
      <c r="L14" s="17">
        <v>0.149237284141649</v>
      </c>
      <c r="M14" s="17"/>
      <c r="N14" s="17">
        <v>0.224560381570648</v>
      </c>
      <c r="O14" s="17">
        <v>0.15302964897031801</v>
      </c>
      <c r="P14" s="17">
        <v>0.16154828509799299</v>
      </c>
      <c r="Q14" s="17">
        <v>0.18109545865669399</v>
      </c>
      <c r="R14" s="17"/>
      <c r="S14" s="17">
        <v>0.191176470588235</v>
      </c>
      <c r="T14" s="17">
        <v>0.183673469387755</v>
      </c>
      <c r="U14" s="17">
        <v>0.105263157894737</v>
      </c>
      <c r="V14" s="17">
        <v>0.233333333333333</v>
      </c>
      <c r="W14" s="17">
        <v>0.16129032258064499</v>
      </c>
      <c r="X14" s="17">
        <v>0.25</v>
      </c>
      <c r="Y14" s="17">
        <v>0.20588235294117599</v>
      </c>
      <c r="Z14" s="17">
        <v>0.19230769230769201</v>
      </c>
      <c r="AA14" s="17">
        <v>0.22727272727272699</v>
      </c>
      <c r="AB14" s="17"/>
      <c r="AC14" s="17">
        <v>0.18012359883440399</v>
      </c>
      <c r="AD14" s="17">
        <v>0.18423408309095601</v>
      </c>
      <c r="AE14" s="17">
        <v>0.249613422618012</v>
      </c>
      <c r="AF14" s="17"/>
      <c r="AG14" s="17">
        <v>0.196666233548487</v>
      </c>
      <c r="AH14" s="17">
        <v>0.21120728919283199</v>
      </c>
      <c r="AI14" s="17">
        <v>4.0466287135257302E-2</v>
      </c>
      <c r="AJ14" s="17">
        <v>0</v>
      </c>
      <c r="AK14" s="17">
        <v>0.25469906483735799</v>
      </c>
      <c r="AL14" s="17"/>
      <c r="AM14" s="17">
        <v>0.23143454825910501</v>
      </c>
      <c r="AN14" s="17">
        <v>0.151823251635372</v>
      </c>
      <c r="AO14" s="17">
        <v>0.183727936726062</v>
      </c>
      <c r="AP14" s="17">
        <v>0.19594479502979101</v>
      </c>
      <c r="AQ14" s="17">
        <v>0.20028663561447499</v>
      </c>
      <c r="AR14" s="17"/>
      <c r="AS14" s="17">
        <v>0.15414215685760499</v>
      </c>
      <c r="AT14" s="17">
        <v>0.206762158246072</v>
      </c>
      <c r="AU14" s="17">
        <v>0.176739902248926</v>
      </c>
      <c r="AV14" s="17">
        <v>0.23692767589556099</v>
      </c>
      <c r="AW14" s="17"/>
      <c r="AX14" s="17">
        <v>0.180754726557875</v>
      </c>
      <c r="AY14" s="17"/>
      <c r="AZ14" s="17">
        <v>0.13371824684147701</v>
      </c>
      <c r="BA14" s="17">
        <v>0.29548053957120302</v>
      </c>
      <c r="BB14" s="17">
        <v>0.115673703282222</v>
      </c>
      <c r="BC14" s="17"/>
      <c r="BD14" s="17">
        <v>0.148388092378132</v>
      </c>
      <c r="BE14" s="17">
        <v>0.24458872708874399</v>
      </c>
    </row>
    <row r="15" spans="2:57" ht="29" x14ac:dyDescent="0.35">
      <c r="B15" s="18" t="s">
        <v>94</v>
      </c>
      <c r="C15" s="17">
        <v>0.173784355313686</v>
      </c>
      <c r="D15" s="17">
        <v>0.23451321450273799</v>
      </c>
      <c r="E15" s="17">
        <v>0.13551400475677799</v>
      </c>
      <c r="F15" s="17"/>
      <c r="G15" s="17">
        <v>0.27484970119530699</v>
      </c>
      <c r="H15" s="17">
        <v>0.26176916106452103</v>
      </c>
      <c r="I15" s="17">
        <v>0.209443644366231</v>
      </c>
      <c r="J15" s="17">
        <v>4.5410023920337099E-2</v>
      </c>
      <c r="K15" s="17">
        <v>4.5162974116438201E-2</v>
      </c>
      <c r="L15" s="17">
        <v>6.2543849836989296E-2</v>
      </c>
      <c r="M15" s="17"/>
      <c r="N15" s="17">
        <v>0.123113509884533</v>
      </c>
      <c r="O15" s="17">
        <v>0.19498931165943101</v>
      </c>
      <c r="P15" s="17">
        <v>0.27576748218278202</v>
      </c>
      <c r="Q15" s="17">
        <v>0.22579194912345599</v>
      </c>
      <c r="R15" s="17"/>
      <c r="S15" s="17">
        <v>0.29411764705882398</v>
      </c>
      <c r="T15" s="17">
        <v>0.22448979591836701</v>
      </c>
      <c r="U15" s="17">
        <v>0.105263157894737</v>
      </c>
      <c r="V15" s="17">
        <v>6.6666666666666693E-2</v>
      </c>
      <c r="W15" s="17">
        <v>0.12903225806451599</v>
      </c>
      <c r="X15" s="17">
        <v>0.32142857142857101</v>
      </c>
      <c r="Y15" s="17">
        <v>0.11764705882352899</v>
      </c>
      <c r="Z15" s="17">
        <v>0.15384615384615399</v>
      </c>
      <c r="AA15" s="17">
        <v>9.0909090909090898E-2</v>
      </c>
      <c r="AB15" s="17"/>
      <c r="AC15" s="17">
        <v>0.14912747445087601</v>
      </c>
      <c r="AD15" s="17">
        <v>0.17443208705833299</v>
      </c>
      <c r="AE15" s="17">
        <v>0.13849518932354199</v>
      </c>
      <c r="AF15" s="17"/>
      <c r="AG15" s="17">
        <v>8.5541572705423702E-2</v>
      </c>
      <c r="AH15" s="17">
        <v>0.22963721690723601</v>
      </c>
      <c r="AI15" s="17">
        <v>0.40104832095620302</v>
      </c>
      <c r="AJ15" s="17">
        <v>0</v>
      </c>
      <c r="AK15" s="17">
        <v>0.131483098606228</v>
      </c>
      <c r="AL15" s="17"/>
      <c r="AM15" s="17">
        <v>0.16222056661063</v>
      </c>
      <c r="AN15" s="17">
        <v>0.11539873104354301</v>
      </c>
      <c r="AO15" s="17">
        <v>0.20896478797965401</v>
      </c>
      <c r="AP15" s="17">
        <v>0.175384214693283</v>
      </c>
      <c r="AQ15" s="17">
        <v>0.13507703332139001</v>
      </c>
      <c r="AR15" s="17"/>
      <c r="AS15" s="17">
        <v>0.21180189996558599</v>
      </c>
      <c r="AT15" s="17">
        <v>0.207174012709605</v>
      </c>
      <c r="AU15" s="17">
        <v>0.12434006431594299</v>
      </c>
      <c r="AV15" s="17">
        <v>0.100520938974389</v>
      </c>
      <c r="AW15" s="17"/>
      <c r="AX15" s="17">
        <v>0.164053403176212</v>
      </c>
      <c r="AY15" s="17"/>
      <c r="AZ15" s="17">
        <v>0.20206201088693099</v>
      </c>
      <c r="BA15" s="17">
        <v>0.217901295177999</v>
      </c>
      <c r="BB15" s="17">
        <v>9.5815072878149998E-2</v>
      </c>
      <c r="BC15" s="17"/>
      <c r="BD15" s="17">
        <v>0.200146307124559</v>
      </c>
      <c r="BE15" s="17">
        <v>0.17178493819009</v>
      </c>
    </row>
    <row r="16" spans="2:57" x14ac:dyDescent="0.35">
      <c r="B16" s="18" t="s">
        <v>95</v>
      </c>
      <c r="C16" s="17">
        <v>0.16527778908309201</v>
      </c>
      <c r="D16" s="17">
        <v>0.24186264035910601</v>
      </c>
      <c r="E16" s="17">
        <v>0.116765237355777</v>
      </c>
      <c r="F16" s="17"/>
      <c r="G16" s="17">
        <v>0.231946581268658</v>
      </c>
      <c r="H16" s="17">
        <v>0.207995370765726</v>
      </c>
      <c r="I16" s="17">
        <v>0.167729739659287</v>
      </c>
      <c r="J16" s="17">
        <v>0.109391094037787</v>
      </c>
      <c r="K16" s="17">
        <v>0.129520286815756</v>
      </c>
      <c r="L16" s="17">
        <v>7.2601922014856102E-2</v>
      </c>
      <c r="M16" s="17"/>
      <c r="N16" s="17">
        <v>0.140113678854904</v>
      </c>
      <c r="O16" s="17">
        <v>0.21103702748297801</v>
      </c>
      <c r="P16" s="17">
        <v>0.191842943219488</v>
      </c>
      <c r="Q16" s="17">
        <v>0.144886557441474</v>
      </c>
      <c r="R16" s="17"/>
      <c r="S16" s="17">
        <v>0.14705882352941199</v>
      </c>
      <c r="T16" s="17">
        <v>0.24489795918367299</v>
      </c>
      <c r="U16" s="17">
        <v>0.105263157894737</v>
      </c>
      <c r="V16" s="17">
        <v>0.16666666666666699</v>
      </c>
      <c r="W16" s="17">
        <v>9.6774193548387094E-2</v>
      </c>
      <c r="X16" s="17">
        <v>0.28571428571428598</v>
      </c>
      <c r="Y16" s="17">
        <v>0.20588235294117599</v>
      </c>
      <c r="Z16" s="17">
        <v>7.69230769230769E-2</v>
      </c>
      <c r="AA16" s="17">
        <v>0.13636363636363599</v>
      </c>
      <c r="AB16" s="17"/>
      <c r="AC16" s="17">
        <v>0.17717160580902</v>
      </c>
      <c r="AD16" s="17">
        <v>0.159331173866335</v>
      </c>
      <c r="AE16" s="17">
        <v>0.18684892204017001</v>
      </c>
      <c r="AF16" s="17"/>
      <c r="AG16" s="17">
        <v>0.163408597941405</v>
      </c>
      <c r="AH16" s="17">
        <v>0.186146821325195</v>
      </c>
      <c r="AI16" s="17">
        <v>0.17423358181825099</v>
      </c>
      <c r="AJ16" s="17">
        <v>0</v>
      </c>
      <c r="AK16" s="17">
        <v>7.4427650709203499E-2</v>
      </c>
      <c r="AL16" s="17"/>
      <c r="AM16" s="17">
        <v>0.166505082898464</v>
      </c>
      <c r="AN16" s="17">
        <v>0.21429287032736799</v>
      </c>
      <c r="AO16" s="17">
        <v>0.133793446195385</v>
      </c>
      <c r="AP16" s="17">
        <v>0.20758832934103499</v>
      </c>
      <c r="AQ16" s="17">
        <v>0</v>
      </c>
      <c r="AR16" s="17"/>
      <c r="AS16" s="17">
        <v>0.14607727487730601</v>
      </c>
      <c r="AT16" s="17">
        <v>0.20067967414010399</v>
      </c>
      <c r="AU16" s="17">
        <v>9.6774301524809703E-2</v>
      </c>
      <c r="AV16" s="17">
        <v>0.193384456126276</v>
      </c>
      <c r="AW16" s="17"/>
      <c r="AX16" s="17">
        <v>0.16601590034778099</v>
      </c>
      <c r="AY16" s="17"/>
      <c r="AZ16" s="17">
        <v>0.178105088874638</v>
      </c>
      <c r="BA16" s="17">
        <v>0.19419476609542499</v>
      </c>
      <c r="BB16" s="17">
        <v>0.124358432023969</v>
      </c>
      <c r="BC16" s="17"/>
      <c r="BD16" s="17">
        <v>0.13559424265521999</v>
      </c>
      <c r="BE16" s="17">
        <v>0.21118477767385599</v>
      </c>
    </row>
    <row r="17" spans="2:57" x14ac:dyDescent="0.35">
      <c r="B17" s="18" t="s">
        <v>81</v>
      </c>
      <c r="C17" s="17">
        <v>6.0158014421929501E-3</v>
      </c>
      <c r="D17" s="17">
        <v>0</v>
      </c>
      <c r="E17" s="17">
        <v>9.9146554335687604E-3</v>
      </c>
      <c r="F17" s="17"/>
      <c r="G17" s="17">
        <v>3.7805168089254999E-2</v>
      </c>
      <c r="H17" s="17">
        <v>0</v>
      </c>
      <c r="I17" s="17">
        <v>9.6974765908774702E-3</v>
      </c>
      <c r="J17" s="17">
        <v>0</v>
      </c>
      <c r="K17" s="17">
        <v>0</v>
      </c>
      <c r="L17" s="17">
        <v>0</v>
      </c>
      <c r="M17" s="17"/>
      <c r="N17" s="17">
        <v>6.16526419462308E-3</v>
      </c>
      <c r="O17" s="17">
        <v>0</v>
      </c>
      <c r="P17" s="17">
        <v>0</v>
      </c>
      <c r="Q17" s="17">
        <v>3.0123654695929501E-2</v>
      </c>
      <c r="R17" s="17"/>
      <c r="S17" s="17">
        <v>0</v>
      </c>
      <c r="T17" s="17">
        <v>2.04081632653061E-2</v>
      </c>
      <c r="U17" s="17">
        <v>0</v>
      </c>
      <c r="V17" s="17">
        <v>0</v>
      </c>
      <c r="W17" s="17">
        <v>0</v>
      </c>
      <c r="X17" s="17">
        <v>0</v>
      </c>
      <c r="Y17" s="17">
        <v>0</v>
      </c>
      <c r="Z17" s="17">
        <v>0</v>
      </c>
      <c r="AA17" s="17">
        <v>2.27272727272727E-2</v>
      </c>
      <c r="AB17" s="17"/>
      <c r="AC17" s="17">
        <v>0</v>
      </c>
      <c r="AD17" s="17">
        <v>5.5036433485992397E-3</v>
      </c>
      <c r="AE17" s="17">
        <v>2.5223407161791798E-2</v>
      </c>
      <c r="AF17" s="17"/>
      <c r="AG17" s="17">
        <v>0</v>
      </c>
      <c r="AH17" s="17">
        <v>6.7364837943930103E-3</v>
      </c>
      <c r="AI17" s="17">
        <v>0</v>
      </c>
      <c r="AJ17" s="17">
        <v>0</v>
      </c>
      <c r="AK17" s="17">
        <v>3.66761351023299E-2</v>
      </c>
      <c r="AL17" s="17"/>
      <c r="AM17" s="17">
        <v>0</v>
      </c>
      <c r="AN17" s="17">
        <v>0</v>
      </c>
      <c r="AO17" s="17">
        <v>1.5195599261556E-2</v>
      </c>
      <c r="AP17" s="17">
        <v>0</v>
      </c>
      <c r="AQ17" s="17">
        <v>0</v>
      </c>
      <c r="AR17" s="17"/>
      <c r="AS17" s="17">
        <v>0</v>
      </c>
      <c r="AT17" s="17">
        <v>0</v>
      </c>
      <c r="AU17" s="17">
        <v>1.56481680144871E-2</v>
      </c>
      <c r="AV17" s="17">
        <v>1.7223493327377701E-2</v>
      </c>
      <c r="AW17" s="17"/>
      <c r="AX17" s="17">
        <v>7.4285723586481897E-3</v>
      </c>
      <c r="AY17" s="17"/>
      <c r="AZ17" s="17">
        <v>9.6967033126334496E-3</v>
      </c>
      <c r="BA17" s="17">
        <v>0</v>
      </c>
      <c r="BB17" s="17">
        <v>0</v>
      </c>
      <c r="BC17" s="17"/>
      <c r="BD17" s="17">
        <v>0</v>
      </c>
      <c r="BE17" s="17">
        <v>6.6294512522683596E-3</v>
      </c>
    </row>
    <row r="18" spans="2:57" x14ac:dyDescent="0.35">
      <c r="B18" s="18" t="s">
        <v>82</v>
      </c>
      <c r="C18" s="17">
        <v>2.82921174668898E-2</v>
      </c>
      <c r="D18" s="17">
        <v>2.94316233127878E-2</v>
      </c>
      <c r="E18" s="17">
        <v>2.7690165712262901E-2</v>
      </c>
      <c r="F18" s="17"/>
      <c r="G18" s="17">
        <v>0</v>
      </c>
      <c r="H18" s="17">
        <v>9.5169758033731202E-3</v>
      </c>
      <c r="I18" s="17">
        <v>1.6544749753288301E-2</v>
      </c>
      <c r="J18" s="17">
        <v>0.12526572210467499</v>
      </c>
      <c r="K18" s="17">
        <v>0</v>
      </c>
      <c r="L18" s="17">
        <v>0</v>
      </c>
      <c r="M18" s="17"/>
      <c r="N18" s="17">
        <v>2.9072303954782198E-2</v>
      </c>
      <c r="O18" s="17">
        <v>4.1173364923378697E-2</v>
      </c>
      <c r="P18" s="17">
        <v>0</v>
      </c>
      <c r="Q18" s="17">
        <v>3.0123654695929501E-2</v>
      </c>
      <c r="R18" s="17"/>
      <c r="S18" s="17">
        <v>1.4705882352941201E-2</v>
      </c>
      <c r="T18" s="17">
        <v>2.04081632653061E-2</v>
      </c>
      <c r="U18" s="17">
        <v>5.2631578947368397E-2</v>
      </c>
      <c r="V18" s="17">
        <v>0</v>
      </c>
      <c r="W18" s="17">
        <v>3.2258064516128997E-2</v>
      </c>
      <c r="X18" s="17">
        <v>3.5714285714285698E-2</v>
      </c>
      <c r="Y18" s="17">
        <v>2.9411764705882401E-2</v>
      </c>
      <c r="Z18" s="17">
        <v>3.8461538461538498E-2</v>
      </c>
      <c r="AA18" s="17">
        <v>4.5454545454545497E-2</v>
      </c>
      <c r="AB18" s="17"/>
      <c r="AC18" s="17">
        <v>3.6948722271395902E-2</v>
      </c>
      <c r="AD18" s="17">
        <v>3.2947550995240799E-2</v>
      </c>
      <c r="AE18" s="17">
        <v>0</v>
      </c>
      <c r="AF18" s="17"/>
      <c r="AG18" s="17">
        <v>3.50028403983524E-2</v>
      </c>
      <c r="AH18" s="17">
        <v>1.35473158529733E-2</v>
      </c>
      <c r="AI18" s="17">
        <v>0</v>
      </c>
      <c r="AJ18" s="17">
        <v>0</v>
      </c>
      <c r="AK18" s="17">
        <v>3.4072582301855898E-2</v>
      </c>
      <c r="AL18" s="17"/>
      <c r="AM18" s="17">
        <v>6.9728738615061195E-2</v>
      </c>
      <c r="AN18" s="17">
        <v>5.7679758107188402E-2</v>
      </c>
      <c r="AO18" s="17">
        <v>2.15032550232039E-2</v>
      </c>
      <c r="AP18" s="17">
        <v>1.0795831887273901E-2</v>
      </c>
      <c r="AQ18" s="17">
        <v>0</v>
      </c>
      <c r="AR18" s="17"/>
      <c r="AS18" s="17">
        <v>0</v>
      </c>
      <c r="AT18" s="17">
        <v>1.5876140495565998E-2</v>
      </c>
      <c r="AU18" s="17">
        <v>7.5097301367168107E-2</v>
      </c>
      <c r="AV18" s="17">
        <v>4.7727258672901701E-2</v>
      </c>
      <c r="AW18" s="17"/>
      <c r="AX18" s="17">
        <v>3.1459761025748698E-2</v>
      </c>
      <c r="AY18" s="17"/>
      <c r="AZ18" s="17">
        <v>8.1703703837930006E-3</v>
      </c>
      <c r="BA18" s="17">
        <v>2.9368739477515799E-2</v>
      </c>
      <c r="BB18" s="17">
        <v>4.1529008847199698E-2</v>
      </c>
      <c r="BC18" s="17"/>
      <c r="BD18" s="17">
        <v>0</v>
      </c>
      <c r="BE18" s="17">
        <v>3.0585956186868699E-2</v>
      </c>
    </row>
    <row r="19" spans="2:57" x14ac:dyDescent="0.35">
      <c r="B19" s="18" t="s">
        <v>83</v>
      </c>
      <c r="C19" s="19">
        <v>3.11859146763282E-3</v>
      </c>
      <c r="D19" s="19">
        <v>7.9876612112819694E-3</v>
      </c>
      <c r="E19" s="19">
        <v>0</v>
      </c>
      <c r="F19" s="19"/>
      <c r="G19" s="19">
        <v>0</v>
      </c>
      <c r="H19" s="19">
        <v>0</v>
      </c>
      <c r="I19" s="19">
        <v>0</v>
      </c>
      <c r="J19" s="19">
        <v>0</v>
      </c>
      <c r="K19" s="19">
        <v>2.3226672402739599E-2</v>
      </c>
      <c r="L19" s="19">
        <v>0</v>
      </c>
      <c r="M19" s="19"/>
      <c r="N19" s="19">
        <v>6.16526419462308E-3</v>
      </c>
      <c r="O19" s="19">
        <v>0</v>
      </c>
      <c r="P19" s="19">
        <v>0</v>
      </c>
      <c r="Q19" s="19">
        <v>0</v>
      </c>
      <c r="R19" s="19"/>
      <c r="S19" s="19">
        <v>0</v>
      </c>
      <c r="T19" s="19">
        <v>2.04081632653061E-2</v>
      </c>
      <c r="U19" s="19">
        <v>0</v>
      </c>
      <c r="V19" s="19">
        <v>0</v>
      </c>
      <c r="W19" s="19">
        <v>0</v>
      </c>
      <c r="X19" s="19">
        <v>0</v>
      </c>
      <c r="Y19" s="19">
        <v>0</v>
      </c>
      <c r="Z19" s="19">
        <v>0</v>
      </c>
      <c r="AA19" s="19">
        <v>0</v>
      </c>
      <c r="AB19" s="19"/>
      <c r="AC19" s="19">
        <v>0</v>
      </c>
      <c r="AD19" s="19">
        <v>5.9241875247380499E-3</v>
      </c>
      <c r="AE19" s="19">
        <v>0</v>
      </c>
      <c r="AF19" s="19"/>
      <c r="AG19" s="19">
        <v>0</v>
      </c>
      <c r="AH19" s="19">
        <v>7.2512317255260302E-3</v>
      </c>
      <c r="AI19" s="19">
        <v>0</v>
      </c>
      <c r="AJ19" s="19">
        <v>0</v>
      </c>
      <c r="AK19" s="19">
        <v>0</v>
      </c>
      <c r="AL19" s="19"/>
      <c r="AM19" s="19">
        <v>0</v>
      </c>
      <c r="AN19" s="19">
        <v>0</v>
      </c>
      <c r="AO19" s="19">
        <v>0</v>
      </c>
      <c r="AP19" s="19">
        <v>0</v>
      </c>
      <c r="AQ19" s="19">
        <v>7.7391615908276604E-2</v>
      </c>
      <c r="AR19" s="19"/>
      <c r="AS19" s="19">
        <v>1.1472086204721101E-2</v>
      </c>
      <c r="AT19" s="19">
        <v>0</v>
      </c>
      <c r="AU19" s="19">
        <v>0</v>
      </c>
      <c r="AV19" s="19">
        <v>0</v>
      </c>
      <c r="AW19" s="19"/>
      <c r="AX19" s="19">
        <v>3.8509719107232198E-3</v>
      </c>
      <c r="AY19" s="19"/>
      <c r="AZ19" s="19">
        <v>0</v>
      </c>
      <c r="BA19" s="19">
        <v>0</v>
      </c>
      <c r="BB19" s="19">
        <v>1.1012568519134E-2</v>
      </c>
      <c r="BC19" s="19"/>
      <c r="BD19" s="19">
        <v>7.42226698483941E-3</v>
      </c>
      <c r="BE19" s="19">
        <v>0</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22"/>
  <sheetViews>
    <sheetView showGridLines="0" topLeftCell="A3" workbookViewId="0">
      <pane xSplit="2" topLeftCell="E1" activePane="topRight" state="frozen"/>
      <selection pane="topRight" activeCell="I12" sqref="I12"/>
    </sheetView>
  </sheetViews>
  <sheetFormatPr defaultColWidth="10.90625" defaultRowHeight="14.5" x14ac:dyDescent="0.35"/>
  <cols>
    <col min="2" max="2" width="25.7265625" customWidth="1"/>
    <col min="3" max="10" width="20.7265625" customWidth="1"/>
  </cols>
  <sheetData>
    <row r="2" spans="2:10" ht="40" customHeight="1" x14ac:dyDescent="0.35">
      <c r="D2" s="32" t="s">
        <v>111</v>
      </c>
      <c r="E2" s="28"/>
      <c r="F2" s="28"/>
      <c r="G2" s="28"/>
      <c r="H2" s="28"/>
      <c r="I2" s="28"/>
      <c r="J2" s="28"/>
    </row>
    <row r="6" spans="2:10" ht="50" customHeight="1" x14ac:dyDescent="0.35">
      <c r="B6" s="20" t="s">
        <v>15</v>
      </c>
      <c r="C6" s="20" t="s">
        <v>96</v>
      </c>
      <c r="D6" s="20" t="s">
        <v>97</v>
      </c>
      <c r="E6" s="20" t="s">
        <v>98</v>
      </c>
      <c r="F6" s="20" t="s">
        <v>99</v>
      </c>
      <c r="G6" s="20" t="s">
        <v>100</v>
      </c>
      <c r="H6" s="20" t="s">
        <v>101</v>
      </c>
      <c r="I6" s="20" t="s">
        <v>102</v>
      </c>
    </row>
    <row r="7" spans="2:10" x14ac:dyDescent="0.35">
      <c r="B7" s="18" t="s">
        <v>103</v>
      </c>
      <c r="C7" s="17">
        <v>0.45564221625534301</v>
      </c>
      <c r="D7" s="17">
        <v>0.40725498459981202</v>
      </c>
      <c r="E7" s="17">
        <v>0.54097820520119699</v>
      </c>
      <c r="F7" s="17">
        <v>0.17341506295310199</v>
      </c>
      <c r="G7" s="17">
        <v>0.165360586571138</v>
      </c>
      <c r="H7" s="17">
        <v>0.14982924003281201</v>
      </c>
      <c r="I7" s="17">
        <v>0</v>
      </c>
    </row>
    <row r="8" spans="2:10" x14ac:dyDescent="0.35">
      <c r="B8" s="18" t="s">
        <v>104</v>
      </c>
      <c r="C8" s="17">
        <v>0.43274412781634403</v>
      </c>
      <c r="D8" s="17">
        <v>0.47352822954079199</v>
      </c>
      <c r="E8" s="17">
        <v>0.35759464681347802</v>
      </c>
      <c r="F8" s="17">
        <v>0.42692695774169598</v>
      </c>
      <c r="G8" s="17">
        <v>0.35204971235173199</v>
      </c>
      <c r="H8" s="17">
        <v>0.34495835289544802</v>
      </c>
      <c r="I8" s="17">
        <v>0</v>
      </c>
    </row>
    <row r="9" spans="2:10" x14ac:dyDescent="0.35">
      <c r="B9" s="18" t="s">
        <v>105</v>
      </c>
      <c r="C9" s="17">
        <v>8.2243110049065205E-2</v>
      </c>
      <c r="D9" s="17">
        <v>8.4887327543668206E-2</v>
      </c>
      <c r="E9" s="17">
        <v>6.3509900207784201E-2</v>
      </c>
      <c r="F9" s="17">
        <v>0.20199633842320699</v>
      </c>
      <c r="G9" s="17">
        <v>0.21348508804307401</v>
      </c>
      <c r="H9" s="17">
        <v>0.17567112465608001</v>
      </c>
      <c r="I9" s="17">
        <v>0</v>
      </c>
    </row>
    <row r="10" spans="2:10" x14ac:dyDescent="0.35">
      <c r="B10" s="18" t="s">
        <v>106</v>
      </c>
      <c r="C10" s="17">
        <v>2.07150175876907E-2</v>
      </c>
      <c r="D10" s="17">
        <v>2.4203489334677999E-2</v>
      </c>
      <c r="E10" s="17">
        <v>2.40736613567488E-2</v>
      </c>
      <c r="F10" s="17">
        <v>0.134900626423409</v>
      </c>
      <c r="G10" s="17">
        <v>0.19046804424691999</v>
      </c>
      <c r="H10" s="17">
        <v>0.22679786308793301</v>
      </c>
      <c r="I10" s="17">
        <v>1</v>
      </c>
    </row>
    <row r="11" spans="2:10" x14ac:dyDescent="0.35">
      <c r="B11" s="18" t="s">
        <v>107</v>
      </c>
      <c r="C11" s="17">
        <v>7.2142680267672397E-3</v>
      </c>
      <c r="D11" s="17">
        <v>7.2673896518817404E-3</v>
      </c>
      <c r="E11" s="17">
        <v>1.2443026196701901E-2</v>
      </c>
      <c r="F11" s="17">
        <v>5.5265024609654802E-2</v>
      </c>
      <c r="G11" s="17">
        <v>7.4133228989678196E-2</v>
      </c>
      <c r="H11" s="17">
        <v>9.5747255071695694E-2</v>
      </c>
      <c r="I11" s="17">
        <v>0</v>
      </c>
    </row>
    <row r="12" spans="2:10" x14ac:dyDescent="0.35">
      <c r="B12" s="18" t="s">
        <v>81</v>
      </c>
      <c r="C12" s="17">
        <v>1.44126026478968E-3</v>
      </c>
      <c r="D12" s="17">
        <v>2.8585793291675599E-3</v>
      </c>
      <c r="E12" s="17">
        <v>1.40056022408964E-3</v>
      </c>
      <c r="F12" s="17">
        <v>7.4959898489310303E-3</v>
      </c>
      <c r="G12" s="17">
        <v>4.5033397974574398E-3</v>
      </c>
      <c r="H12" s="17">
        <v>6.99616425603023E-3</v>
      </c>
      <c r="I12" s="17">
        <v>0</v>
      </c>
    </row>
    <row r="13" spans="2:10" x14ac:dyDescent="0.35">
      <c r="B13" s="23" t="s">
        <v>108</v>
      </c>
      <c r="C13" s="21">
        <v>0.88838634407168704</v>
      </c>
      <c r="D13" s="21">
        <v>0.88078321414060401</v>
      </c>
      <c r="E13" s="21">
        <v>0.89857285201467596</v>
      </c>
      <c r="F13" s="21">
        <v>0.60034202069479803</v>
      </c>
      <c r="G13" s="21">
        <v>0.51741029892287005</v>
      </c>
      <c r="H13" s="21">
        <v>0.49478759292826102</v>
      </c>
      <c r="I13" s="21">
        <v>0</v>
      </c>
    </row>
    <row r="14" spans="2:10" x14ac:dyDescent="0.35">
      <c r="B14" s="23" t="s">
        <v>109</v>
      </c>
      <c r="C14" s="21">
        <v>2.7929285614457899E-2</v>
      </c>
      <c r="D14" s="21">
        <v>3.14708789865598E-2</v>
      </c>
      <c r="E14" s="21">
        <v>3.6516687553450701E-2</v>
      </c>
      <c r="F14" s="21">
        <v>0.19016565103306399</v>
      </c>
      <c r="G14" s="21">
        <v>0.26460127323659799</v>
      </c>
      <c r="H14" s="21">
        <v>0.322545118159629</v>
      </c>
      <c r="I14" s="21">
        <v>1</v>
      </c>
    </row>
    <row r="15" spans="2:10" x14ac:dyDescent="0.35">
      <c r="B15" s="23" t="s">
        <v>110</v>
      </c>
      <c r="C15" s="22">
        <v>0.86045705845722897</v>
      </c>
      <c r="D15" s="22">
        <v>0.84931233515404503</v>
      </c>
      <c r="E15" s="22">
        <v>0.86205616446122502</v>
      </c>
      <c r="F15" s="22">
        <v>0.41017636966173399</v>
      </c>
      <c r="G15" s="22">
        <v>0.252809025686273</v>
      </c>
      <c r="H15" s="22">
        <v>0.172242474768632</v>
      </c>
      <c r="I15" s="22"/>
    </row>
    <row r="16" spans="2:10" x14ac:dyDescent="0.35">
      <c r="B16" s="16"/>
      <c r="C16" s="16"/>
      <c r="D16" s="16"/>
      <c r="E16" s="16"/>
      <c r="F16" s="16"/>
      <c r="G16" s="16"/>
      <c r="H16" s="16"/>
      <c r="I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0.54097820520119699</v>
      </c>
      <c r="D9" s="17">
        <v>0.546318852963247</v>
      </c>
      <c r="E9" s="17">
        <v>0.53790989095271502</v>
      </c>
      <c r="F9" s="17"/>
      <c r="G9" s="17">
        <v>0.43824636593828598</v>
      </c>
      <c r="H9" s="17">
        <v>0.50909627782567402</v>
      </c>
      <c r="I9" s="17">
        <v>0.52970229656634804</v>
      </c>
      <c r="J9" s="17">
        <v>0.58267030115710805</v>
      </c>
      <c r="K9" s="17">
        <v>0.61129206242605105</v>
      </c>
      <c r="L9" s="17">
        <v>0.63466128589607795</v>
      </c>
      <c r="M9" s="17"/>
      <c r="N9" s="17">
        <v>0.54096687846597502</v>
      </c>
      <c r="O9" s="17">
        <v>0.57708047831584097</v>
      </c>
      <c r="P9" s="17">
        <v>0.51180664676144505</v>
      </c>
      <c r="Q9" s="17">
        <v>0.48996615708747099</v>
      </c>
      <c r="R9" s="17"/>
      <c r="S9" s="17">
        <v>0.46666666666666701</v>
      </c>
      <c r="T9" s="17">
        <v>0.55238095238095197</v>
      </c>
      <c r="U9" s="17">
        <v>0.58823529411764697</v>
      </c>
      <c r="V9" s="17">
        <v>0.476190476190476</v>
      </c>
      <c r="W9" s="17">
        <v>0.55932203389830504</v>
      </c>
      <c r="X9" s="17">
        <v>0.556962025316456</v>
      </c>
      <c r="Y9" s="17">
        <v>0.54285714285714304</v>
      </c>
      <c r="Z9" s="17">
        <v>0.44186046511627902</v>
      </c>
      <c r="AA9" s="17">
        <v>0.64444444444444404</v>
      </c>
      <c r="AB9" s="17"/>
      <c r="AC9" s="17">
        <v>0.54207490348994902</v>
      </c>
      <c r="AD9" s="17">
        <v>0.56602289323708599</v>
      </c>
      <c r="AE9" s="17">
        <v>0.43478012133421501</v>
      </c>
      <c r="AF9" s="17"/>
      <c r="AG9" s="17">
        <v>0.54232300463488903</v>
      </c>
      <c r="AH9" s="17">
        <v>0.58121476598051602</v>
      </c>
      <c r="AI9" s="17">
        <v>0.40584917144941801</v>
      </c>
      <c r="AJ9" s="17">
        <v>0.79636211045550698</v>
      </c>
      <c r="AK9" s="17">
        <v>0.44878656499333902</v>
      </c>
      <c r="AL9" s="17"/>
      <c r="AM9" s="17">
        <v>0.36647996706021502</v>
      </c>
      <c r="AN9" s="17">
        <v>0.57740228842126695</v>
      </c>
      <c r="AO9" s="17">
        <v>0.53882065391397305</v>
      </c>
      <c r="AP9" s="17">
        <v>0.55430029448616103</v>
      </c>
      <c r="AQ9" s="17">
        <v>0.39866366910322298</v>
      </c>
      <c r="AR9" s="17"/>
      <c r="AS9" s="17">
        <v>0.47245273845396801</v>
      </c>
      <c r="AT9" s="17">
        <v>0.54484386862218404</v>
      </c>
      <c r="AU9" s="17">
        <v>0.64616149285086</v>
      </c>
      <c r="AV9" s="17">
        <v>0.50211242780079002</v>
      </c>
      <c r="AW9" s="17"/>
      <c r="AX9" s="17">
        <v>0.56085525312157702</v>
      </c>
      <c r="AY9" s="17"/>
      <c r="AZ9" s="17">
        <v>0.52900834142138797</v>
      </c>
      <c r="BA9" s="17">
        <v>0.488469884155387</v>
      </c>
      <c r="BB9" s="17">
        <v>0.60324734444938599</v>
      </c>
      <c r="BC9" s="17"/>
      <c r="BD9" s="17">
        <v>0.57399521614772298</v>
      </c>
      <c r="BE9" s="17">
        <v>0.49440592851813098</v>
      </c>
    </row>
    <row r="10" spans="2:57" x14ac:dyDescent="0.35">
      <c r="B10" s="18" t="s">
        <v>104</v>
      </c>
      <c r="C10" s="17">
        <v>0.35759464681347802</v>
      </c>
      <c r="D10" s="17">
        <v>0.357441972436637</v>
      </c>
      <c r="E10" s="17">
        <v>0.359365806186207</v>
      </c>
      <c r="F10" s="17"/>
      <c r="G10" s="17">
        <v>0.37977988562073201</v>
      </c>
      <c r="H10" s="17">
        <v>0.37450295319285098</v>
      </c>
      <c r="I10" s="17">
        <v>0.37255652571807801</v>
      </c>
      <c r="J10" s="17">
        <v>0.32799498717703202</v>
      </c>
      <c r="K10" s="17">
        <v>0.31403550929061402</v>
      </c>
      <c r="L10" s="17">
        <v>0.36533871410392199</v>
      </c>
      <c r="M10" s="17"/>
      <c r="N10" s="17">
        <v>0.37325702024278201</v>
      </c>
      <c r="O10" s="17">
        <v>0.33728922465069699</v>
      </c>
      <c r="P10" s="17">
        <v>0.36958429264437898</v>
      </c>
      <c r="Q10" s="17">
        <v>0.32273100392246801</v>
      </c>
      <c r="R10" s="17"/>
      <c r="S10" s="17">
        <v>0.4</v>
      </c>
      <c r="T10" s="17">
        <v>0.35238095238095202</v>
      </c>
      <c r="U10" s="17">
        <v>0.35294117647058798</v>
      </c>
      <c r="V10" s="17">
        <v>0.42857142857142899</v>
      </c>
      <c r="W10" s="17">
        <v>0.305084745762712</v>
      </c>
      <c r="X10" s="17">
        <v>0.316455696202532</v>
      </c>
      <c r="Y10" s="17">
        <v>0.314285714285714</v>
      </c>
      <c r="Z10" s="17">
        <v>0.51162790697674398</v>
      </c>
      <c r="AA10" s="17">
        <v>0.3</v>
      </c>
      <c r="AB10" s="17"/>
      <c r="AC10" s="17">
        <v>0.35762139250625802</v>
      </c>
      <c r="AD10" s="17">
        <v>0.35916891921125499</v>
      </c>
      <c r="AE10" s="17">
        <v>0.32463064132518998</v>
      </c>
      <c r="AF10" s="17"/>
      <c r="AG10" s="17">
        <v>0.37991357689674099</v>
      </c>
      <c r="AH10" s="17">
        <v>0.33495350681726199</v>
      </c>
      <c r="AI10" s="17">
        <v>0.45029646463862599</v>
      </c>
      <c r="AJ10" s="17">
        <v>0.20363788954449299</v>
      </c>
      <c r="AK10" s="17">
        <v>0.399647216876091</v>
      </c>
      <c r="AL10" s="17"/>
      <c r="AM10" s="17">
        <v>0.39643702307322698</v>
      </c>
      <c r="AN10" s="17">
        <v>0.30945657751961703</v>
      </c>
      <c r="AO10" s="17">
        <v>0.384930892432986</v>
      </c>
      <c r="AP10" s="17">
        <v>0.357849998324765</v>
      </c>
      <c r="AQ10" s="17">
        <v>0.48060647449917698</v>
      </c>
      <c r="AR10" s="17"/>
      <c r="AS10" s="17">
        <v>0.45448077320783797</v>
      </c>
      <c r="AT10" s="17">
        <v>0.35619604323447102</v>
      </c>
      <c r="AU10" s="17">
        <v>0.260355775368107</v>
      </c>
      <c r="AV10" s="17">
        <v>0.33038951763367103</v>
      </c>
      <c r="AW10" s="17"/>
      <c r="AX10" s="17">
        <v>0.35493610977053403</v>
      </c>
      <c r="AY10" s="17"/>
      <c r="AZ10" s="17">
        <v>0.37771520800130998</v>
      </c>
      <c r="BA10" s="17">
        <v>0.39609465024300999</v>
      </c>
      <c r="BB10" s="17">
        <v>0.29777455627960397</v>
      </c>
      <c r="BC10" s="17"/>
      <c r="BD10" s="17">
        <v>0.37336860988069898</v>
      </c>
      <c r="BE10" s="17">
        <v>0.35667363652079398</v>
      </c>
    </row>
    <row r="11" spans="2:57" x14ac:dyDescent="0.35">
      <c r="B11" s="18" t="s">
        <v>105</v>
      </c>
      <c r="C11" s="17">
        <v>6.3509900207784201E-2</v>
      </c>
      <c r="D11" s="17">
        <v>6.1508544136684502E-2</v>
      </c>
      <c r="E11" s="17">
        <v>6.2754703010349203E-2</v>
      </c>
      <c r="F11" s="17"/>
      <c r="G11" s="17">
        <v>0.15562124331041</v>
      </c>
      <c r="H11" s="17">
        <v>7.1169612830017007E-2</v>
      </c>
      <c r="I11" s="17">
        <v>5.4808619572363798E-2</v>
      </c>
      <c r="J11" s="17">
        <v>5.7437814693918399E-2</v>
      </c>
      <c r="K11" s="17">
        <v>3.03456032191569E-2</v>
      </c>
      <c r="L11" s="17">
        <v>0</v>
      </c>
      <c r="M11" s="17"/>
      <c r="N11" s="17">
        <v>5.7280946253456602E-2</v>
      </c>
      <c r="O11" s="17">
        <v>4.5291548305912699E-2</v>
      </c>
      <c r="P11" s="17">
        <v>9.0458870871223299E-2</v>
      </c>
      <c r="Q11" s="17">
        <v>8.9017295812713296E-2</v>
      </c>
      <c r="R11" s="17"/>
      <c r="S11" s="17">
        <v>6.6666666666666693E-2</v>
      </c>
      <c r="T11" s="17">
        <v>7.6190476190476197E-2</v>
      </c>
      <c r="U11" s="17">
        <v>0</v>
      </c>
      <c r="V11" s="17">
        <v>7.9365079365079402E-2</v>
      </c>
      <c r="W11" s="17">
        <v>0.101694915254237</v>
      </c>
      <c r="X11" s="17">
        <v>5.0632911392405097E-2</v>
      </c>
      <c r="Y11" s="17">
        <v>0.1</v>
      </c>
      <c r="Z11" s="17">
        <v>4.6511627906976702E-2</v>
      </c>
      <c r="AA11" s="17">
        <v>4.4444444444444398E-2</v>
      </c>
      <c r="AB11" s="17"/>
      <c r="AC11" s="17">
        <v>6.3940561315823902E-2</v>
      </c>
      <c r="AD11" s="17">
        <v>4.7471489685434701E-2</v>
      </c>
      <c r="AE11" s="17">
        <v>0.13014763478345401</v>
      </c>
      <c r="AF11" s="17"/>
      <c r="AG11" s="17">
        <v>5.1638988520504303E-2</v>
      </c>
      <c r="AH11" s="17">
        <v>4.3447595318399299E-2</v>
      </c>
      <c r="AI11" s="17">
        <v>8.3264638677453706E-2</v>
      </c>
      <c r="AJ11" s="17">
        <v>0</v>
      </c>
      <c r="AK11" s="17">
        <v>0.11301091354343901</v>
      </c>
      <c r="AL11" s="17"/>
      <c r="AM11" s="17">
        <v>0.17359747646096901</v>
      </c>
      <c r="AN11" s="17">
        <v>6.4064597232519199E-2</v>
      </c>
      <c r="AO11" s="17">
        <v>3.8862632102963299E-2</v>
      </c>
      <c r="AP11" s="17">
        <v>6.6430578790435804E-2</v>
      </c>
      <c r="AQ11" s="17">
        <v>8.1422461291404499E-2</v>
      </c>
      <c r="AR11" s="17"/>
      <c r="AS11" s="17">
        <v>3.9819971463485503E-2</v>
      </c>
      <c r="AT11" s="17">
        <v>6.7855674479085401E-2</v>
      </c>
      <c r="AU11" s="17">
        <v>5.60946776900157E-2</v>
      </c>
      <c r="AV11" s="17">
        <v>0.10487989419299799</v>
      </c>
      <c r="AW11" s="17"/>
      <c r="AX11" s="17">
        <v>4.8904497292041098E-2</v>
      </c>
      <c r="AY11" s="17"/>
      <c r="AZ11" s="17">
        <v>5.7540665826372898E-2</v>
      </c>
      <c r="BA11" s="17">
        <v>8.5169529354723994E-2</v>
      </c>
      <c r="BB11" s="17">
        <v>4.6661691908896998E-2</v>
      </c>
      <c r="BC11" s="17"/>
      <c r="BD11" s="17">
        <v>2.8225292854244102E-2</v>
      </c>
      <c r="BE11" s="17">
        <v>9.43410826706685E-2</v>
      </c>
    </row>
    <row r="12" spans="2:57" x14ac:dyDescent="0.35">
      <c r="B12" s="18" t="s">
        <v>106</v>
      </c>
      <c r="C12" s="17">
        <v>2.40736613567488E-2</v>
      </c>
      <c r="D12" s="17">
        <v>1.19632724787362E-2</v>
      </c>
      <c r="E12" s="17">
        <v>3.1309047663426702E-2</v>
      </c>
      <c r="F12" s="17"/>
      <c r="G12" s="17">
        <v>0</v>
      </c>
      <c r="H12" s="17">
        <v>3.0518868716551299E-2</v>
      </c>
      <c r="I12" s="17">
        <v>3.2764670364550601E-2</v>
      </c>
      <c r="J12" s="17">
        <v>2.42550778641401E-2</v>
      </c>
      <c r="K12" s="17">
        <v>2.1492670070903701E-2</v>
      </c>
      <c r="L12" s="17">
        <v>0</v>
      </c>
      <c r="M12" s="17"/>
      <c r="N12" s="17">
        <v>2.2456549832092301E-2</v>
      </c>
      <c r="O12" s="17">
        <v>3.5053019468339601E-2</v>
      </c>
      <c r="P12" s="17">
        <v>9.3026052408202407E-3</v>
      </c>
      <c r="Q12" s="17">
        <v>2.8068624674872599E-2</v>
      </c>
      <c r="R12" s="17"/>
      <c r="S12" s="17">
        <v>3.3333333333333298E-2</v>
      </c>
      <c r="T12" s="17">
        <v>1.9047619047619001E-2</v>
      </c>
      <c r="U12" s="17">
        <v>5.8823529411764698E-2</v>
      </c>
      <c r="V12" s="17">
        <v>0</v>
      </c>
      <c r="W12" s="17">
        <v>1.6949152542372899E-2</v>
      </c>
      <c r="X12" s="17">
        <v>3.7974683544303799E-2</v>
      </c>
      <c r="Y12" s="17">
        <v>2.8571428571428598E-2</v>
      </c>
      <c r="Z12" s="17">
        <v>0</v>
      </c>
      <c r="AA12" s="17">
        <v>1.1111111111111099E-2</v>
      </c>
      <c r="AB12" s="17"/>
      <c r="AC12" s="17">
        <v>2.24770638657543E-2</v>
      </c>
      <c r="AD12" s="17">
        <v>2.21199504231483E-2</v>
      </c>
      <c r="AE12" s="17">
        <v>4.9646145453967797E-2</v>
      </c>
      <c r="AF12" s="17"/>
      <c r="AG12" s="17">
        <v>1.25283738032444E-2</v>
      </c>
      <c r="AH12" s="17">
        <v>2.7593352879991401E-2</v>
      </c>
      <c r="AI12" s="17">
        <v>6.0589725234502803E-2</v>
      </c>
      <c r="AJ12" s="17">
        <v>0</v>
      </c>
      <c r="AK12" s="17">
        <v>3.85553045871313E-2</v>
      </c>
      <c r="AL12" s="17"/>
      <c r="AM12" s="17">
        <v>1.55076366236653E-2</v>
      </c>
      <c r="AN12" s="17">
        <v>4.0720952707716099E-2</v>
      </c>
      <c r="AO12" s="17">
        <v>2.5838811058758002E-2</v>
      </c>
      <c r="AP12" s="17">
        <v>1.12408100983593E-2</v>
      </c>
      <c r="AQ12" s="17">
        <v>0</v>
      </c>
      <c r="AR12" s="17"/>
      <c r="AS12" s="17">
        <v>1.67225405720864E-2</v>
      </c>
      <c r="AT12" s="17">
        <v>2.7471438362353301E-2</v>
      </c>
      <c r="AU12" s="17">
        <v>1.8590473957836199E-2</v>
      </c>
      <c r="AV12" s="17">
        <v>3.6631856253572299E-2</v>
      </c>
      <c r="AW12" s="17"/>
      <c r="AX12" s="17">
        <v>2.5232288786787099E-2</v>
      </c>
      <c r="AY12" s="17"/>
      <c r="AZ12" s="17">
        <v>2.2857424872158801E-2</v>
      </c>
      <c r="BA12" s="17">
        <v>2.3026273735909899E-2</v>
      </c>
      <c r="BB12" s="17">
        <v>2.8246340388576301E-2</v>
      </c>
      <c r="BC12" s="17"/>
      <c r="BD12" s="17">
        <v>1.4080241680588501E-2</v>
      </c>
      <c r="BE12" s="17">
        <v>3.3776932674726298E-2</v>
      </c>
    </row>
    <row r="13" spans="2:57" x14ac:dyDescent="0.35">
      <c r="B13" s="18" t="s">
        <v>107</v>
      </c>
      <c r="C13" s="17">
        <v>1.2443026196701901E-2</v>
      </c>
      <c r="D13" s="17">
        <v>1.8974125247534598E-2</v>
      </c>
      <c r="E13" s="17">
        <v>8.6605521873024897E-3</v>
      </c>
      <c r="F13" s="17"/>
      <c r="G13" s="17">
        <v>2.6352505130571399E-2</v>
      </c>
      <c r="H13" s="17">
        <v>9.6172446559859796E-3</v>
      </c>
      <c r="I13" s="17">
        <v>1.0167887778659601E-2</v>
      </c>
      <c r="J13" s="17">
        <v>7.6418191078017799E-3</v>
      </c>
      <c r="K13" s="17">
        <v>2.2834154993273799E-2</v>
      </c>
      <c r="L13" s="17">
        <v>0</v>
      </c>
      <c r="M13" s="17"/>
      <c r="N13" s="17">
        <v>6.03860520569428E-3</v>
      </c>
      <c r="O13" s="17">
        <v>5.2857292592100704E-3</v>
      </c>
      <c r="P13" s="17">
        <v>9.0988338879260892E-3</v>
      </c>
      <c r="Q13" s="17">
        <v>7.0216918502475606E-2</v>
      </c>
      <c r="R13" s="17"/>
      <c r="S13" s="17">
        <v>3.3333333333333298E-2</v>
      </c>
      <c r="T13" s="17">
        <v>0</v>
      </c>
      <c r="U13" s="17">
        <v>0</v>
      </c>
      <c r="V13" s="17">
        <v>1.58730158730159E-2</v>
      </c>
      <c r="W13" s="17">
        <v>1.6949152542372899E-2</v>
      </c>
      <c r="X13" s="17">
        <v>3.7974683544303799E-2</v>
      </c>
      <c r="Y13" s="17">
        <v>0</v>
      </c>
      <c r="Z13" s="17">
        <v>0</v>
      </c>
      <c r="AA13" s="17">
        <v>0</v>
      </c>
      <c r="AB13" s="17"/>
      <c r="AC13" s="17">
        <v>1.3886078822214499E-2</v>
      </c>
      <c r="AD13" s="17">
        <v>2.5184298001056701E-3</v>
      </c>
      <c r="AE13" s="17">
        <v>6.0795457103173703E-2</v>
      </c>
      <c r="AF13" s="17"/>
      <c r="AG13" s="17">
        <v>1.3596056144621199E-2</v>
      </c>
      <c r="AH13" s="17">
        <v>9.4247845291388199E-3</v>
      </c>
      <c r="AI13" s="17">
        <v>0</v>
      </c>
      <c r="AJ13" s="17">
        <v>0</v>
      </c>
      <c r="AK13" s="17">
        <v>0</v>
      </c>
      <c r="AL13" s="17"/>
      <c r="AM13" s="17">
        <v>3.1362571827996899E-2</v>
      </c>
      <c r="AN13" s="17">
        <v>8.3555841188810692E-3</v>
      </c>
      <c r="AO13" s="17">
        <v>1.15470104913202E-2</v>
      </c>
      <c r="AP13" s="17">
        <v>1.01783183002792E-2</v>
      </c>
      <c r="AQ13" s="17">
        <v>3.9307395106195298E-2</v>
      </c>
      <c r="AR13" s="17"/>
      <c r="AS13" s="17">
        <v>1.6523976302622301E-2</v>
      </c>
      <c r="AT13" s="17">
        <v>3.6329753019068499E-3</v>
      </c>
      <c r="AU13" s="17">
        <v>1.8797580133180902E-2</v>
      </c>
      <c r="AV13" s="17">
        <v>1.69213143100258E-2</v>
      </c>
      <c r="AW13" s="17"/>
      <c r="AX13" s="17">
        <v>8.3074818060465093E-3</v>
      </c>
      <c r="AY13" s="17"/>
      <c r="AZ13" s="17">
        <v>1.2878359878769801E-2</v>
      </c>
      <c r="BA13" s="17">
        <v>3.4950094880542302E-3</v>
      </c>
      <c r="BB13" s="17">
        <v>2.40700669735367E-2</v>
      </c>
      <c r="BC13" s="17"/>
      <c r="BD13" s="17">
        <v>1.03306394367453E-2</v>
      </c>
      <c r="BE13" s="17">
        <v>1.7710495961859401E-2</v>
      </c>
    </row>
    <row r="14" spans="2:57" x14ac:dyDescent="0.35">
      <c r="B14" s="18" t="s">
        <v>81</v>
      </c>
      <c r="C14" s="17">
        <v>1.40056022408964E-3</v>
      </c>
      <c r="D14" s="17">
        <v>3.7932327371602501E-3</v>
      </c>
      <c r="E14" s="17">
        <v>0</v>
      </c>
      <c r="F14" s="17"/>
      <c r="G14" s="17">
        <v>0</v>
      </c>
      <c r="H14" s="17">
        <v>5.0950427789209704E-3</v>
      </c>
      <c r="I14" s="17">
        <v>0</v>
      </c>
      <c r="J14" s="17">
        <v>0</v>
      </c>
      <c r="K14" s="17">
        <v>0</v>
      </c>
      <c r="L14" s="17">
        <v>0</v>
      </c>
      <c r="M14" s="17"/>
      <c r="N14" s="17">
        <v>0</v>
      </c>
      <c r="O14" s="17">
        <v>0</v>
      </c>
      <c r="P14" s="17">
        <v>9.7487505942065195E-3</v>
      </c>
      <c r="Q14" s="17">
        <v>0</v>
      </c>
      <c r="R14" s="17"/>
      <c r="S14" s="17">
        <v>0</v>
      </c>
      <c r="T14" s="17">
        <v>0</v>
      </c>
      <c r="U14" s="17">
        <v>0</v>
      </c>
      <c r="V14" s="17">
        <v>0</v>
      </c>
      <c r="W14" s="17">
        <v>0</v>
      </c>
      <c r="X14" s="17">
        <v>0</v>
      </c>
      <c r="Y14" s="17">
        <v>1.4285714285714299E-2</v>
      </c>
      <c r="Z14" s="17">
        <v>0</v>
      </c>
      <c r="AA14" s="17">
        <v>0</v>
      </c>
      <c r="AB14" s="17"/>
      <c r="AC14" s="17">
        <v>0</v>
      </c>
      <c r="AD14" s="17">
        <v>2.6983176429703701E-3</v>
      </c>
      <c r="AE14" s="17">
        <v>0</v>
      </c>
      <c r="AF14" s="17"/>
      <c r="AG14" s="17">
        <v>0</v>
      </c>
      <c r="AH14" s="17">
        <v>3.3659944746924301E-3</v>
      </c>
      <c r="AI14" s="17">
        <v>0</v>
      </c>
      <c r="AJ14" s="17">
        <v>0</v>
      </c>
      <c r="AK14" s="17">
        <v>0</v>
      </c>
      <c r="AL14" s="17"/>
      <c r="AM14" s="17">
        <v>1.6615324953927101E-2</v>
      </c>
      <c r="AN14" s="17">
        <v>0</v>
      </c>
      <c r="AO14" s="17">
        <v>0</v>
      </c>
      <c r="AP14" s="17">
        <v>0</v>
      </c>
      <c r="AQ14" s="17">
        <v>0</v>
      </c>
      <c r="AR14" s="17"/>
      <c r="AS14" s="17">
        <v>0</v>
      </c>
      <c r="AT14" s="17">
        <v>0</v>
      </c>
      <c r="AU14" s="17">
        <v>0</v>
      </c>
      <c r="AV14" s="17">
        <v>9.0649898089423808E-3</v>
      </c>
      <c r="AW14" s="17"/>
      <c r="AX14" s="17">
        <v>1.7643692230146801E-3</v>
      </c>
      <c r="AY14" s="17"/>
      <c r="AZ14" s="17">
        <v>0</v>
      </c>
      <c r="BA14" s="17">
        <v>3.7446530229152401E-3</v>
      </c>
      <c r="BB14" s="17">
        <v>0</v>
      </c>
      <c r="BC14" s="17"/>
      <c r="BD14" s="17">
        <v>0</v>
      </c>
      <c r="BE14" s="17">
        <v>3.09192365382059E-3</v>
      </c>
    </row>
    <row r="15" spans="2:57" x14ac:dyDescent="0.35">
      <c r="B15" s="18" t="s">
        <v>108</v>
      </c>
      <c r="C15" s="21">
        <v>0.89857285201467596</v>
      </c>
      <c r="D15" s="21">
        <v>0.903760825399885</v>
      </c>
      <c r="E15" s="21">
        <v>0.89727569713892197</v>
      </c>
      <c r="F15" s="21"/>
      <c r="G15" s="21">
        <v>0.81802625155901798</v>
      </c>
      <c r="H15" s="21">
        <v>0.883599231018525</v>
      </c>
      <c r="I15" s="21">
        <v>0.902258822284426</v>
      </c>
      <c r="J15" s="21">
        <v>0.91066528833413996</v>
      </c>
      <c r="K15" s="21">
        <v>0.92532757171666602</v>
      </c>
      <c r="L15" s="21">
        <v>1</v>
      </c>
      <c r="M15" s="21"/>
      <c r="N15" s="21">
        <v>0.91422389870875698</v>
      </c>
      <c r="O15" s="21">
        <v>0.91436970296653797</v>
      </c>
      <c r="P15" s="21">
        <v>0.88139093940582403</v>
      </c>
      <c r="Q15" s="21">
        <v>0.81269716100993805</v>
      </c>
      <c r="R15" s="21"/>
      <c r="S15" s="21">
        <v>0.86666666666666703</v>
      </c>
      <c r="T15" s="21">
        <v>0.90476190476190499</v>
      </c>
      <c r="U15" s="21">
        <v>0.94117647058823495</v>
      </c>
      <c r="V15" s="21">
        <v>0.90476190476190499</v>
      </c>
      <c r="W15" s="21">
        <v>0.86440677966101698</v>
      </c>
      <c r="X15" s="21">
        <v>0.873417721518987</v>
      </c>
      <c r="Y15" s="21">
        <v>0.85714285714285698</v>
      </c>
      <c r="Z15" s="21">
        <v>0.95348837209302295</v>
      </c>
      <c r="AA15" s="21">
        <v>0.94444444444444398</v>
      </c>
      <c r="AB15" s="21"/>
      <c r="AC15" s="21">
        <v>0.89969629599620704</v>
      </c>
      <c r="AD15" s="21">
        <v>0.92519181244834103</v>
      </c>
      <c r="AE15" s="21">
        <v>0.75941076265940399</v>
      </c>
      <c r="AF15" s="21"/>
      <c r="AG15" s="21">
        <v>0.92223658153163002</v>
      </c>
      <c r="AH15" s="21">
        <v>0.91616827279777802</v>
      </c>
      <c r="AI15" s="21">
        <v>0.85614563608804395</v>
      </c>
      <c r="AJ15" s="21">
        <v>1</v>
      </c>
      <c r="AK15" s="21">
        <v>0.84843378186942997</v>
      </c>
      <c r="AL15" s="21"/>
      <c r="AM15" s="21">
        <v>0.76291699013344205</v>
      </c>
      <c r="AN15" s="21">
        <v>0.88685886594088403</v>
      </c>
      <c r="AO15" s="21">
        <v>0.923751546346959</v>
      </c>
      <c r="AP15" s="21">
        <v>0.91215029281092597</v>
      </c>
      <c r="AQ15" s="21">
        <v>0.87927014360239997</v>
      </c>
      <c r="AR15" s="21"/>
      <c r="AS15" s="21">
        <v>0.92693351166180604</v>
      </c>
      <c r="AT15" s="21">
        <v>0.901039911856655</v>
      </c>
      <c r="AU15" s="21">
        <v>0.90651726821896705</v>
      </c>
      <c r="AV15" s="21">
        <v>0.83250194543446199</v>
      </c>
      <c r="AW15" s="21"/>
      <c r="AX15" s="21">
        <v>0.91579136289211105</v>
      </c>
      <c r="AY15" s="21"/>
      <c r="AZ15" s="21">
        <v>0.90672354942269795</v>
      </c>
      <c r="BA15" s="21">
        <v>0.884564534398397</v>
      </c>
      <c r="BB15" s="21">
        <v>0.90102190072899002</v>
      </c>
      <c r="BC15" s="21"/>
      <c r="BD15" s="21">
        <v>0.94736382602842195</v>
      </c>
      <c r="BE15" s="21">
        <v>0.85107956503892501</v>
      </c>
    </row>
    <row r="16" spans="2:57" x14ac:dyDescent="0.35">
      <c r="B16" s="18" t="s">
        <v>109</v>
      </c>
      <c r="C16" s="21">
        <v>3.6516687553450701E-2</v>
      </c>
      <c r="D16" s="21">
        <v>3.0937397726270799E-2</v>
      </c>
      <c r="E16" s="21">
        <v>3.9969599850729197E-2</v>
      </c>
      <c r="F16" s="21"/>
      <c r="G16" s="21">
        <v>2.6352505130571399E-2</v>
      </c>
      <c r="H16" s="21">
        <v>4.0136113372537301E-2</v>
      </c>
      <c r="I16" s="21">
        <v>4.2932558143210203E-2</v>
      </c>
      <c r="J16" s="21">
        <v>3.1896896971941799E-2</v>
      </c>
      <c r="K16" s="21">
        <v>4.4326825064177601E-2</v>
      </c>
      <c r="L16" s="21">
        <v>0</v>
      </c>
      <c r="M16" s="21"/>
      <c r="N16" s="21">
        <v>2.8495155037786601E-2</v>
      </c>
      <c r="O16" s="21">
        <v>4.0338748727549702E-2</v>
      </c>
      <c r="P16" s="21">
        <v>1.84014391287463E-2</v>
      </c>
      <c r="Q16" s="21">
        <v>9.8285543177348195E-2</v>
      </c>
      <c r="R16" s="21"/>
      <c r="S16" s="21">
        <v>6.6666666666666693E-2</v>
      </c>
      <c r="T16" s="21">
        <v>1.9047619047619001E-2</v>
      </c>
      <c r="U16" s="21">
        <v>5.8823529411764698E-2</v>
      </c>
      <c r="V16" s="21">
        <v>1.58730158730159E-2</v>
      </c>
      <c r="W16" s="21">
        <v>3.3898305084745797E-2</v>
      </c>
      <c r="X16" s="21">
        <v>7.5949367088607597E-2</v>
      </c>
      <c r="Y16" s="21">
        <v>2.8571428571428598E-2</v>
      </c>
      <c r="Z16" s="21">
        <v>0</v>
      </c>
      <c r="AA16" s="21">
        <v>1.1111111111111099E-2</v>
      </c>
      <c r="AB16" s="21"/>
      <c r="AC16" s="21">
        <v>3.6363142687968801E-2</v>
      </c>
      <c r="AD16" s="21">
        <v>2.4638380223254E-2</v>
      </c>
      <c r="AE16" s="21">
        <v>0.110441602557142</v>
      </c>
      <c r="AF16" s="21"/>
      <c r="AG16" s="21">
        <v>2.61244299478657E-2</v>
      </c>
      <c r="AH16" s="21">
        <v>3.7018137409130202E-2</v>
      </c>
      <c r="AI16" s="21">
        <v>6.0589725234502803E-2</v>
      </c>
      <c r="AJ16" s="21">
        <v>0</v>
      </c>
      <c r="AK16" s="21">
        <v>3.85553045871313E-2</v>
      </c>
      <c r="AL16" s="21"/>
      <c r="AM16" s="21">
        <v>4.6870208451662197E-2</v>
      </c>
      <c r="AN16" s="21">
        <v>4.9076536826597197E-2</v>
      </c>
      <c r="AO16" s="21">
        <v>3.7385821550078101E-2</v>
      </c>
      <c r="AP16" s="21">
        <v>2.14191283986385E-2</v>
      </c>
      <c r="AQ16" s="21">
        <v>3.9307395106195298E-2</v>
      </c>
      <c r="AR16" s="21"/>
      <c r="AS16" s="21">
        <v>3.3246516874708698E-2</v>
      </c>
      <c r="AT16" s="21">
        <v>3.11044136642602E-2</v>
      </c>
      <c r="AU16" s="21">
        <v>3.7388054091017101E-2</v>
      </c>
      <c r="AV16" s="21">
        <v>5.3553170563598103E-2</v>
      </c>
      <c r="AW16" s="21"/>
      <c r="AX16" s="21">
        <v>3.3539770592833598E-2</v>
      </c>
      <c r="AY16" s="21"/>
      <c r="AZ16" s="21">
        <v>3.5735784750928597E-2</v>
      </c>
      <c r="BA16" s="21">
        <v>2.6521283223964201E-2</v>
      </c>
      <c r="BB16" s="21">
        <v>5.2316407362113002E-2</v>
      </c>
      <c r="BC16" s="21"/>
      <c r="BD16" s="21">
        <v>2.4410881117333801E-2</v>
      </c>
      <c r="BE16" s="21">
        <v>5.1487428636585703E-2</v>
      </c>
    </row>
    <row r="17" spans="2:57" x14ac:dyDescent="0.35">
      <c r="B17" s="18" t="s">
        <v>110</v>
      </c>
      <c r="C17" s="22">
        <v>0.86205616446122502</v>
      </c>
      <c r="D17" s="22">
        <v>0.87282342767361398</v>
      </c>
      <c r="E17" s="22">
        <v>0.85730609728819196</v>
      </c>
      <c r="F17" s="22"/>
      <c r="G17" s="22">
        <v>0.79167374642844701</v>
      </c>
      <c r="H17" s="22">
        <v>0.84346311764598803</v>
      </c>
      <c r="I17" s="22">
        <v>0.85932626414121605</v>
      </c>
      <c r="J17" s="22">
        <v>0.87876839136219798</v>
      </c>
      <c r="K17" s="22">
        <v>0.88100074665248795</v>
      </c>
      <c r="L17" s="22">
        <v>1</v>
      </c>
      <c r="M17" s="22"/>
      <c r="N17" s="22">
        <v>0.88572874367096999</v>
      </c>
      <c r="O17" s="22">
        <v>0.87403095423898802</v>
      </c>
      <c r="P17" s="22">
        <v>0.86298950027707799</v>
      </c>
      <c r="Q17" s="22">
        <v>0.71441161783259</v>
      </c>
      <c r="R17" s="22"/>
      <c r="S17" s="22">
        <v>0.8</v>
      </c>
      <c r="T17" s="22">
        <v>0.88571428571428601</v>
      </c>
      <c r="U17" s="22">
        <v>0.88235294117647101</v>
      </c>
      <c r="V17" s="22">
        <v>0.88888888888888895</v>
      </c>
      <c r="W17" s="22">
        <v>0.83050847457627097</v>
      </c>
      <c r="X17" s="22">
        <v>0.79746835443038</v>
      </c>
      <c r="Y17" s="22">
        <v>0.82857142857142896</v>
      </c>
      <c r="Z17" s="22">
        <v>0.95348837209302295</v>
      </c>
      <c r="AA17" s="22">
        <v>0.93333333333333302</v>
      </c>
      <c r="AB17" s="22"/>
      <c r="AC17" s="22">
        <v>0.86333315330823901</v>
      </c>
      <c r="AD17" s="22">
        <v>0.90055343222508699</v>
      </c>
      <c r="AE17" s="22">
        <v>0.64896916010226302</v>
      </c>
      <c r="AF17" s="22"/>
      <c r="AG17" s="22">
        <v>0.89611215158376401</v>
      </c>
      <c r="AH17" s="22">
        <v>0.87915013538864795</v>
      </c>
      <c r="AI17" s="22">
        <v>0.79555591085354105</v>
      </c>
      <c r="AJ17" s="22">
        <v>1</v>
      </c>
      <c r="AK17" s="22">
        <v>0.809878477282298</v>
      </c>
      <c r="AL17" s="22"/>
      <c r="AM17" s="22">
        <v>0.71604678168177904</v>
      </c>
      <c r="AN17" s="22">
        <v>0.83778232911428596</v>
      </c>
      <c r="AO17" s="22">
        <v>0.88636572479688003</v>
      </c>
      <c r="AP17" s="22">
        <v>0.89073116441228695</v>
      </c>
      <c r="AQ17" s="22">
        <v>0.839962748496205</v>
      </c>
      <c r="AR17" s="22"/>
      <c r="AS17" s="22">
        <v>0.89368699478709701</v>
      </c>
      <c r="AT17" s="22">
        <v>0.86993549819239402</v>
      </c>
      <c r="AU17" s="22">
        <v>0.86912921412794997</v>
      </c>
      <c r="AV17" s="22">
        <v>0.778948774870864</v>
      </c>
      <c r="AW17" s="22"/>
      <c r="AX17" s="22">
        <v>0.88225159229927697</v>
      </c>
      <c r="AY17" s="22"/>
      <c r="AZ17" s="22">
        <v>0.87098776467176997</v>
      </c>
      <c r="BA17" s="22">
        <v>0.85804325117443203</v>
      </c>
      <c r="BB17" s="22">
        <v>0.84870549336687695</v>
      </c>
      <c r="BC17" s="22"/>
      <c r="BD17" s="22">
        <v>0.92295294491108804</v>
      </c>
      <c r="BE17" s="22">
        <v>0.79959213640233995</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0.45564221625534301</v>
      </c>
      <c r="D9" s="17">
        <v>0.454194828867164</v>
      </c>
      <c r="E9" s="17">
        <v>0.456164747046437</v>
      </c>
      <c r="F9" s="17"/>
      <c r="G9" s="17">
        <v>0.392727196239125</v>
      </c>
      <c r="H9" s="17">
        <v>0.45886995376579698</v>
      </c>
      <c r="I9" s="17">
        <v>0.46252393279938198</v>
      </c>
      <c r="J9" s="17">
        <v>0.50860523170115901</v>
      </c>
      <c r="K9" s="17">
        <v>0.36146579571439302</v>
      </c>
      <c r="L9" s="17">
        <v>0.60163512616715398</v>
      </c>
      <c r="M9" s="17"/>
      <c r="N9" s="17">
        <v>0.45700007234739698</v>
      </c>
      <c r="O9" s="17">
        <v>0.47189023351177001</v>
      </c>
      <c r="P9" s="17">
        <v>0.453676308037466</v>
      </c>
      <c r="Q9" s="17">
        <v>0.41578962490934102</v>
      </c>
      <c r="R9" s="17"/>
      <c r="S9" s="17">
        <v>0.53333333333333299</v>
      </c>
      <c r="T9" s="17">
        <v>0.419047619047619</v>
      </c>
      <c r="U9" s="17">
        <v>0.47058823529411797</v>
      </c>
      <c r="V9" s="17">
        <v>0.41269841269841301</v>
      </c>
      <c r="W9" s="17">
        <v>0.45762711864406802</v>
      </c>
      <c r="X9" s="17">
        <v>0.392405063291139</v>
      </c>
      <c r="Y9" s="17">
        <v>0.45714285714285702</v>
      </c>
      <c r="Z9" s="17">
        <v>0.46511627906976699</v>
      </c>
      <c r="AA9" s="17">
        <v>0.47777777777777802</v>
      </c>
      <c r="AB9" s="17"/>
      <c r="AC9" s="17">
        <v>0.43972738284454299</v>
      </c>
      <c r="AD9" s="17">
        <v>0.47907048927659102</v>
      </c>
      <c r="AE9" s="17">
        <v>0.42996414694356</v>
      </c>
      <c r="AF9" s="17"/>
      <c r="AG9" s="17">
        <v>0.42097275129410799</v>
      </c>
      <c r="AH9" s="17">
        <v>0.51473101940480304</v>
      </c>
      <c r="AI9" s="17">
        <v>0.32180744134115802</v>
      </c>
      <c r="AJ9" s="17">
        <v>0.42283614938640601</v>
      </c>
      <c r="AK9" s="17">
        <v>0.48671995739127499</v>
      </c>
      <c r="AL9" s="17"/>
      <c r="AM9" s="17">
        <v>0.34860298539330498</v>
      </c>
      <c r="AN9" s="17">
        <v>0.44461514948870601</v>
      </c>
      <c r="AO9" s="17">
        <v>0.47795114329782701</v>
      </c>
      <c r="AP9" s="17">
        <v>0.45985218155778801</v>
      </c>
      <c r="AQ9" s="17">
        <v>0.35201313425191399</v>
      </c>
      <c r="AR9" s="17"/>
      <c r="AS9" s="17">
        <v>0.47904900476449302</v>
      </c>
      <c r="AT9" s="17">
        <v>0.47125554389198698</v>
      </c>
      <c r="AU9" s="17">
        <v>0.44291168760849797</v>
      </c>
      <c r="AV9" s="17">
        <v>0.39672650677505999</v>
      </c>
      <c r="AW9" s="17"/>
      <c r="AX9" s="17">
        <v>0.45682386695190702</v>
      </c>
      <c r="AY9" s="17"/>
      <c r="AZ9" s="17">
        <v>0.41609175157674</v>
      </c>
      <c r="BA9" s="17">
        <v>0.49137139333829599</v>
      </c>
      <c r="BB9" s="17">
        <v>0.44037103640700498</v>
      </c>
      <c r="BC9" s="17"/>
      <c r="BD9" s="17">
        <v>0.45638513815209703</v>
      </c>
      <c r="BE9" s="17">
        <v>0.45895708251754602</v>
      </c>
    </row>
    <row r="10" spans="2:57" x14ac:dyDescent="0.35">
      <c r="B10" s="18" t="s">
        <v>104</v>
      </c>
      <c r="C10" s="17">
        <v>0.43274412781634403</v>
      </c>
      <c r="D10" s="17">
        <v>0.408799504172561</v>
      </c>
      <c r="E10" s="17">
        <v>0.446630000654269</v>
      </c>
      <c r="F10" s="17"/>
      <c r="G10" s="17">
        <v>0.44948976971195898</v>
      </c>
      <c r="H10" s="17">
        <v>0.38262905217471199</v>
      </c>
      <c r="I10" s="17">
        <v>0.45465327903889602</v>
      </c>
      <c r="J10" s="17">
        <v>0.45401641872480097</v>
      </c>
      <c r="K10" s="17">
        <v>0.49175407029358198</v>
      </c>
      <c r="L10" s="17">
        <v>0.32931248424474502</v>
      </c>
      <c r="M10" s="17"/>
      <c r="N10" s="17">
        <v>0.43545689371534302</v>
      </c>
      <c r="O10" s="17">
        <v>0.429120517596985</v>
      </c>
      <c r="P10" s="17">
        <v>0.43378052062697597</v>
      </c>
      <c r="Q10" s="17">
        <v>0.41255856319380502</v>
      </c>
      <c r="R10" s="17"/>
      <c r="S10" s="17">
        <v>0.36666666666666697</v>
      </c>
      <c r="T10" s="17">
        <v>0.43809523809523798</v>
      </c>
      <c r="U10" s="17">
        <v>0.47058823529411797</v>
      </c>
      <c r="V10" s="17">
        <v>0.44444444444444497</v>
      </c>
      <c r="W10" s="17">
        <v>0.42372881355932202</v>
      </c>
      <c r="X10" s="17">
        <v>0.493670886075949</v>
      </c>
      <c r="Y10" s="17">
        <v>0.42857142857142899</v>
      </c>
      <c r="Z10" s="17">
        <v>0.44186046511627902</v>
      </c>
      <c r="AA10" s="17">
        <v>0.422222222222222</v>
      </c>
      <c r="AB10" s="17"/>
      <c r="AC10" s="17">
        <v>0.45567420026343702</v>
      </c>
      <c r="AD10" s="17">
        <v>0.43427921127932601</v>
      </c>
      <c r="AE10" s="17">
        <v>0.331941320885974</v>
      </c>
      <c r="AF10" s="17"/>
      <c r="AG10" s="17">
        <v>0.42683253701797702</v>
      </c>
      <c r="AH10" s="17">
        <v>0.41663553100127798</v>
      </c>
      <c r="AI10" s="17">
        <v>0.54019735093826604</v>
      </c>
      <c r="AJ10" s="17">
        <v>0.37352596106910102</v>
      </c>
      <c r="AK10" s="17">
        <v>0.40301507139329701</v>
      </c>
      <c r="AL10" s="17"/>
      <c r="AM10" s="17">
        <v>0.51760293282255099</v>
      </c>
      <c r="AN10" s="17">
        <v>0.44734747684779402</v>
      </c>
      <c r="AO10" s="17">
        <v>0.40849580340022701</v>
      </c>
      <c r="AP10" s="17">
        <v>0.431953937899478</v>
      </c>
      <c r="AQ10" s="17">
        <v>0.52322548164728599</v>
      </c>
      <c r="AR10" s="17"/>
      <c r="AS10" s="17">
        <v>0.39814759902659802</v>
      </c>
      <c r="AT10" s="17">
        <v>0.42192151070113199</v>
      </c>
      <c r="AU10" s="17">
        <v>0.48400931549347398</v>
      </c>
      <c r="AV10" s="17">
        <v>0.445467714561258</v>
      </c>
      <c r="AW10" s="17"/>
      <c r="AX10" s="17">
        <v>0.43963054915413002</v>
      </c>
      <c r="AY10" s="17"/>
      <c r="AZ10" s="17">
        <v>0.469762183103548</v>
      </c>
      <c r="BA10" s="17">
        <v>0.40505276976167598</v>
      </c>
      <c r="BB10" s="17">
        <v>0.43755817782983403</v>
      </c>
      <c r="BC10" s="17"/>
      <c r="BD10" s="17">
        <v>0.425964211062204</v>
      </c>
      <c r="BE10" s="17">
        <v>0.42897512450308201</v>
      </c>
    </row>
    <row r="11" spans="2:57" x14ac:dyDescent="0.35">
      <c r="B11" s="18" t="s">
        <v>105</v>
      </c>
      <c r="C11" s="17">
        <v>8.2243110049065205E-2</v>
      </c>
      <c r="D11" s="17">
        <v>0.112399115875294</v>
      </c>
      <c r="E11" s="17">
        <v>6.4894874545081596E-2</v>
      </c>
      <c r="F11" s="17"/>
      <c r="G11" s="17">
        <v>0.115674127026876</v>
      </c>
      <c r="H11" s="17">
        <v>0.12102688000412801</v>
      </c>
      <c r="I11" s="17">
        <v>6.1257317576491097E-2</v>
      </c>
      <c r="J11" s="17">
        <v>2.88597637367899E-2</v>
      </c>
      <c r="K11" s="17">
        <v>9.13426913488216E-2</v>
      </c>
      <c r="L11" s="17">
        <v>6.9052389588100505E-2</v>
      </c>
      <c r="M11" s="17"/>
      <c r="N11" s="17">
        <v>8.3943994104390601E-2</v>
      </c>
      <c r="O11" s="17">
        <v>5.6369855327520903E-2</v>
      </c>
      <c r="P11" s="17">
        <v>9.3208518474717394E-2</v>
      </c>
      <c r="Q11" s="17">
        <v>0.129003988769439</v>
      </c>
      <c r="R11" s="17"/>
      <c r="S11" s="17">
        <v>8.3333333333333301E-2</v>
      </c>
      <c r="T11" s="17">
        <v>0.104761904761905</v>
      </c>
      <c r="U11" s="17">
        <v>0</v>
      </c>
      <c r="V11" s="17">
        <v>0.11111111111111099</v>
      </c>
      <c r="W11" s="17">
        <v>0.101694915254237</v>
      </c>
      <c r="X11" s="17">
        <v>5.0632911392405097E-2</v>
      </c>
      <c r="Y11" s="17">
        <v>0.114285714285714</v>
      </c>
      <c r="Z11" s="17">
        <v>9.3023255813953501E-2</v>
      </c>
      <c r="AA11" s="17">
        <v>7.7777777777777807E-2</v>
      </c>
      <c r="AB11" s="17"/>
      <c r="AC11" s="17">
        <v>8.5203086476763404E-2</v>
      </c>
      <c r="AD11" s="17">
        <v>6.7001011992709206E-2</v>
      </c>
      <c r="AE11" s="17">
        <v>0.134633647061005</v>
      </c>
      <c r="AF11" s="17"/>
      <c r="AG11" s="17">
        <v>0.111936993439905</v>
      </c>
      <c r="AH11" s="17">
        <v>5.1107262978682302E-2</v>
      </c>
      <c r="AI11" s="17">
        <v>0.119267150170907</v>
      </c>
      <c r="AJ11" s="17">
        <v>0.20363788954449299</v>
      </c>
      <c r="AK11" s="17">
        <v>6.6270714175707193E-2</v>
      </c>
      <c r="AL11" s="17"/>
      <c r="AM11" s="17">
        <v>9.9534478938540102E-2</v>
      </c>
      <c r="AN11" s="17">
        <v>6.7316420955783704E-2</v>
      </c>
      <c r="AO11" s="17">
        <v>9.3360184811407093E-2</v>
      </c>
      <c r="AP11" s="17">
        <v>6.9346992256215198E-2</v>
      </c>
      <c r="AQ11" s="17">
        <v>0.124761384100799</v>
      </c>
      <c r="AR11" s="17"/>
      <c r="AS11" s="17">
        <v>9.8943259261120201E-2</v>
      </c>
      <c r="AT11" s="17">
        <v>7.5301710586730505E-2</v>
      </c>
      <c r="AU11" s="17">
        <v>3.3415355405812398E-2</v>
      </c>
      <c r="AV11" s="17">
        <v>0.13843614231978801</v>
      </c>
      <c r="AW11" s="17"/>
      <c r="AX11" s="17">
        <v>8.0223001218648005E-2</v>
      </c>
      <c r="AY11" s="17"/>
      <c r="AZ11" s="17">
        <v>8.1248756176544507E-2</v>
      </c>
      <c r="BA11" s="17">
        <v>8.0504755350168794E-2</v>
      </c>
      <c r="BB11" s="17">
        <v>8.6500709218994901E-2</v>
      </c>
      <c r="BC11" s="17"/>
      <c r="BD11" s="17">
        <v>9.2517317631871807E-2</v>
      </c>
      <c r="BE11" s="17">
        <v>8.8095842192000395E-2</v>
      </c>
    </row>
    <row r="12" spans="2:57" x14ac:dyDescent="0.35">
      <c r="B12" s="18" t="s">
        <v>106</v>
      </c>
      <c r="C12" s="17">
        <v>2.07150175876907E-2</v>
      </c>
      <c r="D12" s="17">
        <v>1.2023107308669999E-2</v>
      </c>
      <c r="E12" s="17">
        <v>2.5924183513620601E-2</v>
      </c>
      <c r="F12" s="17"/>
      <c r="G12" s="17">
        <v>2.8786745063878901E-2</v>
      </c>
      <c r="H12" s="17">
        <v>2.2507267412914301E-2</v>
      </c>
      <c r="I12" s="17">
        <v>2.1565470585230999E-2</v>
      </c>
      <c r="J12" s="17">
        <v>0</v>
      </c>
      <c r="K12" s="17">
        <v>4.29853401418075E-2</v>
      </c>
      <c r="L12" s="17">
        <v>0</v>
      </c>
      <c r="M12" s="17"/>
      <c r="N12" s="17">
        <v>1.72639747573454E-2</v>
      </c>
      <c r="O12" s="17">
        <v>3.1811183783451102E-2</v>
      </c>
      <c r="P12" s="17">
        <v>1.9334652860841298E-2</v>
      </c>
      <c r="Q12" s="17">
        <v>1.38538355008101E-2</v>
      </c>
      <c r="R12" s="17"/>
      <c r="S12" s="17">
        <v>1.6666666666666701E-2</v>
      </c>
      <c r="T12" s="17">
        <v>3.8095238095238099E-2</v>
      </c>
      <c r="U12" s="17">
        <v>5.8823529411764698E-2</v>
      </c>
      <c r="V12" s="17">
        <v>1.58730158730159E-2</v>
      </c>
      <c r="W12" s="17">
        <v>0</v>
      </c>
      <c r="X12" s="17">
        <v>2.53164556962025E-2</v>
      </c>
      <c r="Y12" s="17">
        <v>0</v>
      </c>
      <c r="Z12" s="17">
        <v>0</v>
      </c>
      <c r="AA12" s="17">
        <v>1.1111111111111099E-2</v>
      </c>
      <c r="AB12" s="17"/>
      <c r="AC12" s="17">
        <v>4.93862737475027E-3</v>
      </c>
      <c r="AD12" s="17">
        <v>1.9649287451373901E-2</v>
      </c>
      <c r="AE12" s="17">
        <v>6.6535398249836203E-2</v>
      </c>
      <c r="AF12" s="17"/>
      <c r="AG12" s="17">
        <v>2.6290431017267E-2</v>
      </c>
      <c r="AH12" s="17">
        <v>1.40623769164928E-2</v>
      </c>
      <c r="AI12" s="17">
        <v>0</v>
      </c>
      <c r="AJ12" s="17">
        <v>0</v>
      </c>
      <c r="AK12" s="17">
        <v>4.3994257039721298E-2</v>
      </c>
      <c r="AL12" s="17"/>
      <c r="AM12" s="17">
        <v>3.4259602845604697E-2</v>
      </c>
      <c r="AN12" s="17">
        <v>3.3057492256688199E-2</v>
      </c>
      <c r="AO12" s="17">
        <v>1.1751255990847E-2</v>
      </c>
      <c r="AP12" s="17">
        <v>2.3119784598085402E-2</v>
      </c>
      <c r="AQ12" s="17">
        <v>0</v>
      </c>
      <c r="AR12" s="17"/>
      <c r="AS12" s="17">
        <v>1.7327349442666201E-2</v>
      </c>
      <c r="AT12" s="17">
        <v>2.0042764424666501E-2</v>
      </c>
      <c r="AU12" s="17">
        <v>3.3537478403274701E-2</v>
      </c>
      <c r="AV12" s="17">
        <v>1.00412194806746E-2</v>
      </c>
      <c r="AW12" s="17"/>
      <c r="AX12" s="17">
        <v>1.64560692118726E-2</v>
      </c>
      <c r="AY12" s="17"/>
      <c r="AZ12" s="17">
        <v>2.42485864871337E-2</v>
      </c>
      <c r="BA12" s="17">
        <v>1.5644328184623701E-2</v>
      </c>
      <c r="BB12" s="17">
        <v>2.4789670667886499E-2</v>
      </c>
      <c r="BC12" s="17"/>
      <c r="BD12" s="17">
        <v>2.1049093924944799E-2</v>
      </c>
      <c r="BE12" s="17">
        <v>8.7220145602354693E-3</v>
      </c>
    </row>
    <row r="13" spans="2:57" x14ac:dyDescent="0.35">
      <c r="B13" s="18" t="s">
        <v>107</v>
      </c>
      <c r="C13" s="17">
        <v>7.2142680267672397E-3</v>
      </c>
      <c r="D13" s="17">
        <v>8.6799803442247393E-3</v>
      </c>
      <c r="E13" s="17">
        <v>6.3861942405913702E-3</v>
      </c>
      <c r="F13" s="17"/>
      <c r="G13" s="17">
        <v>1.33221619581608E-2</v>
      </c>
      <c r="H13" s="17">
        <v>9.7237427913194792E-3</v>
      </c>
      <c r="I13" s="17">
        <v>0</v>
      </c>
      <c r="J13" s="17">
        <v>8.5185858372497005E-3</v>
      </c>
      <c r="K13" s="17">
        <v>1.2452102501396599E-2</v>
      </c>
      <c r="L13" s="17">
        <v>0</v>
      </c>
      <c r="M13" s="17"/>
      <c r="N13" s="17">
        <v>6.3350650755238103E-3</v>
      </c>
      <c r="O13" s="17">
        <v>1.08082097802738E-2</v>
      </c>
      <c r="P13" s="17">
        <v>0</v>
      </c>
      <c r="Q13" s="17">
        <v>1.38538355008101E-2</v>
      </c>
      <c r="R13" s="17"/>
      <c r="S13" s="17">
        <v>0</v>
      </c>
      <c r="T13" s="17">
        <v>0</v>
      </c>
      <c r="U13" s="17">
        <v>0</v>
      </c>
      <c r="V13" s="17">
        <v>1.58730158730159E-2</v>
      </c>
      <c r="W13" s="17">
        <v>1.6949152542372899E-2</v>
      </c>
      <c r="X13" s="17">
        <v>3.7974683544303799E-2</v>
      </c>
      <c r="Y13" s="17">
        <v>0</v>
      </c>
      <c r="Z13" s="17">
        <v>0</v>
      </c>
      <c r="AA13" s="17">
        <v>0</v>
      </c>
      <c r="AB13" s="17"/>
      <c r="AC13" s="17">
        <v>1.4456703040506599E-2</v>
      </c>
      <c r="AD13" s="17">
        <v>0</v>
      </c>
      <c r="AE13" s="17">
        <v>2.3989952275511199E-2</v>
      </c>
      <c r="AF13" s="17"/>
      <c r="AG13" s="17">
        <v>1.39672872307433E-2</v>
      </c>
      <c r="AH13" s="17">
        <v>0</v>
      </c>
      <c r="AI13" s="17">
        <v>1.8728057549669701E-2</v>
      </c>
      <c r="AJ13" s="17">
        <v>0</v>
      </c>
      <c r="AK13" s="17">
        <v>0</v>
      </c>
      <c r="AL13" s="17"/>
      <c r="AM13" s="17">
        <v>0</v>
      </c>
      <c r="AN13" s="17">
        <v>7.6634604510279402E-3</v>
      </c>
      <c r="AO13" s="17">
        <v>4.6264092528340902E-3</v>
      </c>
      <c r="AP13" s="17">
        <v>1.5727103688433799E-2</v>
      </c>
      <c r="AQ13" s="17">
        <v>0</v>
      </c>
      <c r="AR13" s="17"/>
      <c r="AS13" s="17">
        <v>6.5327875051225601E-3</v>
      </c>
      <c r="AT13" s="17">
        <v>1.14784703954839E-2</v>
      </c>
      <c r="AU13" s="17">
        <v>6.1261630889406903E-3</v>
      </c>
      <c r="AV13" s="17">
        <v>0</v>
      </c>
      <c r="AW13" s="17"/>
      <c r="AX13" s="17">
        <v>5.0508719724081299E-3</v>
      </c>
      <c r="AY13" s="17"/>
      <c r="AZ13" s="17">
        <v>8.64872265603343E-3</v>
      </c>
      <c r="BA13" s="17">
        <v>3.5732813655861102E-3</v>
      </c>
      <c r="BB13" s="17">
        <v>1.07804058762794E-2</v>
      </c>
      <c r="BC13" s="17"/>
      <c r="BD13" s="17">
        <v>4.0842392288825899E-3</v>
      </c>
      <c r="BE13" s="17">
        <v>1.206816180047E-2</v>
      </c>
    </row>
    <row r="14" spans="2:57" x14ac:dyDescent="0.35">
      <c r="B14" s="18" t="s">
        <v>81</v>
      </c>
      <c r="C14" s="17">
        <v>1.44126026478968E-3</v>
      </c>
      <c r="D14" s="17">
        <v>3.9034634320862802E-3</v>
      </c>
      <c r="E14" s="17">
        <v>0</v>
      </c>
      <c r="F14" s="17"/>
      <c r="G14" s="17">
        <v>0</v>
      </c>
      <c r="H14" s="17">
        <v>5.2431038511289302E-3</v>
      </c>
      <c r="I14" s="17">
        <v>0</v>
      </c>
      <c r="J14" s="17">
        <v>0</v>
      </c>
      <c r="K14" s="17">
        <v>0</v>
      </c>
      <c r="L14" s="17">
        <v>0</v>
      </c>
      <c r="M14" s="17"/>
      <c r="N14" s="17">
        <v>0</v>
      </c>
      <c r="O14" s="17">
        <v>0</v>
      </c>
      <c r="P14" s="17">
        <v>0</v>
      </c>
      <c r="Q14" s="17">
        <v>1.49401521257943E-2</v>
      </c>
      <c r="R14" s="17"/>
      <c r="S14" s="17">
        <v>0</v>
      </c>
      <c r="T14" s="17">
        <v>0</v>
      </c>
      <c r="U14" s="17">
        <v>0</v>
      </c>
      <c r="V14" s="17">
        <v>0</v>
      </c>
      <c r="W14" s="17">
        <v>0</v>
      </c>
      <c r="X14" s="17">
        <v>0</v>
      </c>
      <c r="Y14" s="17">
        <v>0</v>
      </c>
      <c r="Z14" s="17">
        <v>0</v>
      </c>
      <c r="AA14" s="17">
        <v>1.1111111111111099E-2</v>
      </c>
      <c r="AB14" s="17"/>
      <c r="AC14" s="17">
        <v>0</v>
      </c>
      <c r="AD14" s="17">
        <v>0</v>
      </c>
      <c r="AE14" s="17">
        <v>1.2935534584113E-2</v>
      </c>
      <c r="AF14" s="17"/>
      <c r="AG14" s="17">
        <v>0</v>
      </c>
      <c r="AH14" s="17">
        <v>3.4638096987433301E-3</v>
      </c>
      <c r="AI14" s="17">
        <v>0</v>
      </c>
      <c r="AJ14" s="17">
        <v>0</v>
      </c>
      <c r="AK14" s="17">
        <v>0</v>
      </c>
      <c r="AL14" s="17"/>
      <c r="AM14" s="17">
        <v>0</v>
      </c>
      <c r="AN14" s="17">
        <v>0</v>
      </c>
      <c r="AO14" s="17">
        <v>3.8152032468577002E-3</v>
      </c>
      <c r="AP14" s="17">
        <v>0</v>
      </c>
      <c r="AQ14" s="17">
        <v>0</v>
      </c>
      <c r="AR14" s="17"/>
      <c r="AS14" s="17">
        <v>0</v>
      </c>
      <c r="AT14" s="17">
        <v>0</v>
      </c>
      <c r="AU14" s="17">
        <v>0</v>
      </c>
      <c r="AV14" s="17">
        <v>9.3284168632193406E-3</v>
      </c>
      <c r="AW14" s="17"/>
      <c r="AX14" s="17">
        <v>1.8156414910339099E-3</v>
      </c>
      <c r="AY14" s="17"/>
      <c r="AZ14" s="17">
        <v>0</v>
      </c>
      <c r="BA14" s="17">
        <v>3.8534719996495301E-3</v>
      </c>
      <c r="BB14" s="17">
        <v>0</v>
      </c>
      <c r="BC14" s="17"/>
      <c r="BD14" s="17">
        <v>0</v>
      </c>
      <c r="BE14" s="17">
        <v>3.18177442666666E-3</v>
      </c>
    </row>
    <row r="15" spans="2:57" x14ac:dyDescent="0.35">
      <c r="B15" s="18" t="s">
        <v>108</v>
      </c>
      <c r="C15" s="21">
        <v>0.88838634407168704</v>
      </c>
      <c r="D15" s="21">
        <v>0.86299433303972495</v>
      </c>
      <c r="E15" s="21">
        <v>0.902794747700706</v>
      </c>
      <c r="F15" s="21"/>
      <c r="G15" s="21">
        <v>0.84221696595108397</v>
      </c>
      <c r="H15" s="21">
        <v>0.84149900594050897</v>
      </c>
      <c r="I15" s="21">
        <v>0.91717721183827805</v>
      </c>
      <c r="J15" s="21">
        <v>0.96262165042596004</v>
      </c>
      <c r="K15" s="21">
        <v>0.85321986600797395</v>
      </c>
      <c r="L15" s="21">
        <v>0.9309476104119</v>
      </c>
      <c r="M15" s="21"/>
      <c r="N15" s="21">
        <v>0.89245696606274005</v>
      </c>
      <c r="O15" s="21">
        <v>0.90101075110875395</v>
      </c>
      <c r="P15" s="21">
        <v>0.88745682866444098</v>
      </c>
      <c r="Q15" s="21">
        <v>0.82834818810314603</v>
      </c>
      <c r="R15" s="21"/>
      <c r="S15" s="21">
        <v>0.9</v>
      </c>
      <c r="T15" s="21">
        <v>0.85714285714285698</v>
      </c>
      <c r="U15" s="21">
        <v>0.94117647058823495</v>
      </c>
      <c r="V15" s="21">
        <v>0.85714285714285698</v>
      </c>
      <c r="W15" s="21">
        <v>0.88135593220339004</v>
      </c>
      <c r="X15" s="21">
        <v>0.886075949367089</v>
      </c>
      <c r="Y15" s="21">
        <v>0.88571428571428601</v>
      </c>
      <c r="Z15" s="21">
        <v>0.90697674418604701</v>
      </c>
      <c r="AA15" s="21">
        <v>0.9</v>
      </c>
      <c r="AB15" s="21"/>
      <c r="AC15" s="21">
        <v>0.89540158310798001</v>
      </c>
      <c r="AD15" s="21">
        <v>0.91334970055591702</v>
      </c>
      <c r="AE15" s="21">
        <v>0.76190546782953406</v>
      </c>
      <c r="AF15" s="21"/>
      <c r="AG15" s="21">
        <v>0.84780528831208501</v>
      </c>
      <c r="AH15" s="21">
        <v>0.93136655040608196</v>
      </c>
      <c r="AI15" s="21">
        <v>0.86200479227942395</v>
      </c>
      <c r="AJ15" s="21">
        <v>0.79636211045550698</v>
      </c>
      <c r="AK15" s="21">
        <v>0.889735028784572</v>
      </c>
      <c r="AL15" s="21"/>
      <c r="AM15" s="21">
        <v>0.86620591821585502</v>
      </c>
      <c r="AN15" s="21">
        <v>0.89196262633650003</v>
      </c>
      <c r="AO15" s="21">
        <v>0.88644694669805402</v>
      </c>
      <c r="AP15" s="21">
        <v>0.89180611945726596</v>
      </c>
      <c r="AQ15" s="21">
        <v>0.87523861589920104</v>
      </c>
      <c r="AR15" s="21"/>
      <c r="AS15" s="21">
        <v>0.87719660379109099</v>
      </c>
      <c r="AT15" s="21">
        <v>0.89317705459311902</v>
      </c>
      <c r="AU15" s="21">
        <v>0.92692100310197201</v>
      </c>
      <c r="AV15" s="21">
        <v>0.84219422133631805</v>
      </c>
      <c r="AW15" s="21"/>
      <c r="AX15" s="21">
        <v>0.89645441610603704</v>
      </c>
      <c r="AY15" s="21"/>
      <c r="AZ15" s="21">
        <v>0.88585393468028795</v>
      </c>
      <c r="BA15" s="21">
        <v>0.89642416309997197</v>
      </c>
      <c r="BB15" s="21">
        <v>0.87792921423683901</v>
      </c>
      <c r="BC15" s="21"/>
      <c r="BD15" s="21">
        <v>0.88234934921430097</v>
      </c>
      <c r="BE15" s="21">
        <v>0.88793220702062803</v>
      </c>
    </row>
    <row r="16" spans="2:57" x14ac:dyDescent="0.35">
      <c r="B16" s="18" t="s">
        <v>109</v>
      </c>
      <c r="C16" s="21">
        <v>2.7929285614457899E-2</v>
      </c>
      <c r="D16" s="21">
        <v>2.0703087652894699E-2</v>
      </c>
      <c r="E16" s="21">
        <v>3.2310377754212E-2</v>
      </c>
      <c r="F16" s="21"/>
      <c r="G16" s="21">
        <v>4.2108907022039697E-2</v>
      </c>
      <c r="H16" s="21">
        <v>3.2231010204233697E-2</v>
      </c>
      <c r="I16" s="21">
        <v>2.1565470585230999E-2</v>
      </c>
      <c r="J16" s="21">
        <v>8.5185858372497005E-3</v>
      </c>
      <c r="K16" s="21">
        <v>5.5437442643204098E-2</v>
      </c>
      <c r="L16" s="21">
        <v>0</v>
      </c>
      <c r="M16" s="21"/>
      <c r="N16" s="21">
        <v>2.3599039832869199E-2</v>
      </c>
      <c r="O16" s="21">
        <v>4.2619393563724899E-2</v>
      </c>
      <c r="P16" s="21">
        <v>1.9334652860841298E-2</v>
      </c>
      <c r="Q16" s="21">
        <v>2.77076710016202E-2</v>
      </c>
      <c r="R16" s="21"/>
      <c r="S16" s="21">
        <v>1.6666666666666701E-2</v>
      </c>
      <c r="T16" s="21">
        <v>3.8095238095238099E-2</v>
      </c>
      <c r="U16" s="21">
        <v>5.8823529411764698E-2</v>
      </c>
      <c r="V16" s="21">
        <v>3.17460317460318E-2</v>
      </c>
      <c r="W16" s="21">
        <v>1.6949152542372899E-2</v>
      </c>
      <c r="X16" s="21">
        <v>6.3291139240506306E-2</v>
      </c>
      <c r="Y16" s="21">
        <v>0</v>
      </c>
      <c r="Z16" s="21">
        <v>0</v>
      </c>
      <c r="AA16" s="21">
        <v>1.1111111111111099E-2</v>
      </c>
      <c r="AB16" s="21"/>
      <c r="AC16" s="21">
        <v>1.93953304152568E-2</v>
      </c>
      <c r="AD16" s="21">
        <v>1.9649287451373901E-2</v>
      </c>
      <c r="AE16" s="21">
        <v>9.0525350525347506E-2</v>
      </c>
      <c r="AF16" s="21"/>
      <c r="AG16" s="21">
        <v>4.0257718248010201E-2</v>
      </c>
      <c r="AH16" s="21">
        <v>1.40623769164928E-2</v>
      </c>
      <c r="AI16" s="21">
        <v>1.8728057549669701E-2</v>
      </c>
      <c r="AJ16" s="21">
        <v>0</v>
      </c>
      <c r="AK16" s="21">
        <v>4.3994257039721298E-2</v>
      </c>
      <c r="AL16" s="21"/>
      <c r="AM16" s="21">
        <v>3.4259602845604697E-2</v>
      </c>
      <c r="AN16" s="21">
        <v>4.0720952707716099E-2</v>
      </c>
      <c r="AO16" s="21">
        <v>1.6377665243681099E-2</v>
      </c>
      <c r="AP16" s="21">
        <v>3.88468882865192E-2</v>
      </c>
      <c r="AQ16" s="21">
        <v>0</v>
      </c>
      <c r="AR16" s="21"/>
      <c r="AS16" s="21">
        <v>2.3860136947788699E-2</v>
      </c>
      <c r="AT16" s="21">
        <v>3.1521234820150401E-2</v>
      </c>
      <c r="AU16" s="21">
        <v>3.96636414922154E-2</v>
      </c>
      <c r="AV16" s="21">
        <v>1.00412194806746E-2</v>
      </c>
      <c r="AW16" s="21"/>
      <c r="AX16" s="21">
        <v>2.15069411842807E-2</v>
      </c>
      <c r="AY16" s="21"/>
      <c r="AZ16" s="21">
        <v>3.2897309143167103E-2</v>
      </c>
      <c r="BA16" s="21">
        <v>1.9217609550209801E-2</v>
      </c>
      <c r="BB16" s="21">
        <v>3.5570076544165899E-2</v>
      </c>
      <c r="BC16" s="21"/>
      <c r="BD16" s="21">
        <v>2.5133333153827399E-2</v>
      </c>
      <c r="BE16" s="21">
        <v>2.07901763607054E-2</v>
      </c>
    </row>
    <row r="17" spans="2:57" x14ac:dyDescent="0.35">
      <c r="B17" s="18" t="s">
        <v>110</v>
      </c>
      <c r="C17" s="22">
        <v>0.86045705845722897</v>
      </c>
      <c r="D17" s="22">
        <v>0.84229124538682998</v>
      </c>
      <c r="E17" s="22">
        <v>0.87048436994649403</v>
      </c>
      <c r="F17" s="22"/>
      <c r="G17" s="22">
        <v>0.80010805892904502</v>
      </c>
      <c r="H17" s="22">
        <v>0.80926799573627495</v>
      </c>
      <c r="I17" s="22">
        <v>0.89561174125304699</v>
      </c>
      <c r="J17" s="22">
        <v>0.95410306458871097</v>
      </c>
      <c r="K17" s="22">
        <v>0.79778242336477001</v>
      </c>
      <c r="L17" s="22">
        <v>0.9309476104119</v>
      </c>
      <c r="M17" s="22"/>
      <c r="N17" s="22">
        <v>0.86885792622987101</v>
      </c>
      <c r="O17" s="22">
        <v>0.85839135754502904</v>
      </c>
      <c r="P17" s="22">
        <v>0.86812217580359996</v>
      </c>
      <c r="Q17" s="22">
        <v>0.80064051710152595</v>
      </c>
      <c r="R17" s="22"/>
      <c r="S17" s="22">
        <v>0.88333333333333297</v>
      </c>
      <c r="T17" s="22">
        <v>0.81904761904761902</v>
      </c>
      <c r="U17" s="22">
        <v>0.88235294117647101</v>
      </c>
      <c r="V17" s="22">
        <v>0.82539682539682502</v>
      </c>
      <c r="W17" s="22">
        <v>0.86440677966101698</v>
      </c>
      <c r="X17" s="22">
        <v>0.822784810126582</v>
      </c>
      <c r="Y17" s="22">
        <v>0.88571428571428601</v>
      </c>
      <c r="Z17" s="22">
        <v>0.90697674418604701</v>
      </c>
      <c r="AA17" s="22">
        <v>0.88888888888888895</v>
      </c>
      <c r="AB17" s="22"/>
      <c r="AC17" s="22">
        <v>0.87600625269272303</v>
      </c>
      <c r="AD17" s="22">
        <v>0.89370041310454296</v>
      </c>
      <c r="AE17" s="22">
        <v>0.67138011730418701</v>
      </c>
      <c r="AF17" s="22"/>
      <c r="AG17" s="22">
        <v>0.80754757006407496</v>
      </c>
      <c r="AH17" s="22">
        <v>0.91730417348958904</v>
      </c>
      <c r="AI17" s="22">
        <v>0.84327673472975395</v>
      </c>
      <c r="AJ17" s="22">
        <v>0.79636211045550698</v>
      </c>
      <c r="AK17" s="22">
        <v>0.84574077174484996</v>
      </c>
      <c r="AL17" s="22"/>
      <c r="AM17" s="22">
        <v>0.83194631537025099</v>
      </c>
      <c r="AN17" s="22">
        <v>0.851241673628784</v>
      </c>
      <c r="AO17" s="22">
        <v>0.87006928145437301</v>
      </c>
      <c r="AP17" s="22">
        <v>0.85295923117074601</v>
      </c>
      <c r="AQ17" s="22">
        <v>0.87523861589920104</v>
      </c>
      <c r="AR17" s="22"/>
      <c r="AS17" s="22">
        <v>0.853336466843303</v>
      </c>
      <c r="AT17" s="22">
        <v>0.86165581977296901</v>
      </c>
      <c r="AU17" s="22">
        <v>0.88725736160975699</v>
      </c>
      <c r="AV17" s="22">
        <v>0.832153001855644</v>
      </c>
      <c r="AW17" s="22"/>
      <c r="AX17" s="22">
        <v>0.87494747492175695</v>
      </c>
      <c r="AY17" s="22"/>
      <c r="AZ17" s="22">
        <v>0.85295662553712104</v>
      </c>
      <c r="BA17" s="22">
        <v>0.87720655354976196</v>
      </c>
      <c r="BB17" s="22">
        <v>0.84235913769267301</v>
      </c>
      <c r="BC17" s="22"/>
      <c r="BD17" s="22">
        <v>0.85721601606047304</v>
      </c>
      <c r="BE17" s="22">
        <v>0.86714203065992201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0.40725498459981202</v>
      </c>
      <c r="D9" s="17">
        <v>0.40869257510142998</v>
      </c>
      <c r="E9" s="17">
        <v>0.40585333061828699</v>
      </c>
      <c r="F9" s="17"/>
      <c r="G9" s="17">
        <v>0.45619536542106898</v>
      </c>
      <c r="H9" s="17">
        <v>0.40471875193128198</v>
      </c>
      <c r="I9" s="17">
        <v>0.41241227547457598</v>
      </c>
      <c r="J9" s="17">
        <v>0.39694099878371197</v>
      </c>
      <c r="K9" s="17">
        <v>0.32312018980445001</v>
      </c>
      <c r="L9" s="17">
        <v>0.55748512869259104</v>
      </c>
      <c r="M9" s="17"/>
      <c r="N9" s="17">
        <v>0.41154792302674098</v>
      </c>
      <c r="O9" s="17">
        <v>0.45034196187602699</v>
      </c>
      <c r="P9" s="17">
        <v>0.39705526514475797</v>
      </c>
      <c r="Q9" s="17">
        <v>0.27827172769563502</v>
      </c>
      <c r="R9" s="17"/>
      <c r="S9" s="17">
        <v>0.4</v>
      </c>
      <c r="T9" s="17">
        <v>0.36190476190476201</v>
      </c>
      <c r="U9" s="17">
        <v>0.38235294117647101</v>
      </c>
      <c r="V9" s="17">
        <v>0.365079365079365</v>
      </c>
      <c r="W9" s="17">
        <v>0.44067796610169502</v>
      </c>
      <c r="X9" s="17">
        <v>0.417721518987342</v>
      </c>
      <c r="Y9" s="17">
        <v>0.442857142857143</v>
      </c>
      <c r="Z9" s="17">
        <v>0.418604651162791</v>
      </c>
      <c r="AA9" s="17">
        <v>0.46666666666666701</v>
      </c>
      <c r="AB9" s="17"/>
      <c r="AC9" s="17">
        <v>0.34699292101577101</v>
      </c>
      <c r="AD9" s="17">
        <v>0.450589007729851</v>
      </c>
      <c r="AE9" s="17">
        <v>0.36177290813905</v>
      </c>
      <c r="AF9" s="17"/>
      <c r="AG9" s="17">
        <v>0.37587994533637897</v>
      </c>
      <c r="AH9" s="17">
        <v>0.45696842731799098</v>
      </c>
      <c r="AI9" s="17">
        <v>0.29615764660323302</v>
      </c>
      <c r="AJ9" s="17">
        <v>0.61166728040352503</v>
      </c>
      <c r="AK9" s="17">
        <v>0.32192850163362402</v>
      </c>
      <c r="AL9" s="17"/>
      <c r="AM9" s="17">
        <v>0.32137532265553498</v>
      </c>
      <c r="AN9" s="17">
        <v>0.38714091323480398</v>
      </c>
      <c r="AO9" s="17">
        <v>0.41766679086054198</v>
      </c>
      <c r="AP9" s="17">
        <v>0.43041636989677101</v>
      </c>
      <c r="AQ9" s="17">
        <v>0.44013081119327502</v>
      </c>
      <c r="AR9" s="17"/>
      <c r="AS9" s="17">
        <v>0.39100220356062398</v>
      </c>
      <c r="AT9" s="17">
        <v>0.40494142736682798</v>
      </c>
      <c r="AU9" s="17">
        <v>0.41332881304126801</v>
      </c>
      <c r="AV9" s="17">
        <v>0.43220922549579899</v>
      </c>
      <c r="AW9" s="17"/>
      <c r="AX9" s="17">
        <v>0.41968242466472899</v>
      </c>
      <c r="AY9" s="17"/>
      <c r="AZ9" s="17">
        <v>0.410657482475209</v>
      </c>
      <c r="BA9" s="17">
        <v>0.42228706230896002</v>
      </c>
      <c r="BB9" s="17">
        <v>0.383402691256301</v>
      </c>
      <c r="BC9" s="17"/>
      <c r="BD9" s="17">
        <v>0.418274527454158</v>
      </c>
      <c r="BE9" s="17">
        <v>0.41026599060123498</v>
      </c>
    </row>
    <row r="10" spans="2:57" x14ac:dyDescent="0.35">
      <c r="B10" s="18" t="s">
        <v>104</v>
      </c>
      <c r="C10" s="17">
        <v>0.47352822954079199</v>
      </c>
      <c r="D10" s="17">
        <v>0.48553550994954298</v>
      </c>
      <c r="E10" s="17">
        <v>0.466462327590486</v>
      </c>
      <c r="F10" s="17"/>
      <c r="G10" s="17">
        <v>0.36844151811369602</v>
      </c>
      <c r="H10" s="17">
        <v>0.42821772470040897</v>
      </c>
      <c r="I10" s="17">
        <v>0.47139098564816201</v>
      </c>
      <c r="J10" s="17">
        <v>0.55421792298054595</v>
      </c>
      <c r="K10" s="17">
        <v>0.56584815801673405</v>
      </c>
      <c r="L10" s="17">
        <v>0.41345291644708199</v>
      </c>
      <c r="M10" s="17"/>
      <c r="N10" s="17">
        <v>0.48383499448122202</v>
      </c>
      <c r="O10" s="17">
        <v>0.43389570499228403</v>
      </c>
      <c r="P10" s="17">
        <v>0.47139113070997901</v>
      </c>
      <c r="Q10" s="17">
        <v>0.52722835006433599</v>
      </c>
      <c r="R10" s="17"/>
      <c r="S10" s="17">
        <v>0.45833333333333298</v>
      </c>
      <c r="T10" s="17">
        <v>0.48571428571428599</v>
      </c>
      <c r="U10" s="17">
        <v>0.55882352941176505</v>
      </c>
      <c r="V10" s="17">
        <v>0.49206349206349198</v>
      </c>
      <c r="W10" s="17">
        <v>0.49152542372881403</v>
      </c>
      <c r="X10" s="17">
        <v>0.430379746835443</v>
      </c>
      <c r="Y10" s="17">
        <v>0.4</v>
      </c>
      <c r="Z10" s="17">
        <v>0.48837209302325602</v>
      </c>
      <c r="AA10" s="17">
        <v>0.46666666666666701</v>
      </c>
      <c r="AB10" s="17"/>
      <c r="AC10" s="17">
        <v>0.51343302613702801</v>
      </c>
      <c r="AD10" s="17">
        <v>0.45822853850238099</v>
      </c>
      <c r="AE10" s="17">
        <v>0.441646600913917</v>
      </c>
      <c r="AF10" s="17"/>
      <c r="AG10" s="17">
        <v>0.53013526000590105</v>
      </c>
      <c r="AH10" s="17">
        <v>0.456792494063615</v>
      </c>
      <c r="AI10" s="17">
        <v>0.50274123583892605</v>
      </c>
      <c r="AJ10" s="17">
        <v>0.38833271959647497</v>
      </c>
      <c r="AK10" s="17">
        <v>0.53145093541580202</v>
      </c>
      <c r="AL10" s="17"/>
      <c r="AM10" s="17">
        <v>0.44056951906991298</v>
      </c>
      <c r="AN10" s="17">
        <v>0.47885993901672502</v>
      </c>
      <c r="AO10" s="17">
        <v>0.45522713525366598</v>
      </c>
      <c r="AP10" s="17">
        <v>0.47443361575359699</v>
      </c>
      <c r="AQ10" s="17">
        <v>0.55986918880672498</v>
      </c>
      <c r="AR10" s="17"/>
      <c r="AS10" s="17">
        <v>0.47317994083176601</v>
      </c>
      <c r="AT10" s="17">
        <v>0.47987174950662398</v>
      </c>
      <c r="AU10" s="17">
        <v>0.47253481173693901</v>
      </c>
      <c r="AV10" s="17">
        <v>0.46076090381178098</v>
      </c>
      <c r="AW10" s="17"/>
      <c r="AX10" s="17">
        <v>0.46644270557501399</v>
      </c>
      <c r="AY10" s="17"/>
      <c r="AZ10" s="17">
        <v>0.45564759337620397</v>
      </c>
      <c r="BA10" s="17">
        <v>0.45588047856380698</v>
      </c>
      <c r="BB10" s="17">
        <v>0.50784569818217995</v>
      </c>
      <c r="BC10" s="17"/>
      <c r="BD10" s="17">
        <v>0.46654376191717101</v>
      </c>
      <c r="BE10" s="17">
        <v>0.454981330298804</v>
      </c>
    </row>
    <row r="11" spans="2:57" x14ac:dyDescent="0.35">
      <c r="B11" s="18" t="s">
        <v>105</v>
      </c>
      <c r="C11" s="17">
        <v>8.4887327543668206E-2</v>
      </c>
      <c r="D11" s="17">
        <v>8.59628106549684E-2</v>
      </c>
      <c r="E11" s="17">
        <v>8.4653960134619496E-2</v>
      </c>
      <c r="F11" s="17"/>
      <c r="G11" s="17">
        <v>0.114629500359046</v>
      </c>
      <c r="H11" s="17">
        <v>0.12166378721240299</v>
      </c>
      <c r="I11" s="17">
        <v>8.8975370516259006E-2</v>
      </c>
      <c r="J11" s="17">
        <v>2.42550778641401E-2</v>
      </c>
      <c r="K11" s="17">
        <v>7.9156929616035293E-2</v>
      </c>
      <c r="L11" s="17">
        <v>2.90619548603273E-2</v>
      </c>
      <c r="M11" s="17"/>
      <c r="N11" s="17">
        <v>7.3310380489056706E-2</v>
      </c>
      <c r="O11" s="17">
        <v>9.3631972167303498E-2</v>
      </c>
      <c r="P11" s="17">
        <v>9.2721450096008698E-2</v>
      </c>
      <c r="Q11" s="17">
        <v>0.117379055911569</v>
      </c>
      <c r="R11" s="17"/>
      <c r="S11" s="17">
        <v>0.1</v>
      </c>
      <c r="T11" s="17">
        <v>0.133333333333333</v>
      </c>
      <c r="U11" s="17">
        <v>2.9411764705882401E-2</v>
      </c>
      <c r="V11" s="17">
        <v>0.11111111111111099</v>
      </c>
      <c r="W11" s="17">
        <v>1.6949152542372899E-2</v>
      </c>
      <c r="X11" s="17">
        <v>8.8607594936708806E-2</v>
      </c>
      <c r="Y11" s="17">
        <v>0.128571428571429</v>
      </c>
      <c r="Z11" s="17">
        <v>9.3023255813953501E-2</v>
      </c>
      <c r="AA11" s="17">
        <v>3.3333333333333298E-2</v>
      </c>
      <c r="AB11" s="17"/>
      <c r="AC11" s="17">
        <v>0.103013731529463</v>
      </c>
      <c r="AD11" s="17">
        <v>7.4828139333873001E-2</v>
      </c>
      <c r="AE11" s="17">
        <v>0.110279253858242</v>
      </c>
      <c r="AF11" s="17"/>
      <c r="AG11" s="17">
        <v>7.6684985287494803E-2</v>
      </c>
      <c r="AH11" s="17">
        <v>5.8818340839668297E-2</v>
      </c>
      <c r="AI11" s="17">
        <v>0.17661025409096001</v>
      </c>
      <c r="AJ11" s="17">
        <v>0</v>
      </c>
      <c r="AK11" s="17">
        <v>8.3562127860306507E-2</v>
      </c>
      <c r="AL11" s="17"/>
      <c r="AM11" s="17">
        <v>0.155827767927743</v>
      </c>
      <c r="AN11" s="17">
        <v>6.7710583013633405E-2</v>
      </c>
      <c r="AO11" s="17">
        <v>0.10808646331477299</v>
      </c>
      <c r="AP11" s="17">
        <v>6.7688634614436902E-2</v>
      </c>
      <c r="AQ11" s="17">
        <v>0</v>
      </c>
      <c r="AR11" s="17"/>
      <c r="AS11" s="17">
        <v>0.103205033693541</v>
      </c>
      <c r="AT11" s="17">
        <v>7.8679523115861696E-2</v>
      </c>
      <c r="AU11" s="17">
        <v>6.9393035796688998E-2</v>
      </c>
      <c r="AV11" s="17">
        <v>8.9504223728464505E-2</v>
      </c>
      <c r="AW11" s="17"/>
      <c r="AX11" s="17">
        <v>7.4147308313062807E-2</v>
      </c>
      <c r="AY11" s="17"/>
      <c r="AZ11" s="17">
        <v>9.2304129924036707E-2</v>
      </c>
      <c r="BA11" s="17">
        <v>9.1357564406585295E-2</v>
      </c>
      <c r="BB11" s="17">
        <v>7.4645386598942307E-2</v>
      </c>
      <c r="BC11" s="17"/>
      <c r="BD11" s="17">
        <v>8.8527295359581495E-2</v>
      </c>
      <c r="BE11" s="17">
        <v>9.3395046574234905E-2</v>
      </c>
    </row>
    <row r="12" spans="2:57" x14ac:dyDescent="0.35">
      <c r="B12" s="18" t="s">
        <v>106</v>
      </c>
      <c r="C12" s="17">
        <v>2.4203489334677999E-2</v>
      </c>
      <c r="D12" s="17">
        <v>1.20670190151371E-2</v>
      </c>
      <c r="E12" s="17">
        <v>3.1454824735283E-2</v>
      </c>
      <c r="F12" s="17"/>
      <c r="G12" s="17">
        <v>3.0743683049479099E-2</v>
      </c>
      <c r="H12" s="17">
        <v>3.5782491499920403E-2</v>
      </c>
      <c r="I12" s="17">
        <v>2.7221368361002699E-2</v>
      </c>
      <c r="J12" s="17">
        <v>1.6067414534352498E-2</v>
      </c>
      <c r="K12" s="17">
        <v>1.03820524918772E-2</v>
      </c>
      <c r="L12" s="17">
        <v>0</v>
      </c>
      <c r="M12" s="17"/>
      <c r="N12" s="17">
        <v>2.24634388404517E-2</v>
      </c>
      <c r="O12" s="17">
        <v>1.0571458518420101E-2</v>
      </c>
      <c r="P12" s="17">
        <v>3.88321540492544E-2</v>
      </c>
      <c r="Q12" s="17">
        <v>4.8161989360301603E-2</v>
      </c>
      <c r="R12" s="17"/>
      <c r="S12" s="17">
        <v>3.3333333333333298E-2</v>
      </c>
      <c r="T12" s="17">
        <v>9.5238095238095195E-3</v>
      </c>
      <c r="U12" s="17">
        <v>0</v>
      </c>
      <c r="V12" s="17">
        <v>3.17460317460318E-2</v>
      </c>
      <c r="W12" s="17">
        <v>1.6949152542372899E-2</v>
      </c>
      <c r="X12" s="17">
        <v>5.0632911392405097E-2</v>
      </c>
      <c r="Y12" s="17">
        <v>2.8571428571428598E-2</v>
      </c>
      <c r="Z12" s="17">
        <v>0</v>
      </c>
      <c r="AA12" s="17">
        <v>3.3333333333333298E-2</v>
      </c>
      <c r="AB12" s="17"/>
      <c r="AC12" s="17">
        <v>3.1921638825917503E-2</v>
      </c>
      <c r="AD12" s="17">
        <v>5.2167474430760401E-3</v>
      </c>
      <c r="AE12" s="17">
        <v>7.4306260951036193E-2</v>
      </c>
      <c r="AF12" s="17"/>
      <c r="AG12" s="17">
        <v>1.7299809370224999E-2</v>
      </c>
      <c r="AH12" s="17">
        <v>2.07771043557511E-2</v>
      </c>
      <c r="AI12" s="17">
        <v>2.4490863466881001E-2</v>
      </c>
      <c r="AJ12" s="17">
        <v>0</v>
      </c>
      <c r="AK12" s="17">
        <v>1.9064178050545898E-2</v>
      </c>
      <c r="AL12" s="17"/>
      <c r="AM12" s="17">
        <v>6.4940520316517494E-2</v>
      </c>
      <c r="AN12" s="17">
        <v>4.9897100551081403E-2</v>
      </c>
      <c r="AO12" s="17">
        <v>1.5162300232749301E-2</v>
      </c>
      <c r="AP12" s="17">
        <v>1.0885261360454999E-2</v>
      </c>
      <c r="AQ12" s="17">
        <v>0</v>
      </c>
      <c r="AR12" s="17"/>
      <c r="AS12" s="17">
        <v>1.59203136597439E-2</v>
      </c>
      <c r="AT12" s="17">
        <v>2.4490535550532301E-2</v>
      </c>
      <c r="AU12" s="17">
        <v>3.8617176336163302E-2</v>
      </c>
      <c r="AV12" s="17">
        <v>1.75256469639553E-2</v>
      </c>
      <c r="AW12" s="17"/>
      <c r="AX12" s="17">
        <v>2.6971274558511799E-2</v>
      </c>
      <c r="AY12" s="17"/>
      <c r="AZ12" s="17">
        <v>2.7331728638505599E-2</v>
      </c>
      <c r="BA12" s="17">
        <v>2.3083883782416301E-2</v>
      </c>
      <c r="BB12" s="17">
        <v>2.3959156694374501E-2</v>
      </c>
      <c r="BC12" s="17"/>
      <c r="BD12" s="17">
        <v>1.25741735885014E-2</v>
      </c>
      <c r="BE12" s="17">
        <v>3.2304522794564403E-2</v>
      </c>
    </row>
    <row r="13" spans="2:57" x14ac:dyDescent="0.35">
      <c r="B13" s="18" t="s">
        <v>107</v>
      </c>
      <c r="C13" s="17">
        <v>7.2673896518817404E-3</v>
      </c>
      <c r="D13" s="17">
        <v>0</v>
      </c>
      <c r="E13" s="17">
        <v>1.15755569213237E-2</v>
      </c>
      <c r="F13" s="17"/>
      <c r="G13" s="17">
        <v>1.45253499509923E-2</v>
      </c>
      <c r="H13" s="17">
        <v>4.8618713956597396E-3</v>
      </c>
      <c r="I13" s="17">
        <v>0</v>
      </c>
      <c r="J13" s="17">
        <v>8.5185858372497005E-3</v>
      </c>
      <c r="K13" s="17">
        <v>2.1492670070903701E-2</v>
      </c>
      <c r="L13" s="17">
        <v>0</v>
      </c>
      <c r="M13" s="17"/>
      <c r="N13" s="17">
        <v>8.8432631625284894E-3</v>
      </c>
      <c r="O13" s="17">
        <v>0</v>
      </c>
      <c r="P13" s="17">
        <v>0</v>
      </c>
      <c r="Q13" s="17">
        <v>2.8958876968158302E-2</v>
      </c>
      <c r="R13" s="17"/>
      <c r="S13" s="17">
        <v>0</v>
      </c>
      <c r="T13" s="17">
        <v>0</v>
      </c>
      <c r="U13" s="17">
        <v>2.9411764705882401E-2</v>
      </c>
      <c r="V13" s="17">
        <v>0</v>
      </c>
      <c r="W13" s="17">
        <v>3.3898305084745797E-2</v>
      </c>
      <c r="X13" s="17">
        <v>1.26582278481013E-2</v>
      </c>
      <c r="Y13" s="17">
        <v>0</v>
      </c>
      <c r="Z13" s="17">
        <v>0</v>
      </c>
      <c r="AA13" s="17">
        <v>0</v>
      </c>
      <c r="AB13" s="17"/>
      <c r="AC13" s="17">
        <v>4.6386824918205304E-3</v>
      </c>
      <c r="AD13" s="17">
        <v>8.6191371907136799E-3</v>
      </c>
      <c r="AE13" s="17">
        <v>1.19949761377556E-2</v>
      </c>
      <c r="AF13" s="17"/>
      <c r="AG13" s="17">
        <v>0</v>
      </c>
      <c r="AH13" s="17">
        <v>3.5020385799277198E-3</v>
      </c>
      <c r="AI13" s="17">
        <v>0</v>
      </c>
      <c r="AJ13" s="17">
        <v>0</v>
      </c>
      <c r="AK13" s="17">
        <v>4.3994257039721298E-2</v>
      </c>
      <c r="AL13" s="17"/>
      <c r="AM13" s="17">
        <v>1.72868700302918E-2</v>
      </c>
      <c r="AN13" s="17">
        <v>0</v>
      </c>
      <c r="AO13" s="17">
        <v>3.8573103382696099E-3</v>
      </c>
      <c r="AP13" s="17">
        <v>1.6576118374740399E-2</v>
      </c>
      <c r="AQ13" s="17">
        <v>0</v>
      </c>
      <c r="AR13" s="17"/>
      <c r="AS13" s="17">
        <v>1.08935407155306E-2</v>
      </c>
      <c r="AT13" s="17">
        <v>8.3837891582465695E-3</v>
      </c>
      <c r="AU13" s="17">
        <v>6.1261630889406903E-3</v>
      </c>
      <c r="AV13" s="17">
        <v>0</v>
      </c>
      <c r="AW13" s="17"/>
      <c r="AX13" s="17">
        <v>9.1551640642729398E-3</v>
      </c>
      <c r="AY13" s="17"/>
      <c r="AZ13" s="17">
        <v>9.03927635466544E-3</v>
      </c>
      <c r="BA13" s="17">
        <v>3.8960014501777901E-3</v>
      </c>
      <c r="BB13" s="17">
        <v>1.0147067268202199E-2</v>
      </c>
      <c r="BC13" s="17"/>
      <c r="BD13" s="17">
        <v>1.04547800089228E-2</v>
      </c>
      <c r="BE13" s="17">
        <v>6.16731432092922E-3</v>
      </c>
    </row>
    <row r="14" spans="2:57" x14ac:dyDescent="0.35">
      <c r="B14" s="18" t="s">
        <v>81</v>
      </c>
      <c r="C14" s="17">
        <v>2.8585793291675599E-3</v>
      </c>
      <c r="D14" s="17">
        <v>7.7420852789219499E-3</v>
      </c>
      <c r="E14" s="17">
        <v>0</v>
      </c>
      <c r="F14" s="17"/>
      <c r="G14" s="17">
        <v>1.54645831057181E-2</v>
      </c>
      <c r="H14" s="17">
        <v>4.75537326032624E-3</v>
      </c>
      <c r="I14" s="17">
        <v>0</v>
      </c>
      <c r="J14" s="17">
        <v>0</v>
      </c>
      <c r="K14" s="17">
        <v>0</v>
      </c>
      <c r="L14" s="17">
        <v>0</v>
      </c>
      <c r="M14" s="17"/>
      <c r="N14" s="17">
        <v>0</v>
      </c>
      <c r="O14" s="17">
        <v>1.15589024459649E-2</v>
      </c>
      <c r="P14" s="17">
        <v>0</v>
      </c>
      <c r="Q14" s="17">
        <v>0</v>
      </c>
      <c r="R14" s="17"/>
      <c r="S14" s="17">
        <v>8.3333333333333297E-3</v>
      </c>
      <c r="T14" s="17">
        <v>9.5238095238095195E-3</v>
      </c>
      <c r="U14" s="17">
        <v>0</v>
      </c>
      <c r="V14" s="17">
        <v>0</v>
      </c>
      <c r="W14" s="17">
        <v>0</v>
      </c>
      <c r="X14" s="17">
        <v>0</v>
      </c>
      <c r="Y14" s="17">
        <v>0</v>
      </c>
      <c r="Z14" s="17">
        <v>0</v>
      </c>
      <c r="AA14" s="17">
        <v>0</v>
      </c>
      <c r="AB14" s="17"/>
      <c r="AC14" s="17">
        <v>0</v>
      </c>
      <c r="AD14" s="17">
        <v>2.5184298001056701E-3</v>
      </c>
      <c r="AE14" s="17">
        <v>0</v>
      </c>
      <c r="AF14" s="17"/>
      <c r="AG14" s="17">
        <v>0</v>
      </c>
      <c r="AH14" s="17">
        <v>3.1415948430462701E-3</v>
      </c>
      <c r="AI14" s="17">
        <v>0</v>
      </c>
      <c r="AJ14" s="17">
        <v>0</v>
      </c>
      <c r="AK14" s="17">
        <v>0</v>
      </c>
      <c r="AL14" s="17"/>
      <c r="AM14" s="17">
        <v>0</v>
      </c>
      <c r="AN14" s="17">
        <v>1.6391464183756501E-2</v>
      </c>
      <c r="AO14" s="17">
        <v>0</v>
      </c>
      <c r="AP14" s="17">
        <v>0</v>
      </c>
      <c r="AQ14" s="17">
        <v>0</v>
      </c>
      <c r="AR14" s="17"/>
      <c r="AS14" s="17">
        <v>5.7989675387937201E-3</v>
      </c>
      <c r="AT14" s="17">
        <v>3.6329753019068499E-3</v>
      </c>
      <c r="AU14" s="17">
        <v>0</v>
      </c>
      <c r="AV14" s="17">
        <v>0</v>
      </c>
      <c r="AW14" s="17"/>
      <c r="AX14" s="17">
        <v>3.60112282440944E-3</v>
      </c>
      <c r="AY14" s="17"/>
      <c r="AZ14" s="17">
        <v>5.0197892313794002E-3</v>
      </c>
      <c r="BA14" s="17">
        <v>3.4950094880542302E-3</v>
      </c>
      <c r="BB14" s="17">
        <v>0</v>
      </c>
      <c r="BC14" s="17"/>
      <c r="BD14" s="17">
        <v>3.6254616716656402E-3</v>
      </c>
      <c r="BE14" s="17">
        <v>2.8857954102325502E-3</v>
      </c>
    </row>
    <row r="15" spans="2:57" x14ac:dyDescent="0.35">
      <c r="B15" s="18" t="s">
        <v>108</v>
      </c>
      <c r="C15" s="21">
        <v>0.88078321414060401</v>
      </c>
      <c r="D15" s="21">
        <v>0.89422808505097295</v>
      </c>
      <c r="E15" s="21">
        <v>0.87231565820877399</v>
      </c>
      <c r="F15" s="21"/>
      <c r="G15" s="21">
        <v>0.82463688353476505</v>
      </c>
      <c r="H15" s="21">
        <v>0.83293647663169001</v>
      </c>
      <c r="I15" s="21">
        <v>0.88380326112273799</v>
      </c>
      <c r="J15" s="21">
        <v>0.95115892176425798</v>
      </c>
      <c r="K15" s="21">
        <v>0.88896834782118395</v>
      </c>
      <c r="L15" s="21">
        <v>0.97093804513967297</v>
      </c>
      <c r="M15" s="21"/>
      <c r="N15" s="21">
        <v>0.89538291750796295</v>
      </c>
      <c r="O15" s="21">
        <v>0.88423766686831196</v>
      </c>
      <c r="P15" s="21">
        <v>0.86844639585473704</v>
      </c>
      <c r="Q15" s="21">
        <v>0.80550007775997101</v>
      </c>
      <c r="R15" s="21"/>
      <c r="S15" s="21">
        <v>0.85833333333333295</v>
      </c>
      <c r="T15" s="21">
        <v>0.84761904761904805</v>
      </c>
      <c r="U15" s="21">
        <v>0.94117647058823495</v>
      </c>
      <c r="V15" s="21">
        <v>0.85714285714285698</v>
      </c>
      <c r="W15" s="21">
        <v>0.93220338983050799</v>
      </c>
      <c r="X15" s="21">
        <v>0.848101265822785</v>
      </c>
      <c r="Y15" s="21">
        <v>0.84285714285714297</v>
      </c>
      <c r="Z15" s="21">
        <v>0.90697674418604601</v>
      </c>
      <c r="AA15" s="21">
        <v>0.93333333333333302</v>
      </c>
      <c r="AB15" s="21"/>
      <c r="AC15" s="21">
        <v>0.86042594715279896</v>
      </c>
      <c r="AD15" s="21">
        <v>0.90881754623223199</v>
      </c>
      <c r="AE15" s="21">
        <v>0.803419509052967</v>
      </c>
      <c r="AF15" s="21"/>
      <c r="AG15" s="21">
        <v>0.90601520534227997</v>
      </c>
      <c r="AH15" s="21">
        <v>0.91376092138160703</v>
      </c>
      <c r="AI15" s="21">
        <v>0.79889888244215901</v>
      </c>
      <c r="AJ15" s="21">
        <v>1</v>
      </c>
      <c r="AK15" s="21">
        <v>0.85337943704942598</v>
      </c>
      <c r="AL15" s="21"/>
      <c r="AM15" s="21">
        <v>0.76194484172544796</v>
      </c>
      <c r="AN15" s="21">
        <v>0.86600085225152901</v>
      </c>
      <c r="AO15" s="21">
        <v>0.87289392611420802</v>
      </c>
      <c r="AP15" s="21">
        <v>0.904849985650368</v>
      </c>
      <c r="AQ15" s="21">
        <v>1</v>
      </c>
      <c r="AR15" s="21"/>
      <c r="AS15" s="21">
        <v>0.86418214439239105</v>
      </c>
      <c r="AT15" s="21">
        <v>0.88481317687345296</v>
      </c>
      <c r="AU15" s="21">
        <v>0.88586362477820701</v>
      </c>
      <c r="AV15" s="21">
        <v>0.89297012930758002</v>
      </c>
      <c r="AW15" s="21"/>
      <c r="AX15" s="21">
        <v>0.88612513023974304</v>
      </c>
      <c r="AY15" s="21"/>
      <c r="AZ15" s="21">
        <v>0.86630507585141303</v>
      </c>
      <c r="BA15" s="21">
        <v>0.87816754087276605</v>
      </c>
      <c r="BB15" s="21">
        <v>0.89124838943848095</v>
      </c>
      <c r="BC15" s="21"/>
      <c r="BD15" s="21">
        <v>0.884818289371329</v>
      </c>
      <c r="BE15" s="21">
        <v>0.86524732090003897</v>
      </c>
    </row>
    <row r="16" spans="2:57" x14ac:dyDescent="0.35">
      <c r="B16" s="18" t="s">
        <v>109</v>
      </c>
      <c r="C16" s="21">
        <v>3.14708789865598E-2</v>
      </c>
      <c r="D16" s="21">
        <v>1.20670190151371E-2</v>
      </c>
      <c r="E16" s="21">
        <v>4.3030381656606699E-2</v>
      </c>
      <c r="F16" s="21"/>
      <c r="G16" s="21">
        <v>4.5269033000471297E-2</v>
      </c>
      <c r="H16" s="21">
        <v>4.0644362895580197E-2</v>
      </c>
      <c r="I16" s="21">
        <v>2.7221368361002699E-2</v>
      </c>
      <c r="J16" s="21">
        <v>2.45860003716021E-2</v>
      </c>
      <c r="K16" s="21">
        <v>3.1874722562780899E-2</v>
      </c>
      <c r="L16" s="21">
        <v>0</v>
      </c>
      <c r="M16" s="21"/>
      <c r="N16" s="21">
        <v>3.1306702002980101E-2</v>
      </c>
      <c r="O16" s="21">
        <v>1.0571458518420101E-2</v>
      </c>
      <c r="P16" s="21">
        <v>3.88321540492544E-2</v>
      </c>
      <c r="Q16" s="21">
        <v>7.7120866328459894E-2</v>
      </c>
      <c r="R16" s="21"/>
      <c r="S16" s="21">
        <v>3.3333333333333298E-2</v>
      </c>
      <c r="T16" s="21">
        <v>9.5238095238095195E-3</v>
      </c>
      <c r="U16" s="21">
        <v>2.9411764705882401E-2</v>
      </c>
      <c r="V16" s="21">
        <v>3.17460317460318E-2</v>
      </c>
      <c r="W16" s="21">
        <v>5.0847457627118599E-2</v>
      </c>
      <c r="X16" s="21">
        <v>6.3291139240506306E-2</v>
      </c>
      <c r="Y16" s="21">
        <v>2.8571428571428598E-2</v>
      </c>
      <c r="Z16" s="21">
        <v>0</v>
      </c>
      <c r="AA16" s="21">
        <v>3.3333333333333298E-2</v>
      </c>
      <c r="AB16" s="21"/>
      <c r="AC16" s="21">
        <v>3.6560321317738002E-2</v>
      </c>
      <c r="AD16" s="21">
        <v>1.3835884633789699E-2</v>
      </c>
      <c r="AE16" s="21">
        <v>8.6301237088791796E-2</v>
      </c>
      <c r="AF16" s="21"/>
      <c r="AG16" s="21">
        <v>1.7299809370224999E-2</v>
      </c>
      <c r="AH16" s="21">
        <v>2.4279142935678798E-2</v>
      </c>
      <c r="AI16" s="21">
        <v>2.4490863466881001E-2</v>
      </c>
      <c r="AJ16" s="21">
        <v>0</v>
      </c>
      <c r="AK16" s="21">
        <v>6.3058435090267206E-2</v>
      </c>
      <c r="AL16" s="21"/>
      <c r="AM16" s="21">
        <v>8.2227390346809301E-2</v>
      </c>
      <c r="AN16" s="21">
        <v>4.9897100551081403E-2</v>
      </c>
      <c r="AO16" s="21">
        <v>1.9019610571018902E-2</v>
      </c>
      <c r="AP16" s="21">
        <v>2.7461379735195399E-2</v>
      </c>
      <c r="AQ16" s="21">
        <v>0</v>
      </c>
      <c r="AR16" s="21"/>
      <c r="AS16" s="21">
        <v>2.6813854375274501E-2</v>
      </c>
      <c r="AT16" s="21">
        <v>3.28743247087789E-2</v>
      </c>
      <c r="AU16" s="21">
        <v>4.4743339425104001E-2</v>
      </c>
      <c r="AV16" s="21">
        <v>1.75256469639553E-2</v>
      </c>
      <c r="AW16" s="21"/>
      <c r="AX16" s="21">
        <v>3.61264386227848E-2</v>
      </c>
      <c r="AY16" s="21"/>
      <c r="AZ16" s="21">
        <v>3.6371004993171099E-2</v>
      </c>
      <c r="BA16" s="21">
        <v>2.6979885232594099E-2</v>
      </c>
      <c r="BB16" s="21">
        <v>3.4106223962576697E-2</v>
      </c>
      <c r="BC16" s="21"/>
      <c r="BD16" s="21">
        <v>2.3028953597424202E-2</v>
      </c>
      <c r="BE16" s="21">
        <v>3.8471837115493603E-2</v>
      </c>
    </row>
    <row r="17" spans="2:57" x14ac:dyDescent="0.35">
      <c r="B17" s="18" t="s">
        <v>110</v>
      </c>
      <c r="C17" s="22">
        <v>0.84931233515404503</v>
      </c>
      <c r="D17" s="22">
        <v>0.882161066035835</v>
      </c>
      <c r="E17" s="22">
        <v>0.82928527655216699</v>
      </c>
      <c r="F17" s="22"/>
      <c r="G17" s="22">
        <v>0.77936785053429403</v>
      </c>
      <c r="H17" s="22">
        <v>0.79229211373610997</v>
      </c>
      <c r="I17" s="22">
        <v>0.85658189276173502</v>
      </c>
      <c r="J17" s="22">
        <v>0.92657292139265601</v>
      </c>
      <c r="K17" s="22">
        <v>0.85709362525840305</v>
      </c>
      <c r="L17" s="22">
        <v>0.97093804513967297</v>
      </c>
      <c r="M17" s="22"/>
      <c r="N17" s="22">
        <v>0.86407621550498304</v>
      </c>
      <c r="O17" s="22">
        <v>0.87366620834989095</v>
      </c>
      <c r="P17" s="22">
        <v>0.82961424180548304</v>
      </c>
      <c r="Q17" s="22">
        <v>0.72837921143151096</v>
      </c>
      <c r="R17" s="22"/>
      <c r="S17" s="22">
        <v>0.82499999999999996</v>
      </c>
      <c r="T17" s="22">
        <v>0.838095238095238</v>
      </c>
      <c r="U17" s="22">
        <v>0.91176470588235303</v>
      </c>
      <c r="V17" s="22">
        <v>0.82539682539682502</v>
      </c>
      <c r="W17" s="22">
        <v>0.88135593220339004</v>
      </c>
      <c r="X17" s="22">
        <v>0.784810126582278</v>
      </c>
      <c r="Y17" s="22">
        <v>0.81428571428571395</v>
      </c>
      <c r="Z17" s="22">
        <v>0.90697674418604601</v>
      </c>
      <c r="AA17" s="22">
        <v>0.9</v>
      </c>
      <c r="AB17" s="22"/>
      <c r="AC17" s="22">
        <v>0.82386562583506096</v>
      </c>
      <c r="AD17" s="22">
        <v>0.89498166159844195</v>
      </c>
      <c r="AE17" s="22">
        <v>0.71711827196417499</v>
      </c>
      <c r="AF17" s="22"/>
      <c r="AG17" s="22">
        <v>0.88871539597205496</v>
      </c>
      <c r="AH17" s="22">
        <v>0.88948177844592802</v>
      </c>
      <c r="AI17" s="22">
        <v>0.774408018975278</v>
      </c>
      <c r="AJ17" s="22">
        <v>1</v>
      </c>
      <c r="AK17" s="22">
        <v>0.790321001959159</v>
      </c>
      <c r="AL17" s="22"/>
      <c r="AM17" s="22">
        <v>0.67971745137863904</v>
      </c>
      <c r="AN17" s="22">
        <v>0.81610375170044702</v>
      </c>
      <c r="AO17" s="22">
        <v>0.85387431554318904</v>
      </c>
      <c r="AP17" s="22">
        <v>0.87738860591517198</v>
      </c>
      <c r="AQ17" s="22">
        <v>1</v>
      </c>
      <c r="AR17" s="22"/>
      <c r="AS17" s="22">
        <v>0.83736829001711599</v>
      </c>
      <c r="AT17" s="22">
        <v>0.85193885216467402</v>
      </c>
      <c r="AU17" s="22">
        <v>0.84112028535310301</v>
      </c>
      <c r="AV17" s="22">
        <v>0.87544448234362504</v>
      </c>
      <c r="AW17" s="22"/>
      <c r="AX17" s="22">
        <v>0.84999869161695796</v>
      </c>
      <c r="AY17" s="22"/>
      <c r="AZ17" s="22">
        <v>0.829934070858242</v>
      </c>
      <c r="BA17" s="22">
        <v>0.85118765564017196</v>
      </c>
      <c r="BB17" s="22">
        <v>0.85714216547590405</v>
      </c>
      <c r="BC17" s="22"/>
      <c r="BD17" s="22">
        <v>0.86178933577390404</v>
      </c>
      <c r="BE17" s="22">
        <v>0.82677548378454502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E21"/>
  <sheetViews>
    <sheetView showGridLines="0" topLeftCell="A6" workbookViewId="0">
      <pane xSplit="2" topLeftCell="C1" activePane="topRight" state="frozen"/>
      <selection pane="topRight" activeCell="A11" sqref="A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c r="AC9" s="17">
        <v>0</v>
      </c>
      <c r="AD9" s="17">
        <v>0</v>
      </c>
      <c r="AE9" s="17">
        <v>0</v>
      </c>
      <c r="AF9" s="17"/>
      <c r="AG9" s="17">
        <v>0</v>
      </c>
      <c r="AH9" s="17">
        <v>0</v>
      </c>
      <c r="AI9" s="17">
        <v>0</v>
      </c>
      <c r="AJ9" s="17">
        <v>0</v>
      </c>
      <c r="AK9" s="17">
        <v>0</v>
      </c>
      <c r="AL9" s="17"/>
      <c r="AM9" s="17">
        <v>0</v>
      </c>
      <c r="AN9" s="17">
        <v>0</v>
      </c>
      <c r="AO9" s="17">
        <v>0</v>
      </c>
      <c r="AP9" s="17">
        <v>0</v>
      </c>
      <c r="AQ9" s="17">
        <v>0</v>
      </c>
      <c r="AR9" s="17"/>
      <c r="AS9" s="17">
        <v>0</v>
      </c>
      <c r="AT9" s="17">
        <v>0</v>
      </c>
      <c r="AU9" s="17">
        <v>0</v>
      </c>
      <c r="AV9" s="17">
        <v>0</v>
      </c>
      <c r="AW9" s="17"/>
      <c r="AX9" s="17">
        <v>0</v>
      </c>
      <c r="AY9" s="17"/>
      <c r="AZ9" s="17">
        <v>0</v>
      </c>
      <c r="BA9" s="17">
        <v>0</v>
      </c>
      <c r="BB9" s="17">
        <v>0</v>
      </c>
      <c r="BC9" s="17"/>
      <c r="BD9" s="17">
        <v>0</v>
      </c>
      <c r="BE9" s="17">
        <v>0</v>
      </c>
    </row>
    <row r="10" spans="2:57" x14ac:dyDescent="0.35">
      <c r="B10" s="18" t="s">
        <v>104</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c r="AC10" s="17">
        <v>0</v>
      </c>
      <c r="AD10" s="17">
        <v>0</v>
      </c>
      <c r="AE10" s="17">
        <v>0</v>
      </c>
      <c r="AF10" s="17"/>
      <c r="AG10" s="17">
        <v>0</v>
      </c>
      <c r="AH10" s="17">
        <v>0</v>
      </c>
      <c r="AI10" s="17">
        <v>0</v>
      </c>
      <c r="AJ10" s="17">
        <v>0</v>
      </c>
      <c r="AK10" s="17">
        <v>0</v>
      </c>
      <c r="AL10" s="17"/>
      <c r="AM10" s="17">
        <v>0</v>
      </c>
      <c r="AN10" s="17">
        <v>0</v>
      </c>
      <c r="AO10" s="17">
        <v>0</v>
      </c>
      <c r="AP10" s="17">
        <v>0</v>
      </c>
      <c r="AQ10" s="17">
        <v>0</v>
      </c>
      <c r="AR10" s="17"/>
      <c r="AS10" s="17">
        <v>0</v>
      </c>
      <c r="AT10" s="17">
        <v>0</v>
      </c>
      <c r="AU10" s="17">
        <v>0</v>
      </c>
      <c r="AV10" s="17">
        <v>0</v>
      </c>
      <c r="AW10" s="17"/>
      <c r="AX10" s="17">
        <v>0</v>
      </c>
      <c r="AY10" s="17"/>
      <c r="AZ10" s="17">
        <v>0</v>
      </c>
      <c r="BA10" s="17">
        <v>0</v>
      </c>
      <c r="BB10" s="17">
        <v>0</v>
      </c>
      <c r="BC10" s="17"/>
      <c r="BD10" s="17">
        <v>0</v>
      </c>
      <c r="BE10" s="17">
        <v>0</v>
      </c>
    </row>
    <row r="11" spans="2:57" x14ac:dyDescent="0.35">
      <c r="B11" s="18" t="s">
        <v>105</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v>0</v>
      </c>
      <c r="W11" s="17">
        <v>0</v>
      </c>
      <c r="X11" s="17">
        <v>0</v>
      </c>
      <c r="Y11" s="17">
        <v>0</v>
      </c>
      <c r="Z11" s="17">
        <v>0</v>
      </c>
      <c r="AA11" s="17">
        <v>0</v>
      </c>
      <c r="AB11" s="17"/>
      <c r="AC11" s="17">
        <v>0</v>
      </c>
      <c r="AD11" s="17">
        <v>0</v>
      </c>
      <c r="AE11" s="17">
        <v>0</v>
      </c>
      <c r="AF11" s="17"/>
      <c r="AG11" s="17">
        <v>0</v>
      </c>
      <c r="AH11" s="17">
        <v>0</v>
      </c>
      <c r="AI11" s="17">
        <v>0</v>
      </c>
      <c r="AJ11" s="17">
        <v>0</v>
      </c>
      <c r="AK11" s="17">
        <v>0</v>
      </c>
      <c r="AL11" s="17"/>
      <c r="AM11" s="17">
        <v>0</v>
      </c>
      <c r="AN11" s="17">
        <v>0</v>
      </c>
      <c r="AO11" s="17">
        <v>0</v>
      </c>
      <c r="AP11" s="17">
        <v>0</v>
      </c>
      <c r="AQ11" s="17">
        <v>0</v>
      </c>
      <c r="AR11" s="17"/>
      <c r="AS11" s="17">
        <v>0</v>
      </c>
      <c r="AT11" s="17">
        <v>0</v>
      </c>
      <c r="AU11" s="17">
        <v>0</v>
      </c>
      <c r="AV11" s="17">
        <v>0</v>
      </c>
      <c r="AW11" s="17"/>
      <c r="AX11" s="17">
        <v>0</v>
      </c>
      <c r="AY11" s="17"/>
      <c r="AZ11" s="17">
        <v>0</v>
      </c>
      <c r="BA11" s="17">
        <v>0</v>
      </c>
      <c r="BB11" s="17">
        <v>0</v>
      </c>
      <c r="BC11" s="17"/>
      <c r="BD11" s="17">
        <v>0</v>
      </c>
      <c r="BE11" s="17">
        <v>0</v>
      </c>
    </row>
    <row r="12" spans="2:57" x14ac:dyDescent="0.35">
      <c r="B12" s="18" t="s">
        <v>106</v>
      </c>
      <c r="C12" s="17">
        <v>1</v>
      </c>
      <c r="D12" s="17">
        <v>1</v>
      </c>
      <c r="E12" s="17">
        <v>1</v>
      </c>
      <c r="F12" s="17"/>
      <c r="G12" s="17">
        <v>1</v>
      </c>
      <c r="H12" s="17">
        <v>1</v>
      </c>
      <c r="I12" s="17">
        <v>1</v>
      </c>
      <c r="J12" s="17">
        <v>1</v>
      </c>
      <c r="K12" s="17">
        <v>1</v>
      </c>
      <c r="L12" s="17">
        <v>1</v>
      </c>
      <c r="M12" s="17"/>
      <c r="N12" s="17">
        <v>1</v>
      </c>
      <c r="O12" s="17">
        <v>1</v>
      </c>
      <c r="P12" s="17">
        <v>1</v>
      </c>
      <c r="Q12" s="17">
        <v>1</v>
      </c>
      <c r="R12" s="17"/>
      <c r="S12" s="17">
        <v>1</v>
      </c>
      <c r="T12" s="17">
        <v>1</v>
      </c>
      <c r="U12" s="17">
        <v>1</v>
      </c>
      <c r="V12" s="17">
        <v>1</v>
      </c>
      <c r="W12" s="17">
        <v>1</v>
      </c>
      <c r="X12" s="17">
        <v>1</v>
      </c>
      <c r="Y12" s="17">
        <v>1</v>
      </c>
      <c r="Z12" s="17">
        <v>1</v>
      </c>
      <c r="AA12" s="17">
        <v>1</v>
      </c>
      <c r="AB12" s="17"/>
      <c r="AC12" s="17">
        <v>1</v>
      </c>
      <c r="AD12" s="17">
        <v>1</v>
      </c>
      <c r="AE12" s="17">
        <v>1</v>
      </c>
      <c r="AF12" s="17"/>
      <c r="AG12" s="17">
        <v>1</v>
      </c>
      <c r="AH12" s="17">
        <v>1</v>
      </c>
      <c r="AI12" s="17">
        <v>1</v>
      </c>
      <c r="AJ12" s="17">
        <v>1</v>
      </c>
      <c r="AK12" s="17">
        <v>1</v>
      </c>
      <c r="AL12" s="17"/>
      <c r="AM12" s="17">
        <v>1</v>
      </c>
      <c r="AN12" s="17">
        <v>1</v>
      </c>
      <c r="AO12" s="17">
        <v>1</v>
      </c>
      <c r="AP12" s="17">
        <v>1</v>
      </c>
      <c r="AQ12" s="17">
        <v>1</v>
      </c>
      <c r="AR12" s="17"/>
      <c r="AS12" s="17">
        <v>1</v>
      </c>
      <c r="AT12" s="17">
        <v>1</v>
      </c>
      <c r="AU12" s="17">
        <v>1</v>
      </c>
      <c r="AV12" s="17">
        <v>1</v>
      </c>
      <c r="AW12" s="17"/>
      <c r="AX12" s="17">
        <v>1</v>
      </c>
      <c r="AY12" s="17"/>
      <c r="AZ12" s="17">
        <v>1</v>
      </c>
      <c r="BA12" s="17">
        <v>1</v>
      </c>
      <c r="BB12" s="17">
        <v>1</v>
      </c>
      <c r="BC12" s="17"/>
      <c r="BD12" s="17">
        <v>1</v>
      </c>
      <c r="BE12" s="17">
        <v>1</v>
      </c>
    </row>
    <row r="13" spans="2:57" x14ac:dyDescent="0.35">
      <c r="B13" s="18" t="s">
        <v>107</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v>0</v>
      </c>
      <c r="AA13" s="17">
        <v>0</v>
      </c>
      <c r="AB13" s="17"/>
      <c r="AC13" s="17">
        <v>0</v>
      </c>
      <c r="AD13" s="17">
        <v>0</v>
      </c>
      <c r="AE13" s="17">
        <v>0</v>
      </c>
      <c r="AF13" s="17"/>
      <c r="AG13" s="17">
        <v>0</v>
      </c>
      <c r="AH13" s="17">
        <v>0</v>
      </c>
      <c r="AI13" s="17">
        <v>0</v>
      </c>
      <c r="AJ13" s="17">
        <v>0</v>
      </c>
      <c r="AK13" s="17">
        <v>0</v>
      </c>
      <c r="AL13" s="17"/>
      <c r="AM13" s="17">
        <v>0</v>
      </c>
      <c r="AN13" s="17">
        <v>0</v>
      </c>
      <c r="AO13" s="17">
        <v>0</v>
      </c>
      <c r="AP13" s="17">
        <v>0</v>
      </c>
      <c r="AQ13" s="17">
        <v>0</v>
      </c>
      <c r="AR13" s="17"/>
      <c r="AS13" s="17">
        <v>0</v>
      </c>
      <c r="AT13" s="17">
        <v>0</v>
      </c>
      <c r="AU13" s="17">
        <v>0</v>
      </c>
      <c r="AV13" s="17">
        <v>0</v>
      </c>
      <c r="AW13" s="17"/>
      <c r="AX13" s="17">
        <v>0</v>
      </c>
      <c r="AY13" s="17"/>
      <c r="AZ13" s="17">
        <v>0</v>
      </c>
      <c r="BA13" s="17">
        <v>0</v>
      </c>
      <c r="BB13" s="17">
        <v>0</v>
      </c>
      <c r="BC13" s="17"/>
      <c r="BD13" s="17">
        <v>0</v>
      </c>
      <c r="BE13" s="17">
        <v>0</v>
      </c>
    </row>
    <row r="14" spans="2:57" x14ac:dyDescent="0.35">
      <c r="B14" s="18" t="s">
        <v>81</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v>0</v>
      </c>
      <c r="AA14" s="17">
        <v>0</v>
      </c>
      <c r="AB14" s="17"/>
      <c r="AC14" s="17">
        <v>0</v>
      </c>
      <c r="AD14" s="17">
        <v>0</v>
      </c>
      <c r="AE14" s="17">
        <v>0</v>
      </c>
      <c r="AF14" s="17"/>
      <c r="AG14" s="17">
        <v>0</v>
      </c>
      <c r="AH14" s="17">
        <v>0</v>
      </c>
      <c r="AI14" s="17">
        <v>0</v>
      </c>
      <c r="AJ14" s="17">
        <v>0</v>
      </c>
      <c r="AK14" s="17">
        <v>0</v>
      </c>
      <c r="AL14" s="17"/>
      <c r="AM14" s="17">
        <v>0</v>
      </c>
      <c r="AN14" s="17">
        <v>0</v>
      </c>
      <c r="AO14" s="17">
        <v>0</v>
      </c>
      <c r="AP14" s="17">
        <v>0</v>
      </c>
      <c r="AQ14" s="17">
        <v>0</v>
      </c>
      <c r="AR14" s="17"/>
      <c r="AS14" s="17">
        <v>0</v>
      </c>
      <c r="AT14" s="17">
        <v>0</v>
      </c>
      <c r="AU14" s="17">
        <v>0</v>
      </c>
      <c r="AV14" s="17">
        <v>0</v>
      </c>
      <c r="AW14" s="17"/>
      <c r="AX14" s="17">
        <v>0</v>
      </c>
      <c r="AY14" s="17"/>
      <c r="AZ14" s="17">
        <v>0</v>
      </c>
      <c r="BA14" s="17">
        <v>0</v>
      </c>
      <c r="BB14" s="17">
        <v>0</v>
      </c>
      <c r="BC14" s="17"/>
      <c r="BD14" s="17">
        <v>0</v>
      </c>
      <c r="BE14" s="17">
        <v>0</v>
      </c>
    </row>
    <row r="15" spans="2:57" x14ac:dyDescent="0.35">
      <c r="B15" s="18" t="s">
        <v>108</v>
      </c>
      <c r="C15" s="21">
        <v>0</v>
      </c>
      <c r="D15" s="21">
        <v>0</v>
      </c>
      <c r="E15" s="21">
        <v>0</v>
      </c>
      <c r="F15" s="21"/>
      <c r="G15" s="21">
        <v>0</v>
      </c>
      <c r="H15" s="21">
        <v>0</v>
      </c>
      <c r="I15" s="21">
        <v>0</v>
      </c>
      <c r="J15" s="21">
        <v>0</v>
      </c>
      <c r="K15" s="21">
        <v>0</v>
      </c>
      <c r="L15" s="21">
        <v>0</v>
      </c>
      <c r="M15" s="21"/>
      <c r="N15" s="21">
        <v>0</v>
      </c>
      <c r="O15" s="21">
        <v>0</v>
      </c>
      <c r="P15" s="21">
        <v>0</v>
      </c>
      <c r="Q15" s="21">
        <v>0</v>
      </c>
      <c r="R15" s="21"/>
      <c r="S15" s="21">
        <v>0</v>
      </c>
      <c r="T15" s="21">
        <v>0</v>
      </c>
      <c r="U15" s="21">
        <v>0</v>
      </c>
      <c r="V15" s="21">
        <v>0</v>
      </c>
      <c r="W15" s="21">
        <v>0</v>
      </c>
      <c r="X15" s="21">
        <v>0</v>
      </c>
      <c r="Y15" s="21">
        <v>0</v>
      </c>
      <c r="Z15" s="21">
        <v>0</v>
      </c>
      <c r="AA15" s="21">
        <v>0</v>
      </c>
      <c r="AB15" s="21"/>
      <c r="AC15" s="21">
        <v>0</v>
      </c>
      <c r="AD15" s="21">
        <v>0</v>
      </c>
      <c r="AE15" s="21">
        <v>0</v>
      </c>
      <c r="AF15" s="21"/>
      <c r="AG15" s="21">
        <v>0</v>
      </c>
      <c r="AH15" s="21">
        <v>0</v>
      </c>
      <c r="AI15" s="21">
        <v>0</v>
      </c>
      <c r="AJ15" s="21">
        <v>0</v>
      </c>
      <c r="AK15" s="21">
        <v>0</v>
      </c>
      <c r="AL15" s="21"/>
      <c r="AM15" s="21">
        <v>0</v>
      </c>
      <c r="AN15" s="21">
        <v>0</v>
      </c>
      <c r="AO15" s="21">
        <v>0</v>
      </c>
      <c r="AP15" s="21">
        <v>0</v>
      </c>
      <c r="AQ15" s="21">
        <v>0</v>
      </c>
      <c r="AR15" s="21"/>
      <c r="AS15" s="21">
        <v>0</v>
      </c>
      <c r="AT15" s="21">
        <v>0</v>
      </c>
      <c r="AU15" s="21">
        <v>0</v>
      </c>
      <c r="AV15" s="21">
        <v>0</v>
      </c>
      <c r="AW15" s="21"/>
      <c r="AX15" s="21">
        <v>0</v>
      </c>
      <c r="AY15" s="21"/>
      <c r="AZ15" s="21">
        <v>0</v>
      </c>
      <c r="BA15" s="21">
        <v>0</v>
      </c>
      <c r="BB15" s="21">
        <v>0</v>
      </c>
      <c r="BC15" s="21"/>
      <c r="BD15" s="21">
        <v>0</v>
      </c>
      <c r="BE15" s="21">
        <v>0</v>
      </c>
    </row>
    <row r="16" spans="2:57" x14ac:dyDescent="0.35">
      <c r="B16" s="18" t="s">
        <v>109</v>
      </c>
      <c r="C16" s="21">
        <v>1</v>
      </c>
      <c r="D16" s="21">
        <v>1</v>
      </c>
      <c r="E16" s="21">
        <v>1</v>
      </c>
      <c r="F16" s="21"/>
      <c r="G16" s="21">
        <v>1</v>
      </c>
      <c r="H16" s="21">
        <v>1</v>
      </c>
      <c r="I16" s="21">
        <v>1</v>
      </c>
      <c r="J16" s="21">
        <v>1</v>
      </c>
      <c r="K16" s="21">
        <v>1</v>
      </c>
      <c r="L16" s="21">
        <v>1</v>
      </c>
      <c r="M16" s="21"/>
      <c r="N16" s="21">
        <v>1</v>
      </c>
      <c r="O16" s="21">
        <v>1</v>
      </c>
      <c r="P16" s="21">
        <v>1</v>
      </c>
      <c r="Q16" s="21">
        <v>1</v>
      </c>
      <c r="R16" s="21"/>
      <c r="S16" s="21">
        <v>1</v>
      </c>
      <c r="T16" s="21">
        <v>1</v>
      </c>
      <c r="U16" s="21">
        <v>1</v>
      </c>
      <c r="V16" s="21">
        <v>1</v>
      </c>
      <c r="W16" s="21">
        <v>1</v>
      </c>
      <c r="X16" s="21">
        <v>1</v>
      </c>
      <c r="Y16" s="21">
        <v>1</v>
      </c>
      <c r="Z16" s="21">
        <v>1</v>
      </c>
      <c r="AA16" s="21">
        <v>1</v>
      </c>
      <c r="AB16" s="21"/>
      <c r="AC16" s="21">
        <v>1</v>
      </c>
      <c r="AD16" s="21">
        <v>1</v>
      </c>
      <c r="AE16" s="21">
        <v>1</v>
      </c>
      <c r="AF16" s="21"/>
      <c r="AG16" s="21">
        <v>1</v>
      </c>
      <c r="AH16" s="21">
        <v>1</v>
      </c>
      <c r="AI16" s="21">
        <v>1</v>
      </c>
      <c r="AJ16" s="21">
        <v>1</v>
      </c>
      <c r="AK16" s="21">
        <v>1</v>
      </c>
      <c r="AL16" s="21"/>
      <c r="AM16" s="21">
        <v>1</v>
      </c>
      <c r="AN16" s="21">
        <v>1</v>
      </c>
      <c r="AO16" s="21">
        <v>1</v>
      </c>
      <c r="AP16" s="21">
        <v>1</v>
      </c>
      <c r="AQ16" s="21">
        <v>1</v>
      </c>
      <c r="AR16" s="21"/>
      <c r="AS16" s="21">
        <v>1</v>
      </c>
      <c r="AT16" s="21">
        <v>1</v>
      </c>
      <c r="AU16" s="21">
        <v>1</v>
      </c>
      <c r="AV16" s="21">
        <v>1</v>
      </c>
      <c r="AW16" s="21"/>
      <c r="AX16" s="21">
        <v>1</v>
      </c>
      <c r="AY16" s="21"/>
      <c r="AZ16" s="21">
        <v>1</v>
      </c>
      <c r="BA16" s="21">
        <v>1</v>
      </c>
      <c r="BB16" s="21">
        <v>1</v>
      </c>
      <c r="BC16" s="21"/>
      <c r="BD16" s="21">
        <v>1</v>
      </c>
      <c r="BE16" s="21">
        <v>1</v>
      </c>
    </row>
    <row r="17" spans="1:2" s="25" customFormat="1" x14ac:dyDescent="0.35">
      <c r="A17"/>
      <c r="B17" s="26"/>
    </row>
    <row r="18" spans="1:2" x14ac:dyDescent="0.35">
      <c r="B18" t="s">
        <v>86</v>
      </c>
    </row>
    <row r="19" spans="1:2" x14ac:dyDescent="0.35">
      <c r="B19" t="s">
        <v>87</v>
      </c>
    </row>
    <row r="21" spans="1:2" x14ac:dyDescent="0.35">
      <c r="B2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E22"/>
  <sheetViews>
    <sheetView showGridLines="0" topLeftCell="A6" workbookViewId="0">
      <pane xSplit="2" topLeftCell="U1" activePane="topRight" state="frozen"/>
      <selection pane="topRight" activeCell="E15" sqref="E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0.14982924003281201</v>
      </c>
      <c r="D9" s="17">
        <v>0.20089020205295999</v>
      </c>
      <c r="E9" s="17">
        <v>0.120504453027331</v>
      </c>
      <c r="F9" s="17"/>
      <c r="G9" s="17">
        <v>0.182169278560908</v>
      </c>
      <c r="H9" s="17">
        <v>0.16230646794690001</v>
      </c>
      <c r="I9" s="17">
        <v>0.18722682869971699</v>
      </c>
      <c r="J9" s="17">
        <v>0.111352221285112</v>
      </c>
      <c r="K9" s="17">
        <v>8.5422649877569506E-2</v>
      </c>
      <c r="L9" s="17">
        <v>0.13529255204935101</v>
      </c>
      <c r="M9" s="17"/>
      <c r="N9" s="17">
        <v>0.14747351391039801</v>
      </c>
      <c r="O9" s="17">
        <v>0.16512959618870501</v>
      </c>
      <c r="P9" s="17">
        <v>0.10473657689673201</v>
      </c>
      <c r="Q9" s="17">
        <v>0.17497649937698501</v>
      </c>
      <c r="R9" s="17"/>
      <c r="S9" s="17">
        <v>0.15833333333333299</v>
      </c>
      <c r="T9" s="17">
        <v>0.161904761904762</v>
      </c>
      <c r="U9" s="17">
        <v>0.17647058823529399</v>
      </c>
      <c r="V9" s="17">
        <v>0.14285714285714299</v>
      </c>
      <c r="W9" s="17">
        <v>0.101694915254237</v>
      </c>
      <c r="X9" s="17">
        <v>0.164556962025316</v>
      </c>
      <c r="Y9" s="17">
        <v>0.14285714285714299</v>
      </c>
      <c r="Z9" s="17">
        <v>9.3023255813953501E-2</v>
      </c>
      <c r="AA9" s="17">
        <v>0.155555555555556</v>
      </c>
      <c r="AB9" s="17"/>
      <c r="AC9" s="17">
        <v>0.11610722434031601</v>
      </c>
      <c r="AD9" s="17">
        <v>0.15398117954030899</v>
      </c>
      <c r="AE9" s="17">
        <v>0.22829404334817899</v>
      </c>
      <c r="AF9" s="17"/>
      <c r="AG9" s="17">
        <v>0.16967843602962601</v>
      </c>
      <c r="AH9" s="17">
        <v>0.134675608932118</v>
      </c>
      <c r="AI9" s="17">
        <v>0.163082311386998</v>
      </c>
      <c r="AJ9" s="17">
        <v>0.403893089893895</v>
      </c>
      <c r="AK9" s="17">
        <v>0.130341715499428</v>
      </c>
      <c r="AL9" s="17"/>
      <c r="AM9" s="17">
        <v>0.21133226490247101</v>
      </c>
      <c r="AN9" s="17">
        <v>0.14015515829318401</v>
      </c>
      <c r="AO9" s="17">
        <v>0.14167280682803299</v>
      </c>
      <c r="AP9" s="17">
        <v>0.15144734810242</v>
      </c>
      <c r="AQ9" s="17">
        <v>9.1861238380046104E-2</v>
      </c>
      <c r="AR9" s="17"/>
      <c r="AS9" s="17">
        <v>0.14767681188451701</v>
      </c>
      <c r="AT9" s="17">
        <v>0.163098024138849</v>
      </c>
      <c r="AU9" s="17">
        <v>9.4145376968055597E-2</v>
      </c>
      <c r="AV9" s="17">
        <v>0.20128082651245199</v>
      </c>
      <c r="AW9" s="17"/>
      <c r="AX9" s="17">
        <v>0.14057107684299899</v>
      </c>
      <c r="AY9" s="17"/>
      <c r="AZ9" s="17">
        <v>0.17278667599449399</v>
      </c>
      <c r="BA9" s="17">
        <v>0.18072774293684901</v>
      </c>
      <c r="BB9" s="17">
        <v>9.6989180025568805E-2</v>
      </c>
      <c r="BC9" s="17"/>
      <c r="BD9" s="17">
        <v>0.171534634365656</v>
      </c>
      <c r="BE9" s="17">
        <v>0.163152873317603</v>
      </c>
    </row>
    <row r="10" spans="2:57" x14ac:dyDescent="0.35">
      <c r="B10" s="18" t="s">
        <v>104</v>
      </c>
      <c r="C10" s="17">
        <v>0.34495835289544802</v>
      </c>
      <c r="D10" s="17">
        <v>0.33600098907709303</v>
      </c>
      <c r="E10" s="17">
        <v>0.34937712394564602</v>
      </c>
      <c r="F10" s="17"/>
      <c r="G10" s="17">
        <v>0.322900139869716</v>
      </c>
      <c r="H10" s="17">
        <v>0.36341777616422999</v>
      </c>
      <c r="I10" s="17">
        <v>0.35925191347469598</v>
      </c>
      <c r="J10" s="17">
        <v>0.29758892685711202</v>
      </c>
      <c r="K10" s="17">
        <v>0.39170743250735401</v>
      </c>
      <c r="L10" s="17">
        <v>0.25061451197455098</v>
      </c>
      <c r="M10" s="17"/>
      <c r="N10" s="17">
        <v>0.31448224635675698</v>
      </c>
      <c r="O10" s="17">
        <v>0.34425129254661002</v>
      </c>
      <c r="P10" s="17">
        <v>0.39242144139502899</v>
      </c>
      <c r="Q10" s="17">
        <v>0.44810684024366298</v>
      </c>
      <c r="R10" s="17"/>
      <c r="S10" s="17">
        <v>0.375</v>
      </c>
      <c r="T10" s="17">
        <v>0.34285714285714303</v>
      </c>
      <c r="U10" s="17">
        <v>0.32352941176470601</v>
      </c>
      <c r="V10" s="17">
        <v>0.317460317460317</v>
      </c>
      <c r="W10" s="17">
        <v>0.322033898305085</v>
      </c>
      <c r="X10" s="17">
        <v>0.316455696202532</v>
      </c>
      <c r="Y10" s="17">
        <v>0.4</v>
      </c>
      <c r="Z10" s="17">
        <v>0.32558139534883701</v>
      </c>
      <c r="AA10" s="17">
        <v>0.35555555555555601</v>
      </c>
      <c r="AB10" s="17"/>
      <c r="AC10" s="17">
        <v>0.43625279732823902</v>
      </c>
      <c r="AD10" s="17">
        <v>0.321840496442591</v>
      </c>
      <c r="AE10" s="17">
        <v>0.224674378537775</v>
      </c>
      <c r="AF10" s="17"/>
      <c r="AG10" s="17">
        <v>0.402565531426611</v>
      </c>
      <c r="AH10" s="17">
        <v>0.32632150902190898</v>
      </c>
      <c r="AI10" s="17">
        <v>0.28702463967209502</v>
      </c>
      <c r="AJ10" s="17">
        <v>0.18883113101711901</v>
      </c>
      <c r="AK10" s="17">
        <v>0.29321416538598299</v>
      </c>
      <c r="AL10" s="17"/>
      <c r="AM10" s="17">
        <v>0.32673139365924397</v>
      </c>
      <c r="AN10" s="17">
        <v>0.34650632287965499</v>
      </c>
      <c r="AO10" s="17">
        <v>0.329447777485813</v>
      </c>
      <c r="AP10" s="17">
        <v>0.349612311950042</v>
      </c>
      <c r="AQ10" s="17">
        <v>0.38629752287076002</v>
      </c>
      <c r="AR10" s="17"/>
      <c r="AS10" s="17">
        <v>0.32763844984239998</v>
      </c>
      <c r="AT10" s="17">
        <v>0.35706772013743399</v>
      </c>
      <c r="AU10" s="17">
        <v>0.348404188611245</v>
      </c>
      <c r="AV10" s="17">
        <v>0.341882257185609</v>
      </c>
      <c r="AW10" s="17"/>
      <c r="AX10" s="17">
        <v>0.35874077858918602</v>
      </c>
      <c r="AY10" s="17"/>
      <c r="AZ10" s="17">
        <v>0.320760794484718</v>
      </c>
      <c r="BA10" s="17">
        <v>0.37042657740750001</v>
      </c>
      <c r="BB10" s="17">
        <v>0.33265992116019399</v>
      </c>
      <c r="BC10" s="17"/>
      <c r="BD10" s="17">
        <v>0.36814722292847502</v>
      </c>
      <c r="BE10" s="17">
        <v>0.31625713610184603</v>
      </c>
    </row>
    <row r="11" spans="2:57" x14ac:dyDescent="0.35">
      <c r="B11" s="18" t="s">
        <v>105</v>
      </c>
      <c r="C11" s="17">
        <v>0.17567112465608001</v>
      </c>
      <c r="D11" s="17">
        <v>0.19990827425098401</v>
      </c>
      <c r="E11" s="17">
        <v>0.16224309334089199</v>
      </c>
      <c r="F11" s="17"/>
      <c r="G11" s="17">
        <v>0.140730975143214</v>
      </c>
      <c r="H11" s="17">
        <v>0.18286846403229601</v>
      </c>
      <c r="I11" s="17">
        <v>0.159760074033963</v>
      </c>
      <c r="J11" s="17">
        <v>0.19213712780106501</v>
      </c>
      <c r="K11" s="17">
        <v>0.170375894332849</v>
      </c>
      <c r="L11" s="17">
        <v>0.242925038691642</v>
      </c>
      <c r="M11" s="17"/>
      <c r="N11" s="17">
        <v>0.17260191485049201</v>
      </c>
      <c r="O11" s="17">
        <v>0.17786762056451899</v>
      </c>
      <c r="P11" s="17">
        <v>0.17962972556871801</v>
      </c>
      <c r="Q11" s="17">
        <v>0.19237826173654299</v>
      </c>
      <c r="R11" s="17"/>
      <c r="S11" s="17">
        <v>0.17499999999999999</v>
      </c>
      <c r="T11" s="17">
        <v>0.12380952380952399</v>
      </c>
      <c r="U11" s="17">
        <v>0.11764705882352899</v>
      </c>
      <c r="V11" s="17">
        <v>0.26984126984126999</v>
      </c>
      <c r="W11" s="17">
        <v>0.20338983050847501</v>
      </c>
      <c r="X11" s="17">
        <v>0.20253164556962</v>
      </c>
      <c r="Y11" s="17">
        <v>0.17142857142857101</v>
      </c>
      <c r="Z11" s="17">
        <v>0.186046511627907</v>
      </c>
      <c r="AA11" s="17">
        <v>0.16666666666666699</v>
      </c>
      <c r="AB11" s="17"/>
      <c r="AC11" s="17">
        <v>0.18303180779924799</v>
      </c>
      <c r="AD11" s="17">
        <v>0.15307311546409499</v>
      </c>
      <c r="AE11" s="17">
        <v>0.24554178545356101</v>
      </c>
      <c r="AF11" s="17"/>
      <c r="AG11" s="17">
        <v>0.19591600259279901</v>
      </c>
      <c r="AH11" s="17">
        <v>0.12850321609351101</v>
      </c>
      <c r="AI11" s="17">
        <v>0.24137738200506001</v>
      </c>
      <c r="AJ11" s="17">
        <v>0.20363788954449299</v>
      </c>
      <c r="AK11" s="17">
        <v>0.190539303823726</v>
      </c>
      <c r="AL11" s="17"/>
      <c r="AM11" s="17">
        <v>0.22466197286562001</v>
      </c>
      <c r="AN11" s="17">
        <v>0.193499405232994</v>
      </c>
      <c r="AO11" s="17">
        <v>0.178056426390931</v>
      </c>
      <c r="AP11" s="17">
        <v>0.13978276022636399</v>
      </c>
      <c r="AQ11" s="17">
        <v>0.17328369967145099</v>
      </c>
      <c r="AR11" s="17"/>
      <c r="AS11" s="17">
        <v>0.22091014643250001</v>
      </c>
      <c r="AT11" s="17">
        <v>0.142017266770781</v>
      </c>
      <c r="AU11" s="17">
        <v>0.178326798265658</v>
      </c>
      <c r="AV11" s="17">
        <v>0.17196236469307799</v>
      </c>
      <c r="AW11" s="17"/>
      <c r="AX11" s="17">
        <v>0.16138568614044899</v>
      </c>
      <c r="AY11" s="17"/>
      <c r="AZ11" s="17">
        <v>0.18698644124281699</v>
      </c>
      <c r="BA11" s="17">
        <v>0.16776460417701899</v>
      </c>
      <c r="BB11" s="17">
        <v>0.17141036517192099</v>
      </c>
      <c r="BC11" s="17"/>
      <c r="BD11" s="17">
        <v>0.16397980336930601</v>
      </c>
      <c r="BE11" s="17">
        <v>0.180591210537969</v>
      </c>
    </row>
    <row r="12" spans="2:57" x14ac:dyDescent="0.35">
      <c r="B12" s="18" t="s">
        <v>106</v>
      </c>
      <c r="C12" s="17">
        <v>0.22679786308793301</v>
      </c>
      <c r="D12" s="17">
        <v>0.21167492402000199</v>
      </c>
      <c r="E12" s="17">
        <v>0.234527312019124</v>
      </c>
      <c r="F12" s="17"/>
      <c r="G12" s="17">
        <v>0.23422604617679199</v>
      </c>
      <c r="H12" s="17">
        <v>0.18464821379450899</v>
      </c>
      <c r="I12" s="17">
        <v>0.199872262044372</v>
      </c>
      <c r="J12" s="17">
        <v>0.316530465849507</v>
      </c>
      <c r="K12" s="17">
        <v>0.22267413282489901</v>
      </c>
      <c r="L12" s="17">
        <v>0.28433060357947498</v>
      </c>
      <c r="M12" s="17"/>
      <c r="N12" s="17">
        <v>0.24701124568827201</v>
      </c>
      <c r="O12" s="17">
        <v>0.21815708772465101</v>
      </c>
      <c r="P12" s="17">
        <v>0.243727869263379</v>
      </c>
      <c r="Q12" s="17">
        <v>0.101434893394378</v>
      </c>
      <c r="R12" s="17"/>
      <c r="S12" s="17">
        <v>0.18333333333333299</v>
      </c>
      <c r="T12" s="17">
        <v>0.25714285714285701</v>
      </c>
      <c r="U12" s="17">
        <v>0.26470588235294101</v>
      </c>
      <c r="V12" s="17">
        <v>0.19047619047618999</v>
      </c>
      <c r="W12" s="17">
        <v>0.25423728813559299</v>
      </c>
      <c r="X12" s="17">
        <v>0.240506329113924</v>
      </c>
      <c r="Y12" s="17">
        <v>0.2</v>
      </c>
      <c r="Z12" s="17">
        <v>0.25581395348837199</v>
      </c>
      <c r="AA12" s="17">
        <v>0.22222222222222199</v>
      </c>
      <c r="AB12" s="17"/>
      <c r="AC12" s="17">
        <v>0.213064562153015</v>
      </c>
      <c r="AD12" s="17">
        <v>0.24392822855753599</v>
      </c>
      <c r="AE12" s="17">
        <v>0.196898561189052</v>
      </c>
      <c r="AF12" s="17"/>
      <c r="AG12" s="17">
        <v>0.20469952814266801</v>
      </c>
      <c r="AH12" s="17">
        <v>0.26076947814146201</v>
      </c>
      <c r="AI12" s="17">
        <v>0.165420991753674</v>
      </c>
      <c r="AJ12" s="17">
        <v>0.20363788954449299</v>
      </c>
      <c r="AK12" s="17">
        <v>0.27563984407543402</v>
      </c>
      <c r="AL12" s="17"/>
      <c r="AM12" s="17">
        <v>0.13917109790468901</v>
      </c>
      <c r="AN12" s="17">
        <v>0.225080031915326</v>
      </c>
      <c r="AO12" s="17">
        <v>0.24607256871282701</v>
      </c>
      <c r="AP12" s="17">
        <v>0.25187508591174601</v>
      </c>
      <c r="AQ12" s="17">
        <v>0.17714562012563501</v>
      </c>
      <c r="AR12" s="17"/>
      <c r="AS12" s="17">
        <v>0.23122200429536199</v>
      </c>
      <c r="AT12" s="17">
        <v>0.24230123036627901</v>
      </c>
      <c r="AU12" s="17">
        <v>0.21254820430938101</v>
      </c>
      <c r="AV12" s="17">
        <v>0.203152704503994</v>
      </c>
      <c r="AW12" s="17"/>
      <c r="AX12" s="17">
        <v>0.24598080919917201</v>
      </c>
      <c r="AY12" s="17"/>
      <c r="AZ12" s="17">
        <v>0.21117730847137201</v>
      </c>
      <c r="BA12" s="17">
        <v>0.20068368062300801</v>
      </c>
      <c r="BB12" s="17">
        <v>0.27686318959110401</v>
      </c>
      <c r="BC12" s="17"/>
      <c r="BD12" s="17">
        <v>0.21482883195888</v>
      </c>
      <c r="BE12" s="17">
        <v>0.23793323284559201</v>
      </c>
    </row>
    <row r="13" spans="2:57" x14ac:dyDescent="0.35">
      <c r="B13" s="18" t="s">
        <v>107</v>
      </c>
      <c r="C13" s="17">
        <v>9.5747255071695694E-2</v>
      </c>
      <c r="D13" s="17">
        <v>4.7732377861800603E-2</v>
      </c>
      <c r="E13" s="17">
        <v>0.12443529438071101</v>
      </c>
      <c r="F13" s="17"/>
      <c r="G13" s="17">
        <v>0.119973560249371</v>
      </c>
      <c r="H13" s="17">
        <v>0.106759078062066</v>
      </c>
      <c r="I13" s="17">
        <v>8.2535281597128196E-2</v>
      </c>
      <c r="J13" s="17">
        <v>7.4749439099403306E-2</v>
      </c>
      <c r="K13" s="17">
        <v>0.119841150781551</v>
      </c>
      <c r="L13" s="17">
        <v>6.1801502773967697E-2</v>
      </c>
      <c r="M13" s="17"/>
      <c r="N13" s="17">
        <v>0.113020811455179</v>
      </c>
      <c r="O13" s="17">
        <v>7.7372219180396898E-2</v>
      </c>
      <c r="P13" s="17">
        <v>7.9484386876143107E-2</v>
      </c>
      <c r="Q13" s="17">
        <v>8.3103505248431603E-2</v>
      </c>
      <c r="R13" s="17"/>
      <c r="S13" s="17">
        <v>0.1</v>
      </c>
      <c r="T13" s="17">
        <v>0.104761904761905</v>
      </c>
      <c r="U13" s="17">
        <v>0.11764705882352899</v>
      </c>
      <c r="V13" s="17">
        <v>7.9365079365079402E-2</v>
      </c>
      <c r="W13" s="17">
        <v>0.11864406779661001</v>
      </c>
      <c r="X13" s="17">
        <v>6.3291139240506306E-2</v>
      </c>
      <c r="Y13" s="17">
        <v>5.7142857142857099E-2</v>
      </c>
      <c r="Z13" s="17">
        <v>0.13953488372093001</v>
      </c>
      <c r="AA13" s="17">
        <v>0.1</v>
      </c>
      <c r="AB13" s="17"/>
      <c r="AC13" s="17">
        <v>5.1543608379182697E-2</v>
      </c>
      <c r="AD13" s="17">
        <v>0.11668708405245</v>
      </c>
      <c r="AE13" s="17">
        <v>9.0667267334381102E-2</v>
      </c>
      <c r="AF13" s="17"/>
      <c r="AG13" s="17">
        <v>2.3030087905656499E-2</v>
      </c>
      <c r="AH13" s="17">
        <v>0.14658859296795401</v>
      </c>
      <c r="AI13" s="17">
        <v>0.143094675182173</v>
      </c>
      <c r="AJ13" s="17">
        <v>0</v>
      </c>
      <c r="AK13" s="17">
        <v>8.76393533092861E-2</v>
      </c>
      <c r="AL13" s="17"/>
      <c r="AM13" s="17">
        <v>7.9698603026702203E-2</v>
      </c>
      <c r="AN13" s="17">
        <v>8.6728087920466906E-2</v>
      </c>
      <c r="AO13" s="17">
        <v>0.101290119963153</v>
      </c>
      <c r="AP13" s="17">
        <v>0.102193334659289</v>
      </c>
      <c r="AQ13" s="17">
        <v>0.171411918952108</v>
      </c>
      <c r="AR13" s="17"/>
      <c r="AS13" s="17">
        <v>6.1518440978349603E-2</v>
      </c>
      <c r="AT13" s="17">
        <v>9.1801421617813295E-2</v>
      </c>
      <c r="AU13" s="17">
        <v>0.15416349203083701</v>
      </c>
      <c r="AV13" s="17">
        <v>8.1721847104866199E-2</v>
      </c>
      <c r="AW13" s="17"/>
      <c r="AX13" s="17">
        <v>8.9792910782164503E-2</v>
      </c>
      <c r="AY13" s="17"/>
      <c r="AZ13" s="17">
        <v>9.4507599185265204E-2</v>
      </c>
      <c r="BA13" s="17">
        <v>8.0397394855624499E-2</v>
      </c>
      <c r="BB13" s="17">
        <v>0.112870669545208</v>
      </c>
      <c r="BC13" s="17"/>
      <c r="BD13" s="17">
        <v>7.4611059474652297E-2</v>
      </c>
      <c r="BE13" s="17">
        <v>0.10206554719699</v>
      </c>
    </row>
    <row r="14" spans="2:57" x14ac:dyDescent="0.35">
      <c r="B14" s="18" t="s">
        <v>81</v>
      </c>
      <c r="C14" s="17">
        <v>6.99616425603023E-3</v>
      </c>
      <c r="D14" s="17">
        <v>3.7932327371602501E-3</v>
      </c>
      <c r="E14" s="17">
        <v>8.9127232862965394E-3</v>
      </c>
      <c r="F14" s="17"/>
      <c r="G14" s="17">
        <v>0</v>
      </c>
      <c r="H14" s="17">
        <v>0</v>
      </c>
      <c r="I14" s="17">
        <v>1.13536401501237E-2</v>
      </c>
      <c r="J14" s="17">
        <v>7.6418191078017799E-3</v>
      </c>
      <c r="K14" s="17">
        <v>9.9787396757767301E-3</v>
      </c>
      <c r="L14" s="17">
        <v>2.50357909310133E-2</v>
      </c>
      <c r="M14" s="17"/>
      <c r="N14" s="17">
        <v>5.4102677389020202E-3</v>
      </c>
      <c r="O14" s="17">
        <v>1.7222183795118501E-2</v>
      </c>
      <c r="P14" s="17">
        <v>0</v>
      </c>
      <c r="Q14" s="17">
        <v>0</v>
      </c>
      <c r="R14" s="17"/>
      <c r="S14" s="17">
        <v>8.3333333333333297E-3</v>
      </c>
      <c r="T14" s="17">
        <v>9.5238095238095195E-3</v>
      </c>
      <c r="U14" s="17">
        <v>0</v>
      </c>
      <c r="V14" s="17">
        <v>0</v>
      </c>
      <c r="W14" s="17">
        <v>0</v>
      </c>
      <c r="X14" s="17">
        <v>1.26582278481013E-2</v>
      </c>
      <c r="Y14" s="17">
        <v>2.8571428571428598E-2</v>
      </c>
      <c r="Z14" s="17">
        <v>0</v>
      </c>
      <c r="AA14" s="17">
        <v>0</v>
      </c>
      <c r="AB14" s="17"/>
      <c r="AC14" s="17">
        <v>0</v>
      </c>
      <c r="AD14" s="17">
        <v>1.0489895943019099E-2</v>
      </c>
      <c r="AE14" s="17">
        <v>1.3923964137051799E-2</v>
      </c>
      <c r="AF14" s="17"/>
      <c r="AG14" s="17">
        <v>4.1104139026379403E-3</v>
      </c>
      <c r="AH14" s="17">
        <v>3.1415948430462701E-3</v>
      </c>
      <c r="AI14" s="17">
        <v>0</v>
      </c>
      <c r="AJ14" s="17">
        <v>0</v>
      </c>
      <c r="AK14" s="17">
        <v>2.2625617906142401E-2</v>
      </c>
      <c r="AL14" s="17"/>
      <c r="AM14" s="17">
        <v>1.84046676412731E-2</v>
      </c>
      <c r="AN14" s="17">
        <v>8.0309937583731596E-3</v>
      </c>
      <c r="AO14" s="17">
        <v>3.46030061924303E-3</v>
      </c>
      <c r="AP14" s="17">
        <v>5.0891591501395902E-3</v>
      </c>
      <c r="AQ14" s="17">
        <v>0</v>
      </c>
      <c r="AR14" s="17"/>
      <c r="AS14" s="17">
        <v>1.10341465668714E-2</v>
      </c>
      <c r="AT14" s="17">
        <v>3.7143369688434199E-3</v>
      </c>
      <c r="AU14" s="17">
        <v>1.24119398148245E-2</v>
      </c>
      <c r="AV14" s="17">
        <v>0</v>
      </c>
      <c r="AW14" s="17"/>
      <c r="AX14" s="17">
        <v>3.5287384460293502E-3</v>
      </c>
      <c r="AY14" s="17"/>
      <c r="AZ14" s="17">
        <v>1.37811806213333E-2</v>
      </c>
      <c r="BA14" s="17">
        <v>0</v>
      </c>
      <c r="BB14" s="17">
        <v>9.2066745060044707E-3</v>
      </c>
      <c r="BC14" s="17"/>
      <c r="BD14" s="17">
        <v>6.8984479030304597E-3</v>
      </c>
      <c r="BE14" s="17">
        <v>0</v>
      </c>
    </row>
    <row r="15" spans="2:57" x14ac:dyDescent="0.35">
      <c r="B15" s="18" t="s">
        <v>108</v>
      </c>
      <c r="C15" s="21">
        <v>0.49478759292826102</v>
      </c>
      <c r="D15" s="21">
        <v>0.53689119113005301</v>
      </c>
      <c r="E15" s="21">
        <v>0.469881576972977</v>
      </c>
      <c r="F15" s="21"/>
      <c r="G15" s="21">
        <v>0.50506941843062303</v>
      </c>
      <c r="H15" s="21">
        <v>0.52572424411112995</v>
      </c>
      <c r="I15" s="21">
        <v>0.54647874217441295</v>
      </c>
      <c r="J15" s="21">
        <v>0.40894114814222299</v>
      </c>
      <c r="K15" s="21">
        <v>0.47713008238492299</v>
      </c>
      <c r="L15" s="21">
        <v>0.38590706402390201</v>
      </c>
      <c r="M15" s="21"/>
      <c r="N15" s="21">
        <v>0.46195576026715501</v>
      </c>
      <c r="O15" s="21">
        <v>0.50938088873531495</v>
      </c>
      <c r="P15" s="21">
        <v>0.49715801829175998</v>
      </c>
      <c r="Q15" s="21">
        <v>0.62308333962064799</v>
      </c>
      <c r="R15" s="21"/>
      <c r="S15" s="21">
        <v>0.53333333333333299</v>
      </c>
      <c r="T15" s="21">
        <v>0.50476190476190497</v>
      </c>
      <c r="U15" s="21">
        <v>0.5</v>
      </c>
      <c r="V15" s="21">
        <v>0.46031746031746001</v>
      </c>
      <c r="W15" s="21">
        <v>0.42372881355932202</v>
      </c>
      <c r="X15" s="21">
        <v>0.481012658227848</v>
      </c>
      <c r="Y15" s="21">
        <v>0.54285714285714304</v>
      </c>
      <c r="Z15" s="21">
        <v>0.418604651162791</v>
      </c>
      <c r="AA15" s="21">
        <v>0.51111111111111096</v>
      </c>
      <c r="AB15" s="21"/>
      <c r="AC15" s="21">
        <v>0.55236002166855502</v>
      </c>
      <c r="AD15" s="21">
        <v>0.47582167598289998</v>
      </c>
      <c r="AE15" s="21">
        <v>0.45296842188595399</v>
      </c>
      <c r="AF15" s="21"/>
      <c r="AG15" s="21">
        <v>0.57224396745623796</v>
      </c>
      <c r="AH15" s="21">
        <v>0.46099711795402698</v>
      </c>
      <c r="AI15" s="21">
        <v>0.45010695105909199</v>
      </c>
      <c r="AJ15" s="21">
        <v>0.59272422091101395</v>
      </c>
      <c r="AK15" s="21">
        <v>0.42355588088541202</v>
      </c>
      <c r="AL15" s="21"/>
      <c r="AM15" s="21">
        <v>0.53806365856171601</v>
      </c>
      <c r="AN15" s="21">
        <v>0.48666148117283903</v>
      </c>
      <c r="AO15" s="21">
        <v>0.47112058431384601</v>
      </c>
      <c r="AP15" s="21">
        <v>0.50105966005246205</v>
      </c>
      <c r="AQ15" s="21">
        <v>0.47815876125080597</v>
      </c>
      <c r="AR15" s="21"/>
      <c r="AS15" s="21">
        <v>0.47531526172691602</v>
      </c>
      <c r="AT15" s="21">
        <v>0.52016574427628404</v>
      </c>
      <c r="AU15" s="21">
        <v>0.44254956557929997</v>
      </c>
      <c r="AV15" s="21">
        <v>0.54316308369806199</v>
      </c>
      <c r="AW15" s="21"/>
      <c r="AX15" s="21">
        <v>0.49931185543218498</v>
      </c>
      <c r="AY15" s="21"/>
      <c r="AZ15" s="21">
        <v>0.49354747047921199</v>
      </c>
      <c r="BA15" s="21">
        <v>0.55115432034434897</v>
      </c>
      <c r="BB15" s="21">
        <v>0.42964910118576299</v>
      </c>
      <c r="BC15" s="21"/>
      <c r="BD15" s="21">
        <v>0.53968185729413098</v>
      </c>
      <c r="BE15" s="21">
        <v>0.479410009419449</v>
      </c>
    </row>
    <row r="16" spans="2:57" x14ac:dyDescent="0.35">
      <c r="B16" s="18" t="s">
        <v>109</v>
      </c>
      <c r="C16" s="21">
        <v>0.322545118159629</v>
      </c>
      <c r="D16" s="21">
        <v>0.259407301881802</v>
      </c>
      <c r="E16" s="21">
        <v>0.35896260639983402</v>
      </c>
      <c r="F16" s="21"/>
      <c r="G16" s="21">
        <v>0.35419960642616299</v>
      </c>
      <c r="H16" s="21">
        <v>0.29140729185657499</v>
      </c>
      <c r="I16" s="21">
        <v>0.2824075436415</v>
      </c>
      <c r="J16" s="21">
        <v>0.39127990494891002</v>
      </c>
      <c r="K16" s="21">
        <v>0.342515283606451</v>
      </c>
      <c r="L16" s="21">
        <v>0.34613210635344299</v>
      </c>
      <c r="M16" s="21"/>
      <c r="N16" s="21">
        <v>0.36003205714345099</v>
      </c>
      <c r="O16" s="21">
        <v>0.29552930690504697</v>
      </c>
      <c r="P16" s="21">
        <v>0.32321225613952198</v>
      </c>
      <c r="Q16" s="21">
        <v>0.18453839864280999</v>
      </c>
      <c r="R16" s="21"/>
      <c r="S16" s="21">
        <v>0.28333333333333299</v>
      </c>
      <c r="T16" s="21">
        <v>0.36190476190476201</v>
      </c>
      <c r="U16" s="21">
        <v>0.38235294117647101</v>
      </c>
      <c r="V16" s="21">
        <v>0.26984126984126999</v>
      </c>
      <c r="W16" s="21">
        <v>0.37288135593220301</v>
      </c>
      <c r="X16" s="21">
        <v>0.30379746835443</v>
      </c>
      <c r="Y16" s="21">
        <v>0.25714285714285701</v>
      </c>
      <c r="Z16" s="21">
        <v>0.39534883720930197</v>
      </c>
      <c r="AA16" s="21">
        <v>0.32222222222222202</v>
      </c>
      <c r="AB16" s="21"/>
      <c r="AC16" s="21">
        <v>0.26460817053219698</v>
      </c>
      <c r="AD16" s="21">
        <v>0.36061531260998603</v>
      </c>
      <c r="AE16" s="21">
        <v>0.28756582852343299</v>
      </c>
      <c r="AF16" s="21"/>
      <c r="AG16" s="21">
        <v>0.22772961604832501</v>
      </c>
      <c r="AH16" s="21">
        <v>0.40735807110941602</v>
      </c>
      <c r="AI16" s="21">
        <v>0.30851566693584798</v>
      </c>
      <c r="AJ16" s="21">
        <v>0.20363788954449299</v>
      </c>
      <c r="AK16" s="21">
        <v>0.36327919738471998</v>
      </c>
      <c r="AL16" s="21"/>
      <c r="AM16" s="21">
        <v>0.21886970093139099</v>
      </c>
      <c r="AN16" s="21">
        <v>0.31180811983579299</v>
      </c>
      <c r="AO16" s="21">
        <v>0.34736268867598002</v>
      </c>
      <c r="AP16" s="21">
        <v>0.35406842057103399</v>
      </c>
      <c r="AQ16" s="21">
        <v>0.34855753907774301</v>
      </c>
      <c r="AR16" s="21"/>
      <c r="AS16" s="21">
        <v>0.29274044527371201</v>
      </c>
      <c r="AT16" s="21">
        <v>0.334102651984092</v>
      </c>
      <c r="AU16" s="21">
        <v>0.366711696340217</v>
      </c>
      <c r="AV16" s="21">
        <v>0.28487455160885999</v>
      </c>
      <c r="AW16" s="21"/>
      <c r="AX16" s="21">
        <v>0.33577371998133598</v>
      </c>
      <c r="AY16" s="21"/>
      <c r="AZ16" s="21">
        <v>0.30568490765663697</v>
      </c>
      <c r="BA16" s="21">
        <v>0.28108107547863198</v>
      </c>
      <c r="BB16" s="21">
        <v>0.38973385913631098</v>
      </c>
      <c r="BC16" s="21"/>
      <c r="BD16" s="21">
        <v>0.28943989143353299</v>
      </c>
      <c r="BE16" s="21">
        <v>0.33999878004258199</v>
      </c>
    </row>
    <row r="17" spans="2:57" x14ac:dyDescent="0.35">
      <c r="B17" s="18" t="s">
        <v>110</v>
      </c>
      <c r="C17" s="22">
        <v>0.172242474768632</v>
      </c>
      <c r="D17" s="22">
        <v>0.27748388924825101</v>
      </c>
      <c r="E17" s="22">
        <v>0.110918970573143</v>
      </c>
      <c r="F17" s="22"/>
      <c r="G17" s="22">
        <v>0.15086981200446001</v>
      </c>
      <c r="H17" s="22">
        <v>0.23431695225455501</v>
      </c>
      <c r="I17" s="22">
        <v>0.264071198532912</v>
      </c>
      <c r="J17" s="22">
        <v>1.7661243193313501E-2</v>
      </c>
      <c r="K17" s="22">
        <v>0.13461479877847299</v>
      </c>
      <c r="L17" s="22">
        <v>3.9774957670458903E-2</v>
      </c>
      <c r="M17" s="22"/>
      <c r="N17" s="22">
        <v>0.101923703123705</v>
      </c>
      <c r="O17" s="22">
        <v>0.21385158183026701</v>
      </c>
      <c r="P17" s="22">
        <v>0.173945762152239</v>
      </c>
      <c r="Q17" s="22">
        <v>0.43854494097783803</v>
      </c>
      <c r="R17" s="22"/>
      <c r="S17" s="22">
        <v>0.25</v>
      </c>
      <c r="T17" s="22">
        <v>0.14285714285714299</v>
      </c>
      <c r="U17" s="22">
        <v>0.11764705882352899</v>
      </c>
      <c r="V17" s="22">
        <v>0.19047619047618999</v>
      </c>
      <c r="W17" s="22">
        <v>5.0847457627118599E-2</v>
      </c>
      <c r="X17" s="22">
        <v>0.177215189873418</v>
      </c>
      <c r="Y17" s="22">
        <v>0.28571428571428598</v>
      </c>
      <c r="Z17" s="22">
        <v>2.32558139534884E-2</v>
      </c>
      <c r="AA17" s="22">
        <v>0.18888888888888899</v>
      </c>
      <c r="AB17" s="22"/>
      <c r="AC17" s="22">
        <v>0.28775185113635798</v>
      </c>
      <c r="AD17" s="22">
        <v>0.115206363372914</v>
      </c>
      <c r="AE17" s="22">
        <v>0.165402593362521</v>
      </c>
      <c r="AF17" s="22"/>
      <c r="AG17" s="22">
        <v>0.34451435140791298</v>
      </c>
      <c r="AH17" s="22">
        <v>5.3639046844610599E-2</v>
      </c>
      <c r="AI17" s="22">
        <v>0.14159128412324501</v>
      </c>
      <c r="AJ17" s="22">
        <v>0.38908633136652099</v>
      </c>
      <c r="AK17" s="22">
        <v>6.0276683500691999E-2</v>
      </c>
      <c r="AL17" s="22"/>
      <c r="AM17" s="22">
        <v>0.31919395763032499</v>
      </c>
      <c r="AN17" s="22">
        <v>0.17485336133704599</v>
      </c>
      <c r="AO17" s="22">
        <v>0.123757895637866</v>
      </c>
      <c r="AP17" s="22">
        <v>0.146991239481428</v>
      </c>
      <c r="AQ17" s="22">
        <v>0.129601222173063</v>
      </c>
      <c r="AR17" s="22"/>
      <c r="AS17" s="22">
        <v>0.182574816453204</v>
      </c>
      <c r="AT17" s="22">
        <v>0.18606309229219201</v>
      </c>
      <c r="AU17" s="22">
        <v>7.5837869239083297E-2</v>
      </c>
      <c r="AV17" s="22">
        <v>0.25828853208920199</v>
      </c>
      <c r="AW17" s="22"/>
      <c r="AX17" s="22">
        <v>0.163538135450849</v>
      </c>
      <c r="AY17" s="22"/>
      <c r="AZ17" s="22">
        <v>0.18786256282257499</v>
      </c>
      <c r="BA17" s="22">
        <v>0.27007324486571699</v>
      </c>
      <c r="BB17" s="22">
        <v>3.99152420494511E-2</v>
      </c>
      <c r="BC17" s="22"/>
      <c r="BD17" s="22">
        <v>0.25024196586059799</v>
      </c>
      <c r="BE17" s="22">
        <v>0.13941122937686701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E22"/>
  <sheetViews>
    <sheetView showGridLines="0" topLeftCell="A6" workbookViewId="0">
      <pane xSplit="2" topLeftCell="A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0.17341506295310199</v>
      </c>
      <c r="D9" s="17">
        <v>0.184574069856839</v>
      </c>
      <c r="E9" s="17">
        <v>0.16766776049113599</v>
      </c>
      <c r="F9" s="17"/>
      <c r="G9" s="17">
        <v>9.0088410215181006E-2</v>
      </c>
      <c r="H9" s="17">
        <v>0.19234986112239999</v>
      </c>
      <c r="I9" s="17">
        <v>0.22042691627351399</v>
      </c>
      <c r="J9" s="17">
        <v>0.12936911335804699</v>
      </c>
      <c r="K9" s="17">
        <v>0.14141085303308301</v>
      </c>
      <c r="L9" s="17">
        <v>0.22881804582930601</v>
      </c>
      <c r="M9" s="17"/>
      <c r="N9" s="17">
        <v>0.20579433389228699</v>
      </c>
      <c r="O9" s="17">
        <v>0.143619418035041</v>
      </c>
      <c r="P9" s="17">
        <v>0.13106168847445601</v>
      </c>
      <c r="Q9" s="17">
        <v>0.12956509723424101</v>
      </c>
      <c r="R9" s="17"/>
      <c r="S9" s="17">
        <v>0.16666666666666699</v>
      </c>
      <c r="T9" s="17">
        <v>0.2</v>
      </c>
      <c r="U9" s="17">
        <v>0.20588235294117599</v>
      </c>
      <c r="V9" s="17">
        <v>0.206349206349206</v>
      </c>
      <c r="W9" s="17">
        <v>0.20338983050847501</v>
      </c>
      <c r="X9" s="17">
        <v>0.10126582278481</v>
      </c>
      <c r="Y9" s="17">
        <v>0.14285714285714299</v>
      </c>
      <c r="Z9" s="17">
        <v>0.116279069767442</v>
      </c>
      <c r="AA9" s="17">
        <v>0.17777777777777801</v>
      </c>
      <c r="AB9" s="17"/>
      <c r="AC9" s="17">
        <v>0.19079405248332701</v>
      </c>
      <c r="AD9" s="17">
        <v>0.19093315641171299</v>
      </c>
      <c r="AE9" s="17">
        <v>0.105032781726642</v>
      </c>
      <c r="AF9" s="17"/>
      <c r="AG9" s="17">
        <v>0.207906359570462</v>
      </c>
      <c r="AH9" s="17">
        <v>0.14822458338075101</v>
      </c>
      <c r="AI9" s="17">
        <v>0.24579705842478</v>
      </c>
      <c r="AJ9" s="17">
        <v>0.42283614938640601</v>
      </c>
      <c r="AK9" s="17">
        <v>6.6270714175707193E-2</v>
      </c>
      <c r="AL9" s="17"/>
      <c r="AM9" s="17">
        <v>7.1744121083110901E-2</v>
      </c>
      <c r="AN9" s="17">
        <v>0.11750935138115</v>
      </c>
      <c r="AO9" s="17">
        <v>0.20334466973682</v>
      </c>
      <c r="AP9" s="17">
        <v>0.20920558908107301</v>
      </c>
      <c r="AQ9" s="17">
        <v>0.273423968156282</v>
      </c>
      <c r="AR9" s="17"/>
      <c r="AS9" s="17">
        <v>0.17646459413315199</v>
      </c>
      <c r="AT9" s="17">
        <v>0.195891125652841</v>
      </c>
      <c r="AU9" s="17">
        <v>9.68514104221644E-2</v>
      </c>
      <c r="AV9" s="17">
        <v>0.22389904634024599</v>
      </c>
      <c r="AW9" s="17"/>
      <c r="AX9" s="17">
        <v>0.194285985833653</v>
      </c>
      <c r="AY9" s="17"/>
      <c r="AZ9" s="17">
        <v>0.166473639793558</v>
      </c>
      <c r="BA9" s="17">
        <v>0.18633695218746099</v>
      </c>
      <c r="BB9" s="17">
        <v>0.17061356475603501</v>
      </c>
      <c r="BC9" s="17"/>
      <c r="BD9" s="17">
        <v>0.185656538478259</v>
      </c>
      <c r="BE9" s="17">
        <v>0.19728194386794801</v>
      </c>
    </row>
    <row r="10" spans="2:57" x14ac:dyDescent="0.35">
      <c r="B10" s="18" t="s">
        <v>104</v>
      </c>
      <c r="C10" s="17">
        <v>0.42692695774169598</v>
      </c>
      <c r="D10" s="17">
        <v>0.46233164822735501</v>
      </c>
      <c r="E10" s="17">
        <v>0.40811260379819397</v>
      </c>
      <c r="F10" s="17"/>
      <c r="G10" s="17">
        <v>0.36312532217101501</v>
      </c>
      <c r="H10" s="17">
        <v>0.41440932129796698</v>
      </c>
      <c r="I10" s="17">
        <v>0.41346380093456198</v>
      </c>
      <c r="J10" s="17">
        <v>0.50954120975464801</v>
      </c>
      <c r="K10" s="17">
        <v>0.47302965844071498</v>
      </c>
      <c r="L10" s="17">
        <v>0.29091469971334499</v>
      </c>
      <c r="M10" s="17"/>
      <c r="N10" s="17">
        <v>0.44796378878321003</v>
      </c>
      <c r="O10" s="17">
        <v>0.39277749529248601</v>
      </c>
      <c r="P10" s="17">
        <v>0.46057879453068801</v>
      </c>
      <c r="Q10" s="17">
        <v>0.339928916282421</v>
      </c>
      <c r="R10" s="17"/>
      <c r="S10" s="17">
        <v>0.46666666666666701</v>
      </c>
      <c r="T10" s="17">
        <v>0.34285714285714303</v>
      </c>
      <c r="U10" s="17">
        <v>0.441176470588235</v>
      </c>
      <c r="V10" s="17">
        <v>0.39682539682539703</v>
      </c>
      <c r="W10" s="17">
        <v>0.338983050847458</v>
      </c>
      <c r="X10" s="17">
        <v>0.481012658227848</v>
      </c>
      <c r="Y10" s="17">
        <v>0.42857142857142899</v>
      </c>
      <c r="Z10" s="17">
        <v>0.48837209302325602</v>
      </c>
      <c r="AA10" s="17">
        <v>0.48888888888888898</v>
      </c>
      <c r="AB10" s="17"/>
      <c r="AC10" s="17">
        <v>0.433357647134616</v>
      </c>
      <c r="AD10" s="17">
        <v>0.42296933972280698</v>
      </c>
      <c r="AE10" s="17">
        <v>0.47071173306022901</v>
      </c>
      <c r="AF10" s="17"/>
      <c r="AG10" s="17">
        <v>0.41338784048735</v>
      </c>
      <c r="AH10" s="17">
        <v>0.417694252716659</v>
      </c>
      <c r="AI10" s="17">
        <v>0.49190486748303203</v>
      </c>
      <c r="AJ10" s="17">
        <v>0.37352596106910102</v>
      </c>
      <c r="AK10" s="17">
        <v>0.55352236828406798</v>
      </c>
      <c r="AL10" s="17"/>
      <c r="AM10" s="17">
        <v>0.31876693791122701</v>
      </c>
      <c r="AN10" s="17">
        <v>0.380661784995798</v>
      </c>
      <c r="AO10" s="17">
        <v>0.410092820259635</v>
      </c>
      <c r="AP10" s="17">
        <v>0.47806433188879899</v>
      </c>
      <c r="AQ10" s="17">
        <v>0.337182871629431</v>
      </c>
      <c r="AR10" s="17"/>
      <c r="AS10" s="17">
        <v>0.39814870627425297</v>
      </c>
      <c r="AT10" s="17">
        <v>0.49400108186494401</v>
      </c>
      <c r="AU10" s="17">
        <v>0.38665992681715899</v>
      </c>
      <c r="AV10" s="17">
        <v>0.37740941078357398</v>
      </c>
      <c r="AW10" s="17"/>
      <c r="AX10" s="17">
        <v>0.430889667133043</v>
      </c>
      <c r="AY10" s="17"/>
      <c r="AZ10" s="17">
        <v>0.35823486235679602</v>
      </c>
      <c r="BA10" s="17">
        <v>0.44841656782091499</v>
      </c>
      <c r="BB10" s="17">
        <v>0.47104271274640203</v>
      </c>
      <c r="BC10" s="17"/>
      <c r="BD10" s="17">
        <v>0.41851009361543201</v>
      </c>
      <c r="BE10" s="17">
        <v>0.44911339911132597</v>
      </c>
    </row>
    <row r="11" spans="2:57" x14ac:dyDescent="0.35">
      <c r="B11" s="18" t="s">
        <v>105</v>
      </c>
      <c r="C11" s="17">
        <v>0.20199633842320699</v>
      </c>
      <c r="D11" s="17">
        <v>0.19038438783915501</v>
      </c>
      <c r="E11" s="17">
        <v>0.209775162909279</v>
      </c>
      <c r="F11" s="17"/>
      <c r="G11" s="17">
        <v>0.26565864647647103</v>
      </c>
      <c r="H11" s="17">
        <v>0.16313305478725301</v>
      </c>
      <c r="I11" s="17">
        <v>0.176349634446027</v>
      </c>
      <c r="J11" s="17">
        <v>0.19383972562604801</v>
      </c>
      <c r="K11" s="17">
        <v>0.22751740270015799</v>
      </c>
      <c r="L11" s="17">
        <v>0.36643104589755798</v>
      </c>
      <c r="M11" s="17"/>
      <c r="N11" s="17">
        <v>0.155726914961618</v>
      </c>
      <c r="O11" s="17">
        <v>0.25020684636198198</v>
      </c>
      <c r="P11" s="17">
        <v>0.24014177650077501</v>
      </c>
      <c r="Q11" s="17">
        <v>0.27819657227533001</v>
      </c>
      <c r="R11" s="17"/>
      <c r="S11" s="17">
        <v>0.141666666666667</v>
      </c>
      <c r="T11" s="17">
        <v>0.266666666666667</v>
      </c>
      <c r="U11" s="17">
        <v>0.11764705882352899</v>
      </c>
      <c r="V11" s="17">
        <v>0.19047619047618999</v>
      </c>
      <c r="W11" s="17">
        <v>0.25423728813559299</v>
      </c>
      <c r="X11" s="17">
        <v>0.240506329113924</v>
      </c>
      <c r="Y11" s="17">
        <v>0.28571428571428598</v>
      </c>
      <c r="Z11" s="17">
        <v>0.162790697674419</v>
      </c>
      <c r="AA11" s="17">
        <v>0.155555555555556</v>
      </c>
      <c r="AB11" s="17"/>
      <c r="AC11" s="17">
        <v>0.217267161390509</v>
      </c>
      <c r="AD11" s="17">
        <v>0.17567082498328601</v>
      </c>
      <c r="AE11" s="17">
        <v>0.26812794533916601</v>
      </c>
      <c r="AF11" s="17"/>
      <c r="AG11" s="17">
        <v>0.22404911636083799</v>
      </c>
      <c r="AH11" s="17">
        <v>0.18167483219674599</v>
      </c>
      <c r="AI11" s="17">
        <v>0.14262069027971599</v>
      </c>
      <c r="AJ11" s="17">
        <v>0</v>
      </c>
      <c r="AK11" s="17">
        <v>0.232343015391476</v>
      </c>
      <c r="AL11" s="17"/>
      <c r="AM11" s="17">
        <v>0.39465698531153398</v>
      </c>
      <c r="AN11" s="17">
        <v>0.26191137046423202</v>
      </c>
      <c r="AO11" s="17">
        <v>0.162189864070717</v>
      </c>
      <c r="AP11" s="17">
        <v>0.168063469353112</v>
      </c>
      <c r="AQ11" s="17">
        <v>0.30343523025678398</v>
      </c>
      <c r="AR11" s="17"/>
      <c r="AS11" s="17">
        <v>0.21711369673379399</v>
      </c>
      <c r="AT11" s="17">
        <v>0.167541509765818</v>
      </c>
      <c r="AU11" s="17">
        <v>0.23360682450821699</v>
      </c>
      <c r="AV11" s="17">
        <v>0.211426008645378</v>
      </c>
      <c r="AW11" s="17"/>
      <c r="AX11" s="17">
        <v>0.186864678178956</v>
      </c>
      <c r="AY11" s="17"/>
      <c r="AZ11" s="17">
        <v>0.229739642796883</v>
      </c>
      <c r="BA11" s="17">
        <v>0.171951781986283</v>
      </c>
      <c r="BB11" s="17">
        <v>0.20560980246694899</v>
      </c>
      <c r="BC11" s="17"/>
      <c r="BD11" s="17">
        <v>0.20913491287637201</v>
      </c>
      <c r="BE11" s="17">
        <v>0.151498206013679</v>
      </c>
    </row>
    <row r="12" spans="2:57" x14ac:dyDescent="0.35">
      <c r="B12" s="18" t="s">
        <v>106</v>
      </c>
      <c r="C12" s="17">
        <v>0.134900626423409</v>
      </c>
      <c r="D12" s="17">
        <v>0.100322896105696</v>
      </c>
      <c r="E12" s="17">
        <v>0.15363946773811199</v>
      </c>
      <c r="F12" s="17"/>
      <c r="G12" s="17">
        <v>0.17008565541779899</v>
      </c>
      <c r="H12" s="17">
        <v>0.14778967835294099</v>
      </c>
      <c r="I12" s="17">
        <v>0.128386777105893</v>
      </c>
      <c r="J12" s="17">
        <v>0.135458286377834</v>
      </c>
      <c r="K12" s="17">
        <v>0.12662792047906801</v>
      </c>
      <c r="L12" s="17">
        <v>5.4097745791340697E-2</v>
      </c>
      <c r="M12" s="17"/>
      <c r="N12" s="17">
        <v>0.12731447956980699</v>
      </c>
      <c r="O12" s="17">
        <v>0.14523795869674699</v>
      </c>
      <c r="P12" s="17">
        <v>9.9988269732719695E-2</v>
      </c>
      <c r="Q12" s="17">
        <v>0.20949670173904</v>
      </c>
      <c r="R12" s="17"/>
      <c r="S12" s="17">
        <v>0.15</v>
      </c>
      <c r="T12" s="17">
        <v>0.12380952380952399</v>
      </c>
      <c r="U12" s="17">
        <v>0.17647058823529399</v>
      </c>
      <c r="V12" s="17">
        <v>0.126984126984127</v>
      </c>
      <c r="W12" s="17">
        <v>0.152542372881356</v>
      </c>
      <c r="X12" s="17">
        <v>0.10126582278481</v>
      </c>
      <c r="Y12" s="17">
        <v>8.5714285714285701E-2</v>
      </c>
      <c r="Z12" s="17">
        <v>0.13953488372093001</v>
      </c>
      <c r="AA12" s="17">
        <v>0.155555555555556</v>
      </c>
      <c r="AB12" s="17"/>
      <c r="AC12" s="17">
        <v>0.13091394357918101</v>
      </c>
      <c r="AD12" s="17">
        <v>0.13637909511879401</v>
      </c>
      <c r="AE12" s="17">
        <v>8.1137173736894594E-2</v>
      </c>
      <c r="AF12" s="17"/>
      <c r="AG12" s="17">
        <v>0.12566511042248299</v>
      </c>
      <c r="AH12" s="17">
        <v>0.16258040596939699</v>
      </c>
      <c r="AI12" s="17">
        <v>0.11967738381247101</v>
      </c>
      <c r="AJ12" s="17">
        <v>0</v>
      </c>
      <c r="AK12" s="17">
        <v>8.3548488285917405E-2</v>
      </c>
      <c r="AL12" s="17"/>
      <c r="AM12" s="17">
        <v>0.11886532629416501</v>
      </c>
      <c r="AN12" s="17">
        <v>0.189821941999234</v>
      </c>
      <c r="AO12" s="17">
        <v>0.148241937629911</v>
      </c>
      <c r="AP12" s="17">
        <v>0.101389353525491</v>
      </c>
      <c r="AQ12" s="17">
        <v>8.5957929957503995E-2</v>
      </c>
      <c r="AR12" s="17"/>
      <c r="AS12" s="17">
        <v>0.14266827209164401</v>
      </c>
      <c r="AT12" s="17">
        <v>8.3021635708958402E-2</v>
      </c>
      <c r="AU12" s="17">
        <v>0.20121386605299801</v>
      </c>
      <c r="AV12" s="17">
        <v>0.148634731506541</v>
      </c>
      <c r="AW12" s="17"/>
      <c r="AX12" s="17">
        <v>0.12857713210198901</v>
      </c>
      <c r="AY12" s="17"/>
      <c r="AZ12" s="17">
        <v>0.16210558993836399</v>
      </c>
      <c r="BA12" s="17">
        <v>0.132791972543256</v>
      </c>
      <c r="BB12" s="17">
        <v>0.113787706045664</v>
      </c>
      <c r="BC12" s="17"/>
      <c r="BD12" s="17">
        <v>0.13435595689705501</v>
      </c>
      <c r="BE12" s="17">
        <v>0.122527615210295</v>
      </c>
    </row>
    <row r="13" spans="2:57" x14ac:dyDescent="0.35">
      <c r="B13" s="18" t="s">
        <v>107</v>
      </c>
      <c r="C13" s="17">
        <v>5.5265024609654802E-2</v>
      </c>
      <c r="D13" s="17">
        <v>5.04885670774693E-2</v>
      </c>
      <c r="E13" s="17">
        <v>5.8333938883654603E-2</v>
      </c>
      <c r="F13" s="17"/>
      <c r="G13" s="17">
        <v>0.11104196571953399</v>
      </c>
      <c r="H13" s="17">
        <v>7.6674344745864695E-2</v>
      </c>
      <c r="I13" s="17">
        <v>5.5405994664755799E-2</v>
      </c>
      <c r="J13" s="17">
        <v>3.1791664883422402E-2</v>
      </c>
      <c r="K13" s="17">
        <v>1.03820524918772E-2</v>
      </c>
      <c r="L13" s="17">
        <v>3.27395479136404E-2</v>
      </c>
      <c r="M13" s="17"/>
      <c r="N13" s="17">
        <v>5.4516438472976401E-2</v>
      </c>
      <c r="O13" s="17">
        <v>5.5611935240234403E-2</v>
      </c>
      <c r="P13" s="17">
        <v>6.8229470761360697E-2</v>
      </c>
      <c r="Q13" s="17">
        <v>4.2812712468968402E-2</v>
      </c>
      <c r="R13" s="17"/>
      <c r="S13" s="17">
        <v>7.4999999999999997E-2</v>
      </c>
      <c r="T13" s="17">
        <v>3.8095238095238099E-2</v>
      </c>
      <c r="U13" s="17">
        <v>5.8823529411764698E-2</v>
      </c>
      <c r="V13" s="17">
        <v>7.9365079365079402E-2</v>
      </c>
      <c r="W13" s="17">
        <v>5.0847457627118599E-2</v>
      </c>
      <c r="X13" s="17">
        <v>7.5949367088607597E-2</v>
      </c>
      <c r="Y13" s="17">
        <v>4.2857142857142899E-2</v>
      </c>
      <c r="Z13" s="17">
        <v>9.3023255813953501E-2</v>
      </c>
      <c r="AA13" s="17">
        <v>1.1111111111111099E-2</v>
      </c>
      <c r="AB13" s="17"/>
      <c r="AC13" s="17">
        <v>2.3079149610515499E-2</v>
      </c>
      <c r="AD13" s="17">
        <v>6.8360360423601593E-2</v>
      </c>
      <c r="AE13" s="17">
        <v>4.71424378629655E-2</v>
      </c>
      <c r="AF13" s="17"/>
      <c r="AG13" s="17">
        <v>2.8991573158867301E-2</v>
      </c>
      <c r="AH13" s="17">
        <v>8.6097439549095295E-2</v>
      </c>
      <c r="AI13" s="17">
        <v>0</v>
      </c>
      <c r="AJ13" s="17">
        <v>0</v>
      </c>
      <c r="AK13" s="17">
        <v>1.9064178050545898E-2</v>
      </c>
      <c r="AL13" s="17"/>
      <c r="AM13" s="17">
        <v>7.7561961758689901E-2</v>
      </c>
      <c r="AN13" s="17">
        <v>5.0095551159586499E-2</v>
      </c>
      <c r="AO13" s="17">
        <v>6.8208774650803897E-2</v>
      </c>
      <c r="AP13" s="17">
        <v>3.73696771217309E-2</v>
      </c>
      <c r="AQ13" s="17">
        <v>0</v>
      </c>
      <c r="AR13" s="17"/>
      <c r="AS13" s="17">
        <v>4.3384304225760999E-2</v>
      </c>
      <c r="AT13" s="17">
        <v>5.9544647007438202E-2</v>
      </c>
      <c r="AU13" s="17">
        <v>7.4556622066829503E-2</v>
      </c>
      <c r="AV13" s="17">
        <v>3.86308027242621E-2</v>
      </c>
      <c r="AW13" s="17"/>
      <c r="AX13" s="17">
        <v>5.5802526038310499E-2</v>
      </c>
      <c r="AY13" s="17"/>
      <c r="AZ13" s="17">
        <v>7.3406686651639796E-2</v>
      </c>
      <c r="BA13" s="17">
        <v>5.6354802113625098E-2</v>
      </c>
      <c r="BB13" s="17">
        <v>2.9387032360063601E-2</v>
      </c>
      <c r="BC13" s="17"/>
      <c r="BD13" s="17">
        <v>3.8450489906422802E-2</v>
      </c>
      <c r="BE13" s="17">
        <v>7.9578835796752803E-2</v>
      </c>
    </row>
    <row r="14" spans="2:57" x14ac:dyDescent="0.35">
      <c r="B14" s="18" t="s">
        <v>81</v>
      </c>
      <c r="C14" s="17">
        <v>7.4959898489310303E-3</v>
      </c>
      <c r="D14" s="17">
        <v>1.18984308934856E-2</v>
      </c>
      <c r="E14" s="17">
        <v>2.4710661796247401E-3</v>
      </c>
      <c r="F14" s="17"/>
      <c r="G14" s="17">
        <v>0</v>
      </c>
      <c r="H14" s="17">
        <v>5.6437396935740004E-3</v>
      </c>
      <c r="I14" s="17">
        <v>5.9668765752475001E-3</v>
      </c>
      <c r="J14" s="17">
        <v>0</v>
      </c>
      <c r="K14" s="17">
        <v>2.1032112855098602E-2</v>
      </c>
      <c r="L14" s="17">
        <v>2.6998914854810301E-2</v>
      </c>
      <c r="M14" s="17"/>
      <c r="N14" s="17">
        <v>8.6840443201011107E-3</v>
      </c>
      <c r="O14" s="17">
        <v>1.25463463735096E-2</v>
      </c>
      <c r="P14" s="17">
        <v>0</v>
      </c>
      <c r="Q14" s="17">
        <v>0</v>
      </c>
      <c r="R14" s="17"/>
      <c r="S14" s="17">
        <v>0</v>
      </c>
      <c r="T14" s="17">
        <v>2.8571428571428598E-2</v>
      </c>
      <c r="U14" s="17">
        <v>0</v>
      </c>
      <c r="V14" s="17">
        <v>0</v>
      </c>
      <c r="W14" s="17">
        <v>0</v>
      </c>
      <c r="X14" s="17">
        <v>0</v>
      </c>
      <c r="Y14" s="17">
        <v>1.4285714285714299E-2</v>
      </c>
      <c r="Z14" s="17">
        <v>0</v>
      </c>
      <c r="AA14" s="17">
        <v>1.1111111111111099E-2</v>
      </c>
      <c r="AB14" s="17"/>
      <c r="AC14" s="17">
        <v>4.5880458018513403E-3</v>
      </c>
      <c r="AD14" s="17">
        <v>5.6872233397990803E-3</v>
      </c>
      <c r="AE14" s="17">
        <v>2.7847928274103598E-2</v>
      </c>
      <c r="AF14" s="17"/>
      <c r="AG14" s="17">
        <v>0</v>
      </c>
      <c r="AH14" s="17">
        <v>3.7284861873516199E-3</v>
      </c>
      <c r="AI14" s="17">
        <v>0</v>
      </c>
      <c r="AJ14" s="17">
        <v>0.20363788954449299</v>
      </c>
      <c r="AK14" s="17">
        <v>4.5251235812284803E-2</v>
      </c>
      <c r="AL14" s="17"/>
      <c r="AM14" s="17">
        <v>1.84046676412731E-2</v>
      </c>
      <c r="AN14" s="17">
        <v>0</v>
      </c>
      <c r="AO14" s="17">
        <v>7.9219336521131594E-3</v>
      </c>
      <c r="AP14" s="17">
        <v>5.9075790297946898E-3</v>
      </c>
      <c r="AQ14" s="17">
        <v>0</v>
      </c>
      <c r="AR14" s="17"/>
      <c r="AS14" s="17">
        <v>2.2220426541396301E-2</v>
      </c>
      <c r="AT14" s="17">
        <v>0</v>
      </c>
      <c r="AU14" s="17">
        <v>7.1113501326315496E-3</v>
      </c>
      <c r="AV14" s="17">
        <v>0</v>
      </c>
      <c r="AW14" s="17"/>
      <c r="AX14" s="17">
        <v>3.58001071404858E-3</v>
      </c>
      <c r="AY14" s="17"/>
      <c r="AZ14" s="17">
        <v>1.00395784627588E-2</v>
      </c>
      <c r="BA14" s="17">
        <v>4.1479233484599601E-3</v>
      </c>
      <c r="BB14" s="17">
        <v>9.5591816248857507E-3</v>
      </c>
      <c r="BC14" s="17"/>
      <c r="BD14" s="17">
        <v>1.38920082264596E-2</v>
      </c>
      <c r="BE14" s="17">
        <v>0</v>
      </c>
    </row>
    <row r="15" spans="2:57" x14ac:dyDescent="0.35">
      <c r="B15" s="18" t="s">
        <v>108</v>
      </c>
      <c r="C15" s="21">
        <v>0.60034202069479803</v>
      </c>
      <c r="D15" s="21">
        <v>0.64690571808419395</v>
      </c>
      <c r="E15" s="21">
        <v>0.57578036428932999</v>
      </c>
      <c r="F15" s="21"/>
      <c r="G15" s="21">
        <v>0.453213732386196</v>
      </c>
      <c r="H15" s="21">
        <v>0.60675918242036697</v>
      </c>
      <c r="I15" s="21">
        <v>0.63389071720807599</v>
      </c>
      <c r="J15" s="21">
        <v>0.63891032311269502</v>
      </c>
      <c r="K15" s="21">
        <v>0.61444051147379797</v>
      </c>
      <c r="L15" s="21">
        <v>0.51973274554265003</v>
      </c>
      <c r="M15" s="21"/>
      <c r="N15" s="21">
        <v>0.65375812267549704</v>
      </c>
      <c r="O15" s="21">
        <v>0.53639691332752704</v>
      </c>
      <c r="P15" s="21">
        <v>0.59164048300514405</v>
      </c>
      <c r="Q15" s="21">
        <v>0.46949401351666198</v>
      </c>
      <c r="R15" s="21"/>
      <c r="S15" s="21">
        <v>0.63333333333333297</v>
      </c>
      <c r="T15" s="21">
        <v>0.54285714285714304</v>
      </c>
      <c r="U15" s="21">
        <v>0.64705882352941202</v>
      </c>
      <c r="V15" s="21">
        <v>0.60317460317460303</v>
      </c>
      <c r="W15" s="21">
        <v>0.54237288135593198</v>
      </c>
      <c r="X15" s="21">
        <v>0.582278481012658</v>
      </c>
      <c r="Y15" s="21">
        <v>0.57142857142857195</v>
      </c>
      <c r="Z15" s="21">
        <v>0.60465116279069797</v>
      </c>
      <c r="AA15" s="21">
        <v>0.66666666666666696</v>
      </c>
      <c r="AB15" s="21"/>
      <c r="AC15" s="21">
        <v>0.62415169961794303</v>
      </c>
      <c r="AD15" s="21">
        <v>0.61390249613451997</v>
      </c>
      <c r="AE15" s="21">
        <v>0.57574451478687005</v>
      </c>
      <c r="AF15" s="21"/>
      <c r="AG15" s="21">
        <v>0.621294200057812</v>
      </c>
      <c r="AH15" s="21">
        <v>0.56591883609741001</v>
      </c>
      <c r="AI15" s="21">
        <v>0.73770192590781303</v>
      </c>
      <c r="AJ15" s="21">
        <v>0.79636211045550698</v>
      </c>
      <c r="AK15" s="21">
        <v>0.61979308245977605</v>
      </c>
      <c r="AL15" s="21"/>
      <c r="AM15" s="21">
        <v>0.39051105899433802</v>
      </c>
      <c r="AN15" s="21">
        <v>0.49817113637694799</v>
      </c>
      <c r="AO15" s="21">
        <v>0.61343748999645498</v>
      </c>
      <c r="AP15" s="21">
        <v>0.68726992096987205</v>
      </c>
      <c r="AQ15" s="21">
        <v>0.61060683978571195</v>
      </c>
      <c r="AR15" s="21"/>
      <c r="AS15" s="21">
        <v>0.57461330040740499</v>
      </c>
      <c r="AT15" s="21">
        <v>0.68989220751778502</v>
      </c>
      <c r="AU15" s="21">
        <v>0.48351133723932399</v>
      </c>
      <c r="AV15" s="21">
        <v>0.60130845712381997</v>
      </c>
      <c r="AW15" s="21"/>
      <c r="AX15" s="21">
        <v>0.62517565296669597</v>
      </c>
      <c r="AY15" s="21"/>
      <c r="AZ15" s="21">
        <v>0.52470850215035403</v>
      </c>
      <c r="BA15" s="21">
        <v>0.63475352000837604</v>
      </c>
      <c r="BB15" s="21">
        <v>0.64165627750243703</v>
      </c>
      <c r="BC15" s="21"/>
      <c r="BD15" s="21">
        <v>0.60416663209369104</v>
      </c>
      <c r="BE15" s="21">
        <v>0.64639534297927403</v>
      </c>
    </row>
    <row r="16" spans="2:57" x14ac:dyDescent="0.35">
      <c r="B16" s="18" t="s">
        <v>109</v>
      </c>
      <c r="C16" s="21">
        <v>0.19016565103306399</v>
      </c>
      <c r="D16" s="21">
        <v>0.15081146318316499</v>
      </c>
      <c r="E16" s="21">
        <v>0.211973406621767</v>
      </c>
      <c r="F16" s="21"/>
      <c r="G16" s="21">
        <v>0.28112762113733297</v>
      </c>
      <c r="H16" s="21">
        <v>0.224464023098806</v>
      </c>
      <c r="I16" s="21">
        <v>0.18379277177064901</v>
      </c>
      <c r="J16" s="21">
        <v>0.167249951261256</v>
      </c>
      <c r="K16" s="21">
        <v>0.137009972970945</v>
      </c>
      <c r="L16" s="21">
        <v>8.6837293704981E-2</v>
      </c>
      <c r="M16" s="21"/>
      <c r="N16" s="21">
        <v>0.18183091804278401</v>
      </c>
      <c r="O16" s="21">
        <v>0.20084989393698199</v>
      </c>
      <c r="P16" s="21">
        <v>0.16821774049408</v>
      </c>
      <c r="Q16" s="21">
        <v>0.25230941420800901</v>
      </c>
      <c r="R16" s="21"/>
      <c r="S16" s="21">
        <v>0.22500000000000001</v>
      </c>
      <c r="T16" s="21">
        <v>0.161904761904762</v>
      </c>
      <c r="U16" s="21">
        <v>0.23529411764705899</v>
      </c>
      <c r="V16" s="21">
        <v>0.206349206349206</v>
      </c>
      <c r="W16" s="21">
        <v>0.20338983050847501</v>
      </c>
      <c r="X16" s="21">
        <v>0.177215189873418</v>
      </c>
      <c r="Y16" s="21">
        <v>0.128571428571429</v>
      </c>
      <c r="Z16" s="21">
        <v>0.232558139534884</v>
      </c>
      <c r="AA16" s="21">
        <v>0.16666666666666699</v>
      </c>
      <c r="AB16" s="21"/>
      <c r="AC16" s="21">
        <v>0.15399309318969701</v>
      </c>
      <c r="AD16" s="21">
        <v>0.204739455542395</v>
      </c>
      <c r="AE16" s="21">
        <v>0.12827961159986001</v>
      </c>
      <c r="AF16" s="21"/>
      <c r="AG16" s="21">
        <v>0.15465668358135001</v>
      </c>
      <c r="AH16" s="21">
        <v>0.24867784551849201</v>
      </c>
      <c r="AI16" s="21">
        <v>0.11967738381247101</v>
      </c>
      <c r="AJ16" s="21">
        <v>0</v>
      </c>
      <c r="AK16" s="21">
        <v>0.102612666336463</v>
      </c>
      <c r="AL16" s="21"/>
      <c r="AM16" s="21">
        <v>0.196427288052855</v>
      </c>
      <c r="AN16" s="21">
        <v>0.23991749315881999</v>
      </c>
      <c r="AO16" s="21">
        <v>0.216450712280715</v>
      </c>
      <c r="AP16" s="21">
        <v>0.138759030647222</v>
      </c>
      <c r="AQ16" s="21">
        <v>8.5957929957503995E-2</v>
      </c>
      <c r="AR16" s="21"/>
      <c r="AS16" s="21">
        <v>0.18605257631740499</v>
      </c>
      <c r="AT16" s="21">
        <v>0.14256628271639701</v>
      </c>
      <c r="AU16" s="21">
        <v>0.27577048811982702</v>
      </c>
      <c r="AV16" s="21">
        <v>0.187265534230803</v>
      </c>
      <c r="AW16" s="21"/>
      <c r="AX16" s="21">
        <v>0.184379658140299</v>
      </c>
      <c r="AY16" s="21"/>
      <c r="AZ16" s="21">
        <v>0.23551227659000301</v>
      </c>
      <c r="BA16" s="21">
        <v>0.18914677465688101</v>
      </c>
      <c r="BB16" s="21">
        <v>0.143174738405728</v>
      </c>
      <c r="BC16" s="21"/>
      <c r="BD16" s="21">
        <v>0.17280644680347801</v>
      </c>
      <c r="BE16" s="21">
        <v>0.20210645100704799</v>
      </c>
    </row>
    <row r="17" spans="2:57" x14ac:dyDescent="0.35">
      <c r="B17" s="18" t="s">
        <v>110</v>
      </c>
      <c r="C17" s="22">
        <v>0.41017636966173399</v>
      </c>
      <c r="D17" s="22">
        <v>0.49609425490102899</v>
      </c>
      <c r="E17" s="22">
        <v>0.36380695766756299</v>
      </c>
      <c r="F17" s="22"/>
      <c r="G17" s="22">
        <v>0.172086111248863</v>
      </c>
      <c r="H17" s="22">
        <v>0.382295159321561</v>
      </c>
      <c r="I17" s="22">
        <v>0.45009794543742698</v>
      </c>
      <c r="J17" s="22">
        <v>0.471660371851439</v>
      </c>
      <c r="K17" s="22">
        <v>0.477430538502853</v>
      </c>
      <c r="L17" s="22">
        <v>0.43289545183766898</v>
      </c>
      <c r="M17" s="22"/>
      <c r="N17" s="22">
        <v>0.47192720463271398</v>
      </c>
      <c r="O17" s="22">
        <v>0.33554701939054499</v>
      </c>
      <c r="P17" s="22">
        <v>0.42342274251106399</v>
      </c>
      <c r="Q17" s="22">
        <v>0.217184599308653</v>
      </c>
      <c r="R17" s="22"/>
      <c r="S17" s="22">
        <v>0.40833333333333299</v>
      </c>
      <c r="T17" s="22">
        <v>0.38095238095238099</v>
      </c>
      <c r="U17" s="22">
        <v>0.41176470588235298</v>
      </c>
      <c r="V17" s="22">
        <v>0.39682539682539703</v>
      </c>
      <c r="W17" s="22">
        <v>0.338983050847458</v>
      </c>
      <c r="X17" s="22">
        <v>0.40506329113924</v>
      </c>
      <c r="Y17" s="22">
        <v>0.442857142857143</v>
      </c>
      <c r="Z17" s="22">
        <v>0.372093023255814</v>
      </c>
      <c r="AA17" s="22">
        <v>0.5</v>
      </c>
      <c r="AB17" s="22"/>
      <c r="AC17" s="22">
        <v>0.47015860642824597</v>
      </c>
      <c r="AD17" s="22">
        <v>0.40916304059212499</v>
      </c>
      <c r="AE17" s="22">
        <v>0.44746490318700999</v>
      </c>
      <c r="AF17" s="22"/>
      <c r="AG17" s="22">
        <v>0.46663751647646101</v>
      </c>
      <c r="AH17" s="22">
        <v>0.31724099057891803</v>
      </c>
      <c r="AI17" s="22">
        <v>0.61802454209534197</v>
      </c>
      <c r="AJ17" s="22">
        <v>0.79636211045550698</v>
      </c>
      <c r="AK17" s="22">
        <v>0.517180416123312</v>
      </c>
      <c r="AL17" s="22"/>
      <c r="AM17" s="22">
        <v>0.19408377094148399</v>
      </c>
      <c r="AN17" s="22">
        <v>0.25825364321812699</v>
      </c>
      <c r="AO17" s="22">
        <v>0.39698677771574098</v>
      </c>
      <c r="AP17" s="22">
        <v>0.54851089032264999</v>
      </c>
      <c r="AQ17" s="22">
        <v>0.524648909828208</v>
      </c>
      <c r="AR17" s="22"/>
      <c r="AS17" s="22">
        <v>0.38856072408999998</v>
      </c>
      <c r="AT17" s="22">
        <v>0.54732592480138897</v>
      </c>
      <c r="AU17" s="22">
        <v>0.207740849119497</v>
      </c>
      <c r="AV17" s="22">
        <v>0.41404292289301697</v>
      </c>
      <c r="AW17" s="22"/>
      <c r="AX17" s="22">
        <v>0.44079599482639698</v>
      </c>
      <c r="AY17" s="22"/>
      <c r="AZ17" s="22">
        <v>0.28919622556035102</v>
      </c>
      <c r="BA17" s="22">
        <v>0.44560674535149503</v>
      </c>
      <c r="BB17" s="22">
        <v>0.498481539096709</v>
      </c>
      <c r="BC17" s="22"/>
      <c r="BD17" s="22">
        <v>0.43136018529021303</v>
      </c>
      <c r="BE17" s="22">
        <v>0.44428889197222599</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0.165360586571138</v>
      </c>
      <c r="D9" s="17">
        <v>0.21335667500389</v>
      </c>
      <c r="E9" s="17">
        <v>0.13791129735915</v>
      </c>
      <c r="F9" s="17"/>
      <c r="G9" s="17">
        <v>0.12066348498168999</v>
      </c>
      <c r="H9" s="17">
        <v>0.17577550771377001</v>
      </c>
      <c r="I9" s="17">
        <v>0.177020094322479</v>
      </c>
      <c r="J9" s="17">
        <v>0.12752662223585501</v>
      </c>
      <c r="K9" s="17">
        <v>0.155488913989038</v>
      </c>
      <c r="L9" s="17">
        <v>0.28612893462113298</v>
      </c>
      <c r="M9" s="17"/>
      <c r="N9" s="17">
        <v>0.13864335685280599</v>
      </c>
      <c r="O9" s="17">
        <v>0.190903392249655</v>
      </c>
      <c r="P9" s="17">
        <v>0.19512665518275199</v>
      </c>
      <c r="Q9" s="17">
        <v>0.177332550015596</v>
      </c>
      <c r="R9" s="17"/>
      <c r="S9" s="17">
        <v>0.15833333333333299</v>
      </c>
      <c r="T9" s="17">
        <v>0.15238095238095201</v>
      </c>
      <c r="U9" s="17">
        <v>0.20588235294117599</v>
      </c>
      <c r="V9" s="17">
        <v>0.206349206349206</v>
      </c>
      <c r="W9" s="17">
        <v>0.13559322033898299</v>
      </c>
      <c r="X9" s="17">
        <v>0.164556962025316</v>
      </c>
      <c r="Y9" s="17">
        <v>0.2</v>
      </c>
      <c r="Z9" s="17">
        <v>9.3023255813953501E-2</v>
      </c>
      <c r="AA9" s="17">
        <v>0.14444444444444399</v>
      </c>
      <c r="AB9" s="17"/>
      <c r="AC9" s="17">
        <v>0.18187191322059201</v>
      </c>
      <c r="AD9" s="17">
        <v>0.15988968530998601</v>
      </c>
      <c r="AE9" s="17">
        <v>0.16402603273557501</v>
      </c>
      <c r="AF9" s="17"/>
      <c r="AG9" s="17">
        <v>0.20432446257772199</v>
      </c>
      <c r="AH9" s="17">
        <v>0.15780813298536001</v>
      </c>
      <c r="AI9" s="17">
        <v>9.5569524561845504E-2</v>
      </c>
      <c r="AJ9" s="17">
        <v>0.60753097943838796</v>
      </c>
      <c r="AK9" s="17">
        <v>0.19032980736163199</v>
      </c>
      <c r="AL9" s="17"/>
      <c r="AM9" s="17">
        <v>0.173284065801386</v>
      </c>
      <c r="AN9" s="17">
        <v>0.133492574133077</v>
      </c>
      <c r="AO9" s="17">
        <v>0.17058042172523399</v>
      </c>
      <c r="AP9" s="17">
        <v>0.17353837244480599</v>
      </c>
      <c r="AQ9" s="17">
        <v>0.20949545743411799</v>
      </c>
      <c r="AR9" s="17"/>
      <c r="AS9" s="17">
        <v>0.13613053193268501</v>
      </c>
      <c r="AT9" s="17">
        <v>0.20114320440799699</v>
      </c>
      <c r="AU9" s="17">
        <v>0.111407959928903</v>
      </c>
      <c r="AV9" s="17">
        <v>0.208822655607595</v>
      </c>
      <c r="AW9" s="17"/>
      <c r="AX9" s="17">
        <v>0.16165449172264201</v>
      </c>
      <c r="AY9" s="17"/>
      <c r="AZ9" s="17">
        <v>0.16121603030461901</v>
      </c>
      <c r="BA9" s="17">
        <v>0.16443502708590199</v>
      </c>
      <c r="BB9" s="17">
        <v>0.18175927070826201</v>
      </c>
      <c r="BC9" s="17"/>
      <c r="BD9" s="17">
        <v>0.190586758135462</v>
      </c>
      <c r="BE9" s="17">
        <v>0.17106940118189201</v>
      </c>
    </row>
    <row r="10" spans="2:57" x14ac:dyDescent="0.35">
      <c r="B10" s="18" t="s">
        <v>104</v>
      </c>
      <c r="C10" s="17">
        <v>0.35204971235173199</v>
      </c>
      <c r="D10" s="17">
        <v>0.39674230646264302</v>
      </c>
      <c r="E10" s="17">
        <v>0.32742102028187398</v>
      </c>
      <c r="F10" s="17"/>
      <c r="G10" s="17">
        <v>0.29305883501444302</v>
      </c>
      <c r="H10" s="17">
        <v>0.338322215901109</v>
      </c>
      <c r="I10" s="17">
        <v>0.32969527388434999</v>
      </c>
      <c r="J10" s="17">
        <v>0.39178428524547998</v>
      </c>
      <c r="K10" s="17">
        <v>0.39831434090118301</v>
      </c>
      <c r="L10" s="17">
        <v>0.393509848729442</v>
      </c>
      <c r="M10" s="17"/>
      <c r="N10" s="17">
        <v>0.376088144383454</v>
      </c>
      <c r="O10" s="17">
        <v>0.35839312457546602</v>
      </c>
      <c r="P10" s="17">
        <v>0.29768397550935</v>
      </c>
      <c r="Q10" s="17">
        <v>0.28730853717869598</v>
      </c>
      <c r="R10" s="17"/>
      <c r="S10" s="17">
        <v>0.4</v>
      </c>
      <c r="T10" s="17">
        <v>0.39047619047618998</v>
      </c>
      <c r="U10" s="17">
        <v>0.23529411764705899</v>
      </c>
      <c r="V10" s="17">
        <v>0.30158730158730201</v>
      </c>
      <c r="W10" s="17">
        <v>0.355932203389831</v>
      </c>
      <c r="X10" s="17">
        <v>0.430379746835443</v>
      </c>
      <c r="Y10" s="17">
        <v>0.371428571428571</v>
      </c>
      <c r="Z10" s="17">
        <v>0.232558139534884</v>
      </c>
      <c r="AA10" s="17">
        <v>0.344444444444444</v>
      </c>
      <c r="AB10" s="17"/>
      <c r="AC10" s="17">
        <v>0.39826515387469302</v>
      </c>
      <c r="AD10" s="17">
        <v>0.33631609286942798</v>
      </c>
      <c r="AE10" s="17">
        <v>0.26881690279885101</v>
      </c>
      <c r="AF10" s="17"/>
      <c r="AG10" s="17">
        <v>0.41339689865414397</v>
      </c>
      <c r="AH10" s="17">
        <v>0.29264686987581101</v>
      </c>
      <c r="AI10" s="17">
        <v>0.37405872190473599</v>
      </c>
      <c r="AJ10" s="17">
        <v>0.18883113101711901</v>
      </c>
      <c r="AK10" s="17">
        <v>0.40496014459500701</v>
      </c>
      <c r="AL10" s="17"/>
      <c r="AM10" s="17">
        <v>0.24738477051434599</v>
      </c>
      <c r="AN10" s="17">
        <v>0.36444342457460999</v>
      </c>
      <c r="AO10" s="17">
        <v>0.34613454877578198</v>
      </c>
      <c r="AP10" s="17">
        <v>0.36835004684948802</v>
      </c>
      <c r="AQ10" s="17">
        <v>0.38891484336814602</v>
      </c>
      <c r="AR10" s="17"/>
      <c r="AS10" s="17">
        <v>0.42925240634168199</v>
      </c>
      <c r="AT10" s="17">
        <v>0.35422120745167002</v>
      </c>
      <c r="AU10" s="17">
        <v>0.265393467285784</v>
      </c>
      <c r="AV10" s="17">
        <v>0.33567060400965099</v>
      </c>
      <c r="AW10" s="17"/>
      <c r="AX10" s="17">
        <v>0.34591907780778097</v>
      </c>
      <c r="AY10" s="17"/>
      <c r="AZ10" s="17">
        <v>0.330419025074355</v>
      </c>
      <c r="BA10" s="17">
        <v>0.35781525884696602</v>
      </c>
      <c r="BB10" s="17">
        <v>0.36580395151141099</v>
      </c>
      <c r="BC10" s="17"/>
      <c r="BD10" s="17">
        <v>0.39797103935432299</v>
      </c>
      <c r="BE10" s="17">
        <v>0.31630019225129102</v>
      </c>
    </row>
    <row r="11" spans="2:57" x14ac:dyDescent="0.35">
      <c r="B11" s="18" t="s">
        <v>105</v>
      </c>
      <c r="C11" s="17">
        <v>0.21348508804307401</v>
      </c>
      <c r="D11" s="17">
        <v>0.20272683394573199</v>
      </c>
      <c r="E11" s="17">
        <v>0.216113977365888</v>
      </c>
      <c r="F11" s="17"/>
      <c r="G11" s="17">
        <v>0.203431576192972</v>
      </c>
      <c r="H11" s="17">
        <v>0.240365275372005</v>
      </c>
      <c r="I11" s="17">
        <v>0.22389270971616501</v>
      </c>
      <c r="J11" s="17">
        <v>0.18001525733405199</v>
      </c>
      <c r="K11" s="17">
        <v>0.19077303339126001</v>
      </c>
      <c r="L11" s="17">
        <v>0.21023608387870299</v>
      </c>
      <c r="M11" s="17"/>
      <c r="N11" s="17">
        <v>0.19391605255519301</v>
      </c>
      <c r="O11" s="17">
        <v>0.19067100632532799</v>
      </c>
      <c r="P11" s="17">
        <v>0.27545616533258099</v>
      </c>
      <c r="Q11" s="17">
        <v>0.28541854103408199</v>
      </c>
      <c r="R11" s="17"/>
      <c r="S11" s="17">
        <v>0.22500000000000001</v>
      </c>
      <c r="T11" s="17">
        <v>0.2</v>
      </c>
      <c r="U11" s="17">
        <v>0.29411764705882398</v>
      </c>
      <c r="V11" s="17">
        <v>0.26984126984126999</v>
      </c>
      <c r="W11" s="17">
        <v>0.152542372881356</v>
      </c>
      <c r="X11" s="17">
        <v>0.189873417721519</v>
      </c>
      <c r="Y11" s="17">
        <v>0.157142857142857</v>
      </c>
      <c r="Z11" s="17">
        <v>0.232558139534884</v>
      </c>
      <c r="AA11" s="17">
        <v>0.2</v>
      </c>
      <c r="AB11" s="17"/>
      <c r="AC11" s="17">
        <v>0.21057142915413199</v>
      </c>
      <c r="AD11" s="17">
        <v>0.21455902659696799</v>
      </c>
      <c r="AE11" s="17">
        <v>0.27252671178735899</v>
      </c>
      <c r="AF11" s="17"/>
      <c r="AG11" s="17">
        <v>0.17894021471065</v>
      </c>
      <c r="AH11" s="17">
        <v>0.22687306782466099</v>
      </c>
      <c r="AI11" s="17">
        <v>0.33150228112703101</v>
      </c>
      <c r="AJ11" s="17">
        <v>0.20363788954449299</v>
      </c>
      <c r="AK11" s="17">
        <v>0.15142534200434499</v>
      </c>
      <c r="AL11" s="17"/>
      <c r="AM11" s="17">
        <v>0.21631996849444901</v>
      </c>
      <c r="AN11" s="17">
        <v>0.25247224950525499</v>
      </c>
      <c r="AO11" s="17">
        <v>0.23179879668185899</v>
      </c>
      <c r="AP11" s="17">
        <v>0.16495785876309901</v>
      </c>
      <c r="AQ11" s="17">
        <v>0.18185069604074999</v>
      </c>
      <c r="AR11" s="17"/>
      <c r="AS11" s="17">
        <v>0.20090585361218</v>
      </c>
      <c r="AT11" s="17">
        <v>0.20169738708116899</v>
      </c>
      <c r="AU11" s="17">
        <v>0.26244276238480202</v>
      </c>
      <c r="AV11" s="17">
        <v>0.19359030609074099</v>
      </c>
      <c r="AW11" s="17"/>
      <c r="AX11" s="17">
        <v>0.215863060975406</v>
      </c>
      <c r="AY11" s="17"/>
      <c r="AZ11" s="17">
        <v>0.21379839136428599</v>
      </c>
      <c r="BA11" s="17">
        <v>0.23042760141874999</v>
      </c>
      <c r="BB11" s="17">
        <v>0.183665530242269</v>
      </c>
      <c r="BC11" s="17"/>
      <c r="BD11" s="17">
        <v>0.18675152802353701</v>
      </c>
      <c r="BE11" s="17">
        <v>0.22723025123924501</v>
      </c>
    </row>
    <row r="12" spans="2:57" x14ac:dyDescent="0.35">
      <c r="B12" s="18" t="s">
        <v>106</v>
      </c>
      <c r="C12" s="17">
        <v>0.19046804424691999</v>
      </c>
      <c r="D12" s="17">
        <v>0.12707234018095101</v>
      </c>
      <c r="E12" s="17">
        <v>0.22864700967629201</v>
      </c>
      <c r="F12" s="17"/>
      <c r="G12" s="17">
        <v>0.24088346623662099</v>
      </c>
      <c r="H12" s="17">
        <v>0.17130416255061001</v>
      </c>
      <c r="I12" s="17">
        <v>0.19501683353110399</v>
      </c>
      <c r="J12" s="17">
        <v>0.22686440688610199</v>
      </c>
      <c r="K12" s="17">
        <v>0.19324460102605001</v>
      </c>
      <c r="L12" s="17">
        <v>4.8323629996754797E-2</v>
      </c>
      <c r="M12" s="17"/>
      <c r="N12" s="17">
        <v>0.20712402005969399</v>
      </c>
      <c r="O12" s="17">
        <v>0.19616525314587699</v>
      </c>
      <c r="P12" s="17">
        <v>0.16232814548136901</v>
      </c>
      <c r="Q12" s="17">
        <v>0.14358445693123001</v>
      </c>
      <c r="R12" s="17"/>
      <c r="S12" s="17">
        <v>0.19166666666666701</v>
      </c>
      <c r="T12" s="17">
        <v>0.14285714285714299</v>
      </c>
      <c r="U12" s="17">
        <v>0.17647058823529399</v>
      </c>
      <c r="V12" s="17">
        <v>0.14285714285714299</v>
      </c>
      <c r="W12" s="17">
        <v>0.27118644067796599</v>
      </c>
      <c r="X12" s="17">
        <v>0.151898734177215</v>
      </c>
      <c r="Y12" s="17">
        <v>0.157142857142857</v>
      </c>
      <c r="Z12" s="17">
        <v>0.34883720930232598</v>
      </c>
      <c r="AA12" s="17">
        <v>0.24444444444444399</v>
      </c>
      <c r="AB12" s="17"/>
      <c r="AC12" s="17">
        <v>0.15734984925973799</v>
      </c>
      <c r="AD12" s="17">
        <v>0.20219314524472701</v>
      </c>
      <c r="AE12" s="17">
        <v>0.220410787884494</v>
      </c>
      <c r="AF12" s="17"/>
      <c r="AG12" s="17">
        <v>0.158623084076145</v>
      </c>
      <c r="AH12" s="17">
        <v>0.196527439386913</v>
      </c>
      <c r="AI12" s="17">
        <v>0.178672897328219</v>
      </c>
      <c r="AJ12" s="17">
        <v>0</v>
      </c>
      <c r="AK12" s="17">
        <v>0.188542343690146</v>
      </c>
      <c r="AL12" s="17"/>
      <c r="AM12" s="17">
        <v>0.25877488308569402</v>
      </c>
      <c r="AN12" s="17">
        <v>0.16384149361620301</v>
      </c>
      <c r="AO12" s="17">
        <v>0.16055694014771399</v>
      </c>
      <c r="AP12" s="17">
        <v>0.248855402748895</v>
      </c>
      <c r="AQ12" s="17">
        <v>0.13380669731624101</v>
      </c>
      <c r="AR12" s="17"/>
      <c r="AS12" s="17">
        <v>0.139452013153709</v>
      </c>
      <c r="AT12" s="17">
        <v>0.18536199594692901</v>
      </c>
      <c r="AU12" s="17">
        <v>0.26528997377233499</v>
      </c>
      <c r="AV12" s="17">
        <v>0.185047736992241</v>
      </c>
      <c r="AW12" s="17"/>
      <c r="AX12" s="17">
        <v>0.19767947927555499</v>
      </c>
      <c r="AY12" s="17"/>
      <c r="AZ12" s="17">
        <v>0.205025488179917</v>
      </c>
      <c r="BA12" s="17">
        <v>0.173095810325224</v>
      </c>
      <c r="BB12" s="17">
        <v>0.200529732604251</v>
      </c>
      <c r="BC12" s="17"/>
      <c r="BD12" s="17">
        <v>0.14138918826583</v>
      </c>
      <c r="BE12" s="17">
        <v>0.206536388479065</v>
      </c>
    </row>
    <row r="13" spans="2:57" x14ac:dyDescent="0.35">
      <c r="B13" s="18" t="s">
        <v>107</v>
      </c>
      <c r="C13" s="17">
        <v>7.4133228989678196E-2</v>
      </c>
      <c r="D13" s="17">
        <v>5.6308611669624302E-2</v>
      </c>
      <c r="E13" s="17">
        <v>8.4964562957546202E-2</v>
      </c>
      <c r="F13" s="17"/>
      <c r="G13" s="17">
        <v>0.126498054468555</v>
      </c>
      <c r="H13" s="17">
        <v>7.4232838462506903E-2</v>
      </c>
      <c r="I13" s="17">
        <v>6.8408211970653193E-2</v>
      </c>
      <c r="J13" s="17">
        <v>7.3809428298511698E-2</v>
      </c>
      <c r="K13" s="17">
        <v>5.2200371016692199E-2</v>
      </c>
      <c r="L13" s="17">
        <v>6.1801502773967697E-2</v>
      </c>
      <c r="M13" s="17"/>
      <c r="N13" s="17">
        <v>7.8393316259651E-2</v>
      </c>
      <c r="O13" s="17">
        <v>5.75940505169193E-2</v>
      </c>
      <c r="P13" s="17">
        <v>6.9405058493947805E-2</v>
      </c>
      <c r="Q13" s="17">
        <v>0.106355914840396</v>
      </c>
      <c r="R13" s="17"/>
      <c r="S13" s="17">
        <v>2.5000000000000001E-2</v>
      </c>
      <c r="T13" s="17">
        <v>9.5238095238095205E-2</v>
      </c>
      <c r="U13" s="17">
        <v>8.8235294117647106E-2</v>
      </c>
      <c r="V13" s="17">
        <v>7.9365079365079402E-2</v>
      </c>
      <c r="W13" s="17">
        <v>8.4745762711864403E-2</v>
      </c>
      <c r="X13" s="17">
        <v>6.3291139240506306E-2</v>
      </c>
      <c r="Y13" s="17">
        <v>0.1</v>
      </c>
      <c r="Z13" s="17">
        <v>9.3023255813953501E-2</v>
      </c>
      <c r="AA13" s="17">
        <v>6.6666666666666693E-2</v>
      </c>
      <c r="AB13" s="17"/>
      <c r="AC13" s="17">
        <v>5.1941654490845098E-2</v>
      </c>
      <c r="AD13" s="17">
        <v>8.4343732335921601E-2</v>
      </c>
      <c r="AE13" s="17">
        <v>4.6371636519617697E-2</v>
      </c>
      <c r="AF13" s="17"/>
      <c r="AG13" s="17">
        <v>4.4715339981338698E-2</v>
      </c>
      <c r="AH13" s="17">
        <v>0.12614448992725599</v>
      </c>
      <c r="AI13" s="17">
        <v>2.0196575078167599E-2</v>
      </c>
      <c r="AJ13" s="17">
        <v>0</v>
      </c>
      <c r="AK13" s="17">
        <v>1.9491126536585399E-2</v>
      </c>
      <c r="AL13" s="17"/>
      <c r="AM13" s="17">
        <v>8.5831644462850798E-2</v>
      </c>
      <c r="AN13" s="17">
        <v>8.5750258170853799E-2</v>
      </c>
      <c r="AO13" s="17">
        <v>8.68225622641568E-2</v>
      </c>
      <c r="AP13" s="17">
        <v>4.4298319193712403E-2</v>
      </c>
      <c r="AQ13" s="17">
        <v>8.5932305840746306E-2</v>
      </c>
      <c r="AR13" s="17"/>
      <c r="AS13" s="17">
        <v>8.3225048392873105E-2</v>
      </c>
      <c r="AT13" s="17">
        <v>5.7576205112235997E-2</v>
      </c>
      <c r="AU13" s="17">
        <v>9.5465836628175496E-2</v>
      </c>
      <c r="AV13" s="17">
        <v>6.6827477819097605E-2</v>
      </c>
      <c r="AW13" s="17"/>
      <c r="AX13" s="17">
        <v>7.5165142779339306E-2</v>
      </c>
      <c r="AY13" s="17"/>
      <c r="AZ13" s="17">
        <v>7.9501486614063394E-2</v>
      </c>
      <c r="BA13" s="17">
        <v>7.42263023231573E-2</v>
      </c>
      <c r="BB13" s="17">
        <v>6.3530376559283702E-2</v>
      </c>
      <c r="BC13" s="17"/>
      <c r="BD13" s="17">
        <v>7.6403038317817307E-2</v>
      </c>
      <c r="BE13" s="17">
        <v>7.54388668011967E-2</v>
      </c>
    </row>
    <row r="14" spans="2:57" x14ac:dyDescent="0.35">
      <c r="B14" s="18" t="s">
        <v>81</v>
      </c>
      <c r="C14" s="17">
        <v>4.5033397974574398E-3</v>
      </c>
      <c r="D14" s="17">
        <v>3.7932327371602501E-3</v>
      </c>
      <c r="E14" s="17">
        <v>4.9421323592494897E-3</v>
      </c>
      <c r="F14" s="17"/>
      <c r="G14" s="17">
        <v>1.54645831057181E-2</v>
      </c>
      <c r="H14" s="17">
        <v>0</v>
      </c>
      <c r="I14" s="17">
        <v>5.9668765752475001E-3</v>
      </c>
      <c r="J14" s="17">
        <v>0</v>
      </c>
      <c r="K14" s="17">
        <v>9.9787396757767301E-3</v>
      </c>
      <c r="L14" s="17">
        <v>0</v>
      </c>
      <c r="M14" s="17"/>
      <c r="N14" s="17">
        <v>5.8351098892014501E-3</v>
      </c>
      <c r="O14" s="17">
        <v>6.2731731867548103E-3</v>
      </c>
      <c r="P14" s="17">
        <v>0</v>
      </c>
      <c r="Q14" s="17">
        <v>0</v>
      </c>
      <c r="R14" s="17"/>
      <c r="S14" s="17">
        <v>0</v>
      </c>
      <c r="T14" s="17">
        <v>1.9047619047619001E-2</v>
      </c>
      <c r="U14" s="17">
        <v>0</v>
      </c>
      <c r="V14" s="17">
        <v>0</v>
      </c>
      <c r="W14" s="17">
        <v>0</v>
      </c>
      <c r="X14" s="17">
        <v>0</v>
      </c>
      <c r="Y14" s="17">
        <v>1.4285714285714299E-2</v>
      </c>
      <c r="Z14" s="17">
        <v>0</v>
      </c>
      <c r="AA14" s="17">
        <v>0</v>
      </c>
      <c r="AB14" s="17"/>
      <c r="AC14" s="17">
        <v>0</v>
      </c>
      <c r="AD14" s="17">
        <v>2.6983176429703701E-3</v>
      </c>
      <c r="AE14" s="17">
        <v>2.7847928274103598E-2</v>
      </c>
      <c r="AF14" s="17"/>
      <c r="AG14" s="17">
        <v>0</v>
      </c>
      <c r="AH14" s="17">
        <v>0</v>
      </c>
      <c r="AI14" s="17">
        <v>0</v>
      </c>
      <c r="AJ14" s="17">
        <v>0</v>
      </c>
      <c r="AK14" s="17">
        <v>4.5251235812284803E-2</v>
      </c>
      <c r="AL14" s="17"/>
      <c r="AM14" s="17">
        <v>1.84046676412731E-2</v>
      </c>
      <c r="AN14" s="17">
        <v>0</v>
      </c>
      <c r="AO14" s="17">
        <v>4.1067304052554597E-3</v>
      </c>
      <c r="AP14" s="17">
        <v>0</v>
      </c>
      <c r="AQ14" s="17">
        <v>0</v>
      </c>
      <c r="AR14" s="17"/>
      <c r="AS14" s="17">
        <v>1.10341465668714E-2</v>
      </c>
      <c r="AT14" s="17">
        <v>0</v>
      </c>
      <c r="AU14" s="17">
        <v>0</v>
      </c>
      <c r="AV14" s="17">
        <v>1.00412194806746E-2</v>
      </c>
      <c r="AW14" s="17"/>
      <c r="AX14" s="17">
        <v>3.7187474392770901E-3</v>
      </c>
      <c r="AY14" s="17"/>
      <c r="AZ14" s="17">
        <v>1.00395784627588E-2</v>
      </c>
      <c r="BA14" s="17">
        <v>0</v>
      </c>
      <c r="BB14" s="17">
        <v>4.7111383745224696E-3</v>
      </c>
      <c r="BC14" s="17"/>
      <c r="BD14" s="17">
        <v>6.8984479030304597E-3</v>
      </c>
      <c r="BE14" s="17">
        <v>3.42490004730896E-3</v>
      </c>
    </row>
    <row r="15" spans="2:57" x14ac:dyDescent="0.35">
      <c r="B15" s="18" t="s">
        <v>108</v>
      </c>
      <c r="C15" s="21">
        <v>0.51741029892287005</v>
      </c>
      <c r="D15" s="21">
        <v>0.61009898146653296</v>
      </c>
      <c r="E15" s="21">
        <v>0.46533231764102501</v>
      </c>
      <c r="F15" s="21"/>
      <c r="G15" s="21">
        <v>0.41372231999613301</v>
      </c>
      <c r="H15" s="21">
        <v>0.51409772361487904</v>
      </c>
      <c r="I15" s="21">
        <v>0.50671536820683005</v>
      </c>
      <c r="J15" s="21">
        <v>0.51931090748133502</v>
      </c>
      <c r="K15" s="21">
        <v>0.55380325489022098</v>
      </c>
      <c r="L15" s="21">
        <v>0.67963878335057504</v>
      </c>
      <c r="M15" s="21"/>
      <c r="N15" s="21">
        <v>0.51473150123625999</v>
      </c>
      <c r="O15" s="21">
        <v>0.54929651682512104</v>
      </c>
      <c r="P15" s="21">
        <v>0.49281063069210201</v>
      </c>
      <c r="Q15" s="21">
        <v>0.46464108719429198</v>
      </c>
      <c r="R15" s="21"/>
      <c r="S15" s="21">
        <v>0.55833333333333302</v>
      </c>
      <c r="T15" s="21">
        <v>0.54285714285714304</v>
      </c>
      <c r="U15" s="21">
        <v>0.441176470588235</v>
      </c>
      <c r="V15" s="21">
        <v>0.50793650793650802</v>
      </c>
      <c r="W15" s="21">
        <v>0.49152542372881403</v>
      </c>
      <c r="X15" s="21">
        <v>0.594936708860759</v>
      </c>
      <c r="Y15" s="21">
        <v>0.57142857142857095</v>
      </c>
      <c r="Z15" s="21">
        <v>0.32558139534883701</v>
      </c>
      <c r="AA15" s="21">
        <v>0.48888888888888898</v>
      </c>
      <c r="AB15" s="21"/>
      <c r="AC15" s="21">
        <v>0.58013706709528501</v>
      </c>
      <c r="AD15" s="21">
        <v>0.49620577817941403</v>
      </c>
      <c r="AE15" s="21">
        <v>0.43284293553442499</v>
      </c>
      <c r="AF15" s="21"/>
      <c r="AG15" s="21">
        <v>0.61772136123186605</v>
      </c>
      <c r="AH15" s="21">
        <v>0.45045500286117002</v>
      </c>
      <c r="AI15" s="21">
        <v>0.46962824646658202</v>
      </c>
      <c r="AJ15" s="21">
        <v>0.79636211045550698</v>
      </c>
      <c r="AK15" s="21">
        <v>0.59528995195664003</v>
      </c>
      <c r="AL15" s="21"/>
      <c r="AM15" s="21">
        <v>0.42066883631573199</v>
      </c>
      <c r="AN15" s="21">
        <v>0.49793599870768801</v>
      </c>
      <c r="AO15" s="21">
        <v>0.516714970501015</v>
      </c>
      <c r="AP15" s="21">
        <v>0.54188841929429299</v>
      </c>
      <c r="AQ15" s="21">
        <v>0.59841030080226398</v>
      </c>
      <c r="AR15" s="21"/>
      <c r="AS15" s="21">
        <v>0.56538293827436703</v>
      </c>
      <c r="AT15" s="21">
        <v>0.55536441185966601</v>
      </c>
      <c r="AU15" s="21">
        <v>0.37680142721468701</v>
      </c>
      <c r="AV15" s="21">
        <v>0.54449325961724604</v>
      </c>
      <c r="AW15" s="21"/>
      <c r="AX15" s="21">
        <v>0.50757356953042299</v>
      </c>
      <c r="AY15" s="21"/>
      <c r="AZ15" s="21">
        <v>0.49163505537897401</v>
      </c>
      <c r="BA15" s="21">
        <v>0.52225028593286904</v>
      </c>
      <c r="BB15" s="21">
        <v>0.54756322221967302</v>
      </c>
      <c r="BC15" s="21"/>
      <c r="BD15" s="21">
        <v>0.58855779748978498</v>
      </c>
      <c r="BE15" s="21">
        <v>0.48736959343318398</v>
      </c>
    </row>
    <row r="16" spans="2:57" x14ac:dyDescent="0.35">
      <c r="B16" s="18" t="s">
        <v>109</v>
      </c>
      <c r="C16" s="21">
        <v>0.26460127323659799</v>
      </c>
      <c r="D16" s="21">
        <v>0.18338095185057501</v>
      </c>
      <c r="E16" s="21">
        <v>0.31361157263383799</v>
      </c>
      <c r="F16" s="21"/>
      <c r="G16" s="21">
        <v>0.36738152070517699</v>
      </c>
      <c r="H16" s="21">
        <v>0.24553700101311701</v>
      </c>
      <c r="I16" s="21">
        <v>0.26342504550175699</v>
      </c>
      <c r="J16" s="21">
        <v>0.30067383518461399</v>
      </c>
      <c r="K16" s="21">
        <v>0.24544497204274199</v>
      </c>
      <c r="L16" s="21">
        <v>0.110125132770723</v>
      </c>
      <c r="M16" s="21"/>
      <c r="N16" s="21">
        <v>0.28551733631934501</v>
      </c>
      <c r="O16" s="21">
        <v>0.25375930366279598</v>
      </c>
      <c r="P16" s="21">
        <v>0.23173320397531699</v>
      </c>
      <c r="Q16" s="21">
        <v>0.24994037177162601</v>
      </c>
      <c r="R16" s="21"/>
      <c r="S16" s="21">
        <v>0.21666666666666701</v>
      </c>
      <c r="T16" s="21">
        <v>0.238095238095238</v>
      </c>
      <c r="U16" s="21">
        <v>0.26470588235294101</v>
      </c>
      <c r="V16" s="21">
        <v>0.22222222222222199</v>
      </c>
      <c r="W16" s="21">
        <v>0.355932203389831</v>
      </c>
      <c r="X16" s="21">
        <v>0.215189873417722</v>
      </c>
      <c r="Y16" s="21">
        <v>0.25714285714285701</v>
      </c>
      <c r="Z16" s="21">
        <v>0.44186046511627902</v>
      </c>
      <c r="AA16" s="21">
        <v>0.31111111111111101</v>
      </c>
      <c r="AB16" s="21"/>
      <c r="AC16" s="21">
        <v>0.209291503750583</v>
      </c>
      <c r="AD16" s="21">
        <v>0.286536877580648</v>
      </c>
      <c r="AE16" s="21">
        <v>0.26678242440411198</v>
      </c>
      <c r="AF16" s="21"/>
      <c r="AG16" s="21">
        <v>0.20333842405748401</v>
      </c>
      <c r="AH16" s="21">
        <v>0.32267192931416899</v>
      </c>
      <c r="AI16" s="21">
        <v>0.198869472406387</v>
      </c>
      <c r="AJ16" s="21">
        <v>0</v>
      </c>
      <c r="AK16" s="21">
        <v>0.20803347022673099</v>
      </c>
      <c r="AL16" s="21"/>
      <c r="AM16" s="21">
        <v>0.34460652754854498</v>
      </c>
      <c r="AN16" s="21">
        <v>0.249591751787057</v>
      </c>
      <c r="AO16" s="21">
        <v>0.24737950241187001</v>
      </c>
      <c r="AP16" s="21">
        <v>0.29315372194260703</v>
      </c>
      <c r="AQ16" s="21">
        <v>0.219739003156987</v>
      </c>
      <c r="AR16" s="21"/>
      <c r="AS16" s="21">
        <v>0.22267706154658201</v>
      </c>
      <c r="AT16" s="21">
        <v>0.242938201059165</v>
      </c>
      <c r="AU16" s="21">
        <v>0.36075581040051102</v>
      </c>
      <c r="AV16" s="21">
        <v>0.25187521481133801</v>
      </c>
      <c r="AW16" s="21"/>
      <c r="AX16" s="21">
        <v>0.27284462205489401</v>
      </c>
      <c r="AY16" s="21"/>
      <c r="AZ16" s="21">
        <v>0.28452697479398098</v>
      </c>
      <c r="BA16" s="21">
        <v>0.247322112648382</v>
      </c>
      <c r="BB16" s="21">
        <v>0.26406010916353501</v>
      </c>
      <c r="BC16" s="21"/>
      <c r="BD16" s="21">
        <v>0.217792226583648</v>
      </c>
      <c r="BE16" s="21">
        <v>0.28197525528026202</v>
      </c>
    </row>
    <row r="17" spans="2:57" x14ac:dyDescent="0.35">
      <c r="B17" s="18" t="s">
        <v>110</v>
      </c>
      <c r="C17" s="22">
        <v>0.252809025686273</v>
      </c>
      <c r="D17" s="22">
        <v>0.42671802961595801</v>
      </c>
      <c r="E17" s="22">
        <v>0.15172074500718699</v>
      </c>
      <c r="F17" s="22"/>
      <c r="G17" s="22">
        <v>4.6340799290956601E-2</v>
      </c>
      <c r="H17" s="22">
        <v>0.268560722601762</v>
      </c>
      <c r="I17" s="22">
        <v>0.243290322705072</v>
      </c>
      <c r="J17" s="22">
        <v>0.218637072296721</v>
      </c>
      <c r="K17" s="22">
        <v>0.30835828284747901</v>
      </c>
      <c r="L17" s="22">
        <v>0.56951365057985204</v>
      </c>
      <c r="M17" s="22"/>
      <c r="N17" s="22">
        <v>0.22921416491691499</v>
      </c>
      <c r="O17" s="22">
        <v>0.29553721316232501</v>
      </c>
      <c r="P17" s="22">
        <v>0.26107742671678502</v>
      </c>
      <c r="Q17" s="22">
        <v>0.214700715422666</v>
      </c>
      <c r="R17" s="22"/>
      <c r="S17" s="22">
        <v>0.34166666666666701</v>
      </c>
      <c r="T17" s="22">
        <v>0.30476190476190501</v>
      </c>
      <c r="U17" s="22">
        <v>0.17647058823529399</v>
      </c>
      <c r="V17" s="22">
        <v>0.28571428571428598</v>
      </c>
      <c r="W17" s="22">
        <v>0.13559322033898299</v>
      </c>
      <c r="X17" s="22">
        <v>0.379746835443038</v>
      </c>
      <c r="Y17" s="22">
        <v>0.314285714285714</v>
      </c>
      <c r="Z17" s="22">
        <v>-0.116279069767442</v>
      </c>
      <c r="AA17" s="22">
        <v>0.17777777777777801</v>
      </c>
      <c r="AB17" s="22"/>
      <c r="AC17" s="22">
        <v>0.37084556334470198</v>
      </c>
      <c r="AD17" s="22">
        <v>0.209668900598765</v>
      </c>
      <c r="AE17" s="22">
        <v>0.166060511130313</v>
      </c>
      <c r="AF17" s="22"/>
      <c r="AG17" s="22">
        <v>0.41438293717438301</v>
      </c>
      <c r="AH17" s="22">
        <v>0.127783073547002</v>
      </c>
      <c r="AI17" s="22">
        <v>0.270758774060195</v>
      </c>
      <c r="AJ17" s="22">
        <v>0.79636211045550698</v>
      </c>
      <c r="AK17" s="22">
        <v>0.38725648172990901</v>
      </c>
      <c r="AL17" s="22"/>
      <c r="AM17" s="22">
        <v>7.6062308767186906E-2</v>
      </c>
      <c r="AN17" s="22">
        <v>0.24834424692063101</v>
      </c>
      <c r="AO17" s="22">
        <v>0.26933546808914499</v>
      </c>
      <c r="AP17" s="22">
        <v>0.24873469735168599</v>
      </c>
      <c r="AQ17" s="22">
        <v>0.37867129764527702</v>
      </c>
      <c r="AR17" s="22"/>
      <c r="AS17" s="22">
        <v>0.34270587672778502</v>
      </c>
      <c r="AT17" s="22">
        <v>0.31242621080050198</v>
      </c>
      <c r="AU17" s="22">
        <v>1.6045616814176399E-2</v>
      </c>
      <c r="AV17" s="22">
        <v>0.29261804480590797</v>
      </c>
      <c r="AW17" s="22"/>
      <c r="AX17" s="22">
        <v>0.234728947475528</v>
      </c>
      <c r="AY17" s="22"/>
      <c r="AZ17" s="22">
        <v>0.207108080584994</v>
      </c>
      <c r="BA17" s="22">
        <v>0.27492817328448699</v>
      </c>
      <c r="BB17" s="22">
        <v>0.28350311305613801</v>
      </c>
      <c r="BC17" s="22"/>
      <c r="BD17" s="22">
        <v>0.37076557090613699</v>
      </c>
      <c r="BE17" s="22">
        <v>0.20539433815292199</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E18"/>
  <sheetViews>
    <sheetView showGridLines="0" topLeftCell="A6" workbookViewId="0">
      <pane xSplit="2" topLeftCell="A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3.5681507551531898E-2</v>
      </c>
      <c r="D9" s="17">
        <v>3.2282317375444097E-2</v>
      </c>
      <c r="E9" s="17">
        <v>3.7848362835446799E-2</v>
      </c>
      <c r="F9" s="17"/>
      <c r="G9" s="17">
        <v>1.7421521091318198E-2</v>
      </c>
      <c r="H9" s="17">
        <v>3.64148809041418E-2</v>
      </c>
      <c r="I9" s="17">
        <v>2.8457912698355899E-2</v>
      </c>
      <c r="J9" s="17">
        <v>2.6046566592709E-2</v>
      </c>
      <c r="K9" s="17">
        <v>7.4938251337735601E-2</v>
      </c>
      <c r="L9" s="17">
        <v>2.90619548603273E-2</v>
      </c>
      <c r="M9" s="17"/>
      <c r="N9" s="17">
        <v>4.1119346857054803E-2</v>
      </c>
      <c r="O9" s="17">
        <v>3.54995772775153E-2</v>
      </c>
      <c r="P9" s="17">
        <v>3.27124742161152E-2</v>
      </c>
      <c r="Q9" s="17">
        <v>1.45182541421755E-2</v>
      </c>
      <c r="R9" s="17"/>
      <c r="S9" s="17">
        <v>2.5000000000000001E-2</v>
      </c>
      <c r="T9" s="17">
        <v>9.5238095238095195E-3</v>
      </c>
      <c r="U9" s="17">
        <v>5.8823529411764698E-2</v>
      </c>
      <c r="V9" s="17">
        <v>9.5238095238095205E-2</v>
      </c>
      <c r="W9" s="17">
        <v>3.3898305084745797E-2</v>
      </c>
      <c r="X9" s="17">
        <v>3.7974683544303799E-2</v>
      </c>
      <c r="Y9" s="17">
        <v>4.2857142857142899E-2</v>
      </c>
      <c r="Z9" s="17">
        <v>2.32558139534884E-2</v>
      </c>
      <c r="AA9" s="17">
        <v>1.1111111111111099E-2</v>
      </c>
      <c r="AB9" s="17"/>
      <c r="AC9" s="17">
        <v>5.5371521345136003E-2</v>
      </c>
      <c r="AD9" s="17">
        <v>2.8498299208133598E-2</v>
      </c>
      <c r="AE9" s="17">
        <v>3.1371894506320497E-2</v>
      </c>
      <c r="AF9" s="17"/>
      <c r="AG9" s="17">
        <v>5.1115269384164198E-2</v>
      </c>
      <c r="AH9" s="17">
        <v>1.95370448164729E-2</v>
      </c>
      <c r="AI9" s="17">
        <v>2.4490863466881001E-2</v>
      </c>
      <c r="AJ9" s="17">
        <v>0</v>
      </c>
      <c r="AK9" s="17">
        <v>6.3485383576306703E-2</v>
      </c>
      <c r="AL9" s="17"/>
      <c r="AM9" s="17">
        <v>3.1709870408663202E-2</v>
      </c>
      <c r="AN9" s="17">
        <v>3.22426424771192E-2</v>
      </c>
      <c r="AO9" s="17">
        <v>1.4595782865001201E-2</v>
      </c>
      <c r="AP9" s="17">
        <v>7.26198639717959E-2</v>
      </c>
      <c r="AQ9" s="17">
        <v>0</v>
      </c>
      <c r="AR9" s="17"/>
      <c r="AS9" s="17">
        <v>3.56676243369419E-2</v>
      </c>
      <c r="AT9" s="17">
        <v>4.0043670620807298E-2</v>
      </c>
      <c r="AU9" s="17">
        <v>2.6930946335613899E-2</v>
      </c>
      <c r="AV9" s="17">
        <v>3.7902504397731698E-2</v>
      </c>
      <c r="AW9" s="17"/>
      <c r="AX9" s="17">
        <v>3.3885925212439202E-2</v>
      </c>
      <c r="AY9" s="17"/>
      <c r="AZ9" s="17">
        <v>1.55396561699801E-2</v>
      </c>
      <c r="BA9" s="17">
        <v>2.6236313702104701E-2</v>
      </c>
      <c r="BB9" s="17">
        <v>6.6464094028955006E-2</v>
      </c>
      <c r="BC9" s="17"/>
      <c r="BD9" s="17">
        <v>4.5699278741851999E-2</v>
      </c>
      <c r="BE9" s="17">
        <v>2.8317312093157101E-2</v>
      </c>
    </row>
    <row r="10" spans="2:57" x14ac:dyDescent="0.35">
      <c r="B10" s="18" t="s">
        <v>120</v>
      </c>
      <c r="C10" s="17">
        <v>7.1992980184361302E-2</v>
      </c>
      <c r="D10" s="17">
        <v>8.3003151901017799E-2</v>
      </c>
      <c r="E10" s="17">
        <v>6.5856333158597596E-2</v>
      </c>
      <c r="F10" s="17"/>
      <c r="G10" s="17">
        <v>8.11999365392716E-2</v>
      </c>
      <c r="H10" s="17">
        <v>7.1824849423428802E-2</v>
      </c>
      <c r="I10" s="17">
        <v>3.3847953747810501E-2</v>
      </c>
      <c r="J10" s="17">
        <v>9.9628026052746801E-2</v>
      </c>
      <c r="K10" s="17">
        <v>6.9819200473566698E-2</v>
      </c>
      <c r="L10" s="17">
        <v>0.15850550954881301</v>
      </c>
      <c r="M10" s="17"/>
      <c r="N10" s="17">
        <v>8.2174707434242197E-2</v>
      </c>
      <c r="O10" s="17">
        <v>5.7072862032590502E-2</v>
      </c>
      <c r="P10" s="17">
        <v>5.8214087672269897E-2</v>
      </c>
      <c r="Q10" s="17">
        <v>7.0706753112781406E-2</v>
      </c>
      <c r="R10" s="17"/>
      <c r="S10" s="17">
        <v>0.1</v>
      </c>
      <c r="T10" s="17">
        <v>4.7619047619047603E-2</v>
      </c>
      <c r="U10" s="17">
        <v>5.8823529411764698E-2</v>
      </c>
      <c r="V10" s="17">
        <v>7.9365079365079402E-2</v>
      </c>
      <c r="W10" s="17">
        <v>6.7796610169491497E-2</v>
      </c>
      <c r="X10" s="17">
        <v>0.10126582278481</v>
      </c>
      <c r="Y10" s="17">
        <v>7.1428571428571397E-2</v>
      </c>
      <c r="Z10" s="17">
        <v>9.3023255813953501E-2</v>
      </c>
      <c r="AA10" s="17">
        <v>4.4444444444444398E-2</v>
      </c>
      <c r="AB10" s="17"/>
      <c r="AC10" s="17">
        <v>9.6538038782299398E-2</v>
      </c>
      <c r="AD10" s="17">
        <v>6.4737739197456401E-2</v>
      </c>
      <c r="AE10" s="17">
        <v>6.0652692038784602E-2</v>
      </c>
      <c r="AF10" s="17"/>
      <c r="AG10" s="17">
        <v>7.8044356360630202E-2</v>
      </c>
      <c r="AH10" s="17">
        <v>7.4179785535943205E-2</v>
      </c>
      <c r="AI10" s="17">
        <v>4.3218921016550699E-2</v>
      </c>
      <c r="AJ10" s="17">
        <v>0</v>
      </c>
      <c r="AK10" s="17">
        <v>2.1019478363422401E-2</v>
      </c>
      <c r="AL10" s="17"/>
      <c r="AM10" s="17">
        <v>5.0114538049936298E-2</v>
      </c>
      <c r="AN10" s="17">
        <v>5.5330879554875402E-2</v>
      </c>
      <c r="AO10" s="17">
        <v>8.1860632229593597E-2</v>
      </c>
      <c r="AP10" s="17">
        <v>7.2794266232710195E-2</v>
      </c>
      <c r="AQ10" s="17">
        <v>8.6677845618789606E-2</v>
      </c>
      <c r="AR10" s="17"/>
      <c r="AS10" s="17">
        <v>7.8603020545864696E-2</v>
      </c>
      <c r="AT10" s="17">
        <v>0.102651232404885</v>
      </c>
      <c r="AU10" s="17">
        <v>3.1900901210900202E-2</v>
      </c>
      <c r="AV10" s="17">
        <v>4.57588288988151E-2</v>
      </c>
      <c r="AW10" s="17"/>
      <c r="AX10" s="17">
        <v>7.5088787949824404E-2</v>
      </c>
      <c r="AY10" s="17"/>
      <c r="AZ10" s="17">
        <v>4.1201651822239199E-2</v>
      </c>
      <c r="BA10" s="17">
        <v>8.2619220805218593E-2</v>
      </c>
      <c r="BB10" s="17">
        <v>9.0993924928852499E-2</v>
      </c>
      <c r="BC10" s="17"/>
      <c r="BD10" s="17">
        <v>9.2035249892368401E-2</v>
      </c>
      <c r="BE10" s="17">
        <v>6.6218690862206303E-2</v>
      </c>
    </row>
    <row r="11" spans="2:57" x14ac:dyDescent="0.35">
      <c r="B11" s="18" t="s">
        <v>121</v>
      </c>
      <c r="C11" s="17">
        <v>7.5273798633216996E-2</v>
      </c>
      <c r="D11" s="17">
        <v>9.2175915125733601E-2</v>
      </c>
      <c r="E11" s="17">
        <v>6.5687488489137802E-2</v>
      </c>
      <c r="F11" s="17"/>
      <c r="G11" s="17">
        <v>8.6059922049190093E-2</v>
      </c>
      <c r="H11" s="17">
        <v>4.7688910216227003E-2</v>
      </c>
      <c r="I11" s="17">
        <v>7.1906126841896095E-2</v>
      </c>
      <c r="J11" s="17">
        <v>9.2811613250398106E-2</v>
      </c>
      <c r="K11" s="17">
        <v>7.0465254018177201E-2</v>
      </c>
      <c r="L11" s="17">
        <v>0.169897078274929</v>
      </c>
      <c r="M11" s="17"/>
      <c r="N11" s="17">
        <v>7.1060661617822193E-2</v>
      </c>
      <c r="O11" s="17">
        <v>8.0566979054965293E-2</v>
      </c>
      <c r="P11" s="17">
        <v>7.6678387943006396E-2</v>
      </c>
      <c r="Q11" s="17">
        <v>8.6907805894619397E-2</v>
      </c>
      <c r="R11" s="17"/>
      <c r="S11" s="17">
        <v>7.4999999999999997E-2</v>
      </c>
      <c r="T11" s="17">
        <v>6.6666666666666693E-2</v>
      </c>
      <c r="U11" s="17">
        <v>5.8823529411764698E-2</v>
      </c>
      <c r="V11" s="17">
        <v>4.7619047619047603E-2</v>
      </c>
      <c r="W11" s="17">
        <v>5.0847457627118599E-2</v>
      </c>
      <c r="X11" s="17">
        <v>0.139240506329114</v>
      </c>
      <c r="Y11" s="17">
        <v>4.2857142857142899E-2</v>
      </c>
      <c r="Z11" s="17">
        <v>4.6511627906976702E-2</v>
      </c>
      <c r="AA11" s="17">
        <v>0.122222222222222</v>
      </c>
      <c r="AB11" s="17"/>
      <c r="AC11" s="17">
        <v>8.6732088759490206E-2</v>
      </c>
      <c r="AD11" s="17">
        <v>7.0535704840616706E-2</v>
      </c>
      <c r="AE11" s="17">
        <v>7.5973350109337007E-2</v>
      </c>
      <c r="AF11" s="17"/>
      <c r="AG11" s="17">
        <v>7.5625197554271606E-2</v>
      </c>
      <c r="AH11" s="17">
        <v>7.4332569633327406E-2</v>
      </c>
      <c r="AI11" s="17">
        <v>9.4699429852050904E-2</v>
      </c>
      <c r="AJ11" s="17">
        <v>0.20363788954449299</v>
      </c>
      <c r="AK11" s="17">
        <v>2.1019478363422401E-2</v>
      </c>
      <c r="AL11" s="17"/>
      <c r="AM11" s="17">
        <v>0.11153390407691401</v>
      </c>
      <c r="AN11" s="17">
        <v>6.6859434957190503E-2</v>
      </c>
      <c r="AO11" s="17">
        <v>7.1777050882243607E-2</v>
      </c>
      <c r="AP11" s="17">
        <v>9.2718583012629197E-2</v>
      </c>
      <c r="AQ11" s="17">
        <v>8.2646317915590101E-2</v>
      </c>
      <c r="AR11" s="17"/>
      <c r="AS11" s="17">
        <v>0.10808256235259001</v>
      </c>
      <c r="AT11" s="17">
        <v>6.6406523462446507E-2</v>
      </c>
      <c r="AU11" s="17">
        <v>6.9338878227726802E-2</v>
      </c>
      <c r="AV11" s="17">
        <v>4.7494348315228002E-2</v>
      </c>
      <c r="AW11" s="17"/>
      <c r="AX11" s="17">
        <v>7.5738227684229498E-2</v>
      </c>
      <c r="AY11" s="17"/>
      <c r="AZ11" s="17">
        <v>6.7849121593006004E-2</v>
      </c>
      <c r="BA11" s="17">
        <v>6.4253018134709003E-2</v>
      </c>
      <c r="BB11" s="17">
        <v>9.3207347186465297E-2</v>
      </c>
      <c r="BC11" s="17"/>
      <c r="BD11" s="17">
        <v>6.5919982499688307E-2</v>
      </c>
      <c r="BE11" s="17">
        <v>8.3016887735572698E-2</v>
      </c>
    </row>
    <row r="12" spans="2:57" x14ac:dyDescent="0.35">
      <c r="B12" s="18" t="s">
        <v>122</v>
      </c>
      <c r="C12" s="17">
        <v>0.44339155382862599</v>
      </c>
      <c r="D12" s="17">
        <v>0.47945498159796901</v>
      </c>
      <c r="E12" s="17">
        <v>0.42203638349646</v>
      </c>
      <c r="F12" s="17"/>
      <c r="G12" s="17">
        <v>0.47396693064408102</v>
      </c>
      <c r="H12" s="17">
        <v>0.49460101576531801</v>
      </c>
      <c r="I12" s="17">
        <v>0.42034337522590498</v>
      </c>
      <c r="J12" s="17">
        <v>0.37058711091715002</v>
      </c>
      <c r="K12" s="17">
        <v>0.50396180462423401</v>
      </c>
      <c r="L12" s="17">
        <v>0.30853137965576399</v>
      </c>
      <c r="M12" s="17"/>
      <c r="N12" s="17">
        <v>0.43864567218109102</v>
      </c>
      <c r="O12" s="17">
        <v>0.46863385463941398</v>
      </c>
      <c r="P12" s="17">
        <v>0.44126665815564903</v>
      </c>
      <c r="Q12" s="17">
        <v>0.42351584828238098</v>
      </c>
      <c r="R12" s="17"/>
      <c r="S12" s="17">
        <v>0.45</v>
      </c>
      <c r="T12" s="17">
        <v>0.43809523809523798</v>
      </c>
      <c r="U12" s="17">
        <v>0.47058823529411797</v>
      </c>
      <c r="V12" s="17">
        <v>0.34920634920634902</v>
      </c>
      <c r="W12" s="17">
        <v>0.50847457627118597</v>
      </c>
      <c r="X12" s="17">
        <v>0.341772151898734</v>
      </c>
      <c r="Y12" s="17">
        <v>0.48571428571428599</v>
      </c>
      <c r="Z12" s="17">
        <v>0.46511627906976699</v>
      </c>
      <c r="AA12" s="17">
        <v>0.5</v>
      </c>
      <c r="AB12" s="17"/>
      <c r="AC12" s="17">
        <v>0.426724264020727</v>
      </c>
      <c r="AD12" s="17">
        <v>0.44376357839566799</v>
      </c>
      <c r="AE12" s="17">
        <v>0.43706675038766901</v>
      </c>
      <c r="AF12" s="17"/>
      <c r="AG12" s="17">
        <v>0.43330126983908002</v>
      </c>
      <c r="AH12" s="17">
        <v>0.46127152107158398</v>
      </c>
      <c r="AI12" s="17">
        <v>0.54807921340775601</v>
      </c>
      <c r="AJ12" s="17">
        <v>0</v>
      </c>
      <c r="AK12" s="17">
        <v>0.43544862357336001</v>
      </c>
      <c r="AL12" s="17"/>
      <c r="AM12" s="17">
        <v>0.483590631181119</v>
      </c>
      <c r="AN12" s="17">
        <v>0.46514981711776099</v>
      </c>
      <c r="AO12" s="17">
        <v>0.444885523195518</v>
      </c>
      <c r="AP12" s="17">
        <v>0.43812634723428401</v>
      </c>
      <c r="AQ12" s="17">
        <v>0.26778300188149601</v>
      </c>
      <c r="AR12" s="17"/>
      <c r="AS12" s="17">
        <v>0.434998476394097</v>
      </c>
      <c r="AT12" s="17">
        <v>0.45236338871252402</v>
      </c>
      <c r="AU12" s="17">
        <v>0.43689731253905101</v>
      </c>
      <c r="AV12" s="17">
        <v>0.446200410257099</v>
      </c>
      <c r="AW12" s="17"/>
      <c r="AX12" s="17">
        <v>0.44341656146624298</v>
      </c>
      <c r="AY12" s="17"/>
      <c r="AZ12" s="17">
        <v>0.45811502679473998</v>
      </c>
      <c r="BA12" s="17">
        <v>0.45189524739297598</v>
      </c>
      <c r="BB12" s="17">
        <v>0.41744729866053099</v>
      </c>
      <c r="BC12" s="17"/>
      <c r="BD12" s="17">
        <v>0.414351951656448</v>
      </c>
      <c r="BE12" s="17">
        <v>0.466312173053607</v>
      </c>
    </row>
    <row r="13" spans="2:57" x14ac:dyDescent="0.35">
      <c r="B13" s="18" t="s">
        <v>123</v>
      </c>
      <c r="C13" s="19">
        <v>0.37366015980226303</v>
      </c>
      <c r="D13" s="19">
        <v>0.31308363399983602</v>
      </c>
      <c r="E13" s="19">
        <v>0.40857143202035801</v>
      </c>
      <c r="F13" s="19"/>
      <c r="G13" s="19">
        <v>0.34135168967613899</v>
      </c>
      <c r="H13" s="19">
        <v>0.34947034369088398</v>
      </c>
      <c r="I13" s="19">
        <v>0.44544463148603203</v>
      </c>
      <c r="J13" s="19">
        <v>0.41092668318699599</v>
      </c>
      <c r="K13" s="19">
        <v>0.28081548954628599</v>
      </c>
      <c r="L13" s="19">
        <v>0.33400407766016699</v>
      </c>
      <c r="M13" s="19"/>
      <c r="N13" s="19">
        <v>0.36699961190979002</v>
      </c>
      <c r="O13" s="19">
        <v>0.358226726995515</v>
      </c>
      <c r="P13" s="19">
        <v>0.39112839201295901</v>
      </c>
      <c r="Q13" s="19">
        <v>0.40435133856804301</v>
      </c>
      <c r="R13" s="19"/>
      <c r="S13" s="19">
        <v>0.35</v>
      </c>
      <c r="T13" s="19">
        <v>0.43809523809523798</v>
      </c>
      <c r="U13" s="19">
        <v>0.35294117647058798</v>
      </c>
      <c r="V13" s="19">
        <v>0.42857142857142899</v>
      </c>
      <c r="W13" s="19">
        <v>0.338983050847458</v>
      </c>
      <c r="X13" s="19">
        <v>0.379746835443038</v>
      </c>
      <c r="Y13" s="19">
        <v>0.35714285714285698</v>
      </c>
      <c r="Z13" s="19">
        <v>0.372093023255814</v>
      </c>
      <c r="AA13" s="19">
        <v>0.32222222222222202</v>
      </c>
      <c r="AB13" s="19"/>
      <c r="AC13" s="19">
        <v>0.33463408709234699</v>
      </c>
      <c r="AD13" s="19">
        <v>0.39246467835812499</v>
      </c>
      <c r="AE13" s="19">
        <v>0.39493531295788897</v>
      </c>
      <c r="AF13" s="19"/>
      <c r="AG13" s="19">
        <v>0.36191390686185299</v>
      </c>
      <c r="AH13" s="19">
        <v>0.37067907894267299</v>
      </c>
      <c r="AI13" s="19">
        <v>0.289511572256761</v>
      </c>
      <c r="AJ13" s="19">
        <v>0.79636211045550698</v>
      </c>
      <c r="AK13" s="19">
        <v>0.459027036123489</v>
      </c>
      <c r="AL13" s="19"/>
      <c r="AM13" s="19">
        <v>0.323051056283367</v>
      </c>
      <c r="AN13" s="19">
        <v>0.38041722589305399</v>
      </c>
      <c r="AO13" s="19">
        <v>0.38688101082764298</v>
      </c>
      <c r="AP13" s="19">
        <v>0.32374093954858002</v>
      </c>
      <c r="AQ13" s="19">
        <v>0.56289283458412398</v>
      </c>
      <c r="AR13" s="19"/>
      <c r="AS13" s="19">
        <v>0.34264831637050702</v>
      </c>
      <c r="AT13" s="19">
        <v>0.33853518479933697</v>
      </c>
      <c r="AU13" s="19">
        <v>0.434931961686708</v>
      </c>
      <c r="AV13" s="19">
        <v>0.42264390813112601</v>
      </c>
      <c r="AW13" s="19"/>
      <c r="AX13" s="19">
        <v>0.37187049768726299</v>
      </c>
      <c r="AY13" s="19"/>
      <c r="AZ13" s="19">
        <v>0.41729454362003399</v>
      </c>
      <c r="BA13" s="19">
        <v>0.37499619996499201</v>
      </c>
      <c r="BB13" s="19">
        <v>0.33188733519519598</v>
      </c>
      <c r="BC13" s="19"/>
      <c r="BD13" s="19">
        <v>0.38199353720964302</v>
      </c>
      <c r="BE13" s="19">
        <v>0.356134936255457</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E18"/>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3.8973266852918999E-2</v>
      </c>
      <c r="D9" s="17">
        <v>6.4656890373447296E-2</v>
      </c>
      <c r="E9" s="17">
        <v>2.40518170102321E-2</v>
      </c>
      <c r="F9" s="17"/>
      <c r="G9" s="17">
        <v>2.7688950584152001E-2</v>
      </c>
      <c r="H9" s="17">
        <v>3.5597608091065103E-2</v>
      </c>
      <c r="I9" s="17">
        <v>4.5340895457590603E-2</v>
      </c>
      <c r="J9" s="17">
        <v>4.3965486625800902E-2</v>
      </c>
      <c r="K9" s="17">
        <v>3.9539689860599102E-2</v>
      </c>
      <c r="L9" s="17">
        <v>2.90619548603273E-2</v>
      </c>
      <c r="M9" s="17"/>
      <c r="N9" s="17">
        <v>4.5579582032237297E-2</v>
      </c>
      <c r="O9" s="17">
        <v>3.38582489124701E-2</v>
      </c>
      <c r="P9" s="17">
        <v>1.2165107579095299E-2</v>
      </c>
      <c r="Q9" s="17">
        <v>6.0058418844554998E-2</v>
      </c>
      <c r="R9" s="17"/>
      <c r="S9" s="17">
        <v>5.83333333333333E-2</v>
      </c>
      <c r="T9" s="17">
        <v>4.7619047619047603E-2</v>
      </c>
      <c r="U9" s="17">
        <v>2.9411764705882401E-2</v>
      </c>
      <c r="V9" s="17">
        <v>3.17460317460318E-2</v>
      </c>
      <c r="W9" s="17">
        <v>3.3898305084745797E-2</v>
      </c>
      <c r="X9" s="17">
        <v>2.53164556962025E-2</v>
      </c>
      <c r="Y9" s="17">
        <v>4.2857142857142899E-2</v>
      </c>
      <c r="Z9" s="17">
        <v>0</v>
      </c>
      <c r="AA9" s="17">
        <v>4.4444444444444398E-2</v>
      </c>
      <c r="AB9" s="17"/>
      <c r="AC9" s="17">
        <v>3.3250923883306201E-2</v>
      </c>
      <c r="AD9" s="17">
        <v>4.6498110337079797E-2</v>
      </c>
      <c r="AE9" s="17">
        <v>2.55057799856181E-2</v>
      </c>
      <c r="AF9" s="17"/>
      <c r="AG9" s="17">
        <v>3.5107397590004197E-2</v>
      </c>
      <c r="AH9" s="17">
        <v>4.4505189968146897E-2</v>
      </c>
      <c r="AI9" s="17">
        <v>2.0196575078167599E-2</v>
      </c>
      <c r="AJ9" s="17">
        <v>0.42283614938640601</v>
      </c>
      <c r="AK9" s="17">
        <v>0</v>
      </c>
      <c r="AL9" s="17"/>
      <c r="AM9" s="17">
        <v>0</v>
      </c>
      <c r="AN9" s="17">
        <v>1.6926863767648001E-2</v>
      </c>
      <c r="AO9" s="17">
        <v>3.7853356024250398E-2</v>
      </c>
      <c r="AP9" s="17">
        <v>5.4507188815102997E-2</v>
      </c>
      <c r="AQ9" s="17">
        <v>8.5957929957503995E-2</v>
      </c>
      <c r="AR9" s="17"/>
      <c r="AS9" s="17">
        <v>2.14796965692098E-2</v>
      </c>
      <c r="AT9" s="17">
        <v>2.69803104814152E-2</v>
      </c>
      <c r="AU9" s="17">
        <v>4.7427043386900902E-2</v>
      </c>
      <c r="AV9" s="17">
        <v>8.5257391331283697E-2</v>
      </c>
      <c r="AW9" s="17"/>
      <c r="AX9" s="17">
        <v>3.3149716475780702E-2</v>
      </c>
      <c r="AY9" s="17"/>
      <c r="AZ9" s="17">
        <v>3.7210393791983799E-2</v>
      </c>
      <c r="BA9" s="17">
        <v>3.7536145857051298E-2</v>
      </c>
      <c r="BB9" s="17">
        <v>4.0287433233972297E-2</v>
      </c>
      <c r="BC9" s="17"/>
      <c r="BD9" s="17">
        <v>1.6471233273740199E-2</v>
      </c>
      <c r="BE9" s="17">
        <v>5.6886637177332902E-2</v>
      </c>
    </row>
    <row r="10" spans="2:57" x14ac:dyDescent="0.35">
      <c r="B10" s="18" t="s">
        <v>120</v>
      </c>
      <c r="C10" s="17">
        <v>0.17910827970625001</v>
      </c>
      <c r="D10" s="17">
        <v>0.219194845462796</v>
      </c>
      <c r="E10" s="17">
        <v>0.156375269839929</v>
      </c>
      <c r="F10" s="17"/>
      <c r="G10" s="17">
        <v>9.9337410552150895E-2</v>
      </c>
      <c r="H10" s="17">
        <v>0.15779963878852901</v>
      </c>
      <c r="I10" s="17">
        <v>0.214024513235273</v>
      </c>
      <c r="J10" s="17">
        <v>0.15549203790586</v>
      </c>
      <c r="K10" s="17">
        <v>0.176224538648591</v>
      </c>
      <c r="L10" s="17">
        <v>0.35194199942346499</v>
      </c>
      <c r="M10" s="17"/>
      <c r="N10" s="17">
        <v>0.208650310575413</v>
      </c>
      <c r="O10" s="17">
        <v>0.17315520378222901</v>
      </c>
      <c r="P10" s="17">
        <v>0.134317781818206</v>
      </c>
      <c r="Q10" s="17">
        <v>0.10689157092212601</v>
      </c>
      <c r="R10" s="17"/>
      <c r="S10" s="17">
        <v>0.133333333333333</v>
      </c>
      <c r="T10" s="17">
        <v>0.2</v>
      </c>
      <c r="U10" s="17">
        <v>0.20588235294117599</v>
      </c>
      <c r="V10" s="17">
        <v>0.17460317460317501</v>
      </c>
      <c r="W10" s="17">
        <v>0.20338983050847501</v>
      </c>
      <c r="X10" s="17">
        <v>0.164556962025316</v>
      </c>
      <c r="Y10" s="17">
        <v>0.185714285714286</v>
      </c>
      <c r="Z10" s="17">
        <v>0.27906976744186002</v>
      </c>
      <c r="AA10" s="17">
        <v>0.14444444444444399</v>
      </c>
      <c r="AB10" s="17"/>
      <c r="AC10" s="17">
        <v>0.15129707081426999</v>
      </c>
      <c r="AD10" s="17">
        <v>0.21158513673663801</v>
      </c>
      <c r="AE10" s="17">
        <v>0.142762253310312</v>
      </c>
      <c r="AF10" s="17"/>
      <c r="AG10" s="17">
        <v>0.18800205730775699</v>
      </c>
      <c r="AH10" s="17">
        <v>0.164711732096188</v>
      </c>
      <c r="AI10" s="17">
        <v>0.26551964860049099</v>
      </c>
      <c r="AJ10" s="17">
        <v>0</v>
      </c>
      <c r="AK10" s="17">
        <v>0.10186042376582199</v>
      </c>
      <c r="AL10" s="17"/>
      <c r="AM10" s="17">
        <v>0.11828717171587499</v>
      </c>
      <c r="AN10" s="17">
        <v>0.18700249013143999</v>
      </c>
      <c r="AO10" s="17">
        <v>0.18279092841123501</v>
      </c>
      <c r="AP10" s="17">
        <v>0.17627715725913001</v>
      </c>
      <c r="AQ10" s="17">
        <v>0.12756905517981301</v>
      </c>
      <c r="AR10" s="17"/>
      <c r="AS10" s="17">
        <v>0.14755751825101401</v>
      </c>
      <c r="AT10" s="17">
        <v>0.21284824445511899</v>
      </c>
      <c r="AU10" s="17">
        <v>0.15072608619962199</v>
      </c>
      <c r="AV10" s="17">
        <v>0.195240382895776</v>
      </c>
      <c r="AW10" s="17"/>
      <c r="AX10" s="17">
        <v>0.19288100645359901</v>
      </c>
      <c r="AY10" s="17"/>
      <c r="AZ10" s="17">
        <v>0.13816391155910801</v>
      </c>
      <c r="BA10" s="17">
        <v>0.209013352059711</v>
      </c>
      <c r="BB10" s="17">
        <v>0.177241654227492</v>
      </c>
      <c r="BC10" s="17"/>
      <c r="BD10" s="17">
        <v>0.148233156639962</v>
      </c>
      <c r="BE10" s="17">
        <v>0.20782380074098999</v>
      </c>
    </row>
    <row r="11" spans="2:57" x14ac:dyDescent="0.35">
      <c r="B11" s="18" t="s">
        <v>121</v>
      </c>
      <c r="C11" s="17">
        <v>0.19594359666239999</v>
      </c>
      <c r="D11" s="17">
        <v>0.162675917426327</v>
      </c>
      <c r="E11" s="17">
        <v>0.21419900615313101</v>
      </c>
      <c r="F11" s="17"/>
      <c r="G11" s="17">
        <v>0.197631747037744</v>
      </c>
      <c r="H11" s="17">
        <v>0.20825266992693001</v>
      </c>
      <c r="I11" s="17">
        <v>0.16292452565703799</v>
      </c>
      <c r="J11" s="17">
        <v>0.16647656299087901</v>
      </c>
      <c r="K11" s="17">
        <v>0.25774919049732198</v>
      </c>
      <c r="L11" s="17">
        <v>0.22212984575433201</v>
      </c>
      <c r="M11" s="17"/>
      <c r="N11" s="17">
        <v>0.195939952374626</v>
      </c>
      <c r="O11" s="17">
        <v>0.20897158933503099</v>
      </c>
      <c r="P11" s="17">
        <v>0.18640311908986801</v>
      </c>
      <c r="Q11" s="17">
        <v>0.176457470958334</v>
      </c>
      <c r="R11" s="17"/>
      <c r="S11" s="17">
        <v>0.17499999999999999</v>
      </c>
      <c r="T11" s="17">
        <v>0.17142857142857101</v>
      </c>
      <c r="U11" s="17">
        <v>0.20588235294117599</v>
      </c>
      <c r="V11" s="17">
        <v>0.19047619047618999</v>
      </c>
      <c r="W11" s="17">
        <v>0.169491525423729</v>
      </c>
      <c r="X11" s="17">
        <v>0.354430379746835</v>
      </c>
      <c r="Y11" s="17">
        <v>0.1</v>
      </c>
      <c r="Z11" s="17">
        <v>0.162790697674419</v>
      </c>
      <c r="AA11" s="17">
        <v>0.22222222222222199</v>
      </c>
      <c r="AB11" s="17"/>
      <c r="AC11" s="17">
        <v>0.20532697206542699</v>
      </c>
      <c r="AD11" s="17">
        <v>0.20168635898506801</v>
      </c>
      <c r="AE11" s="17">
        <v>0.13804422368059899</v>
      </c>
      <c r="AF11" s="17"/>
      <c r="AG11" s="17">
        <v>0.18484048335498399</v>
      </c>
      <c r="AH11" s="17">
        <v>0.19368608573938501</v>
      </c>
      <c r="AI11" s="17">
        <v>0.28824551387250202</v>
      </c>
      <c r="AJ11" s="17">
        <v>0.39246902056161198</v>
      </c>
      <c r="AK11" s="17">
        <v>0.10956664967511499</v>
      </c>
      <c r="AL11" s="17"/>
      <c r="AM11" s="17">
        <v>0.209920470838279</v>
      </c>
      <c r="AN11" s="17">
        <v>0.22351188980398701</v>
      </c>
      <c r="AO11" s="17">
        <v>0.203885258002241</v>
      </c>
      <c r="AP11" s="17">
        <v>0.19151094665270799</v>
      </c>
      <c r="AQ11" s="17">
        <v>0.143021617780697</v>
      </c>
      <c r="AR11" s="17"/>
      <c r="AS11" s="17">
        <v>0.20773087984213201</v>
      </c>
      <c r="AT11" s="17">
        <v>0.19033255192472401</v>
      </c>
      <c r="AU11" s="17">
        <v>0.208734509994218</v>
      </c>
      <c r="AV11" s="17">
        <v>0.17053981981876701</v>
      </c>
      <c r="AW11" s="17"/>
      <c r="AX11" s="17">
        <v>0.18811851975007199</v>
      </c>
      <c r="AY11" s="17"/>
      <c r="AZ11" s="17">
        <v>0.18789762019019901</v>
      </c>
      <c r="BA11" s="17">
        <v>0.188867919639397</v>
      </c>
      <c r="BB11" s="17">
        <v>0.19912287209149099</v>
      </c>
      <c r="BC11" s="17"/>
      <c r="BD11" s="17">
        <v>0.195880263617738</v>
      </c>
      <c r="BE11" s="17">
        <v>0.19321504371700901</v>
      </c>
    </row>
    <row r="12" spans="2:57" x14ac:dyDescent="0.35">
      <c r="B12" s="18" t="s">
        <v>122</v>
      </c>
      <c r="C12" s="17">
        <v>0.373808902168275</v>
      </c>
      <c r="D12" s="17">
        <v>0.369953673220691</v>
      </c>
      <c r="E12" s="17">
        <v>0.37783379442695503</v>
      </c>
      <c r="F12" s="17"/>
      <c r="G12" s="17">
        <v>0.49240215771601498</v>
      </c>
      <c r="H12" s="17">
        <v>0.376436174580417</v>
      </c>
      <c r="I12" s="17">
        <v>0.36550060149880098</v>
      </c>
      <c r="J12" s="17">
        <v>0.34237523452754398</v>
      </c>
      <c r="K12" s="17">
        <v>0.38086307433333699</v>
      </c>
      <c r="L12" s="17">
        <v>0.26005724047658801</v>
      </c>
      <c r="M12" s="17"/>
      <c r="N12" s="17">
        <v>0.35170187158828498</v>
      </c>
      <c r="O12" s="17">
        <v>0.35686816755170597</v>
      </c>
      <c r="P12" s="17">
        <v>0.440449944064571</v>
      </c>
      <c r="Q12" s="17">
        <v>0.43000123535255602</v>
      </c>
      <c r="R12" s="17"/>
      <c r="S12" s="17">
        <v>0.391666666666667</v>
      </c>
      <c r="T12" s="17">
        <v>0.4</v>
      </c>
      <c r="U12" s="17">
        <v>0.38235294117647101</v>
      </c>
      <c r="V12" s="17">
        <v>0.38095238095238099</v>
      </c>
      <c r="W12" s="17">
        <v>0.42372881355932202</v>
      </c>
      <c r="X12" s="17">
        <v>0.189873417721519</v>
      </c>
      <c r="Y12" s="17">
        <v>0.442857142857143</v>
      </c>
      <c r="Z12" s="17">
        <v>0.32558139534883701</v>
      </c>
      <c r="AA12" s="17">
        <v>0.38888888888888901</v>
      </c>
      <c r="AB12" s="17"/>
      <c r="AC12" s="17">
        <v>0.397834837227727</v>
      </c>
      <c r="AD12" s="17">
        <v>0.33690205337652801</v>
      </c>
      <c r="AE12" s="17">
        <v>0.45340082359136602</v>
      </c>
      <c r="AF12" s="17"/>
      <c r="AG12" s="17">
        <v>0.40123473772988499</v>
      </c>
      <c r="AH12" s="17">
        <v>0.37979921788098697</v>
      </c>
      <c r="AI12" s="17">
        <v>0.269790146457069</v>
      </c>
      <c r="AJ12" s="17">
        <v>0.18469483005198201</v>
      </c>
      <c r="AK12" s="17">
        <v>0.46025129946409599</v>
      </c>
      <c r="AL12" s="17"/>
      <c r="AM12" s="17">
        <v>0.46769183425127903</v>
      </c>
      <c r="AN12" s="17">
        <v>0.38162116066232299</v>
      </c>
      <c r="AO12" s="17">
        <v>0.35943270016530399</v>
      </c>
      <c r="AP12" s="17">
        <v>0.35146536381596599</v>
      </c>
      <c r="AQ12" s="17">
        <v>0.43307563771267599</v>
      </c>
      <c r="AR12" s="17"/>
      <c r="AS12" s="17">
        <v>0.40618771909151202</v>
      </c>
      <c r="AT12" s="17">
        <v>0.35960665739564401</v>
      </c>
      <c r="AU12" s="17">
        <v>0.350658687339512</v>
      </c>
      <c r="AV12" s="17">
        <v>0.38350625431865998</v>
      </c>
      <c r="AW12" s="17"/>
      <c r="AX12" s="17">
        <v>0.37971965136765701</v>
      </c>
      <c r="AY12" s="17"/>
      <c r="AZ12" s="17">
        <v>0.39886276127898701</v>
      </c>
      <c r="BA12" s="17">
        <v>0.36606289291211103</v>
      </c>
      <c r="BB12" s="17">
        <v>0.366712263879102</v>
      </c>
      <c r="BC12" s="17"/>
      <c r="BD12" s="17">
        <v>0.42519505382436001</v>
      </c>
      <c r="BE12" s="17">
        <v>0.33681371523669101</v>
      </c>
    </row>
    <row r="13" spans="2:57" x14ac:dyDescent="0.35">
      <c r="B13" s="18" t="s">
        <v>123</v>
      </c>
      <c r="C13" s="19">
        <v>0.212165954610156</v>
      </c>
      <c r="D13" s="19">
        <v>0.18351867351673901</v>
      </c>
      <c r="E13" s="19">
        <v>0.22754011256975301</v>
      </c>
      <c r="F13" s="19"/>
      <c r="G13" s="19">
        <v>0.182939734109939</v>
      </c>
      <c r="H13" s="19">
        <v>0.22191390861305799</v>
      </c>
      <c r="I13" s="19">
        <v>0.21220946415129699</v>
      </c>
      <c r="J13" s="19">
        <v>0.29169067794991699</v>
      </c>
      <c r="K13" s="19">
        <v>0.145623506660151</v>
      </c>
      <c r="L13" s="19">
        <v>0.13680895948528801</v>
      </c>
      <c r="M13" s="19"/>
      <c r="N13" s="19">
        <v>0.19812828342944</v>
      </c>
      <c r="O13" s="19">
        <v>0.227146790418564</v>
      </c>
      <c r="P13" s="19">
        <v>0.22666404744825999</v>
      </c>
      <c r="Q13" s="19">
        <v>0.22659130392242999</v>
      </c>
      <c r="R13" s="19"/>
      <c r="S13" s="19">
        <v>0.241666666666667</v>
      </c>
      <c r="T13" s="19">
        <v>0.180952380952381</v>
      </c>
      <c r="U13" s="19">
        <v>0.17647058823529399</v>
      </c>
      <c r="V13" s="19">
        <v>0.22222222222222199</v>
      </c>
      <c r="W13" s="19">
        <v>0.169491525423729</v>
      </c>
      <c r="X13" s="19">
        <v>0.265822784810127</v>
      </c>
      <c r="Y13" s="19">
        <v>0.22857142857142901</v>
      </c>
      <c r="Z13" s="19">
        <v>0.232558139534884</v>
      </c>
      <c r="AA13" s="19">
        <v>0.2</v>
      </c>
      <c r="AB13" s="19"/>
      <c r="AC13" s="19">
        <v>0.21229019600926899</v>
      </c>
      <c r="AD13" s="19">
        <v>0.20332834056468599</v>
      </c>
      <c r="AE13" s="19">
        <v>0.24028691943210501</v>
      </c>
      <c r="AF13" s="19"/>
      <c r="AG13" s="19">
        <v>0.19081532401737</v>
      </c>
      <c r="AH13" s="19">
        <v>0.21729777431529201</v>
      </c>
      <c r="AI13" s="19">
        <v>0.15624811599177099</v>
      </c>
      <c r="AJ13" s="19">
        <v>0</v>
      </c>
      <c r="AK13" s="19">
        <v>0.32832162709496598</v>
      </c>
      <c r="AL13" s="19"/>
      <c r="AM13" s="19">
        <v>0.20410052319456701</v>
      </c>
      <c r="AN13" s="19">
        <v>0.190937595634602</v>
      </c>
      <c r="AO13" s="19">
        <v>0.21603775739697001</v>
      </c>
      <c r="AP13" s="19">
        <v>0.22623934345709201</v>
      </c>
      <c r="AQ13" s="19">
        <v>0.21037575936930999</v>
      </c>
      <c r="AR13" s="19"/>
      <c r="AS13" s="19">
        <v>0.217044186246133</v>
      </c>
      <c r="AT13" s="19">
        <v>0.21023223574309799</v>
      </c>
      <c r="AU13" s="19">
        <v>0.242453673079747</v>
      </c>
      <c r="AV13" s="19">
        <v>0.165456151635514</v>
      </c>
      <c r="AW13" s="19"/>
      <c r="AX13" s="19">
        <v>0.206131105952891</v>
      </c>
      <c r="AY13" s="19"/>
      <c r="AZ13" s="19">
        <v>0.23786531317972101</v>
      </c>
      <c r="BA13" s="19">
        <v>0.19851968953172999</v>
      </c>
      <c r="BB13" s="19">
        <v>0.216635776567943</v>
      </c>
      <c r="BC13" s="19"/>
      <c r="BD13" s="19">
        <v>0.21422029264420001</v>
      </c>
      <c r="BE13" s="19">
        <v>0.20526080312797701</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126</v>
      </c>
      <c r="C9" s="17">
        <v>6.05721771397544E-2</v>
      </c>
      <c r="D9" s="17">
        <v>7.6983531701517394E-2</v>
      </c>
      <c r="E9" s="17">
        <v>5.1205361718231E-2</v>
      </c>
      <c r="F9" s="17"/>
      <c r="G9" s="17">
        <v>5.50860823825539E-2</v>
      </c>
      <c r="H9" s="17">
        <v>0.11518841419522401</v>
      </c>
      <c r="I9" s="17">
        <v>7.31911146490139E-2</v>
      </c>
      <c r="J9" s="17">
        <v>0</v>
      </c>
      <c r="K9" s="17">
        <v>3.1010852530875401E-2</v>
      </c>
      <c r="L9" s="17">
        <v>0</v>
      </c>
      <c r="M9" s="17"/>
      <c r="N9" s="17">
        <v>4.5453798215214197E-2</v>
      </c>
      <c r="O9" s="17">
        <v>7.0631283287905994E-2</v>
      </c>
      <c r="P9" s="17">
        <v>6.2079174696977601E-2</v>
      </c>
      <c r="Q9" s="17">
        <v>0.116008437220185</v>
      </c>
      <c r="R9" s="17"/>
      <c r="S9" s="17">
        <v>9.1666666666666702E-2</v>
      </c>
      <c r="T9" s="17">
        <v>0.104761904761905</v>
      </c>
      <c r="U9" s="17">
        <v>5.8823529411764698E-2</v>
      </c>
      <c r="V9" s="17">
        <v>4.7619047619047603E-2</v>
      </c>
      <c r="W9" s="17">
        <v>1.6949152542372899E-2</v>
      </c>
      <c r="X9" s="17">
        <v>5.0632911392405097E-2</v>
      </c>
      <c r="Y9" s="17">
        <v>5.7142857142857099E-2</v>
      </c>
      <c r="Z9" s="17">
        <v>2.32558139534884E-2</v>
      </c>
      <c r="AA9" s="17">
        <v>3.3333333333333298E-2</v>
      </c>
      <c r="AB9" s="17"/>
      <c r="AC9" s="17">
        <v>3.6489992763350798E-2</v>
      </c>
      <c r="AD9" s="17">
        <v>7.7809761831382204E-2</v>
      </c>
      <c r="AE9" s="17">
        <v>5.1424720260425501E-2</v>
      </c>
      <c r="AF9" s="17"/>
      <c r="AG9" s="17">
        <v>6.1518451036662099E-2</v>
      </c>
      <c r="AH9" s="17">
        <v>5.7870268783472803E-2</v>
      </c>
      <c r="AI9" s="17">
        <v>4.0057658875966899E-2</v>
      </c>
      <c r="AJ9" s="17">
        <v>0</v>
      </c>
      <c r="AK9" s="17">
        <v>2.2625617906142401E-2</v>
      </c>
      <c r="AL9" s="17"/>
      <c r="AM9" s="17">
        <v>7.0500892830580794E-2</v>
      </c>
      <c r="AN9" s="17">
        <v>6.4405216092114095E-2</v>
      </c>
      <c r="AO9" s="17">
        <v>7.5674804359214601E-2</v>
      </c>
      <c r="AP9" s="17">
        <v>5.0487920782412099E-2</v>
      </c>
      <c r="AQ9" s="17">
        <v>4.6650534851308698E-2</v>
      </c>
      <c r="AR9" s="17"/>
      <c r="AS9" s="17">
        <v>7.0244967252280799E-2</v>
      </c>
      <c r="AT9" s="17">
        <v>7.3871161615228401E-2</v>
      </c>
      <c r="AU9" s="17">
        <v>6.4199688697368197E-3</v>
      </c>
      <c r="AV9" s="17">
        <v>8.9314744551672598E-2</v>
      </c>
      <c r="AW9" s="17"/>
      <c r="AX9" s="17">
        <v>6.1775219213289302E-2</v>
      </c>
      <c r="AY9" s="17"/>
      <c r="AZ9" s="17">
        <v>6.2258338113271097E-2</v>
      </c>
      <c r="BA9" s="17">
        <v>9.1052811349592797E-2</v>
      </c>
      <c r="BB9" s="17">
        <v>2.44737598635449E-2</v>
      </c>
      <c r="BC9" s="17"/>
      <c r="BD9" s="17">
        <v>7.4312607512617701E-2</v>
      </c>
      <c r="BE9" s="17">
        <v>5.7541835849008099E-2</v>
      </c>
    </row>
    <row r="10" spans="2:57" x14ac:dyDescent="0.35">
      <c r="B10" s="18" t="s">
        <v>127</v>
      </c>
      <c r="C10" s="17">
        <v>0.42984551057644099</v>
      </c>
      <c r="D10" s="17">
        <v>0.49195606339683301</v>
      </c>
      <c r="E10" s="17">
        <v>0.39286793034871798</v>
      </c>
      <c r="F10" s="17"/>
      <c r="G10" s="17">
        <v>0.40207615247207401</v>
      </c>
      <c r="H10" s="17">
        <v>0.41042850082515397</v>
      </c>
      <c r="I10" s="17">
        <v>0.43906888649988202</v>
      </c>
      <c r="J10" s="17">
        <v>0.46797674756660401</v>
      </c>
      <c r="K10" s="17">
        <v>0.40173186584519799</v>
      </c>
      <c r="L10" s="17">
        <v>0.48882469320519201</v>
      </c>
      <c r="M10" s="17"/>
      <c r="N10" s="17">
        <v>0.45305695789113498</v>
      </c>
      <c r="O10" s="17">
        <v>0.44551641225366001</v>
      </c>
      <c r="P10" s="17">
        <v>0.35642753118965698</v>
      </c>
      <c r="Q10" s="17">
        <v>0.365598252843025</v>
      </c>
      <c r="R10" s="17"/>
      <c r="S10" s="17">
        <v>0.46666666666666701</v>
      </c>
      <c r="T10" s="17">
        <v>0.44761904761904803</v>
      </c>
      <c r="U10" s="17">
        <v>0.35294117647058798</v>
      </c>
      <c r="V10" s="17">
        <v>0.38095238095238099</v>
      </c>
      <c r="W10" s="17">
        <v>0.50847457627118597</v>
      </c>
      <c r="X10" s="17">
        <v>0.40506329113924</v>
      </c>
      <c r="Y10" s="17">
        <v>0.52857142857142903</v>
      </c>
      <c r="Z10" s="17">
        <v>0.34883720930232598</v>
      </c>
      <c r="AA10" s="17">
        <v>0.38888888888888901</v>
      </c>
      <c r="AB10" s="17"/>
      <c r="AC10" s="17">
        <v>0.41198861503859002</v>
      </c>
      <c r="AD10" s="17">
        <v>0.45358520926061302</v>
      </c>
      <c r="AE10" s="17">
        <v>0.39923283275327498</v>
      </c>
      <c r="AF10" s="17"/>
      <c r="AG10" s="17">
        <v>0.41097215218723898</v>
      </c>
      <c r="AH10" s="17">
        <v>0.45772999511748502</v>
      </c>
      <c r="AI10" s="17">
        <v>0.41454057823011797</v>
      </c>
      <c r="AJ10" s="17">
        <v>0.21919825984191299</v>
      </c>
      <c r="AK10" s="17">
        <v>0.42564516149381298</v>
      </c>
      <c r="AL10" s="17"/>
      <c r="AM10" s="17">
        <v>0.41830214340516297</v>
      </c>
      <c r="AN10" s="17">
        <v>0.48051976864166601</v>
      </c>
      <c r="AO10" s="17">
        <v>0.39591078852316602</v>
      </c>
      <c r="AP10" s="17">
        <v>0.42765426291396103</v>
      </c>
      <c r="AQ10" s="17">
        <v>0.374444538576305</v>
      </c>
      <c r="AR10" s="17"/>
      <c r="AS10" s="17">
        <v>0.39171631167892101</v>
      </c>
      <c r="AT10" s="17">
        <v>0.47822833962629202</v>
      </c>
      <c r="AU10" s="17">
        <v>0.40028426960118002</v>
      </c>
      <c r="AV10" s="17">
        <v>0.42493229545567701</v>
      </c>
      <c r="AW10" s="17"/>
      <c r="AX10" s="17">
        <v>0.44314681672265799</v>
      </c>
      <c r="AY10" s="17"/>
      <c r="AZ10" s="17">
        <v>0.40536602172916403</v>
      </c>
      <c r="BA10" s="17">
        <v>0.46620547647014998</v>
      </c>
      <c r="BB10" s="17">
        <v>0.40484437190610201</v>
      </c>
      <c r="BC10" s="17"/>
      <c r="BD10" s="17">
        <v>0.42628435645704799</v>
      </c>
      <c r="BE10" s="17">
        <v>0.44934731434415098</v>
      </c>
    </row>
    <row r="11" spans="2:57" x14ac:dyDescent="0.35">
      <c r="B11" s="18" t="s">
        <v>128</v>
      </c>
      <c r="C11" s="17">
        <v>0.378927991249285</v>
      </c>
      <c r="D11" s="17">
        <v>0.31599357010920698</v>
      </c>
      <c r="E11" s="17">
        <v>0.415490967607618</v>
      </c>
      <c r="F11" s="17"/>
      <c r="G11" s="17">
        <v>0.40076973405799399</v>
      </c>
      <c r="H11" s="17">
        <v>0.37242315034823498</v>
      </c>
      <c r="I11" s="17">
        <v>0.36705979434167901</v>
      </c>
      <c r="J11" s="17">
        <v>0.332023133606698</v>
      </c>
      <c r="K11" s="17">
        <v>0.44912189830832</v>
      </c>
      <c r="L11" s="17">
        <v>0.39492748735349897</v>
      </c>
      <c r="M11" s="17"/>
      <c r="N11" s="17">
        <v>0.368595227306106</v>
      </c>
      <c r="O11" s="17">
        <v>0.371084702950157</v>
      </c>
      <c r="P11" s="17">
        <v>0.405713653558674</v>
      </c>
      <c r="Q11" s="17">
        <v>0.41180520398277698</v>
      </c>
      <c r="R11" s="17"/>
      <c r="S11" s="17">
        <v>0.32500000000000001</v>
      </c>
      <c r="T11" s="17">
        <v>0.35238095238095202</v>
      </c>
      <c r="U11" s="17">
        <v>0.47058823529411797</v>
      </c>
      <c r="V11" s="17">
        <v>0.39682539682539703</v>
      </c>
      <c r="W11" s="17">
        <v>0.37288135593220301</v>
      </c>
      <c r="X11" s="17">
        <v>0.417721518987342</v>
      </c>
      <c r="Y11" s="17">
        <v>0.25714285714285701</v>
      </c>
      <c r="Z11" s="17">
        <v>0.46511627906976699</v>
      </c>
      <c r="AA11" s="17">
        <v>0.422222222222222</v>
      </c>
      <c r="AB11" s="17"/>
      <c r="AC11" s="17">
        <v>0.40950980353046801</v>
      </c>
      <c r="AD11" s="17">
        <v>0.37233599752678498</v>
      </c>
      <c r="AE11" s="17">
        <v>0.30734141554466798</v>
      </c>
      <c r="AF11" s="17"/>
      <c r="AG11" s="17">
        <v>0.37678565249700202</v>
      </c>
      <c r="AH11" s="17">
        <v>0.36518619710052702</v>
      </c>
      <c r="AI11" s="17">
        <v>0.48742122554116202</v>
      </c>
      <c r="AJ11" s="17">
        <v>0.39246902056161198</v>
      </c>
      <c r="AK11" s="17">
        <v>0.31740515619869097</v>
      </c>
      <c r="AL11" s="17"/>
      <c r="AM11" s="17">
        <v>0.357001067738837</v>
      </c>
      <c r="AN11" s="17">
        <v>0.34094056489956998</v>
      </c>
      <c r="AO11" s="17">
        <v>0.39635135458069998</v>
      </c>
      <c r="AP11" s="17">
        <v>0.41785260680943398</v>
      </c>
      <c r="AQ11" s="17">
        <v>0.32364845719726099</v>
      </c>
      <c r="AR11" s="17"/>
      <c r="AS11" s="17">
        <v>0.38431905005586098</v>
      </c>
      <c r="AT11" s="17">
        <v>0.323506580372518</v>
      </c>
      <c r="AU11" s="17">
        <v>0.45928285132803598</v>
      </c>
      <c r="AV11" s="17">
        <v>0.38520029569362901</v>
      </c>
      <c r="AW11" s="17"/>
      <c r="AX11" s="17">
        <v>0.36686460483407801</v>
      </c>
      <c r="AY11" s="17"/>
      <c r="AZ11" s="17">
        <v>0.41890812102042002</v>
      </c>
      <c r="BA11" s="17">
        <v>0.32019249177612502</v>
      </c>
      <c r="BB11" s="17">
        <v>0.41262950089196798</v>
      </c>
      <c r="BC11" s="17"/>
      <c r="BD11" s="17">
        <v>0.36663388153086002</v>
      </c>
      <c r="BE11" s="17">
        <v>0.37153810983093699</v>
      </c>
    </row>
    <row r="12" spans="2:57" x14ac:dyDescent="0.35">
      <c r="B12" s="18" t="s">
        <v>129</v>
      </c>
      <c r="C12" s="17">
        <v>0.112908864442312</v>
      </c>
      <c r="D12" s="17">
        <v>9.0264928434087302E-2</v>
      </c>
      <c r="E12" s="17">
        <v>0.12675678830420101</v>
      </c>
      <c r="F12" s="17"/>
      <c r="G12" s="17">
        <v>0.127701242461387</v>
      </c>
      <c r="H12" s="17">
        <v>9.7098063235727394E-2</v>
      </c>
      <c r="I12" s="17">
        <v>0.103937702726559</v>
      </c>
      <c r="J12" s="17">
        <v>0.189783034671578</v>
      </c>
      <c r="K12" s="17">
        <v>8.6721217968630596E-2</v>
      </c>
      <c r="L12" s="17">
        <v>3.27395479136404E-2</v>
      </c>
      <c r="M12" s="17"/>
      <c r="N12" s="17">
        <v>0.109270236229002</v>
      </c>
      <c r="O12" s="17">
        <v>9.51656598661169E-2</v>
      </c>
      <c r="P12" s="17">
        <v>0.16574759293467001</v>
      </c>
      <c r="Q12" s="17">
        <v>0.106588105954013</v>
      </c>
      <c r="R12" s="17"/>
      <c r="S12" s="17">
        <v>0.116666666666667</v>
      </c>
      <c r="T12" s="17">
        <v>8.5714285714285701E-2</v>
      </c>
      <c r="U12" s="17">
        <v>5.8823529411764698E-2</v>
      </c>
      <c r="V12" s="17">
        <v>0.158730158730159</v>
      </c>
      <c r="W12" s="17">
        <v>8.4745762711864403E-2</v>
      </c>
      <c r="X12" s="17">
        <v>0.10126582278481</v>
      </c>
      <c r="Y12" s="17">
        <v>0.14285714285714299</v>
      </c>
      <c r="Z12" s="17">
        <v>0.162790697674419</v>
      </c>
      <c r="AA12" s="17">
        <v>0.133333333333333</v>
      </c>
      <c r="AB12" s="17"/>
      <c r="AC12" s="17">
        <v>0.11336395326321801</v>
      </c>
      <c r="AD12" s="17">
        <v>9.3570713738248906E-2</v>
      </c>
      <c r="AE12" s="17">
        <v>0.18900771645589001</v>
      </c>
      <c r="AF12" s="17"/>
      <c r="AG12" s="17">
        <v>0.12431075755648401</v>
      </c>
      <c r="AH12" s="17">
        <v>0.107763403947852</v>
      </c>
      <c r="AI12" s="17">
        <v>5.7980537352752902E-2</v>
      </c>
      <c r="AJ12" s="17">
        <v>0.18469483005198201</v>
      </c>
      <c r="AK12" s="17">
        <v>0.211698446495211</v>
      </c>
      <c r="AL12" s="17"/>
      <c r="AM12" s="17">
        <v>0.13709773256855801</v>
      </c>
      <c r="AN12" s="17">
        <v>8.9173464897586693E-2</v>
      </c>
      <c r="AO12" s="17">
        <v>0.12008364485689201</v>
      </c>
      <c r="AP12" s="17">
        <v>9.2548845076243197E-2</v>
      </c>
      <c r="AQ12" s="17">
        <v>0.25525646937512603</v>
      </c>
      <c r="AR12" s="17"/>
      <c r="AS12" s="17">
        <v>0.12602244179601399</v>
      </c>
      <c r="AT12" s="17">
        <v>0.108909859837094</v>
      </c>
      <c r="AU12" s="17">
        <v>0.120185284943152</v>
      </c>
      <c r="AV12" s="17">
        <v>8.9240796674187606E-2</v>
      </c>
      <c r="AW12" s="17"/>
      <c r="AX12" s="17">
        <v>0.11001441920912</v>
      </c>
      <c r="AY12" s="17"/>
      <c r="AZ12" s="17">
        <v>0.10447971164047</v>
      </c>
      <c r="BA12" s="17">
        <v>0.102089794295895</v>
      </c>
      <c r="BB12" s="17">
        <v>0.13344456900218199</v>
      </c>
      <c r="BC12" s="17"/>
      <c r="BD12" s="17">
        <v>0.101912291576952</v>
      </c>
      <c r="BE12" s="17">
        <v>0.114764018343332</v>
      </c>
    </row>
    <row r="13" spans="2:57" x14ac:dyDescent="0.35">
      <c r="B13" s="18" t="s">
        <v>81</v>
      </c>
      <c r="C13" s="19">
        <v>1.7745456592207502E-2</v>
      </c>
      <c r="D13" s="19">
        <v>2.48019063583555E-2</v>
      </c>
      <c r="E13" s="19">
        <v>1.36789520212318E-2</v>
      </c>
      <c r="F13" s="19"/>
      <c r="G13" s="19">
        <v>1.43667886259912E-2</v>
      </c>
      <c r="H13" s="19">
        <v>4.8618713956597396E-3</v>
      </c>
      <c r="I13" s="19">
        <v>1.67425017828675E-2</v>
      </c>
      <c r="J13" s="19">
        <v>1.0217084155119601E-2</v>
      </c>
      <c r="K13" s="19">
        <v>3.14141653469759E-2</v>
      </c>
      <c r="L13" s="19">
        <v>8.3508271527669001E-2</v>
      </c>
      <c r="M13" s="19"/>
      <c r="N13" s="19">
        <v>2.36237803585423E-2</v>
      </c>
      <c r="O13" s="19">
        <v>1.7601941642160099E-2</v>
      </c>
      <c r="P13" s="19">
        <v>1.0032047620021099E-2</v>
      </c>
      <c r="Q13" s="19">
        <v>0</v>
      </c>
      <c r="R13" s="19"/>
      <c r="S13" s="19">
        <v>0</v>
      </c>
      <c r="T13" s="19">
        <v>9.5238095238095195E-3</v>
      </c>
      <c r="U13" s="19">
        <v>5.8823529411764698E-2</v>
      </c>
      <c r="V13" s="19">
        <v>1.58730158730159E-2</v>
      </c>
      <c r="W13" s="19">
        <v>1.6949152542372899E-2</v>
      </c>
      <c r="X13" s="19">
        <v>2.53164556962025E-2</v>
      </c>
      <c r="Y13" s="19">
        <v>1.4285714285714299E-2</v>
      </c>
      <c r="Z13" s="19">
        <v>0</v>
      </c>
      <c r="AA13" s="19">
        <v>2.2222222222222199E-2</v>
      </c>
      <c r="AB13" s="19"/>
      <c r="AC13" s="19">
        <v>2.8647635404372301E-2</v>
      </c>
      <c r="AD13" s="19">
        <v>2.6983176429703701E-3</v>
      </c>
      <c r="AE13" s="19">
        <v>5.2993314985741502E-2</v>
      </c>
      <c r="AF13" s="19"/>
      <c r="AG13" s="19">
        <v>2.6412986722612601E-2</v>
      </c>
      <c r="AH13" s="19">
        <v>1.14501350506632E-2</v>
      </c>
      <c r="AI13" s="19">
        <v>0</v>
      </c>
      <c r="AJ13" s="19">
        <v>0.20363788954449299</v>
      </c>
      <c r="AK13" s="19">
        <v>2.2625617906142401E-2</v>
      </c>
      <c r="AL13" s="19"/>
      <c r="AM13" s="19">
        <v>1.7098163456861701E-2</v>
      </c>
      <c r="AN13" s="19">
        <v>2.4960985469062402E-2</v>
      </c>
      <c r="AO13" s="19">
        <v>1.19794076800279E-2</v>
      </c>
      <c r="AP13" s="19">
        <v>1.14563644179493E-2</v>
      </c>
      <c r="AQ13" s="19">
        <v>0</v>
      </c>
      <c r="AR13" s="19"/>
      <c r="AS13" s="19">
        <v>2.7697229216923702E-2</v>
      </c>
      <c r="AT13" s="19">
        <v>1.5484058548868401E-2</v>
      </c>
      <c r="AU13" s="19">
        <v>1.38276252578947E-2</v>
      </c>
      <c r="AV13" s="19">
        <v>1.1311867624834099E-2</v>
      </c>
      <c r="AW13" s="19"/>
      <c r="AX13" s="19">
        <v>1.8198940020855099E-2</v>
      </c>
      <c r="AY13" s="19"/>
      <c r="AZ13" s="19">
        <v>8.98780749667474E-3</v>
      </c>
      <c r="BA13" s="19">
        <v>2.0459426108236398E-2</v>
      </c>
      <c r="BB13" s="19">
        <v>2.4607798336202601E-2</v>
      </c>
      <c r="BC13" s="19"/>
      <c r="BD13" s="19">
        <v>3.0856862922521801E-2</v>
      </c>
      <c r="BE13" s="19">
        <v>6.8087216325721399E-3</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E34"/>
  <sheetViews>
    <sheetView showGridLines="0" topLeftCell="A2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131</v>
      </c>
      <c r="C9" s="17">
        <v>0.51376020778563802</v>
      </c>
      <c r="D9" s="17">
        <v>0.42010032258895202</v>
      </c>
      <c r="E9" s="17">
        <v>0.56878674327712098</v>
      </c>
      <c r="F9" s="17"/>
      <c r="G9" s="17">
        <v>0.52116065601047701</v>
      </c>
      <c r="H9" s="17">
        <v>0.43885106278916203</v>
      </c>
      <c r="I9" s="17">
        <v>0.47289660537867501</v>
      </c>
      <c r="J9" s="17">
        <v>0.56120186306111597</v>
      </c>
      <c r="K9" s="17">
        <v>0.59464035638936197</v>
      </c>
      <c r="L9" s="17">
        <v>0.71994430621859296</v>
      </c>
      <c r="M9" s="17"/>
      <c r="N9" s="17">
        <v>0.54501980412397799</v>
      </c>
      <c r="O9" s="17">
        <v>0.47763175055252199</v>
      </c>
      <c r="P9" s="17">
        <v>0.48046314534839202</v>
      </c>
      <c r="Q9" s="17">
        <v>0.490410396703651</v>
      </c>
      <c r="R9" s="17"/>
      <c r="S9" s="17">
        <v>0.40833333333333299</v>
      </c>
      <c r="T9" s="17">
        <v>0.42857142857142899</v>
      </c>
      <c r="U9" s="17">
        <v>0.52941176470588203</v>
      </c>
      <c r="V9" s="17">
        <v>0.57142857142857095</v>
      </c>
      <c r="W9" s="17">
        <v>0.57627118644067798</v>
      </c>
      <c r="X9" s="17">
        <v>0.379746835443038</v>
      </c>
      <c r="Y9" s="17">
        <v>0.6</v>
      </c>
      <c r="Z9" s="17">
        <v>0.60465116279069797</v>
      </c>
      <c r="AA9" s="17">
        <v>0.655555555555556</v>
      </c>
      <c r="AB9" s="17"/>
      <c r="AC9" s="17">
        <v>0.52271385181518903</v>
      </c>
      <c r="AD9" s="17">
        <v>0.49647565011442002</v>
      </c>
      <c r="AE9" s="17">
        <v>0.54620311384686104</v>
      </c>
      <c r="AF9" s="17"/>
      <c r="AG9" s="17">
        <v>0.49725884802513098</v>
      </c>
      <c r="AH9" s="17">
        <v>0.50977071705556298</v>
      </c>
      <c r="AI9" s="17">
        <v>0.49784088052638698</v>
      </c>
      <c r="AJ9" s="17">
        <v>0.61166728040352503</v>
      </c>
      <c r="AK9" s="17">
        <v>0.58271789268169105</v>
      </c>
      <c r="AL9" s="17"/>
      <c r="AM9" s="17">
        <v>0.44275649346555801</v>
      </c>
      <c r="AN9" s="17">
        <v>0.53580746441740601</v>
      </c>
      <c r="AO9" s="17">
        <v>0.52662036098596599</v>
      </c>
      <c r="AP9" s="17">
        <v>0.52241554660232603</v>
      </c>
      <c r="AQ9" s="17">
        <v>0.40055185296421503</v>
      </c>
      <c r="AR9" s="17"/>
      <c r="AS9" s="17">
        <v>0.57200422075554602</v>
      </c>
      <c r="AT9" s="17">
        <v>0.44951641416520499</v>
      </c>
      <c r="AU9" s="17">
        <v>0.63683017086656102</v>
      </c>
      <c r="AV9" s="17">
        <v>0.388747150798812</v>
      </c>
      <c r="AW9" s="17"/>
      <c r="AX9" s="17">
        <v>0.50787883311412496</v>
      </c>
      <c r="AY9" s="17"/>
      <c r="AZ9" s="17">
        <v>0.50144144214199604</v>
      </c>
      <c r="BA9" s="17">
        <v>0.44968512321909299</v>
      </c>
      <c r="BB9" s="17">
        <v>0.58857793732506902</v>
      </c>
      <c r="BC9" s="17"/>
      <c r="BD9" s="17">
        <v>0.55100843208984895</v>
      </c>
      <c r="BE9" s="17">
        <v>0.431966686276814</v>
      </c>
    </row>
    <row r="10" spans="2:57" x14ac:dyDescent="0.35">
      <c r="B10" s="18" t="s">
        <v>132</v>
      </c>
      <c r="C10" s="17">
        <v>0.34690435864276697</v>
      </c>
      <c r="D10" s="17">
        <v>0.36345100648860201</v>
      </c>
      <c r="E10" s="17">
        <v>0.334102388957698</v>
      </c>
      <c r="F10" s="17"/>
      <c r="G10" s="17">
        <v>0.31914799579749298</v>
      </c>
      <c r="H10" s="17">
        <v>0.35216274258339603</v>
      </c>
      <c r="I10" s="17">
        <v>0.36738899779635897</v>
      </c>
      <c r="J10" s="17">
        <v>0.29153545331314301</v>
      </c>
      <c r="K10" s="17">
        <v>0.36956268424060801</v>
      </c>
      <c r="L10" s="17">
        <v>0.39006630856946001</v>
      </c>
      <c r="M10" s="17"/>
      <c r="N10" s="17">
        <v>0.359017671766036</v>
      </c>
      <c r="O10" s="17">
        <v>0.31823470646503299</v>
      </c>
      <c r="P10" s="17">
        <v>0.33161675746510499</v>
      </c>
      <c r="Q10" s="17">
        <v>0.36648932634869003</v>
      </c>
      <c r="R10" s="17"/>
      <c r="S10" s="17">
        <v>0.34166666666666701</v>
      </c>
      <c r="T10" s="17">
        <v>0.314285714285714</v>
      </c>
      <c r="U10" s="17">
        <v>0.26470588235294101</v>
      </c>
      <c r="V10" s="17">
        <v>0.26984126984126999</v>
      </c>
      <c r="W10" s="17">
        <v>0.355932203389831</v>
      </c>
      <c r="X10" s="17">
        <v>0.430379746835443</v>
      </c>
      <c r="Y10" s="17">
        <v>0.4</v>
      </c>
      <c r="Z10" s="17">
        <v>0.25581395348837199</v>
      </c>
      <c r="AA10" s="17">
        <v>0.44444444444444398</v>
      </c>
      <c r="AB10" s="17"/>
      <c r="AC10" s="17">
        <v>0.36834549979244702</v>
      </c>
      <c r="AD10" s="17">
        <v>0.32805852992136803</v>
      </c>
      <c r="AE10" s="17">
        <v>0.43341606110936898</v>
      </c>
      <c r="AF10" s="17"/>
      <c r="AG10" s="17">
        <v>0.33982053682275498</v>
      </c>
      <c r="AH10" s="17">
        <v>0.34367155861008403</v>
      </c>
      <c r="AI10" s="17">
        <v>0.41414477458202997</v>
      </c>
      <c r="AJ10" s="17">
        <v>0.408029390859032</v>
      </c>
      <c r="AK10" s="17">
        <v>0.44735621765386002</v>
      </c>
      <c r="AL10" s="17"/>
      <c r="AM10" s="17">
        <v>0.343902942328707</v>
      </c>
      <c r="AN10" s="17">
        <v>0.311659761180895</v>
      </c>
      <c r="AO10" s="17">
        <v>0.366117658828568</v>
      </c>
      <c r="AP10" s="17">
        <v>0.35893703443514902</v>
      </c>
      <c r="AQ10" s="17">
        <v>0.26415345926734601</v>
      </c>
      <c r="AR10" s="17"/>
      <c r="AS10" s="17">
        <v>0.38873260461972597</v>
      </c>
      <c r="AT10" s="17">
        <v>0.332582656477729</v>
      </c>
      <c r="AU10" s="17">
        <v>0.381729249096245</v>
      </c>
      <c r="AV10" s="17">
        <v>0.25865692990632899</v>
      </c>
      <c r="AW10" s="17"/>
      <c r="AX10" s="17">
        <v>0.33611019440668399</v>
      </c>
      <c r="AY10" s="17"/>
      <c r="AZ10" s="17">
        <v>0.39005000867461898</v>
      </c>
      <c r="BA10" s="17">
        <v>0.303701100124525</v>
      </c>
      <c r="BB10" s="17">
        <v>0.356285994025619</v>
      </c>
      <c r="BC10" s="17"/>
      <c r="BD10" s="17">
        <v>0.35206722535113</v>
      </c>
      <c r="BE10" s="17">
        <v>0.32106031501826598</v>
      </c>
    </row>
    <row r="11" spans="2:57" ht="29" x14ac:dyDescent="0.35">
      <c r="B11" s="18" t="s">
        <v>133</v>
      </c>
      <c r="C11" s="17">
        <v>0.31409521736864698</v>
      </c>
      <c r="D11" s="17">
        <v>0.27407159059300201</v>
      </c>
      <c r="E11" s="17">
        <v>0.33911020093014399</v>
      </c>
      <c r="F11" s="17"/>
      <c r="G11" s="17">
        <v>0.32969003757698501</v>
      </c>
      <c r="H11" s="17">
        <v>0.35075794583146702</v>
      </c>
      <c r="I11" s="17">
        <v>0.32569497931860603</v>
      </c>
      <c r="J11" s="17">
        <v>0.30416170987280899</v>
      </c>
      <c r="K11" s="17">
        <v>0.25911210272823798</v>
      </c>
      <c r="L11" s="17">
        <v>0.21589432049646301</v>
      </c>
      <c r="M11" s="17"/>
      <c r="N11" s="17">
        <v>0.29442277066015998</v>
      </c>
      <c r="O11" s="17">
        <v>0.36157039257309198</v>
      </c>
      <c r="P11" s="17">
        <v>0.31279056657125298</v>
      </c>
      <c r="Q11" s="17">
        <v>0.26173921368638797</v>
      </c>
      <c r="R11" s="17"/>
      <c r="S11" s="17">
        <v>0.27500000000000002</v>
      </c>
      <c r="T11" s="17">
        <v>0.32380952380952399</v>
      </c>
      <c r="U11" s="17">
        <v>0.38235294117647101</v>
      </c>
      <c r="V11" s="17">
        <v>0.22222222222222199</v>
      </c>
      <c r="W11" s="17">
        <v>0.28813559322033899</v>
      </c>
      <c r="X11" s="17">
        <v>0.329113924050633</v>
      </c>
      <c r="Y11" s="17">
        <v>0.38571428571428601</v>
      </c>
      <c r="Z11" s="17">
        <v>0.34883720930232598</v>
      </c>
      <c r="AA11" s="17">
        <v>0.31111111111111101</v>
      </c>
      <c r="AB11" s="17"/>
      <c r="AC11" s="17">
        <v>0.27603821052282002</v>
      </c>
      <c r="AD11" s="17">
        <v>0.327447556767055</v>
      </c>
      <c r="AE11" s="17">
        <v>0.33666229882487297</v>
      </c>
      <c r="AF11" s="17"/>
      <c r="AG11" s="17">
        <v>0.242742204962557</v>
      </c>
      <c r="AH11" s="17">
        <v>0.35575545903859501</v>
      </c>
      <c r="AI11" s="17">
        <v>0.29891078959303102</v>
      </c>
      <c r="AJ11" s="17">
        <v>0.591970609140968</v>
      </c>
      <c r="AK11" s="17">
        <v>0.319253603277808</v>
      </c>
      <c r="AL11" s="17"/>
      <c r="AM11" s="17">
        <v>0.31818878333293799</v>
      </c>
      <c r="AN11" s="17">
        <v>0.28007824137787601</v>
      </c>
      <c r="AO11" s="17">
        <v>0.31548366856576099</v>
      </c>
      <c r="AP11" s="17">
        <v>0.34287433636777598</v>
      </c>
      <c r="AQ11" s="17">
        <v>0.20828800395158201</v>
      </c>
      <c r="AR11" s="17"/>
      <c r="AS11" s="17">
        <v>0.306938817863328</v>
      </c>
      <c r="AT11" s="17">
        <v>0.32468211251312201</v>
      </c>
      <c r="AU11" s="17">
        <v>0.32514041685355</v>
      </c>
      <c r="AV11" s="17">
        <v>0.28623579285935802</v>
      </c>
      <c r="AW11" s="17"/>
      <c r="AX11" s="17">
        <v>0.314243478324776</v>
      </c>
      <c r="AY11" s="17"/>
      <c r="AZ11" s="17">
        <v>0.31408267641793097</v>
      </c>
      <c r="BA11" s="17">
        <v>0.32741363495510001</v>
      </c>
      <c r="BB11" s="17">
        <v>0.29469543598105802</v>
      </c>
      <c r="BC11" s="17"/>
      <c r="BD11" s="17">
        <v>0.32904371211924399</v>
      </c>
      <c r="BE11" s="17">
        <v>0.30679250581686701</v>
      </c>
    </row>
    <row r="12" spans="2:57" ht="29" x14ac:dyDescent="0.35">
      <c r="B12" s="18" t="s">
        <v>134</v>
      </c>
      <c r="C12" s="17">
        <v>0.30205457121861301</v>
      </c>
      <c r="D12" s="17">
        <v>0.31893650805972101</v>
      </c>
      <c r="E12" s="17">
        <v>0.29354642705697298</v>
      </c>
      <c r="F12" s="17"/>
      <c r="G12" s="17">
        <v>0.27636481794095302</v>
      </c>
      <c r="H12" s="17">
        <v>0.26321774231573403</v>
      </c>
      <c r="I12" s="17">
        <v>0.31264976322042298</v>
      </c>
      <c r="J12" s="17">
        <v>0.354447565658144</v>
      </c>
      <c r="K12" s="17">
        <v>0.34351569639923302</v>
      </c>
      <c r="L12" s="17">
        <v>0.221815904883927</v>
      </c>
      <c r="M12" s="17"/>
      <c r="N12" s="17">
        <v>0.282086366784355</v>
      </c>
      <c r="O12" s="17">
        <v>0.35039834087481803</v>
      </c>
      <c r="P12" s="17">
        <v>0.30939914075332797</v>
      </c>
      <c r="Q12" s="17">
        <v>0.29276995760417501</v>
      </c>
      <c r="R12" s="17"/>
      <c r="S12" s="17">
        <v>0.34166666666666701</v>
      </c>
      <c r="T12" s="17">
        <v>0.28571428571428598</v>
      </c>
      <c r="U12" s="17">
        <v>0.29411764705882398</v>
      </c>
      <c r="V12" s="17">
        <v>0.25396825396825401</v>
      </c>
      <c r="W12" s="17">
        <v>0.23728813559322001</v>
      </c>
      <c r="X12" s="17">
        <v>0.265822784810127</v>
      </c>
      <c r="Y12" s="17">
        <v>0.32857142857142901</v>
      </c>
      <c r="Z12" s="17">
        <v>0.232558139534884</v>
      </c>
      <c r="AA12" s="17">
        <v>0.4</v>
      </c>
      <c r="AB12" s="17"/>
      <c r="AC12" s="17">
        <v>0.34826439519552499</v>
      </c>
      <c r="AD12" s="17">
        <v>0.26540559323861301</v>
      </c>
      <c r="AE12" s="17">
        <v>0.355635848721504</v>
      </c>
      <c r="AF12" s="17"/>
      <c r="AG12" s="17">
        <v>0.28237166326628399</v>
      </c>
      <c r="AH12" s="17">
        <v>0.33901980910248097</v>
      </c>
      <c r="AI12" s="17">
        <v>0.26048307418301803</v>
      </c>
      <c r="AJ12" s="17">
        <v>0.21919825984191299</v>
      </c>
      <c r="AK12" s="17">
        <v>0.34132056395170002</v>
      </c>
      <c r="AL12" s="17"/>
      <c r="AM12" s="17">
        <v>0.34824201745299399</v>
      </c>
      <c r="AN12" s="17">
        <v>0.29512922881117598</v>
      </c>
      <c r="AO12" s="17">
        <v>0.27977900586749899</v>
      </c>
      <c r="AP12" s="17">
        <v>0.336809104242418</v>
      </c>
      <c r="AQ12" s="17">
        <v>0.215631143696695</v>
      </c>
      <c r="AR12" s="17"/>
      <c r="AS12" s="17">
        <v>0.33656814346942898</v>
      </c>
      <c r="AT12" s="17">
        <v>0.28037085948531498</v>
      </c>
      <c r="AU12" s="17">
        <v>0.31960120371283102</v>
      </c>
      <c r="AV12" s="17">
        <v>0.26801479227379099</v>
      </c>
      <c r="AW12" s="17"/>
      <c r="AX12" s="17">
        <v>0.29313000183847598</v>
      </c>
      <c r="AY12" s="17"/>
      <c r="AZ12" s="17">
        <v>0.27927704120032698</v>
      </c>
      <c r="BA12" s="17">
        <v>0.295529812520687</v>
      </c>
      <c r="BB12" s="17">
        <v>0.33387420050044497</v>
      </c>
      <c r="BC12" s="17"/>
      <c r="BD12" s="17">
        <v>0.318335889163125</v>
      </c>
      <c r="BE12" s="17">
        <v>0.28144420437593198</v>
      </c>
    </row>
    <row r="13" spans="2:57" x14ac:dyDescent="0.35">
      <c r="B13" s="18" t="s">
        <v>135</v>
      </c>
      <c r="C13" s="17">
        <v>0.29569045394867899</v>
      </c>
      <c r="D13" s="17">
        <v>0.310269405187099</v>
      </c>
      <c r="E13" s="17">
        <v>0.28850678648609202</v>
      </c>
      <c r="F13" s="17"/>
      <c r="G13" s="17">
        <v>0.21885148584349001</v>
      </c>
      <c r="H13" s="17">
        <v>0.247476175712595</v>
      </c>
      <c r="I13" s="17">
        <v>0.30071810812779598</v>
      </c>
      <c r="J13" s="17">
        <v>0.326509556944236</v>
      </c>
      <c r="K13" s="17">
        <v>0.372952199850137</v>
      </c>
      <c r="L13" s="17">
        <v>0.36198257679580498</v>
      </c>
      <c r="M13" s="17"/>
      <c r="N13" s="17">
        <v>0.30922740161679502</v>
      </c>
      <c r="O13" s="17">
        <v>0.26868781128547797</v>
      </c>
      <c r="P13" s="17">
        <v>0.31266697874875399</v>
      </c>
      <c r="Q13" s="17">
        <v>0.27521922209359201</v>
      </c>
      <c r="R13" s="17"/>
      <c r="S13" s="17">
        <v>0.27500000000000002</v>
      </c>
      <c r="T13" s="17">
        <v>0.29523809523809502</v>
      </c>
      <c r="U13" s="17">
        <v>0.35294117647058798</v>
      </c>
      <c r="V13" s="17">
        <v>0.34920634920634902</v>
      </c>
      <c r="W13" s="17">
        <v>0.23728813559322001</v>
      </c>
      <c r="X13" s="17">
        <v>0.316455696202532</v>
      </c>
      <c r="Y13" s="17">
        <v>0.25714285714285701</v>
      </c>
      <c r="Z13" s="17">
        <v>0.39534883720930197</v>
      </c>
      <c r="AA13" s="17">
        <v>0.24444444444444399</v>
      </c>
      <c r="AB13" s="17"/>
      <c r="AC13" s="17">
        <v>0.37339667754087003</v>
      </c>
      <c r="AD13" s="17">
        <v>0.252278513120543</v>
      </c>
      <c r="AE13" s="17">
        <v>0.35332552952129398</v>
      </c>
      <c r="AF13" s="17"/>
      <c r="AG13" s="17">
        <v>0.385856104127487</v>
      </c>
      <c r="AH13" s="17">
        <v>0.230834504115499</v>
      </c>
      <c r="AI13" s="17">
        <v>0.26627949735665002</v>
      </c>
      <c r="AJ13" s="17">
        <v>0.18469483005198201</v>
      </c>
      <c r="AK13" s="17">
        <v>0.348053682803183</v>
      </c>
      <c r="AL13" s="17"/>
      <c r="AM13" s="17">
        <v>0.35228345824547602</v>
      </c>
      <c r="AN13" s="17">
        <v>0.31233515399062101</v>
      </c>
      <c r="AO13" s="17">
        <v>0.301654092129097</v>
      </c>
      <c r="AP13" s="17">
        <v>0.27610146137617803</v>
      </c>
      <c r="AQ13" s="17">
        <v>0.34541553428484401</v>
      </c>
      <c r="AR13" s="17"/>
      <c r="AS13" s="17">
        <v>0.30476793350232101</v>
      </c>
      <c r="AT13" s="17">
        <v>0.28838523811408801</v>
      </c>
      <c r="AU13" s="17">
        <v>0.31276911202545299</v>
      </c>
      <c r="AV13" s="17">
        <v>0.27287002579609998</v>
      </c>
      <c r="AW13" s="17"/>
      <c r="AX13" s="17">
        <v>0.281728486409629</v>
      </c>
      <c r="AY13" s="17"/>
      <c r="AZ13" s="17">
        <v>0.27286738837703201</v>
      </c>
      <c r="BA13" s="17">
        <v>0.29820744299471103</v>
      </c>
      <c r="BB13" s="17">
        <v>0.322395839090582</v>
      </c>
      <c r="BC13" s="17"/>
      <c r="BD13" s="17">
        <v>0.30020712321259602</v>
      </c>
      <c r="BE13" s="17">
        <v>0.27281854091567498</v>
      </c>
    </row>
    <row r="14" spans="2:57" x14ac:dyDescent="0.35">
      <c r="B14" s="18" t="s">
        <v>136</v>
      </c>
      <c r="C14" s="17">
        <v>0.28193464152102798</v>
      </c>
      <c r="D14" s="17">
        <v>0.283820052030547</v>
      </c>
      <c r="E14" s="17">
        <v>0.27992062192366102</v>
      </c>
      <c r="F14" s="17"/>
      <c r="G14" s="17">
        <v>0.49763122258977699</v>
      </c>
      <c r="H14" s="17">
        <v>0.29522799514655201</v>
      </c>
      <c r="I14" s="17">
        <v>0.22721487918462299</v>
      </c>
      <c r="J14" s="17">
        <v>0.19763798282808201</v>
      </c>
      <c r="K14" s="17">
        <v>0.27167262265331699</v>
      </c>
      <c r="L14" s="17">
        <v>0.37174801258979201</v>
      </c>
      <c r="M14" s="17"/>
      <c r="N14" s="17">
        <v>0.30476611212853399</v>
      </c>
      <c r="O14" s="17">
        <v>0.222347261880736</v>
      </c>
      <c r="P14" s="17">
        <v>0.295668106889514</v>
      </c>
      <c r="Q14" s="17">
        <v>0.28628068896819098</v>
      </c>
      <c r="R14" s="17"/>
      <c r="S14" s="17">
        <v>0.233333333333333</v>
      </c>
      <c r="T14" s="17">
        <v>0.29523809523809502</v>
      </c>
      <c r="U14" s="17">
        <v>0.23529411764705899</v>
      </c>
      <c r="V14" s="17">
        <v>0.25396825396825401</v>
      </c>
      <c r="W14" s="17">
        <v>0.23728813559322001</v>
      </c>
      <c r="X14" s="17">
        <v>0.354430379746835</v>
      </c>
      <c r="Y14" s="17">
        <v>0.27142857142857102</v>
      </c>
      <c r="Z14" s="17">
        <v>0.30232558139534899</v>
      </c>
      <c r="AA14" s="17">
        <v>0.35555555555555601</v>
      </c>
      <c r="AB14" s="17"/>
      <c r="AC14" s="17">
        <v>0.26475503105606402</v>
      </c>
      <c r="AD14" s="17">
        <v>0.26852644914103502</v>
      </c>
      <c r="AE14" s="17">
        <v>0.29532505430188399</v>
      </c>
      <c r="AF14" s="17"/>
      <c r="AG14" s="17">
        <v>0.27398534550359599</v>
      </c>
      <c r="AH14" s="17">
        <v>0.26033367218594999</v>
      </c>
      <c r="AI14" s="17">
        <v>0.42276785060225403</v>
      </c>
      <c r="AJ14" s="17">
        <v>0.21919825984191299</v>
      </c>
      <c r="AK14" s="17">
        <v>0.35844624599762198</v>
      </c>
      <c r="AL14" s="17"/>
      <c r="AM14" s="17">
        <v>0.32728484152787402</v>
      </c>
      <c r="AN14" s="17">
        <v>0.28247933370649198</v>
      </c>
      <c r="AO14" s="17">
        <v>0.26239651369447697</v>
      </c>
      <c r="AP14" s="17">
        <v>0.30195279786054402</v>
      </c>
      <c r="AQ14" s="17">
        <v>0.28055113320300901</v>
      </c>
      <c r="AR14" s="17"/>
      <c r="AS14" s="17">
        <v>0.316559018641419</v>
      </c>
      <c r="AT14" s="17">
        <v>0.300037620300174</v>
      </c>
      <c r="AU14" s="17">
        <v>0.25686533686945101</v>
      </c>
      <c r="AV14" s="17">
        <v>0.21521939700818199</v>
      </c>
      <c r="AW14" s="17"/>
      <c r="AX14" s="17">
        <v>0.28758379309327597</v>
      </c>
      <c r="AY14" s="17"/>
      <c r="AZ14" s="17">
        <v>0.36639320474880099</v>
      </c>
      <c r="BA14" s="17">
        <v>0.24310907617920299</v>
      </c>
      <c r="BB14" s="17">
        <v>0.244541766968079</v>
      </c>
      <c r="BC14" s="17"/>
      <c r="BD14" s="17">
        <v>0.316471018845918</v>
      </c>
      <c r="BE14" s="17">
        <v>0.25737618083367703</v>
      </c>
    </row>
    <row r="15" spans="2:57" ht="29" x14ac:dyDescent="0.35">
      <c r="B15" s="18" t="s">
        <v>137</v>
      </c>
      <c r="C15" s="17">
        <v>0.25187033004405102</v>
      </c>
      <c r="D15" s="17">
        <v>0.18288550297325101</v>
      </c>
      <c r="E15" s="17">
        <v>0.29139417642981202</v>
      </c>
      <c r="F15" s="17"/>
      <c r="G15" s="17">
        <v>0.172087332230031</v>
      </c>
      <c r="H15" s="17">
        <v>0.20895832224817901</v>
      </c>
      <c r="I15" s="17">
        <v>0.23491821822854</v>
      </c>
      <c r="J15" s="17">
        <v>0.28269538413506001</v>
      </c>
      <c r="K15" s="17">
        <v>0.40991074819974299</v>
      </c>
      <c r="L15" s="17">
        <v>0.19103948089408401</v>
      </c>
      <c r="M15" s="17"/>
      <c r="N15" s="17">
        <v>0.25415606528530499</v>
      </c>
      <c r="O15" s="17">
        <v>0.26599093724475198</v>
      </c>
      <c r="P15" s="17">
        <v>0.20585590027122799</v>
      </c>
      <c r="Q15" s="17">
        <v>0.27797871064906998</v>
      </c>
      <c r="R15" s="17"/>
      <c r="S15" s="17">
        <v>0.27500000000000002</v>
      </c>
      <c r="T15" s="17">
        <v>0.24761904761904799</v>
      </c>
      <c r="U15" s="17">
        <v>0.35294117647058798</v>
      </c>
      <c r="V15" s="17">
        <v>0.26984126984126999</v>
      </c>
      <c r="W15" s="17">
        <v>0.23728813559322001</v>
      </c>
      <c r="X15" s="17">
        <v>0.240506329113924</v>
      </c>
      <c r="Y15" s="17">
        <v>0.22857142857142901</v>
      </c>
      <c r="Z15" s="17">
        <v>0.232558139534884</v>
      </c>
      <c r="AA15" s="17">
        <v>0.17777777777777801</v>
      </c>
      <c r="AB15" s="17"/>
      <c r="AC15" s="17">
        <v>0.30221479573230198</v>
      </c>
      <c r="AD15" s="17">
        <v>0.23425254877700499</v>
      </c>
      <c r="AE15" s="17">
        <v>0.211531616092342</v>
      </c>
      <c r="AF15" s="17"/>
      <c r="AG15" s="17">
        <v>0.26903619994990902</v>
      </c>
      <c r="AH15" s="17">
        <v>0.23303337896408899</v>
      </c>
      <c r="AI15" s="17">
        <v>0.230290881542664</v>
      </c>
      <c r="AJ15" s="17">
        <v>0.403893089893895</v>
      </c>
      <c r="AK15" s="17">
        <v>0.22894820035910601</v>
      </c>
      <c r="AL15" s="17"/>
      <c r="AM15" s="17">
        <v>0.18034077029550399</v>
      </c>
      <c r="AN15" s="17">
        <v>0.23687430931886</v>
      </c>
      <c r="AO15" s="17">
        <v>0.27724597529179601</v>
      </c>
      <c r="AP15" s="17">
        <v>0.26333547806412599</v>
      </c>
      <c r="AQ15" s="17">
        <v>0.21403092610021701</v>
      </c>
      <c r="AR15" s="17"/>
      <c r="AS15" s="17">
        <v>0.187151538858885</v>
      </c>
      <c r="AT15" s="17">
        <v>0.22107260506012399</v>
      </c>
      <c r="AU15" s="17">
        <v>0.32944265550503099</v>
      </c>
      <c r="AV15" s="17">
        <v>0.32612560116756001</v>
      </c>
      <c r="AW15" s="17"/>
      <c r="AX15" s="17">
        <v>0.26117095191998801</v>
      </c>
      <c r="AY15" s="17"/>
      <c r="AZ15" s="17">
        <v>0.205983762370746</v>
      </c>
      <c r="BA15" s="17">
        <v>0.22482666820661101</v>
      </c>
      <c r="BB15" s="17">
        <v>0.32249103668909901</v>
      </c>
      <c r="BC15" s="17"/>
      <c r="BD15" s="17">
        <v>0.23358441509252501</v>
      </c>
      <c r="BE15" s="17">
        <v>0.248652061926497</v>
      </c>
    </row>
    <row r="16" spans="2:57" ht="29" x14ac:dyDescent="0.35">
      <c r="B16" s="18" t="s">
        <v>138</v>
      </c>
      <c r="C16" s="17">
        <v>0.213486350079749</v>
      </c>
      <c r="D16" s="17">
        <v>0.21202873403887301</v>
      </c>
      <c r="E16" s="17">
        <v>0.21534737238381099</v>
      </c>
      <c r="F16" s="17"/>
      <c r="G16" s="17">
        <v>0.22125253804643299</v>
      </c>
      <c r="H16" s="17">
        <v>0.184846039892408</v>
      </c>
      <c r="I16" s="17">
        <v>0.19522159476270001</v>
      </c>
      <c r="J16" s="17">
        <v>0.249168572576208</v>
      </c>
      <c r="K16" s="17">
        <v>0.235086204264458</v>
      </c>
      <c r="L16" s="17">
        <v>0.264200840128272</v>
      </c>
      <c r="M16" s="17"/>
      <c r="N16" s="17">
        <v>0.23538885806665699</v>
      </c>
      <c r="O16" s="17">
        <v>0.180288142598792</v>
      </c>
      <c r="P16" s="17">
        <v>0.20637524740143001</v>
      </c>
      <c r="Q16" s="17">
        <v>0.209074168900797</v>
      </c>
      <c r="R16" s="17"/>
      <c r="S16" s="17">
        <v>0.19166666666666701</v>
      </c>
      <c r="T16" s="17">
        <v>0.114285714285714</v>
      </c>
      <c r="U16" s="17">
        <v>0.20588235294117599</v>
      </c>
      <c r="V16" s="17">
        <v>0.28571428571428598</v>
      </c>
      <c r="W16" s="17">
        <v>0.20338983050847501</v>
      </c>
      <c r="X16" s="17">
        <v>0.278481012658228</v>
      </c>
      <c r="Y16" s="17">
        <v>0.22857142857142901</v>
      </c>
      <c r="Z16" s="17">
        <v>0.232558139534884</v>
      </c>
      <c r="AA16" s="17">
        <v>0.24444444444444399</v>
      </c>
      <c r="AB16" s="17"/>
      <c r="AC16" s="17">
        <v>0.26330552021310899</v>
      </c>
      <c r="AD16" s="17">
        <v>0.17924790118610101</v>
      </c>
      <c r="AE16" s="17">
        <v>0.208686206971539</v>
      </c>
      <c r="AF16" s="17"/>
      <c r="AG16" s="17">
        <v>0.23219732122175599</v>
      </c>
      <c r="AH16" s="17">
        <v>0.212704885859892</v>
      </c>
      <c r="AI16" s="17">
        <v>0.14126561956716199</v>
      </c>
      <c r="AJ16" s="17">
        <v>0.57716385061359399</v>
      </c>
      <c r="AK16" s="17">
        <v>0.28171434829160802</v>
      </c>
      <c r="AL16" s="17"/>
      <c r="AM16" s="17">
        <v>0.16791055208314301</v>
      </c>
      <c r="AN16" s="17">
        <v>0.20765269726108099</v>
      </c>
      <c r="AO16" s="17">
        <v>0.20005980014324201</v>
      </c>
      <c r="AP16" s="17">
        <v>0.24060395392853401</v>
      </c>
      <c r="AQ16" s="17">
        <v>0.24234001473039199</v>
      </c>
      <c r="AR16" s="17"/>
      <c r="AS16" s="17">
        <v>0.26842802511925301</v>
      </c>
      <c r="AT16" s="17">
        <v>0.227369280595423</v>
      </c>
      <c r="AU16" s="17">
        <v>0.18332187161587701</v>
      </c>
      <c r="AV16" s="17">
        <v>0.12861287087676401</v>
      </c>
      <c r="AW16" s="17"/>
      <c r="AX16" s="17">
        <v>0.21343003279712</v>
      </c>
      <c r="AY16" s="17"/>
      <c r="AZ16" s="17">
        <v>0.21343606675868501</v>
      </c>
      <c r="BA16" s="17">
        <v>0.176047010040423</v>
      </c>
      <c r="BB16" s="17">
        <v>0.269898287439165</v>
      </c>
      <c r="BC16" s="17"/>
      <c r="BD16" s="17">
        <v>0.24367540956636899</v>
      </c>
      <c r="BE16" s="17">
        <v>0.19650604497885599</v>
      </c>
    </row>
    <row r="17" spans="2:57" x14ac:dyDescent="0.35">
      <c r="B17" s="18" t="s">
        <v>139</v>
      </c>
      <c r="C17" s="17">
        <v>0.20268528977585801</v>
      </c>
      <c r="D17" s="17">
        <v>0.183862289822291</v>
      </c>
      <c r="E17" s="17">
        <v>0.21000632655679899</v>
      </c>
      <c r="F17" s="17"/>
      <c r="G17" s="17">
        <v>0.17062789405936901</v>
      </c>
      <c r="H17" s="17">
        <v>0.23509659202581301</v>
      </c>
      <c r="I17" s="17">
        <v>0.190293695408947</v>
      </c>
      <c r="J17" s="17">
        <v>0.204370480559905</v>
      </c>
      <c r="K17" s="17">
        <v>0.14252785807861601</v>
      </c>
      <c r="L17" s="17">
        <v>0.30915227864733102</v>
      </c>
      <c r="M17" s="17"/>
      <c r="N17" s="17">
        <v>0.20282481061143701</v>
      </c>
      <c r="O17" s="17">
        <v>0.17580754375813401</v>
      </c>
      <c r="P17" s="17">
        <v>0.29184925522227501</v>
      </c>
      <c r="Q17" s="17">
        <v>0.152074595536725</v>
      </c>
      <c r="R17" s="17"/>
      <c r="S17" s="17">
        <v>0.141666666666667</v>
      </c>
      <c r="T17" s="17">
        <v>0.161904761904762</v>
      </c>
      <c r="U17" s="17">
        <v>0.26470588235294101</v>
      </c>
      <c r="V17" s="17">
        <v>0.22222222222222199</v>
      </c>
      <c r="W17" s="17">
        <v>0.22033898305084701</v>
      </c>
      <c r="X17" s="17">
        <v>0.151898734177215</v>
      </c>
      <c r="Y17" s="17">
        <v>0.25714285714285701</v>
      </c>
      <c r="Z17" s="17">
        <v>6.9767441860465101E-2</v>
      </c>
      <c r="AA17" s="17">
        <v>0.3</v>
      </c>
      <c r="AB17" s="17"/>
      <c r="AC17" s="17">
        <v>0.17094883493653201</v>
      </c>
      <c r="AD17" s="17">
        <v>0.24021425874691901</v>
      </c>
      <c r="AE17" s="17">
        <v>0.16569577161974899</v>
      </c>
      <c r="AF17" s="17"/>
      <c r="AG17" s="17">
        <v>0.191766670590926</v>
      </c>
      <c r="AH17" s="17">
        <v>0.23142936714028001</v>
      </c>
      <c r="AI17" s="17">
        <v>0.17982869586534</v>
      </c>
      <c r="AJ17" s="17">
        <v>0.20363788954449299</v>
      </c>
      <c r="AK17" s="17">
        <v>0.168233614623262</v>
      </c>
      <c r="AL17" s="17"/>
      <c r="AM17" s="17">
        <v>0.12459062674129499</v>
      </c>
      <c r="AN17" s="17">
        <v>0.21302747694103599</v>
      </c>
      <c r="AO17" s="17">
        <v>0.18503185477952999</v>
      </c>
      <c r="AP17" s="17">
        <v>0.20957235663344301</v>
      </c>
      <c r="AQ17" s="17">
        <v>0.30349081868126299</v>
      </c>
      <c r="AR17" s="17"/>
      <c r="AS17" s="17">
        <v>0.18737007917447701</v>
      </c>
      <c r="AT17" s="17">
        <v>0.216564516846973</v>
      </c>
      <c r="AU17" s="17">
        <v>0.210300591222471</v>
      </c>
      <c r="AV17" s="17">
        <v>0.18612894198840901</v>
      </c>
      <c r="AW17" s="17"/>
      <c r="AX17" s="17">
        <v>0.21262094132912701</v>
      </c>
      <c r="AY17" s="17"/>
      <c r="AZ17" s="17">
        <v>0.24128431268105499</v>
      </c>
      <c r="BA17" s="17">
        <v>0.19724253398792599</v>
      </c>
      <c r="BB17" s="17">
        <v>0.16859745182783401</v>
      </c>
      <c r="BC17" s="17"/>
      <c r="BD17" s="17">
        <v>0.22242377109678799</v>
      </c>
      <c r="BE17" s="17">
        <v>0.17798466698835</v>
      </c>
    </row>
    <row r="18" spans="2:57" ht="72.5" x14ac:dyDescent="0.35">
      <c r="B18" s="18" t="s">
        <v>140</v>
      </c>
      <c r="C18" s="17">
        <v>0.19176526700733601</v>
      </c>
      <c r="D18" s="17">
        <v>0.21381898043375899</v>
      </c>
      <c r="E18" s="17">
        <v>0.17969700089166701</v>
      </c>
      <c r="F18" s="17"/>
      <c r="G18" s="17">
        <v>0.189284068949886</v>
      </c>
      <c r="H18" s="17">
        <v>0.243323740653241</v>
      </c>
      <c r="I18" s="17">
        <v>0.19554154615249</v>
      </c>
      <c r="J18" s="17">
        <v>0.16629731233041301</v>
      </c>
      <c r="K18" s="17">
        <v>0.13800693555555299</v>
      </c>
      <c r="L18" s="17">
        <v>0.135492384212791</v>
      </c>
      <c r="M18" s="17"/>
      <c r="N18" s="17">
        <v>0.15553684659407699</v>
      </c>
      <c r="O18" s="17">
        <v>0.20027219646364</v>
      </c>
      <c r="P18" s="17">
        <v>0.23535591699953301</v>
      </c>
      <c r="Q18" s="17">
        <v>0.30827627808642599</v>
      </c>
      <c r="R18" s="17"/>
      <c r="S18" s="17">
        <v>0.233333333333333</v>
      </c>
      <c r="T18" s="17">
        <v>0.15238095238095201</v>
      </c>
      <c r="U18" s="17">
        <v>2.9411764705882401E-2</v>
      </c>
      <c r="V18" s="17">
        <v>0.26984126984126999</v>
      </c>
      <c r="W18" s="17">
        <v>0.23728813559322001</v>
      </c>
      <c r="X18" s="17">
        <v>0.253164556962025</v>
      </c>
      <c r="Y18" s="17">
        <v>0.214285714285714</v>
      </c>
      <c r="Z18" s="17">
        <v>0.162790697674419</v>
      </c>
      <c r="AA18" s="17">
        <v>0.16666666666666699</v>
      </c>
      <c r="AB18" s="17"/>
      <c r="AC18" s="17">
        <v>0.217708222853599</v>
      </c>
      <c r="AD18" s="17">
        <v>0.17847068191329399</v>
      </c>
      <c r="AE18" s="17">
        <v>0.17775790391528501</v>
      </c>
      <c r="AF18" s="17"/>
      <c r="AG18" s="17">
        <v>0.187132752768597</v>
      </c>
      <c r="AH18" s="17">
        <v>0.20135762371841801</v>
      </c>
      <c r="AI18" s="17">
        <v>0.205465851197808</v>
      </c>
      <c r="AJ18" s="17">
        <v>0</v>
      </c>
      <c r="AK18" s="17">
        <v>0.121467347924915</v>
      </c>
      <c r="AL18" s="17"/>
      <c r="AM18" s="17">
        <v>0.23675948992625601</v>
      </c>
      <c r="AN18" s="17">
        <v>0.25712029039522399</v>
      </c>
      <c r="AO18" s="17">
        <v>0.13677591883992901</v>
      </c>
      <c r="AP18" s="17">
        <v>0.19727403546887201</v>
      </c>
      <c r="AQ18" s="17">
        <v>8.3124634761732402E-2</v>
      </c>
      <c r="AR18" s="17"/>
      <c r="AS18" s="17">
        <v>0.18837003842474501</v>
      </c>
      <c r="AT18" s="17">
        <v>0.200508987687466</v>
      </c>
      <c r="AU18" s="17">
        <v>0.16014660826410301</v>
      </c>
      <c r="AV18" s="17">
        <v>0.22192698037056</v>
      </c>
      <c r="AW18" s="17"/>
      <c r="AX18" s="17">
        <v>0.19545382762400201</v>
      </c>
      <c r="AY18" s="17"/>
      <c r="AZ18" s="17">
        <v>0.19628638129065601</v>
      </c>
      <c r="BA18" s="17">
        <v>0.23706889240392701</v>
      </c>
      <c r="BB18" s="17">
        <v>0.13349393287929701</v>
      </c>
      <c r="BC18" s="17"/>
      <c r="BD18" s="17">
        <v>0.19499803278901201</v>
      </c>
      <c r="BE18" s="17">
        <v>0.19873748764389401</v>
      </c>
    </row>
    <row r="19" spans="2:57" x14ac:dyDescent="0.35">
      <c r="B19" s="18" t="s">
        <v>141</v>
      </c>
      <c r="C19" s="17">
        <v>0.172743483738171</v>
      </c>
      <c r="D19" s="17">
        <v>0.171937894051088</v>
      </c>
      <c r="E19" s="17">
        <v>0.17155841066282601</v>
      </c>
      <c r="F19" s="17"/>
      <c r="G19" s="17">
        <v>0.217356365230503</v>
      </c>
      <c r="H19" s="17">
        <v>0.185330670500642</v>
      </c>
      <c r="I19" s="17">
        <v>0.185972978348315</v>
      </c>
      <c r="J19" s="17">
        <v>0.13344009738495399</v>
      </c>
      <c r="K19" s="17">
        <v>0.118731326839769</v>
      </c>
      <c r="L19" s="17">
        <v>0.227607131043459</v>
      </c>
      <c r="M19" s="17"/>
      <c r="N19" s="17">
        <v>0.16599350129975399</v>
      </c>
      <c r="O19" s="17">
        <v>0.16727189359801301</v>
      </c>
      <c r="P19" s="17">
        <v>0.20771810446004799</v>
      </c>
      <c r="Q19" s="17">
        <v>0.15004746224929999</v>
      </c>
      <c r="R19" s="17"/>
      <c r="S19" s="17">
        <v>0.125</v>
      </c>
      <c r="T19" s="17">
        <v>0.17142857142857101</v>
      </c>
      <c r="U19" s="17">
        <v>0.20588235294117599</v>
      </c>
      <c r="V19" s="17">
        <v>0.17460317460317501</v>
      </c>
      <c r="W19" s="17">
        <v>0.20338983050847501</v>
      </c>
      <c r="X19" s="17">
        <v>0.164556962025316</v>
      </c>
      <c r="Y19" s="17">
        <v>0.157142857142857</v>
      </c>
      <c r="Z19" s="17">
        <v>0.209302325581395</v>
      </c>
      <c r="AA19" s="17">
        <v>0.18888888888888899</v>
      </c>
      <c r="AB19" s="17"/>
      <c r="AC19" s="17">
        <v>9.6259452721260796E-2</v>
      </c>
      <c r="AD19" s="17">
        <v>0.21224562708516501</v>
      </c>
      <c r="AE19" s="17">
        <v>0.163946273681745</v>
      </c>
      <c r="AF19" s="17"/>
      <c r="AG19" s="17">
        <v>0.13986780366740101</v>
      </c>
      <c r="AH19" s="17">
        <v>0.199503871673992</v>
      </c>
      <c r="AI19" s="17">
        <v>0.16841434822769799</v>
      </c>
      <c r="AJ19" s="17">
        <v>0</v>
      </c>
      <c r="AK19" s="17">
        <v>0.15101203309269401</v>
      </c>
      <c r="AL19" s="17"/>
      <c r="AM19" s="17">
        <v>0.221557080258734</v>
      </c>
      <c r="AN19" s="17">
        <v>0.16300771576051401</v>
      </c>
      <c r="AO19" s="17">
        <v>0.160641848914271</v>
      </c>
      <c r="AP19" s="17">
        <v>0.17737174648031601</v>
      </c>
      <c r="AQ19" s="17">
        <v>0.12929685276689901</v>
      </c>
      <c r="AR19" s="17"/>
      <c r="AS19" s="17">
        <v>0.12444683137533601</v>
      </c>
      <c r="AT19" s="17">
        <v>0.21418372301687699</v>
      </c>
      <c r="AU19" s="17">
        <v>0.19468068124408899</v>
      </c>
      <c r="AV19" s="17">
        <v>0.128888262972225</v>
      </c>
      <c r="AW19" s="17"/>
      <c r="AX19" s="17">
        <v>0.167503598391123</v>
      </c>
      <c r="AY19" s="17"/>
      <c r="AZ19" s="17">
        <v>0.19335314462707201</v>
      </c>
      <c r="BA19" s="17">
        <v>0.21037409502360199</v>
      </c>
      <c r="BB19" s="17">
        <v>0.11538846350309399</v>
      </c>
      <c r="BC19" s="17"/>
      <c r="BD19" s="17">
        <v>0.172264277999885</v>
      </c>
      <c r="BE19" s="17">
        <v>0.18633313095784801</v>
      </c>
    </row>
    <row r="20" spans="2:57" ht="58" x14ac:dyDescent="0.35">
      <c r="B20" s="18" t="s">
        <v>142</v>
      </c>
      <c r="C20" s="17">
        <v>0.17131039132371001</v>
      </c>
      <c r="D20" s="17">
        <v>0.14840029190701201</v>
      </c>
      <c r="E20" s="17">
        <v>0.18335862144236101</v>
      </c>
      <c r="F20" s="17"/>
      <c r="G20" s="17">
        <v>8.1784184601355905E-2</v>
      </c>
      <c r="H20" s="17">
        <v>0.198199082637116</v>
      </c>
      <c r="I20" s="17">
        <v>0.17001948810541401</v>
      </c>
      <c r="J20" s="17">
        <v>0.155628808999457</v>
      </c>
      <c r="K20" s="17">
        <v>0.21787719535001901</v>
      </c>
      <c r="L20" s="17">
        <v>0.135194406437492</v>
      </c>
      <c r="M20" s="17"/>
      <c r="N20" s="17">
        <v>0.17081461241582899</v>
      </c>
      <c r="O20" s="17">
        <v>0.21230080006941701</v>
      </c>
      <c r="P20" s="17">
        <v>0.117260317739939</v>
      </c>
      <c r="Q20" s="17">
        <v>0.16115867228067601</v>
      </c>
      <c r="R20" s="17"/>
      <c r="S20" s="17">
        <v>0.20833333333333301</v>
      </c>
      <c r="T20" s="17">
        <v>0.21904761904761899</v>
      </c>
      <c r="U20" s="17">
        <v>0.20588235294117599</v>
      </c>
      <c r="V20" s="17">
        <v>7.9365079365079402E-2</v>
      </c>
      <c r="W20" s="17">
        <v>0.152542372881356</v>
      </c>
      <c r="X20" s="17">
        <v>0.240506329113924</v>
      </c>
      <c r="Y20" s="17">
        <v>0.17142857142857101</v>
      </c>
      <c r="Z20" s="17">
        <v>6.9767441860465101E-2</v>
      </c>
      <c r="AA20" s="17">
        <v>0.11111111111111099</v>
      </c>
      <c r="AB20" s="17"/>
      <c r="AC20" s="17">
        <v>0.17437184078749299</v>
      </c>
      <c r="AD20" s="17">
        <v>0.18586407334358901</v>
      </c>
      <c r="AE20" s="17">
        <v>0.10299985371369</v>
      </c>
      <c r="AF20" s="17"/>
      <c r="AG20" s="17">
        <v>0.162749678868819</v>
      </c>
      <c r="AH20" s="17">
        <v>0.181405581444845</v>
      </c>
      <c r="AI20" s="17">
        <v>0.20177974422370001</v>
      </c>
      <c r="AJ20" s="17">
        <v>0.37352596106910102</v>
      </c>
      <c r="AK20" s="17">
        <v>0.14948368126585701</v>
      </c>
      <c r="AL20" s="17"/>
      <c r="AM20" s="17">
        <v>0.11980722465967</v>
      </c>
      <c r="AN20" s="17">
        <v>0.17416432800787399</v>
      </c>
      <c r="AO20" s="17">
        <v>0.17019788556788501</v>
      </c>
      <c r="AP20" s="17">
        <v>0.187966609630247</v>
      </c>
      <c r="AQ20" s="17">
        <v>0.170188062327922</v>
      </c>
      <c r="AR20" s="17"/>
      <c r="AS20" s="17">
        <v>0.15930394364232101</v>
      </c>
      <c r="AT20" s="17">
        <v>0.16004527536263</v>
      </c>
      <c r="AU20" s="17">
        <v>0.16804282672943199</v>
      </c>
      <c r="AV20" s="17">
        <v>0.22294876297208099</v>
      </c>
      <c r="AW20" s="17"/>
      <c r="AX20" s="17">
        <v>0.17139439092794401</v>
      </c>
      <c r="AY20" s="17"/>
      <c r="AZ20" s="17">
        <v>0.14982958716251299</v>
      </c>
      <c r="BA20" s="17">
        <v>0.19187677631807101</v>
      </c>
      <c r="BB20" s="17">
        <v>0.17386721918195999</v>
      </c>
      <c r="BC20" s="17"/>
      <c r="BD20" s="17">
        <v>0.15617719093860899</v>
      </c>
      <c r="BE20" s="17">
        <v>0.186493595389602</v>
      </c>
    </row>
    <row r="21" spans="2:57" ht="29" x14ac:dyDescent="0.35">
      <c r="B21" s="18" t="s">
        <v>143</v>
      </c>
      <c r="C21" s="17">
        <v>0.166979104104202</v>
      </c>
      <c r="D21" s="17">
        <v>0.12644417639277999</v>
      </c>
      <c r="E21" s="17">
        <v>0.191603063154061</v>
      </c>
      <c r="F21" s="17"/>
      <c r="G21" s="17">
        <v>0.15194368589848301</v>
      </c>
      <c r="H21" s="17">
        <v>0.168782022216827</v>
      </c>
      <c r="I21" s="17">
        <v>0.14344001132811199</v>
      </c>
      <c r="J21" s="17">
        <v>0.17465240363684401</v>
      </c>
      <c r="K21" s="17">
        <v>0.16648995769186201</v>
      </c>
      <c r="L21" s="17">
        <v>0.27729665929372899</v>
      </c>
      <c r="M21" s="17"/>
      <c r="N21" s="17">
        <v>0.173901433557859</v>
      </c>
      <c r="O21" s="17">
        <v>0.17092239507745499</v>
      </c>
      <c r="P21" s="17">
        <v>0.16740703043336999</v>
      </c>
      <c r="Q21" s="17">
        <v>0.131468828131131</v>
      </c>
      <c r="R21" s="17"/>
      <c r="S21" s="17">
        <v>0.133333333333333</v>
      </c>
      <c r="T21" s="17">
        <v>0.238095238095238</v>
      </c>
      <c r="U21" s="17">
        <v>0.20588235294117599</v>
      </c>
      <c r="V21" s="17">
        <v>9.5238095238095205E-2</v>
      </c>
      <c r="W21" s="17">
        <v>0.28813559322033899</v>
      </c>
      <c r="X21" s="17">
        <v>0.139240506329114</v>
      </c>
      <c r="Y21" s="17">
        <v>0.114285714285714</v>
      </c>
      <c r="Z21" s="17">
        <v>0.27906976744186002</v>
      </c>
      <c r="AA21" s="17">
        <v>8.8888888888888906E-2</v>
      </c>
      <c r="AB21" s="17"/>
      <c r="AC21" s="17">
        <v>0.13963937916022401</v>
      </c>
      <c r="AD21" s="17">
        <v>0.19613958252549901</v>
      </c>
      <c r="AE21" s="17">
        <v>0.10272945848888899</v>
      </c>
      <c r="AF21" s="17"/>
      <c r="AG21" s="17">
        <v>0.180485790582539</v>
      </c>
      <c r="AH21" s="17">
        <v>0.16412962117066399</v>
      </c>
      <c r="AI21" s="17">
        <v>0.203621507372552</v>
      </c>
      <c r="AJ21" s="17">
        <v>0</v>
      </c>
      <c r="AK21" s="17">
        <v>8.1266515523674102E-2</v>
      </c>
      <c r="AL21" s="17"/>
      <c r="AM21" s="17">
        <v>0.182226155613601</v>
      </c>
      <c r="AN21" s="17">
        <v>0.10789868453497101</v>
      </c>
      <c r="AO21" s="17">
        <v>0.17224849017487801</v>
      </c>
      <c r="AP21" s="17">
        <v>0.20752230012387901</v>
      </c>
      <c r="AQ21" s="17">
        <v>0.17714562012563501</v>
      </c>
      <c r="AR21" s="17"/>
      <c r="AS21" s="17">
        <v>0.17939926728497699</v>
      </c>
      <c r="AT21" s="17">
        <v>0.160196486850369</v>
      </c>
      <c r="AU21" s="17">
        <v>0.17005571469133299</v>
      </c>
      <c r="AV21" s="17">
        <v>0.15692446555443601</v>
      </c>
      <c r="AW21" s="17"/>
      <c r="AX21" s="17">
        <v>0.178943778737892</v>
      </c>
      <c r="AY21" s="17"/>
      <c r="AZ21" s="17">
        <v>0.14260693889496201</v>
      </c>
      <c r="BA21" s="17">
        <v>0.177652600117399</v>
      </c>
      <c r="BB21" s="17">
        <v>0.180304725207662</v>
      </c>
      <c r="BC21" s="17"/>
      <c r="BD21" s="17">
        <v>0.16331789708604899</v>
      </c>
      <c r="BE21" s="17">
        <v>0.17331427906764199</v>
      </c>
    </row>
    <row r="22" spans="2:57" ht="29" x14ac:dyDescent="0.35">
      <c r="B22" s="18" t="s">
        <v>144</v>
      </c>
      <c r="C22" s="17">
        <v>0.157221174742294</v>
      </c>
      <c r="D22" s="17">
        <v>0.11954031646162901</v>
      </c>
      <c r="E22" s="17">
        <v>0.180120757198445</v>
      </c>
      <c r="F22" s="17"/>
      <c r="G22" s="17">
        <v>0.164366526402008</v>
      </c>
      <c r="H22" s="17">
        <v>0.14765316239853901</v>
      </c>
      <c r="I22" s="17">
        <v>0.170942400449585</v>
      </c>
      <c r="J22" s="17">
        <v>0.150624489165049</v>
      </c>
      <c r="K22" s="17">
        <v>0.16057987415511901</v>
      </c>
      <c r="L22" s="17">
        <v>0.138540538979749</v>
      </c>
      <c r="M22" s="17"/>
      <c r="N22" s="17">
        <v>0.16388337979878201</v>
      </c>
      <c r="O22" s="17">
        <v>0.159871245105774</v>
      </c>
      <c r="P22" s="17">
        <v>0.160584301176904</v>
      </c>
      <c r="Q22" s="17">
        <v>0.103228044924005</v>
      </c>
      <c r="R22" s="17"/>
      <c r="S22" s="17">
        <v>0.16666666666666699</v>
      </c>
      <c r="T22" s="17">
        <v>0.19047619047618999</v>
      </c>
      <c r="U22" s="17">
        <v>0.11764705882352899</v>
      </c>
      <c r="V22" s="17">
        <v>0.206349206349206</v>
      </c>
      <c r="W22" s="17">
        <v>0.11864406779661001</v>
      </c>
      <c r="X22" s="17">
        <v>0.139240506329114</v>
      </c>
      <c r="Y22" s="17">
        <v>0.114285714285714</v>
      </c>
      <c r="Z22" s="17">
        <v>0.186046511627907</v>
      </c>
      <c r="AA22" s="17">
        <v>0.155555555555556</v>
      </c>
      <c r="AB22" s="17"/>
      <c r="AC22" s="17">
        <v>0.14285388926997</v>
      </c>
      <c r="AD22" s="17">
        <v>0.15881657977628399</v>
      </c>
      <c r="AE22" s="17">
        <v>0.17576720533887899</v>
      </c>
      <c r="AF22" s="17"/>
      <c r="AG22" s="17">
        <v>0.14256043604421001</v>
      </c>
      <c r="AH22" s="17">
        <v>0.165156076839196</v>
      </c>
      <c r="AI22" s="17">
        <v>8.6411630850937698E-2</v>
      </c>
      <c r="AJ22" s="17">
        <v>0</v>
      </c>
      <c r="AK22" s="17">
        <v>0.217075522355622</v>
      </c>
      <c r="AL22" s="17"/>
      <c r="AM22" s="17">
        <v>7.9698603026702203E-2</v>
      </c>
      <c r="AN22" s="17">
        <v>0.16356792024917399</v>
      </c>
      <c r="AO22" s="17">
        <v>0.13996000520646601</v>
      </c>
      <c r="AP22" s="17">
        <v>0.185093302525176</v>
      </c>
      <c r="AQ22" s="17">
        <v>0.162844922582809</v>
      </c>
      <c r="AR22" s="17"/>
      <c r="AS22" s="17">
        <v>0.16111302163796101</v>
      </c>
      <c r="AT22" s="17">
        <v>0.171280452282836</v>
      </c>
      <c r="AU22" s="17">
        <v>0.12922525381964101</v>
      </c>
      <c r="AV22" s="17">
        <v>0.15727049018183401</v>
      </c>
      <c r="AW22" s="17"/>
      <c r="AX22" s="17">
        <v>0.14815187455286599</v>
      </c>
      <c r="AY22" s="17"/>
      <c r="AZ22" s="17">
        <v>0.13972492345116699</v>
      </c>
      <c r="BA22" s="17">
        <v>0.182991237575058</v>
      </c>
      <c r="BB22" s="17">
        <v>0.13968091337024499</v>
      </c>
      <c r="BC22" s="17"/>
      <c r="BD22" s="17">
        <v>0.14960354580249799</v>
      </c>
      <c r="BE22" s="17">
        <v>0.15888978111781801</v>
      </c>
    </row>
    <row r="23" spans="2:57" ht="29" x14ac:dyDescent="0.35">
      <c r="B23" s="18" t="s">
        <v>145</v>
      </c>
      <c r="C23" s="17">
        <v>0.13503698505977499</v>
      </c>
      <c r="D23" s="17">
        <v>0.14022666364084799</v>
      </c>
      <c r="E23" s="17">
        <v>0.13261983201194699</v>
      </c>
      <c r="F23" s="17"/>
      <c r="G23" s="17">
        <v>0.13479317523510001</v>
      </c>
      <c r="H23" s="17">
        <v>0.15642198062686799</v>
      </c>
      <c r="I23" s="17">
        <v>0.13091368478281001</v>
      </c>
      <c r="J23" s="17">
        <v>0.11327107036240799</v>
      </c>
      <c r="K23" s="17">
        <v>0.1167966284995</v>
      </c>
      <c r="L23" s="17">
        <v>0.16316247295863801</v>
      </c>
      <c r="M23" s="17"/>
      <c r="N23" s="17">
        <v>0.13217460643260301</v>
      </c>
      <c r="O23" s="17">
        <v>0.161698440699581</v>
      </c>
      <c r="P23" s="17">
        <v>5.9860079252635499E-2</v>
      </c>
      <c r="Q23" s="17">
        <v>0.189132185281944</v>
      </c>
      <c r="R23" s="17"/>
      <c r="S23" s="17">
        <v>0.125</v>
      </c>
      <c r="T23" s="17">
        <v>0.180952380952381</v>
      </c>
      <c r="U23" s="17">
        <v>2.9411764705882401E-2</v>
      </c>
      <c r="V23" s="17">
        <v>0.11111111111111099</v>
      </c>
      <c r="W23" s="17">
        <v>0.101694915254237</v>
      </c>
      <c r="X23" s="17">
        <v>0.215189873417722</v>
      </c>
      <c r="Y23" s="17">
        <v>0.114285714285714</v>
      </c>
      <c r="Z23" s="17">
        <v>0.162790697674419</v>
      </c>
      <c r="AA23" s="17">
        <v>0.155555555555556</v>
      </c>
      <c r="AB23" s="17"/>
      <c r="AC23" s="17">
        <v>0.1462370673974</v>
      </c>
      <c r="AD23" s="17">
        <v>0.14219162907074401</v>
      </c>
      <c r="AE23" s="17">
        <v>6.06608898392774E-2</v>
      </c>
      <c r="AF23" s="17"/>
      <c r="AG23" s="17">
        <v>0.119083530341882</v>
      </c>
      <c r="AH23" s="17">
        <v>0.161930624196264</v>
      </c>
      <c r="AI23" s="17">
        <v>6.3415496094718193E-2</v>
      </c>
      <c r="AJ23" s="17">
        <v>0.18883113101711901</v>
      </c>
      <c r="AK23" s="17">
        <v>6.9133832490990602E-2</v>
      </c>
      <c r="AL23" s="17"/>
      <c r="AM23" s="17">
        <v>0.18682111031231899</v>
      </c>
      <c r="AN23" s="17">
        <v>0.14575015890356099</v>
      </c>
      <c r="AO23" s="17">
        <v>9.6446408042139206E-2</v>
      </c>
      <c r="AP23" s="17">
        <v>0.166144548811579</v>
      </c>
      <c r="AQ23" s="17">
        <v>0.20949545743411799</v>
      </c>
      <c r="AR23" s="17"/>
      <c r="AS23" s="17">
        <v>0.15546934823941799</v>
      </c>
      <c r="AT23" s="17">
        <v>0.15409311315726901</v>
      </c>
      <c r="AU23" s="17">
        <v>8.6634764986646906E-2</v>
      </c>
      <c r="AV23" s="17">
        <v>0.123622275911192</v>
      </c>
      <c r="AW23" s="17"/>
      <c r="AX23" s="17">
        <v>0.14858677559024999</v>
      </c>
      <c r="AY23" s="17"/>
      <c r="AZ23" s="17">
        <v>0.136422462325376</v>
      </c>
      <c r="BA23" s="17">
        <v>0.14651191450491599</v>
      </c>
      <c r="BB23" s="17">
        <v>0.12808218572904401</v>
      </c>
      <c r="BC23" s="17"/>
      <c r="BD23" s="17">
        <v>0.15662580833982301</v>
      </c>
      <c r="BE23" s="17">
        <v>0.134104657723393</v>
      </c>
    </row>
    <row r="24" spans="2:57" ht="29" x14ac:dyDescent="0.35">
      <c r="B24" s="18" t="s">
        <v>146</v>
      </c>
      <c r="C24" s="17">
        <v>0.12928390318108099</v>
      </c>
      <c r="D24" s="17">
        <v>0.12354314879893501</v>
      </c>
      <c r="E24" s="17">
        <v>0.130796888828424</v>
      </c>
      <c r="F24" s="17"/>
      <c r="G24" s="17">
        <v>0.17551246899166301</v>
      </c>
      <c r="H24" s="17">
        <v>0.16514269830421499</v>
      </c>
      <c r="I24" s="17">
        <v>0.106483857486303</v>
      </c>
      <c r="J24" s="17">
        <v>0.11531129823010999</v>
      </c>
      <c r="K24" s="17">
        <v>0.113126451616961</v>
      </c>
      <c r="L24" s="17">
        <v>5.6060869715137601E-2</v>
      </c>
      <c r="M24" s="17"/>
      <c r="N24" s="17">
        <v>0.121175467448024</v>
      </c>
      <c r="O24" s="17">
        <v>0.13411780300583501</v>
      </c>
      <c r="P24" s="17">
        <v>0.147152689247108</v>
      </c>
      <c r="Q24" s="17">
        <v>0.12361858509618801</v>
      </c>
      <c r="R24" s="17"/>
      <c r="S24" s="17">
        <v>6.6666666666666693E-2</v>
      </c>
      <c r="T24" s="17">
        <v>0.12380952380952399</v>
      </c>
      <c r="U24" s="17">
        <v>0.11764705882352899</v>
      </c>
      <c r="V24" s="17">
        <v>0.19047619047618999</v>
      </c>
      <c r="W24" s="17">
        <v>0.13559322033898299</v>
      </c>
      <c r="X24" s="17">
        <v>0.189873417721519</v>
      </c>
      <c r="Y24" s="17">
        <v>7.1428571428571397E-2</v>
      </c>
      <c r="Z24" s="17">
        <v>0.13953488372093001</v>
      </c>
      <c r="AA24" s="17">
        <v>0.155555555555556</v>
      </c>
      <c r="AB24" s="17"/>
      <c r="AC24" s="17">
        <v>9.4924510990449504E-2</v>
      </c>
      <c r="AD24" s="17">
        <v>0.14497519176681001</v>
      </c>
      <c r="AE24" s="17">
        <v>0.15392760697782401</v>
      </c>
      <c r="AF24" s="17"/>
      <c r="AG24" s="17">
        <v>0.105419129648213</v>
      </c>
      <c r="AH24" s="17">
        <v>0.12918479082669701</v>
      </c>
      <c r="AI24" s="17">
        <v>0.141327256337276</v>
      </c>
      <c r="AJ24" s="17">
        <v>0</v>
      </c>
      <c r="AK24" s="17">
        <v>0.109644437390998</v>
      </c>
      <c r="AL24" s="17"/>
      <c r="AM24" s="17">
        <v>0.11552680184274899</v>
      </c>
      <c r="AN24" s="17">
        <v>0.16811875044227201</v>
      </c>
      <c r="AO24" s="17">
        <v>0.112750660534609</v>
      </c>
      <c r="AP24" s="17">
        <v>0.129033615565809</v>
      </c>
      <c r="AQ24" s="17">
        <v>0.12927122865014101</v>
      </c>
      <c r="AR24" s="17"/>
      <c r="AS24" s="17">
        <v>0.10951357425779</v>
      </c>
      <c r="AT24" s="17">
        <v>0.15793913033460599</v>
      </c>
      <c r="AU24" s="17">
        <v>0.117698023644409</v>
      </c>
      <c r="AV24" s="17">
        <v>0.113142779207104</v>
      </c>
      <c r="AW24" s="17"/>
      <c r="AX24" s="17">
        <v>0.13332068574220399</v>
      </c>
      <c r="AY24" s="17"/>
      <c r="AZ24" s="17">
        <v>0.11002807087359399</v>
      </c>
      <c r="BA24" s="17">
        <v>0.156470176512048</v>
      </c>
      <c r="BB24" s="17">
        <v>0.123640959212544</v>
      </c>
      <c r="BC24" s="17"/>
      <c r="BD24" s="17">
        <v>0.108996527813772</v>
      </c>
      <c r="BE24" s="17">
        <v>0.16537302010308899</v>
      </c>
    </row>
    <row r="25" spans="2:57" ht="29" x14ac:dyDescent="0.35">
      <c r="B25" s="18" t="s">
        <v>147</v>
      </c>
      <c r="C25" s="17">
        <v>0.12153521787569301</v>
      </c>
      <c r="D25" s="17">
        <v>0.119108618085966</v>
      </c>
      <c r="E25" s="17">
        <v>0.123533761423854</v>
      </c>
      <c r="F25" s="17"/>
      <c r="G25" s="17">
        <v>6.9214220034691396E-2</v>
      </c>
      <c r="H25" s="17">
        <v>0.17045434472239099</v>
      </c>
      <c r="I25" s="17">
        <v>0.12013304754806201</v>
      </c>
      <c r="J25" s="17">
        <v>0.103854394981632</v>
      </c>
      <c r="K25" s="17">
        <v>9.0565219418237905E-2</v>
      </c>
      <c r="L25" s="17">
        <v>0.112868204163296</v>
      </c>
      <c r="M25" s="17"/>
      <c r="N25" s="17">
        <v>9.4820448127383397E-2</v>
      </c>
      <c r="O25" s="17">
        <v>0.14719974653019499</v>
      </c>
      <c r="P25" s="17">
        <v>0.16128312732486</v>
      </c>
      <c r="Q25" s="17">
        <v>0.14504090544176501</v>
      </c>
      <c r="R25" s="17"/>
      <c r="S25" s="17">
        <v>0.18333333333333299</v>
      </c>
      <c r="T25" s="17">
        <v>0.133333333333333</v>
      </c>
      <c r="U25" s="17">
        <v>0.11764705882352899</v>
      </c>
      <c r="V25" s="17">
        <v>9.5238095238095205E-2</v>
      </c>
      <c r="W25" s="17">
        <v>0.101694915254237</v>
      </c>
      <c r="X25" s="17">
        <v>0.139240506329114</v>
      </c>
      <c r="Y25" s="17">
        <v>8.5714285714285701E-2</v>
      </c>
      <c r="Z25" s="17">
        <v>4.6511627906976702E-2</v>
      </c>
      <c r="AA25" s="17">
        <v>0.11111111111111099</v>
      </c>
      <c r="AB25" s="17"/>
      <c r="AC25" s="17">
        <v>0.11234495942763099</v>
      </c>
      <c r="AD25" s="17">
        <v>0.123847199443754</v>
      </c>
      <c r="AE25" s="17">
        <v>0.120598197275797</v>
      </c>
      <c r="AF25" s="17"/>
      <c r="AG25" s="17">
        <v>0.131456316210982</v>
      </c>
      <c r="AH25" s="17">
        <v>0.10690111792431201</v>
      </c>
      <c r="AI25" s="17">
        <v>7.5783183125242098E-2</v>
      </c>
      <c r="AJ25" s="17">
        <v>0</v>
      </c>
      <c r="AK25" s="17">
        <v>6.6619874945863702E-2</v>
      </c>
      <c r="AL25" s="17"/>
      <c r="AM25" s="17">
        <v>0.11952967341301</v>
      </c>
      <c r="AN25" s="17">
        <v>0.16178644839485101</v>
      </c>
      <c r="AO25" s="17">
        <v>0.12191784846442801</v>
      </c>
      <c r="AP25" s="17">
        <v>9.7317735816584594E-2</v>
      </c>
      <c r="AQ25" s="17">
        <v>0</v>
      </c>
      <c r="AR25" s="17"/>
      <c r="AS25" s="17">
        <v>0.14723081750339301</v>
      </c>
      <c r="AT25" s="17">
        <v>0.105143436358375</v>
      </c>
      <c r="AU25" s="17">
        <v>8.6838275846630994E-2</v>
      </c>
      <c r="AV25" s="17">
        <v>0.164207986623047</v>
      </c>
      <c r="AW25" s="17"/>
      <c r="AX25" s="17">
        <v>0.11589589508852401</v>
      </c>
      <c r="AY25" s="17"/>
      <c r="AZ25" s="17">
        <v>0.141732658542148</v>
      </c>
      <c r="BA25" s="17">
        <v>0.138454132432758</v>
      </c>
      <c r="BB25" s="17">
        <v>6.9189922510808702E-2</v>
      </c>
      <c r="BC25" s="17"/>
      <c r="BD25" s="17">
        <v>0.108777794937214</v>
      </c>
      <c r="BE25" s="17">
        <v>0.135573762746693</v>
      </c>
    </row>
    <row r="26" spans="2:57" ht="43.5" x14ac:dyDescent="0.35">
      <c r="B26" s="18" t="s">
        <v>148</v>
      </c>
      <c r="C26" s="17">
        <v>9.1294225062863193E-2</v>
      </c>
      <c r="D26" s="17">
        <v>0.12755972539247001</v>
      </c>
      <c r="E26" s="17">
        <v>7.0395515398878603E-2</v>
      </c>
      <c r="F26" s="17"/>
      <c r="G26" s="17">
        <v>0.13444513189788301</v>
      </c>
      <c r="H26" s="17">
        <v>0.16823676910438801</v>
      </c>
      <c r="I26" s="17">
        <v>7.7504677702622093E-2</v>
      </c>
      <c r="J26" s="17">
        <v>3.3557440020138697E-2</v>
      </c>
      <c r="K26" s="17">
        <v>4.0392573593571401E-2</v>
      </c>
      <c r="L26" s="17">
        <v>0</v>
      </c>
      <c r="M26" s="17"/>
      <c r="N26" s="17">
        <v>8.1479037398789894E-2</v>
      </c>
      <c r="O26" s="17">
        <v>9.1049398231710807E-2</v>
      </c>
      <c r="P26" s="17">
        <v>0.106695005130149</v>
      </c>
      <c r="Q26" s="17">
        <v>9.7014194599756895E-2</v>
      </c>
      <c r="R26" s="17"/>
      <c r="S26" s="17">
        <v>0.141666666666667</v>
      </c>
      <c r="T26" s="17">
        <v>8.5714285714285701E-2</v>
      </c>
      <c r="U26" s="17">
        <v>2.9411764705882401E-2</v>
      </c>
      <c r="V26" s="17">
        <v>7.9365079365079402E-2</v>
      </c>
      <c r="W26" s="17">
        <v>8.4745762711864403E-2</v>
      </c>
      <c r="X26" s="17">
        <v>0.126582278481013</v>
      </c>
      <c r="Y26" s="17">
        <v>7.1428571428571397E-2</v>
      </c>
      <c r="Z26" s="17">
        <v>0.116279069767442</v>
      </c>
      <c r="AA26" s="17">
        <v>7.7777777777777807E-2</v>
      </c>
      <c r="AB26" s="17"/>
      <c r="AC26" s="17">
        <v>4.5423673530533899E-2</v>
      </c>
      <c r="AD26" s="17">
        <v>0.10300373237773</v>
      </c>
      <c r="AE26" s="17">
        <v>0.123801247450758</v>
      </c>
      <c r="AF26" s="17"/>
      <c r="AG26" s="17">
        <v>9.3572912460312602E-2</v>
      </c>
      <c r="AH26" s="17">
        <v>9.2444894856912999E-2</v>
      </c>
      <c r="AI26" s="17">
        <v>6.1562649947570602E-2</v>
      </c>
      <c r="AJ26" s="17">
        <v>0</v>
      </c>
      <c r="AK26" s="17">
        <v>8.3548488285917405E-2</v>
      </c>
      <c r="AL26" s="17"/>
      <c r="AM26" s="17">
        <v>8.1267198997144394E-2</v>
      </c>
      <c r="AN26" s="17">
        <v>0.10720972641452001</v>
      </c>
      <c r="AO26" s="17">
        <v>7.6464122598048898E-2</v>
      </c>
      <c r="AP26" s="17">
        <v>0.10789570192303501</v>
      </c>
      <c r="AQ26" s="17">
        <v>0.164547096053137</v>
      </c>
      <c r="AR26" s="17"/>
      <c r="AS26" s="17">
        <v>7.5572486662596805E-2</v>
      </c>
      <c r="AT26" s="17">
        <v>9.7453328761827801E-2</v>
      </c>
      <c r="AU26" s="17">
        <v>4.2740323153020301E-2</v>
      </c>
      <c r="AV26" s="17">
        <v>0.17273167717090801</v>
      </c>
      <c r="AW26" s="17"/>
      <c r="AX26" s="17">
        <v>7.9418426588763899E-2</v>
      </c>
      <c r="AY26" s="17"/>
      <c r="AZ26" s="17">
        <v>0.116570911886062</v>
      </c>
      <c r="BA26" s="17">
        <v>9.4737394682308296E-2</v>
      </c>
      <c r="BB26" s="17">
        <v>5.7418484082763198E-2</v>
      </c>
      <c r="BC26" s="17"/>
      <c r="BD26" s="17">
        <v>7.7566414130821396E-2</v>
      </c>
      <c r="BE26" s="17">
        <v>0.115421992396469</v>
      </c>
    </row>
    <row r="27" spans="2:57" x14ac:dyDescent="0.35">
      <c r="B27" s="18" t="s">
        <v>149</v>
      </c>
      <c r="C27" s="17">
        <v>8.6652177196499494E-2</v>
      </c>
      <c r="D27" s="17">
        <v>0.11253323125542</v>
      </c>
      <c r="E27" s="17">
        <v>7.1838798215936903E-2</v>
      </c>
      <c r="F27" s="17"/>
      <c r="G27" s="17">
        <v>0.13309958159702201</v>
      </c>
      <c r="H27" s="17">
        <v>9.5181109879819703E-2</v>
      </c>
      <c r="I27" s="17">
        <v>8.6845846650734498E-2</v>
      </c>
      <c r="J27" s="17">
        <v>3.1698674472723398E-2</v>
      </c>
      <c r="K27" s="17">
        <v>9.1785162525543404E-2</v>
      </c>
      <c r="L27" s="17">
        <v>0.11709994466097901</v>
      </c>
      <c r="M27" s="17"/>
      <c r="N27" s="17">
        <v>0.103638819480194</v>
      </c>
      <c r="O27" s="17">
        <v>8.1888523937475005E-2</v>
      </c>
      <c r="P27" s="17">
        <v>8.9429466935277604E-2</v>
      </c>
      <c r="Q27" s="17">
        <v>1.1635380779417901E-2</v>
      </c>
      <c r="R27" s="17"/>
      <c r="S27" s="17">
        <v>0.108333333333333</v>
      </c>
      <c r="T27" s="17">
        <v>9.5238095238095205E-2</v>
      </c>
      <c r="U27" s="17">
        <v>0.14705882352941199</v>
      </c>
      <c r="V27" s="17">
        <v>4.7619047619047603E-2</v>
      </c>
      <c r="W27" s="17">
        <v>6.7796610169491497E-2</v>
      </c>
      <c r="X27" s="17">
        <v>0.10126582278481</v>
      </c>
      <c r="Y27" s="17">
        <v>5.7142857142857099E-2</v>
      </c>
      <c r="Z27" s="17">
        <v>9.3023255813953501E-2</v>
      </c>
      <c r="AA27" s="17">
        <v>5.5555555555555601E-2</v>
      </c>
      <c r="AB27" s="17"/>
      <c r="AC27" s="17">
        <v>8.0955114145198903E-2</v>
      </c>
      <c r="AD27" s="17">
        <v>8.5526476404783905E-2</v>
      </c>
      <c r="AE27" s="17">
        <v>7.6720520164901898E-2</v>
      </c>
      <c r="AF27" s="17"/>
      <c r="AG27" s="17">
        <v>7.6637961000609697E-2</v>
      </c>
      <c r="AH27" s="17">
        <v>9.2010925496749899E-2</v>
      </c>
      <c r="AI27" s="17">
        <v>0.185676162766024</v>
      </c>
      <c r="AJ27" s="17">
        <v>0</v>
      </c>
      <c r="AK27" s="17">
        <v>6.6619874945863702E-2</v>
      </c>
      <c r="AL27" s="17"/>
      <c r="AM27" s="17">
        <v>7.8044800261624594E-2</v>
      </c>
      <c r="AN27" s="17">
        <v>6.5559212065062697E-2</v>
      </c>
      <c r="AO27" s="17">
        <v>7.9704290387593593E-2</v>
      </c>
      <c r="AP27" s="17">
        <v>0.11120561476719899</v>
      </c>
      <c r="AQ27" s="17">
        <v>8.5932305840746306E-2</v>
      </c>
      <c r="AR27" s="17"/>
      <c r="AS27" s="17">
        <v>7.5087510939731206E-2</v>
      </c>
      <c r="AT27" s="17">
        <v>0.12616339655146899</v>
      </c>
      <c r="AU27" s="17">
        <v>6.06557018966516E-2</v>
      </c>
      <c r="AV27" s="17">
        <v>5.1368275584006799E-2</v>
      </c>
      <c r="AW27" s="17"/>
      <c r="AX27" s="17">
        <v>9.1646609828630501E-2</v>
      </c>
      <c r="AY27" s="17"/>
      <c r="AZ27" s="17">
        <v>0.106636595119645</v>
      </c>
      <c r="BA27" s="17">
        <v>7.4345019566847706E-2</v>
      </c>
      <c r="BB27" s="17">
        <v>8.7085544509792404E-2</v>
      </c>
      <c r="BC27" s="17"/>
      <c r="BD27" s="17">
        <v>9.1227809860021894E-2</v>
      </c>
      <c r="BE27" s="17">
        <v>7.9084546856243498E-2</v>
      </c>
    </row>
    <row r="28" spans="2:57" x14ac:dyDescent="0.35">
      <c r="B28" s="18" t="s">
        <v>81</v>
      </c>
      <c r="C28" s="17">
        <v>8.5589791472144398E-3</v>
      </c>
      <c r="D28" s="17">
        <v>7.7420852789219499E-3</v>
      </c>
      <c r="E28" s="17">
        <v>9.0796428606273408E-3</v>
      </c>
      <c r="F28" s="17"/>
      <c r="G28" s="17">
        <v>1.54645831057181E-2</v>
      </c>
      <c r="H28" s="17">
        <v>4.75537326032624E-3</v>
      </c>
      <c r="I28" s="17">
        <v>5.9668765752475001E-3</v>
      </c>
      <c r="J28" s="17">
        <v>1.6067414534352498E-2</v>
      </c>
      <c r="K28" s="17">
        <v>9.9787396757767301E-3</v>
      </c>
      <c r="L28" s="17">
        <v>0</v>
      </c>
      <c r="M28" s="17"/>
      <c r="N28" s="17">
        <v>5.6505443695916702E-3</v>
      </c>
      <c r="O28" s="17">
        <v>1.1936454535908501E-2</v>
      </c>
      <c r="P28" s="17">
        <v>9.0988338879260892E-3</v>
      </c>
      <c r="Q28" s="17">
        <v>1.49401521257943E-2</v>
      </c>
      <c r="R28" s="17"/>
      <c r="S28" s="17">
        <v>1.6666666666666701E-2</v>
      </c>
      <c r="T28" s="17">
        <v>1.9047619047619001E-2</v>
      </c>
      <c r="U28" s="17">
        <v>0</v>
      </c>
      <c r="V28" s="17">
        <v>0</v>
      </c>
      <c r="W28" s="17">
        <v>0</v>
      </c>
      <c r="X28" s="17">
        <v>0</v>
      </c>
      <c r="Y28" s="17">
        <v>1.4285714285714299E-2</v>
      </c>
      <c r="Z28" s="17">
        <v>0</v>
      </c>
      <c r="AA28" s="17">
        <v>1.1111111111111099E-2</v>
      </c>
      <c r="AB28" s="17"/>
      <c r="AC28" s="17">
        <v>4.1612508435395802E-3</v>
      </c>
      <c r="AD28" s="17">
        <v>1.0982383432329001E-2</v>
      </c>
      <c r="AE28" s="17">
        <v>1.3923964137051799E-2</v>
      </c>
      <c r="AF28" s="17"/>
      <c r="AG28" s="17">
        <v>4.3075459979685397E-3</v>
      </c>
      <c r="AH28" s="17">
        <v>9.7469993848358707E-3</v>
      </c>
      <c r="AI28" s="17">
        <v>0</v>
      </c>
      <c r="AJ28" s="17">
        <v>0</v>
      </c>
      <c r="AK28" s="17">
        <v>2.2625617906142401E-2</v>
      </c>
      <c r="AL28" s="17"/>
      <c r="AM28" s="17">
        <v>1.7098163456861701E-2</v>
      </c>
      <c r="AN28" s="17">
        <v>1.55265879328548E-2</v>
      </c>
      <c r="AO28" s="17">
        <v>8.2134608105109298E-3</v>
      </c>
      <c r="AP28" s="17">
        <v>0</v>
      </c>
      <c r="AQ28" s="17">
        <v>3.9307395106195298E-2</v>
      </c>
      <c r="AR28" s="17"/>
      <c r="AS28" s="17">
        <v>0</v>
      </c>
      <c r="AT28" s="17">
        <v>3.6329753019068499E-3</v>
      </c>
      <c r="AU28" s="17">
        <v>1.9018471882485299E-2</v>
      </c>
      <c r="AV28" s="17">
        <v>2.00824389613493E-2</v>
      </c>
      <c r="AW28" s="17"/>
      <c r="AX28" s="17">
        <v>8.8278781466050501E-3</v>
      </c>
      <c r="AY28" s="17"/>
      <c r="AZ28" s="17">
        <v>5.0197892313794002E-3</v>
      </c>
      <c r="BA28" s="17">
        <v>1.48825953474837E-2</v>
      </c>
      <c r="BB28" s="17">
        <v>0</v>
      </c>
      <c r="BC28" s="17"/>
      <c r="BD28" s="17">
        <v>6.32777338063865E-3</v>
      </c>
      <c r="BE28" s="17">
        <v>6.8498000946179199E-3</v>
      </c>
    </row>
    <row r="29" spans="2:57" x14ac:dyDescent="0.35">
      <c r="B29" s="18" t="s">
        <v>83</v>
      </c>
      <c r="C29" s="19">
        <v>7.3610669822035697E-3</v>
      </c>
      <c r="D29" s="19">
        <v>1.61432468065691E-2</v>
      </c>
      <c r="E29" s="19">
        <v>2.2308236343834501E-3</v>
      </c>
      <c r="F29" s="19"/>
      <c r="G29" s="19">
        <v>1.3961081970439999E-2</v>
      </c>
      <c r="H29" s="19">
        <v>5.0950427789209704E-3</v>
      </c>
      <c r="I29" s="19">
        <v>5.6044815290107203E-3</v>
      </c>
      <c r="J29" s="19">
        <v>0</v>
      </c>
      <c r="K29" s="19">
        <v>2.2106746358643799E-2</v>
      </c>
      <c r="L29" s="19">
        <v>0</v>
      </c>
      <c r="M29" s="19"/>
      <c r="N29" s="19">
        <v>1.1782114128622701E-2</v>
      </c>
      <c r="O29" s="19">
        <v>5.6632813491536496E-3</v>
      </c>
      <c r="P29" s="19">
        <v>0</v>
      </c>
      <c r="Q29" s="19">
        <v>0</v>
      </c>
      <c r="R29" s="19"/>
      <c r="S29" s="19">
        <v>0</v>
      </c>
      <c r="T29" s="19">
        <v>1.9047619047619001E-2</v>
      </c>
      <c r="U29" s="19">
        <v>0</v>
      </c>
      <c r="V29" s="19">
        <v>0</v>
      </c>
      <c r="W29" s="19">
        <v>1.6949152542372899E-2</v>
      </c>
      <c r="X29" s="19">
        <v>0</v>
      </c>
      <c r="Y29" s="19">
        <v>2.8571428571428598E-2</v>
      </c>
      <c r="Z29" s="19">
        <v>0</v>
      </c>
      <c r="AA29" s="19">
        <v>0</v>
      </c>
      <c r="AB29" s="19"/>
      <c r="AC29" s="19">
        <v>0</v>
      </c>
      <c r="AD29" s="19">
        <v>1.1483505150174499E-2</v>
      </c>
      <c r="AE29" s="19">
        <v>0</v>
      </c>
      <c r="AF29" s="19"/>
      <c r="AG29" s="19">
        <v>1.33865275629176E-2</v>
      </c>
      <c r="AH29" s="19">
        <v>7.2305247672793402E-3</v>
      </c>
      <c r="AI29" s="19">
        <v>0</v>
      </c>
      <c r="AJ29" s="19">
        <v>0</v>
      </c>
      <c r="AK29" s="19">
        <v>0</v>
      </c>
      <c r="AL29" s="19"/>
      <c r="AM29" s="19">
        <v>0</v>
      </c>
      <c r="AN29" s="19">
        <v>0</v>
      </c>
      <c r="AO29" s="19">
        <v>1.12722402366475E-2</v>
      </c>
      <c r="AP29" s="19">
        <v>0</v>
      </c>
      <c r="AQ29" s="19">
        <v>9.3301069702617395E-2</v>
      </c>
      <c r="AR29" s="19"/>
      <c r="AS29" s="19">
        <v>2.2068293133742801E-2</v>
      </c>
      <c r="AT29" s="19">
        <v>0</v>
      </c>
      <c r="AU29" s="19">
        <v>6.6794460991525199E-3</v>
      </c>
      <c r="AV29" s="19">
        <v>0</v>
      </c>
      <c r="AW29" s="19"/>
      <c r="AX29" s="19">
        <v>7.5088057597972697E-3</v>
      </c>
      <c r="AY29" s="19"/>
      <c r="AZ29" s="19">
        <v>9.0635083344350297E-3</v>
      </c>
      <c r="BA29" s="19">
        <v>3.8960014501777901E-3</v>
      </c>
      <c r="BB29" s="19">
        <v>1.04369834758652E-2</v>
      </c>
      <c r="BC29" s="19"/>
      <c r="BD29" s="19">
        <v>1.7202167008967199E-2</v>
      </c>
      <c r="BE29" s="19">
        <v>0</v>
      </c>
    </row>
    <row r="30" spans="2:57" x14ac:dyDescent="0.35">
      <c r="B30" s="16"/>
    </row>
    <row r="31" spans="2:57" x14ac:dyDescent="0.35">
      <c r="B31" t="s">
        <v>86</v>
      </c>
    </row>
    <row r="32" spans="2:57" x14ac:dyDescent="0.35">
      <c r="B32" t="s">
        <v>87</v>
      </c>
    </row>
    <row r="34" spans="2:2" x14ac:dyDescent="0.35">
      <c r="B3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E32"/>
  <sheetViews>
    <sheetView showGridLines="0" topLeftCell="A2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151</v>
      </c>
      <c r="C9" s="17">
        <v>0.371815828668145</v>
      </c>
      <c r="D9" s="17">
        <v>0.29933516597780802</v>
      </c>
      <c r="E9" s="17">
        <v>0.41371932557694902</v>
      </c>
      <c r="F9" s="17"/>
      <c r="G9" s="17">
        <v>0.18387907121595801</v>
      </c>
      <c r="H9" s="17">
        <v>0.29126548997930402</v>
      </c>
      <c r="I9" s="17">
        <v>0.35976780502757399</v>
      </c>
      <c r="J9" s="17">
        <v>0.47537919994219202</v>
      </c>
      <c r="K9" s="17">
        <v>0.45964378104204701</v>
      </c>
      <c r="L9" s="17">
        <v>0.63568686614251801</v>
      </c>
      <c r="M9" s="17"/>
      <c r="N9" s="17">
        <v>0.42005876055068297</v>
      </c>
      <c r="O9" s="17">
        <v>0.345464520777022</v>
      </c>
      <c r="P9" s="17">
        <v>0.31122367437016801</v>
      </c>
      <c r="Q9" s="17">
        <v>0.26518024326039802</v>
      </c>
      <c r="R9" s="17"/>
      <c r="S9" s="17">
        <v>0.241666666666667</v>
      </c>
      <c r="T9" s="17">
        <v>0.38095238095238099</v>
      </c>
      <c r="U9" s="17">
        <v>0.29411764705882398</v>
      </c>
      <c r="V9" s="17">
        <v>0.39682539682539703</v>
      </c>
      <c r="W9" s="17">
        <v>0.40677966101694901</v>
      </c>
      <c r="X9" s="17">
        <v>0.392405063291139</v>
      </c>
      <c r="Y9" s="17">
        <v>0.442857142857143</v>
      </c>
      <c r="Z9" s="17">
        <v>0.39534883720930197</v>
      </c>
      <c r="AA9" s="17">
        <v>0.45555555555555599</v>
      </c>
      <c r="AB9" s="17"/>
      <c r="AC9" s="17">
        <v>0.421978435638453</v>
      </c>
      <c r="AD9" s="17">
        <v>0.36320459378363901</v>
      </c>
      <c r="AE9" s="17">
        <v>0.299203359696394</v>
      </c>
      <c r="AF9" s="17"/>
      <c r="AG9" s="17">
        <v>0.40004137962956399</v>
      </c>
      <c r="AH9" s="17">
        <v>0.36932154780905502</v>
      </c>
      <c r="AI9" s="17">
        <v>0.41460347127424202</v>
      </c>
      <c r="AJ9" s="17">
        <v>0.39246902056161198</v>
      </c>
      <c r="AK9" s="17">
        <v>0.28684352824543102</v>
      </c>
      <c r="AL9" s="17"/>
      <c r="AM9" s="17">
        <v>0.33141056940667801</v>
      </c>
      <c r="AN9" s="17">
        <v>0.33778805415557001</v>
      </c>
      <c r="AO9" s="17">
        <v>0.36226777705163099</v>
      </c>
      <c r="AP9" s="17">
        <v>0.41472199644612201</v>
      </c>
      <c r="AQ9" s="17">
        <v>0.39417022769553101</v>
      </c>
      <c r="AR9" s="17"/>
      <c r="AS9" s="17">
        <v>0.41912577616952101</v>
      </c>
      <c r="AT9" s="17">
        <v>0.33230163828876502</v>
      </c>
      <c r="AU9" s="17">
        <v>0.415199445969968</v>
      </c>
      <c r="AV9" s="17">
        <v>0.32066117373186698</v>
      </c>
      <c r="AW9" s="17"/>
      <c r="AX9" s="17">
        <v>0.39085776021103602</v>
      </c>
      <c r="AY9" s="17"/>
      <c r="AZ9" s="17">
        <v>0.31683603146671202</v>
      </c>
      <c r="BA9" s="17">
        <v>0.32434108614264701</v>
      </c>
      <c r="BB9" s="17">
        <v>0.49861508635472501</v>
      </c>
      <c r="BC9" s="17"/>
      <c r="BD9" s="17">
        <v>0.419617756131414</v>
      </c>
      <c r="BE9" s="17">
        <v>0.31295527228746101</v>
      </c>
    </row>
    <row r="10" spans="2:57" ht="58" x14ac:dyDescent="0.35">
      <c r="B10" s="18" t="s">
        <v>152</v>
      </c>
      <c r="C10" s="17">
        <v>0.32289961679693602</v>
      </c>
      <c r="D10" s="17">
        <v>0.31333375817534698</v>
      </c>
      <c r="E10" s="17">
        <v>0.32534170602358298</v>
      </c>
      <c r="F10" s="17"/>
      <c r="G10" s="17">
        <v>0.33113976040978299</v>
      </c>
      <c r="H10" s="17">
        <v>0.42473734063169699</v>
      </c>
      <c r="I10" s="17">
        <v>0.34665774320102699</v>
      </c>
      <c r="J10" s="17">
        <v>0.19832834394604901</v>
      </c>
      <c r="K10" s="17">
        <v>0.25283099189477798</v>
      </c>
      <c r="L10" s="17">
        <v>0.25069690841562098</v>
      </c>
      <c r="M10" s="17"/>
      <c r="N10" s="17">
        <v>0.32421046791336</v>
      </c>
      <c r="O10" s="17">
        <v>0.36229263041191601</v>
      </c>
      <c r="P10" s="17">
        <v>0.31774915490050598</v>
      </c>
      <c r="Q10" s="17">
        <v>0.23338408792360801</v>
      </c>
      <c r="R10" s="17"/>
      <c r="S10" s="17">
        <v>0.33333333333333298</v>
      </c>
      <c r="T10" s="17">
        <v>0.39047619047618998</v>
      </c>
      <c r="U10" s="17">
        <v>0.32352941176470601</v>
      </c>
      <c r="V10" s="17">
        <v>0.25396825396825401</v>
      </c>
      <c r="W10" s="17">
        <v>0.27118644067796599</v>
      </c>
      <c r="X10" s="17">
        <v>0.291139240506329</v>
      </c>
      <c r="Y10" s="17">
        <v>0.38571428571428601</v>
      </c>
      <c r="Z10" s="17">
        <v>0.372093023255814</v>
      </c>
      <c r="AA10" s="17">
        <v>0.27777777777777801</v>
      </c>
      <c r="AB10" s="17"/>
      <c r="AC10" s="17">
        <v>0.300132771019953</v>
      </c>
      <c r="AD10" s="17">
        <v>0.33019432801825399</v>
      </c>
      <c r="AE10" s="17">
        <v>0.36530387033372402</v>
      </c>
      <c r="AF10" s="17"/>
      <c r="AG10" s="17">
        <v>0.26081614186194801</v>
      </c>
      <c r="AH10" s="17">
        <v>0.33179032737115699</v>
      </c>
      <c r="AI10" s="17">
        <v>0.40199633707826998</v>
      </c>
      <c r="AJ10" s="17">
        <v>0.21919825984191299</v>
      </c>
      <c r="AK10" s="17">
        <v>0.33953188846205001</v>
      </c>
      <c r="AL10" s="17"/>
      <c r="AM10" s="17">
        <v>0.198514581939154</v>
      </c>
      <c r="AN10" s="17">
        <v>0.345269481281061</v>
      </c>
      <c r="AO10" s="17">
        <v>0.33115250241335098</v>
      </c>
      <c r="AP10" s="17">
        <v>0.33673409396016002</v>
      </c>
      <c r="AQ10" s="17">
        <v>0.31128231096479703</v>
      </c>
      <c r="AR10" s="17"/>
      <c r="AS10" s="17">
        <v>0.328030774592871</v>
      </c>
      <c r="AT10" s="17">
        <v>0.336082051405246</v>
      </c>
      <c r="AU10" s="17">
        <v>0.28500699980758298</v>
      </c>
      <c r="AV10" s="17">
        <v>0.33681916129322897</v>
      </c>
      <c r="AW10" s="17"/>
      <c r="AX10" s="17">
        <v>0.32567786814940702</v>
      </c>
      <c r="AY10" s="17"/>
      <c r="AZ10" s="17">
        <v>0.338812849403965</v>
      </c>
      <c r="BA10" s="17">
        <v>0.35699189854209401</v>
      </c>
      <c r="BB10" s="17">
        <v>0.25990803955137798</v>
      </c>
      <c r="BC10" s="17"/>
      <c r="BD10" s="17">
        <v>0.32040617719699599</v>
      </c>
      <c r="BE10" s="17">
        <v>0.34113337348908901</v>
      </c>
    </row>
    <row r="11" spans="2:57" ht="43.5" x14ac:dyDescent="0.35">
      <c r="B11" s="18" t="s">
        <v>153</v>
      </c>
      <c r="C11" s="17">
        <v>0.306168754874243</v>
      </c>
      <c r="D11" s="17">
        <v>0.28841436561839801</v>
      </c>
      <c r="E11" s="17">
        <v>0.318049792758824</v>
      </c>
      <c r="F11" s="17"/>
      <c r="G11" s="17">
        <v>0.36284265669552002</v>
      </c>
      <c r="H11" s="17">
        <v>0.26715367707293097</v>
      </c>
      <c r="I11" s="17">
        <v>0.28820693909266398</v>
      </c>
      <c r="J11" s="17">
        <v>0.39146778353379202</v>
      </c>
      <c r="K11" s="17">
        <v>0.27803616366571499</v>
      </c>
      <c r="L11" s="17">
        <v>0.28868822801984501</v>
      </c>
      <c r="M11" s="17"/>
      <c r="N11" s="17">
        <v>0.35980252347449299</v>
      </c>
      <c r="O11" s="17">
        <v>0.23964500683987799</v>
      </c>
      <c r="P11" s="17">
        <v>0.261253103847148</v>
      </c>
      <c r="Q11" s="17">
        <v>0.26537388209328999</v>
      </c>
      <c r="R11" s="17"/>
      <c r="S11" s="17">
        <v>0.21666666666666701</v>
      </c>
      <c r="T11" s="17">
        <v>0.28571428571428598</v>
      </c>
      <c r="U11" s="17">
        <v>0.35294117647058798</v>
      </c>
      <c r="V11" s="17">
        <v>0.317460317460317</v>
      </c>
      <c r="W11" s="17">
        <v>0.22033898305084701</v>
      </c>
      <c r="X11" s="17">
        <v>0.316455696202532</v>
      </c>
      <c r="Y11" s="17">
        <v>0.41428571428571398</v>
      </c>
      <c r="Z11" s="17">
        <v>0.34883720930232598</v>
      </c>
      <c r="AA11" s="17">
        <v>0.344444444444444</v>
      </c>
      <c r="AB11" s="17"/>
      <c r="AC11" s="17">
        <v>0.30769067520710802</v>
      </c>
      <c r="AD11" s="17">
        <v>0.29816315978836599</v>
      </c>
      <c r="AE11" s="17">
        <v>0.33508045793604901</v>
      </c>
      <c r="AF11" s="17"/>
      <c r="AG11" s="17">
        <v>0.28769300320082802</v>
      </c>
      <c r="AH11" s="17">
        <v>0.29405298781870998</v>
      </c>
      <c r="AI11" s="17">
        <v>0.37598842490385898</v>
      </c>
      <c r="AJ11" s="17">
        <v>0.38833271959647497</v>
      </c>
      <c r="AK11" s="17">
        <v>0.33573626317851002</v>
      </c>
      <c r="AL11" s="17"/>
      <c r="AM11" s="17">
        <v>0.28237901297734402</v>
      </c>
      <c r="AN11" s="17">
        <v>0.33219005656670098</v>
      </c>
      <c r="AO11" s="17">
        <v>0.30211775187837703</v>
      </c>
      <c r="AP11" s="17">
        <v>0.32426207180723798</v>
      </c>
      <c r="AQ11" s="17">
        <v>0.30797069892288398</v>
      </c>
      <c r="AR11" s="17"/>
      <c r="AS11" s="17">
        <v>0.34653109557641099</v>
      </c>
      <c r="AT11" s="17">
        <v>0.239680437841535</v>
      </c>
      <c r="AU11" s="17">
        <v>0.36085361906555002</v>
      </c>
      <c r="AV11" s="17">
        <v>0.31390561384563898</v>
      </c>
      <c r="AW11" s="17"/>
      <c r="AX11" s="17">
        <v>0.30733866271161803</v>
      </c>
      <c r="AY11" s="17"/>
      <c r="AZ11" s="17">
        <v>0.303145812952613</v>
      </c>
      <c r="BA11" s="17">
        <v>0.32710596493372701</v>
      </c>
      <c r="BB11" s="17">
        <v>0.28541107353887502</v>
      </c>
      <c r="BC11" s="17"/>
      <c r="BD11" s="17">
        <v>0.32210616897771099</v>
      </c>
      <c r="BE11" s="17">
        <v>0.26551515753685001</v>
      </c>
    </row>
    <row r="12" spans="2:57" ht="58" x14ac:dyDescent="0.35">
      <c r="B12" s="18" t="s">
        <v>154</v>
      </c>
      <c r="C12" s="17">
        <v>0.29864347866937102</v>
      </c>
      <c r="D12" s="17">
        <v>0.26831223959202</v>
      </c>
      <c r="E12" s="17">
        <v>0.31788565670396901</v>
      </c>
      <c r="F12" s="17"/>
      <c r="G12" s="17">
        <v>0.26180948941343402</v>
      </c>
      <c r="H12" s="17">
        <v>0.28042861657009099</v>
      </c>
      <c r="I12" s="17">
        <v>0.284414555280324</v>
      </c>
      <c r="J12" s="17">
        <v>0.31124404678330497</v>
      </c>
      <c r="K12" s="17">
        <v>0.29632587745942601</v>
      </c>
      <c r="L12" s="17">
        <v>0.49667895937024098</v>
      </c>
      <c r="M12" s="17"/>
      <c r="N12" s="17">
        <v>0.29152849443878198</v>
      </c>
      <c r="O12" s="17">
        <v>0.302269276999939</v>
      </c>
      <c r="P12" s="17">
        <v>0.27709742785559699</v>
      </c>
      <c r="Q12" s="17">
        <v>0.35167475805168302</v>
      </c>
      <c r="R12" s="17"/>
      <c r="S12" s="17">
        <v>0.34166666666666701</v>
      </c>
      <c r="T12" s="17">
        <v>0.33333333333333298</v>
      </c>
      <c r="U12" s="17">
        <v>0.29411764705882398</v>
      </c>
      <c r="V12" s="17">
        <v>0.25396825396825401</v>
      </c>
      <c r="W12" s="17">
        <v>0.25423728813559299</v>
      </c>
      <c r="X12" s="17">
        <v>0.278481012658228</v>
      </c>
      <c r="Y12" s="17">
        <v>0.22857142857142901</v>
      </c>
      <c r="Z12" s="17">
        <v>0.32558139534883701</v>
      </c>
      <c r="AA12" s="17">
        <v>0.33333333333333298</v>
      </c>
      <c r="AB12" s="17"/>
      <c r="AC12" s="17">
        <v>0.30391439058011899</v>
      </c>
      <c r="AD12" s="17">
        <v>0.29198757930446601</v>
      </c>
      <c r="AE12" s="17">
        <v>0.32245274570006999</v>
      </c>
      <c r="AF12" s="17"/>
      <c r="AG12" s="17">
        <v>0.30519105598226598</v>
      </c>
      <c r="AH12" s="17">
        <v>0.26975808238541199</v>
      </c>
      <c r="AI12" s="17">
        <v>0.35598768310795298</v>
      </c>
      <c r="AJ12" s="17">
        <v>0</v>
      </c>
      <c r="AK12" s="17">
        <v>0.29931652330187097</v>
      </c>
      <c r="AL12" s="17"/>
      <c r="AM12" s="17">
        <v>0.26500145049621199</v>
      </c>
      <c r="AN12" s="17">
        <v>0.35200951069705799</v>
      </c>
      <c r="AO12" s="17">
        <v>0.26992861451849998</v>
      </c>
      <c r="AP12" s="17">
        <v>0.33874359151560601</v>
      </c>
      <c r="AQ12" s="17">
        <v>0.180457232167549</v>
      </c>
      <c r="AR12" s="17"/>
      <c r="AS12" s="17">
        <v>0.30118861632780097</v>
      </c>
      <c r="AT12" s="17">
        <v>0.27735691859967498</v>
      </c>
      <c r="AU12" s="17">
        <v>0.31675457153130898</v>
      </c>
      <c r="AV12" s="17">
        <v>0.31823681324758302</v>
      </c>
      <c r="AW12" s="17"/>
      <c r="AX12" s="17">
        <v>0.28634241627502399</v>
      </c>
      <c r="AY12" s="17"/>
      <c r="AZ12" s="17">
        <v>0.31480339920890699</v>
      </c>
      <c r="BA12" s="17">
        <v>0.26257690945057099</v>
      </c>
      <c r="BB12" s="17">
        <v>0.32328384936625898</v>
      </c>
      <c r="BC12" s="17"/>
      <c r="BD12" s="17">
        <v>0.27891749050794001</v>
      </c>
      <c r="BE12" s="17">
        <v>0.29359364821873901</v>
      </c>
    </row>
    <row r="13" spans="2:57" x14ac:dyDescent="0.35">
      <c r="B13" s="18" t="s">
        <v>155</v>
      </c>
      <c r="C13" s="17">
        <v>0.28686393910483199</v>
      </c>
      <c r="D13" s="17">
        <v>0.25136785276228002</v>
      </c>
      <c r="E13" s="17">
        <v>0.30438631985027498</v>
      </c>
      <c r="F13" s="17"/>
      <c r="G13" s="17">
        <v>0.20012187990241401</v>
      </c>
      <c r="H13" s="17">
        <v>0.31042266801959301</v>
      </c>
      <c r="I13" s="17">
        <v>0.32253833956815697</v>
      </c>
      <c r="J13" s="17">
        <v>0.26759278344966098</v>
      </c>
      <c r="K13" s="17">
        <v>0.25990329812801299</v>
      </c>
      <c r="L13" s="17">
        <v>0.28744550989362899</v>
      </c>
      <c r="M13" s="17"/>
      <c r="N13" s="17">
        <v>0.27789535097681101</v>
      </c>
      <c r="O13" s="17">
        <v>0.26551472681681798</v>
      </c>
      <c r="P13" s="17">
        <v>0.31526447727164703</v>
      </c>
      <c r="Q13" s="17">
        <v>0.34066304461139801</v>
      </c>
      <c r="R13" s="17"/>
      <c r="S13" s="17">
        <v>0.25833333333333303</v>
      </c>
      <c r="T13" s="17">
        <v>0.22857142857142901</v>
      </c>
      <c r="U13" s="17">
        <v>0.29411764705882398</v>
      </c>
      <c r="V13" s="17">
        <v>0.317460317460317</v>
      </c>
      <c r="W13" s="17">
        <v>0.322033898305085</v>
      </c>
      <c r="X13" s="17">
        <v>0.291139240506329</v>
      </c>
      <c r="Y13" s="17">
        <v>0.27142857142857102</v>
      </c>
      <c r="Z13" s="17">
        <v>0.32558139534883701</v>
      </c>
      <c r="AA13" s="17">
        <v>0.33333333333333298</v>
      </c>
      <c r="AB13" s="17"/>
      <c r="AC13" s="17">
        <v>0.27604980070089102</v>
      </c>
      <c r="AD13" s="17">
        <v>0.30380543444022501</v>
      </c>
      <c r="AE13" s="17">
        <v>0.25777642707192799</v>
      </c>
      <c r="AF13" s="17"/>
      <c r="AG13" s="17">
        <v>0.31604553713998201</v>
      </c>
      <c r="AH13" s="17">
        <v>0.31199049516920802</v>
      </c>
      <c r="AI13" s="17">
        <v>0.24779922926794401</v>
      </c>
      <c r="AJ13" s="17">
        <v>0</v>
      </c>
      <c r="AK13" s="17">
        <v>0.20339637572733801</v>
      </c>
      <c r="AL13" s="17"/>
      <c r="AM13" s="17">
        <v>0.29896778344400099</v>
      </c>
      <c r="AN13" s="17">
        <v>0.28611743051743499</v>
      </c>
      <c r="AO13" s="17">
        <v>0.28047974769987299</v>
      </c>
      <c r="AP13" s="17">
        <v>0.30865044770036998</v>
      </c>
      <c r="AQ13" s="17">
        <v>8.5957929957503995E-2</v>
      </c>
      <c r="AR13" s="17"/>
      <c r="AS13" s="17">
        <v>0.29798346607811499</v>
      </c>
      <c r="AT13" s="17">
        <v>0.25343752675130399</v>
      </c>
      <c r="AU13" s="17">
        <v>0.35533063185174102</v>
      </c>
      <c r="AV13" s="17">
        <v>0.24878011000029801</v>
      </c>
      <c r="AW13" s="17"/>
      <c r="AX13" s="17">
        <v>0.28120668690988199</v>
      </c>
      <c r="AY13" s="17"/>
      <c r="AZ13" s="17">
        <v>0.29067796408475799</v>
      </c>
      <c r="BA13" s="17">
        <v>0.28377618324246501</v>
      </c>
      <c r="BB13" s="17">
        <v>0.29159052138889902</v>
      </c>
      <c r="BC13" s="17"/>
      <c r="BD13" s="17">
        <v>0.304547602851586</v>
      </c>
      <c r="BE13" s="17">
        <v>0.256174344090498</v>
      </c>
    </row>
    <row r="14" spans="2:57" ht="43.5" x14ac:dyDescent="0.35">
      <c r="B14" s="18" t="s">
        <v>156</v>
      </c>
      <c r="C14" s="17">
        <v>0.281374639996889</v>
      </c>
      <c r="D14" s="17">
        <v>0.22702381693892201</v>
      </c>
      <c r="E14" s="17">
        <v>0.31243086412383803</v>
      </c>
      <c r="F14" s="17"/>
      <c r="G14" s="17">
        <v>0.27844324450533597</v>
      </c>
      <c r="H14" s="17">
        <v>0.23638504537206101</v>
      </c>
      <c r="I14" s="17">
        <v>0.31798046202672797</v>
      </c>
      <c r="J14" s="17">
        <v>0.240475260375688</v>
      </c>
      <c r="K14" s="17">
        <v>0.340568087527722</v>
      </c>
      <c r="L14" s="17">
        <v>0.31568714287465499</v>
      </c>
      <c r="M14" s="17"/>
      <c r="N14" s="17">
        <v>0.28248846837130598</v>
      </c>
      <c r="O14" s="17">
        <v>0.25724230898261202</v>
      </c>
      <c r="P14" s="17">
        <v>0.30972064797384802</v>
      </c>
      <c r="Q14" s="17">
        <v>0.29650943237418698</v>
      </c>
      <c r="R14" s="17"/>
      <c r="S14" s="17">
        <v>0.28333333333333299</v>
      </c>
      <c r="T14" s="17">
        <v>0.32380952380952399</v>
      </c>
      <c r="U14" s="17">
        <v>0.26470588235294101</v>
      </c>
      <c r="V14" s="17">
        <v>0.25396825396825401</v>
      </c>
      <c r="W14" s="17">
        <v>0.27118644067796599</v>
      </c>
      <c r="X14" s="17">
        <v>0.316455696202532</v>
      </c>
      <c r="Y14" s="17">
        <v>0.3</v>
      </c>
      <c r="Z14" s="17">
        <v>0.232558139534884</v>
      </c>
      <c r="AA14" s="17">
        <v>0.24444444444444399</v>
      </c>
      <c r="AB14" s="17"/>
      <c r="AC14" s="17">
        <v>0.248823952138749</v>
      </c>
      <c r="AD14" s="17">
        <v>0.28218350760779298</v>
      </c>
      <c r="AE14" s="17">
        <v>0.40044728440566202</v>
      </c>
      <c r="AF14" s="17"/>
      <c r="AG14" s="17">
        <v>0.26587339219366302</v>
      </c>
      <c r="AH14" s="17">
        <v>0.26021206551041698</v>
      </c>
      <c r="AI14" s="17">
        <v>0.35645190941450899</v>
      </c>
      <c r="AJ14" s="17">
        <v>0.61166728040352503</v>
      </c>
      <c r="AK14" s="17">
        <v>0.32423417453482001</v>
      </c>
      <c r="AL14" s="17"/>
      <c r="AM14" s="17">
        <v>0.37115365715144399</v>
      </c>
      <c r="AN14" s="17">
        <v>0.27556431688509297</v>
      </c>
      <c r="AO14" s="17">
        <v>0.27494852610495801</v>
      </c>
      <c r="AP14" s="17">
        <v>0.23170372523146501</v>
      </c>
      <c r="AQ14" s="17">
        <v>0.21522915860764499</v>
      </c>
      <c r="AR14" s="17"/>
      <c r="AS14" s="17">
        <v>0.26483599518067202</v>
      </c>
      <c r="AT14" s="17">
        <v>0.26813280159068698</v>
      </c>
      <c r="AU14" s="17">
        <v>0.33006925571310403</v>
      </c>
      <c r="AV14" s="17">
        <v>0.27209369442843701</v>
      </c>
      <c r="AW14" s="17"/>
      <c r="AX14" s="17">
        <v>0.27480139240145202</v>
      </c>
      <c r="AY14" s="17"/>
      <c r="AZ14" s="17">
        <v>0.27683257868904299</v>
      </c>
      <c r="BA14" s="17">
        <v>0.28258745242120598</v>
      </c>
      <c r="BB14" s="17">
        <v>0.28033765180929499</v>
      </c>
      <c r="BC14" s="17"/>
      <c r="BD14" s="17">
        <v>0.312016090373685</v>
      </c>
      <c r="BE14" s="17">
        <v>0.237576746272851</v>
      </c>
    </row>
    <row r="15" spans="2:57" ht="29" x14ac:dyDescent="0.35">
      <c r="B15" s="18" t="s">
        <v>157</v>
      </c>
      <c r="C15" s="17">
        <v>0.27338676454810501</v>
      </c>
      <c r="D15" s="17">
        <v>0.28131507079469598</v>
      </c>
      <c r="E15" s="17">
        <v>0.27000951305034798</v>
      </c>
      <c r="F15" s="17"/>
      <c r="G15" s="17">
        <v>0.17631538794606899</v>
      </c>
      <c r="H15" s="17">
        <v>0.22726962747780699</v>
      </c>
      <c r="I15" s="17">
        <v>0.25341112698880502</v>
      </c>
      <c r="J15" s="17">
        <v>0.28800664458727399</v>
      </c>
      <c r="K15" s="17">
        <v>0.38702148689921301</v>
      </c>
      <c r="L15" s="17">
        <v>0.444956924335139</v>
      </c>
      <c r="M15" s="17"/>
      <c r="N15" s="17">
        <v>0.32924952342438502</v>
      </c>
      <c r="O15" s="17">
        <v>0.247811607599879</v>
      </c>
      <c r="P15" s="17">
        <v>0.20883556010799401</v>
      </c>
      <c r="Q15" s="17">
        <v>0.14716794369760799</v>
      </c>
      <c r="R15" s="17"/>
      <c r="S15" s="17">
        <v>0.233333333333333</v>
      </c>
      <c r="T15" s="17">
        <v>0.29523809523809502</v>
      </c>
      <c r="U15" s="17">
        <v>0.20588235294117599</v>
      </c>
      <c r="V15" s="17">
        <v>0.25396825396825401</v>
      </c>
      <c r="W15" s="17">
        <v>0.27118644067796599</v>
      </c>
      <c r="X15" s="17">
        <v>0.291139240506329</v>
      </c>
      <c r="Y15" s="17">
        <v>0.214285714285714</v>
      </c>
      <c r="Z15" s="17">
        <v>0.232558139534884</v>
      </c>
      <c r="AA15" s="17">
        <v>0.41111111111111098</v>
      </c>
      <c r="AB15" s="17"/>
      <c r="AC15" s="17">
        <v>0.30493098492022302</v>
      </c>
      <c r="AD15" s="17">
        <v>0.27605407421306699</v>
      </c>
      <c r="AE15" s="17">
        <v>0.22257834202031501</v>
      </c>
      <c r="AF15" s="17"/>
      <c r="AG15" s="17">
        <v>0.36229648899136702</v>
      </c>
      <c r="AH15" s="17">
        <v>0.22251951391960201</v>
      </c>
      <c r="AI15" s="17">
        <v>0.20603618637443399</v>
      </c>
      <c r="AJ15" s="17">
        <v>0.57716385061359399</v>
      </c>
      <c r="AK15" s="17">
        <v>0.323910762461665</v>
      </c>
      <c r="AL15" s="17"/>
      <c r="AM15" s="17">
        <v>0.201646833388376</v>
      </c>
      <c r="AN15" s="17">
        <v>0.183740893795171</v>
      </c>
      <c r="AO15" s="17">
        <v>0.28048978049170498</v>
      </c>
      <c r="AP15" s="17">
        <v>0.36616360717737401</v>
      </c>
      <c r="AQ15" s="17">
        <v>0.22065415018404499</v>
      </c>
      <c r="AR15" s="17"/>
      <c r="AS15" s="17">
        <v>0.270744365512118</v>
      </c>
      <c r="AT15" s="17">
        <v>0.25129740013987301</v>
      </c>
      <c r="AU15" s="17">
        <v>0.29348088028205299</v>
      </c>
      <c r="AV15" s="17">
        <v>0.30103217880489402</v>
      </c>
      <c r="AW15" s="17"/>
      <c r="AX15" s="17">
        <v>0.26775491433680998</v>
      </c>
      <c r="AY15" s="17"/>
      <c r="AZ15" s="17">
        <v>0.243020052437664</v>
      </c>
      <c r="BA15" s="17">
        <v>0.24845421743391499</v>
      </c>
      <c r="BB15" s="17">
        <v>0.33026805530936998</v>
      </c>
      <c r="BC15" s="17"/>
      <c r="BD15" s="17">
        <v>0.274883395409805</v>
      </c>
      <c r="BE15" s="17">
        <v>0.26153998239302401</v>
      </c>
    </row>
    <row r="16" spans="2:57" ht="29" x14ac:dyDescent="0.35">
      <c r="B16" s="18" t="s">
        <v>158</v>
      </c>
      <c r="C16" s="17">
        <v>0.27262268991021499</v>
      </c>
      <c r="D16" s="17">
        <v>0.234634319801616</v>
      </c>
      <c r="E16" s="17">
        <v>0.29624572718306502</v>
      </c>
      <c r="F16" s="17"/>
      <c r="G16" s="17">
        <v>0.302040605988038</v>
      </c>
      <c r="H16" s="17">
        <v>0.221528888535728</v>
      </c>
      <c r="I16" s="17">
        <v>0.29583479441038502</v>
      </c>
      <c r="J16" s="17">
        <v>0.27481195821346399</v>
      </c>
      <c r="K16" s="17">
        <v>0.32396585277317103</v>
      </c>
      <c r="L16" s="17">
        <v>0.22537761876041501</v>
      </c>
      <c r="M16" s="17"/>
      <c r="N16" s="17">
        <v>0.28074735599921702</v>
      </c>
      <c r="O16" s="17">
        <v>0.224950147609733</v>
      </c>
      <c r="P16" s="17">
        <v>0.31728568715871502</v>
      </c>
      <c r="Q16" s="17">
        <v>0.30455106482343403</v>
      </c>
      <c r="R16" s="17"/>
      <c r="S16" s="17">
        <v>0.21666666666666701</v>
      </c>
      <c r="T16" s="17">
        <v>0.22857142857142901</v>
      </c>
      <c r="U16" s="17">
        <v>0.29411764705882398</v>
      </c>
      <c r="V16" s="17">
        <v>0.34920634920634902</v>
      </c>
      <c r="W16" s="17">
        <v>0.28813559322033899</v>
      </c>
      <c r="X16" s="17">
        <v>0.227848101265823</v>
      </c>
      <c r="Y16" s="17">
        <v>0.32857142857142901</v>
      </c>
      <c r="Z16" s="17">
        <v>0.32558139534883701</v>
      </c>
      <c r="AA16" s="17">
        <v>0.27777777777777801</v>
      </c>
      <c r="AB16" s="17"/>
      <c r="AC16" s="17">
        <v>0.27266146172453498</v>
      </c>
      <c r="AD16" s="17">
        <v>0.25634282951231102</v>
      </c>
      <c r="AE16" s="17">
        <v>0.31346953140031403</v>
      </c>
      <c r="AF16" s="17"/>
      <c r="AG16" s="17">
        <v>0.27912395724429701</v>
      </c>
      <c r="AH16" s="17">
        <v>0.257904788674503</v>
      </c>
      <c r="AI16" s="17">
        <v>0.25377628941158498</v>
      </c>
      <c r="AJ16" s="17">
        <v>0</v>
      </c>
      <c r="AK16" s="17">
        <v>0.37080426571184799</v>
      </c>
      <c r="AL16" s="17"/>
      <c r="AM16" s="17">
        <v>0.264054928506191</v>
      </c>
      <c r="AN16" s="17">
        <v>0.26955625401866001</v>
      </c>
      <c r="AO16" s="17">
        <v>0.29493834290978599</v>
      </c>
      <c r="AP16" s="17">
        <v>0.23293239365485599</v>
      </c>
      <c r="AQ16" s="17">
        <v>0.22444407907210101</v>
      </c>
      <c r="AR16" s="17"/>
      <c r="AS16" s="17">
        <v>0.255767366977393</v>
      </c>
      <c r="AT16" s="17">
        <v>0.23438020689861</v>
      </c>
      <c r="AU16" s="17">
        <v>0.35016352035356202</v>
      </c>
      <c r="AV16" s="17">
        <v>0.28138203133779299</v>
      </c>
      <c r="AW16" s="17"/>
      <c r="AX16" s="17">
        <v>0.27135891271660301</v>
      </c>
      <c r="AY16" s="17"/>
      <c r="AZ16" s="17">
        <v>0.29655791469687398</v>
      </c>
      <c r="BA16" s="17">
        <v>0.238049037659884</v>
      </c>
      <c r="BB16" s="17">
        <v>0.28145742410439001</v>
      </c>
      <c r="BC16" s="17"/>
      <c r="BD16" s="17">
        <v>0.25074538708159699</v>
      </c>
      <c r="BE16" s="17">
        <v>0.26771287767158403</v>
      </c>
    </row>
    <row r="17" spans="2:57" ht="43.5" x14ac:dyDescent="0.35">
      <c r="B17" s="18" t="s">
        <v>159</v>
      </c>
      <c r="C17" s="17">
        <v>0.248438402093657</v>
      </c>
      <c r="D17" s="17">
        <v>0.23206915691845401</v>
      </c>
      <c r="E17" s="17">
        <v>0.25923338641941002</v>
      </c>
      <c r="F17" s="17"/>
      <c r="G17" s="17">
        <v>0.20295577838356299</v>
      </c>
      <c r="H17" s="17">
        <v>0.22728137514153901</v>
      </c>
      <c r="I17" s="17">
        <v>0.25669731338193402</v>
      </c>
      <c r="J17" s="17">
        <v>0.27854391010406898</v>
      </c>
      <c r="K17" s="17">
        <v>0.28273971223783601</v>
      </c>
      <c r="L17" s="17">
        <v>0.21597671693753301</v>
      </c>
      <c r="M17" s="17"/>
      <c r="N17" s="17">
        <v>0.23011979144584599</v>
      </c>
      <c r="O17" s="17">
        <v>0.254894234375105</v>
      </c>
      <c r="P17" s="17">
        <v>0.30920296336389602</v>
      </c>
      <c r="Q17" s="17">
        <v>0.24299072085163501</v>
      </c>
      <c r="R17" s="17"/>
      <c r="S17" s="17">
        <v>0.20833333333333301</v>
      </c>
      <c r="T17" s="17">
        <v>0.2</v>
      </c>
      <c r="U17" s="17">
        <v>0.35294117647058798</v>
      </c>
      <c r="V17" s="17">
        <v>0.25396825396825401</v>
      </c>
      <c r="W17" s="17">
        <v>0.28813559322033899</v>
      </c>
      <c r="X17" s="17">
        <v>0.291139240506329</v>
      </c>
      <c r="Y17" s="17">
        <v>0.14285714285714299</v>
      </c>
      <c r="Z17" s="17">
        <v>0.27906976744186002</v>
      </c>
      <c r="AA17" s="17">
        <v>0.27777777777777801</v>
      </c>
      <c r="AB17" s="17"/>
      <c r="AC17" s="17">
        <v>0.21980880465050101</v>
      </c>
      <c r="AD17" s="17">
        <v>0.29028899449113599</v>
      </c>
      <c r="AE17" s="17">
        <v>0.20587272943296001</v>
      </c>
      <c r="AF17" s="17"/>
      <c r="AG17" s="17">
        <v>0.227013008089548</v>
      </c>
      <c r="AH17" s="17">
        <v>0.272195835807791</v>
      </c>
      <c r="AI17" s="17">
        <v>0.32359233101546298</v>
      </c>
      <c r="AJ17" s="17">
        <v>0.18883113101711901</v>
      </c>
      <c r="AK17" s="17">
        <v>0.14996007858784999</v>
      </c>
      <c r="AL17" s="17"/>
      <c r="AM17" s="17">
        <v>0.168672063054952</v>
      </c>
      <c r="AN17" s="17">
        <v>0.266106872807577</v>
      </c>
      <c r="AO17" s="17">
        <v>0.23127814135061101</v>
      </c>
      <c r="AP17" s="17">
        <v>0.29425619164429501</v>
      </c>
      <c r="AQ17" s="17">
        <v>0.171411918952108</v>
      </c>
      <c r="AR17" s="17"/>
      <c r="AS17" s="17">
        <v>0.23193561558550099</v>
      </c>
      <c r="AT17" s="17">
        <v>0.29973451684911401</v>
      </c>
      <c r="AU17" s="17">
        <v>0.218110390814928</v>
      </c>
      <c r="AV17" s="17">
        <v>0.20037597971496501</v>
      </c>
      <c r="AW17" s="17"/>
      <c r="AX17" s="17">
        <v>0.25527238942786301</v>
      </c>
      <c r="AY17" s="17"/>
      <c r="AZ17" s="17">
        <v>0.22118833081334499</v>
      </c>
      <c r="BA17" s="17">
        <v>0.26062276547687802</v>
      </c>
      <c r="BB17" s="17">
        <v>0.27345566138500699</v>
      </c>
      <c r="BC17" s="17"/>
      <c r="BD17" s="17">
        <v>0.24146591356328201</v>
      </c>
      <c r="BE17" s="17">
        <v>0.26539075758436398</v>
      </c>
    </row>
    <row r="18" spans="2:57" ht="29" x14ac:dyDescent="0.35">
      <c r="B18" s="18" t="s">
        <v>160</v>
      </c>
      <c r="C18" s="17">
        <v>0.24337498810858199</v>
      </c>
      <c r="D18" s="17">
        <v>0.21576211418464999</v>
      </c>
      <c r="E18" s="17">
        <v>0.25828754625056899</v>
      </c>
      <c r="F18" s="17"/>
      <c r="G18" s="17">
        <v>0.37726422122299902</v>
      </c>
      <c r="H18" s="17">
        <v>0.24461019187581001</v>
      </c>
      <c r="I18" s="17">
        <v>0.17912539753279499</v>
      </c>
      <c r="J18" s="17">
        <v>0.27163801554676398</v>
      </c>
      <c r="K18" s="17">
        <v>0.25853764872683899</v>
      </c>
      <c r="L18" s="17">
        <v>0.167900471615376</v>
      </c>
      <c r="M18" s="17"/>
      <c r="N18" s="17">
        <v>0.239818198569997</v>
      </c>
      <c r="O18" s="17">
        <v>0.30148247147385199</v>
      </c>
      <c r="P18" s="17">
        <v>0.16299530508771501</v>
      </c>
      <c r="Q18" s="17">
        <v>0.21761450943747601</v>
      </c>
      <c r="R18" s="17"/>
      <c r="S18" s="17">
        <v>0.25833333333333303</v>
      </c>
      <c r="T18" s="17">
        <v>0.266666666666667</v>
      </c>
      <c r="U18" s="17">
        <v>0.20588235294117599</v>
      </c>
      <c r="V18" s="17">
        <v>0.238095238095238</v>
      </c>
      <c r="W18" s="17">
        <v>0.338983050847458</v>
      </c>
      <c r="X18" s="17">
        <v>0.253164556962025</v>
      </c>
      <c r="Y18" s="17">
        <v>0.22857142857142901</v>
      </c>
      <c r="Z18" s="17">
        <v>0.162790697674419</v>
      </c>
      <c r="AA18" s="17">
        <v>0.2</v>
      </c>
      <c r="AB18" s="17"/>
      <c r="AC18" s="17">
        <v>0.21323200028714001</v>
      </c>
      <c r="AD18" s="17">
        <v>0.26623178846544798</v>
      </c>
      <c r="AE18" s="17">
        <v>0.187659639390378</v>
      </c>
      <c r="AF18" s="17"/>
      <c r="AG18" s="17">
        <v>0.215923115700729</v>
      </c>
      <c r="AH18" s="17">
        <v>0.27552880627473803</v>
      </c>
      <c r="AI18" s="17">
        <v>0.28737323654354502</v>
      </c>
      <c r="AJ18" s="17">
        <v>0.21919825984191299</v>
      </c>
      <c r="AK18" s="17">
        <v>0.20540680888870499</v>
      </c>
      <c r="AL18" s="17"/>
      <c r="AM18" s="17">
        <v>0.21934170359821101</v>
      </c>
      <c r="AN18" s="17">
        <v>0.27114651194625899</v>
      </c>
      <c r="AO18" s="17">
        <v>0.23252968821038</v>
      </c>
      <c r="AP18" s="17">
        <v>0.25224791492082299</v>
      </c>
      <c r="AQ18" s="17">
        <v>0.260943803099283</v>
      </c>
      <c r="AR18" s="17"/>
      <c r="AS18" s="17">
        <v>0.20044949236926601</v>
      </c>
      <c r="AT18" s="17">
        <v>0.26519222272535098</v>
      </c>
      <c r="AU18" s="17">
        <v>0.25331565290028901</v>
      </c>
      <c r="AV18" s="17">
        <v>0.252857466241037</v>
      </c>
      <c r="AW18" s="17"/>
      <c r="AX18" s="17">
        <v>0.24060802854604799</v>
      </c>
      <c r="AY18" s="17"/>
      <c r="AZ18" s="17">
        <v>0.25698035985462597</v>
      </c>
      <c r="BA18" s="17">
        <v>0.25429841906219403</v>
      </c>
      <c r="BB18" s="17">
        <v>0.21297125627262101</v>
      </c>
      <c r="BC18" s="17"/>
      <c r="BD18" s="17">
        <v>0.216231145168195</v>
      </c>
      <c r="BE18" s="17">
        <v>0.27276638750967402</v>
      </c>
    </row>
    <row r="19" spans="2:57" ht="43.5" x14ac:dyDescent="0.35">
      <c r="B19" s="18" t="s">
        <v>161</v>
      </c>
      <c r="C19" s="17">
        <v>0.22004061172405401</v>
      </c>
      <c r="D19" s="17">
        <v>0.23602445220771101</v>
      </c>
      <c r="E19" s="17">
        <v>0.209203956804701</v>
      </c>
      <c r="F19" s="17"/>
      <c r="G19" s="17">
        <v>0.26898295060286698</v>
      </c>
      <c r="H19" s="17">
        <v>0.26331168312509501</v>
      </c>
      <c r="I19" s="17">
        <v>0.22202198293797401</v>
      </c>
      <c r="J19" s="17">
        <v>0.20929857595863099</v>
      </c>
      <c r="K19" s="17">
        <v>0.14068673894342101</v>
      </c>
      <c r="L19" s="17">
        <v>0.13865620423225899</v>
      </c>
      <c r="M19" s="17"/>
      <c r="N19" s="17">
        <v>0.21908862187221601</v>
      </c>
      <c r="O19" s="17">
        <v>0.245226538095455</v>
      </c>
      <c r="P19" s="17">
        <v>0.18341850553310099</v>
      </c>
      <c r="Q19" s="17">
        <v>0.21209307401388999</v>
      </c>
      <c r="R19" s="17"/>
      <c r="S19" s="17">
        <v>0.233333333333333</v>
      </c>
      <c r="T19" s="17">
        <v>0.25714285714285701</v>
      </c>
      <c r="U19" s="17">
        <v>0.20588235294117599</v>
      </c>
      <c r="V19" s="17">
        <v>0.238095238095238</v>
      </c>
      <c r="W19" s="17">
        <v>0.11864406779661001</v>
      </c>
      <c r="X19" s="17">
        <v>0.253164556962025</v>
      </c>
      <c r="Y19" s="17">
        <v>0.24285714285714299</v>
      </c>
      <c r="Z19" s="17">
        <v>0.186046511627907</v>
      </c>
      <c r="AA19" s="17">
        <v>0.18888888888888899</v>
      </c>
      <c r="AB19" s="17"/>
      <c r="AC19" s="17">
        <v>0.223753172679343</v>
      </c>
      <c r="AD19" s="17">
        <v>0.214883886122997</v>
      </c>
      <c r="AE19" s="17">
        <v>0.15565341476907199</v>
      </c>
      <c r="AF19" s="17"/>
      <c r="AG19" s="17">
        <v>0.16063781442609401</v>
      </c>
      <c r="AH19" s="17">
        <v>0.25358616364127001</v>
      </c>
      <c r="AI19" s="17">
        <v>0.20772760658412601</v>
      </c>
      <c r="AJ19" s="17">
        <v>0.21919825984191299</v>
      </c>
      <c r="AK19" s="17">
        <v>0.21767477967742499</v>
      </c>
      <c r="AL19" s="17"/>
      <c r="AM19" s="17">
        <v>0.153299966353555</v>
      </c>
      <c r="AN19" s="17">
        <v>0.22547323537021399</v>
      </c>
      <c r="AO19" s="17">
        <v>0.216108931770992</v>
      </c>
      <c r="AP19" s="17">
        <v>0.24781110073388499</v>
      </c>
      <c r="AQ19" s="17">
        <v>0.24968315447550499</v>
      </c>
      <c r="AR19" s="17"/>
      <c r="AS19" s="17">
        <v>0.18768502344172999</v>
      </c>
      <c r="AT19" s="17">
        <v>0.27783900010935703</v>
      </c>
      <c r="AU19" s="17">
        <v>0.15285443990373701</v>
      </c>
      <c r="AV19" s="17">
        <v>0.236329017633815</v>
      </c>
      <c r="AW19" s="17"/>
      <c r="AX19" s="17">
        <v>0.215220580726386</v>
      </c>
      <c r="AY19" s="17"/>
      <c r="AZ19" s="17">
        <v>0.213171980618208</v>
      </c>
      <c r="BA19" s="17">
        <v>0.26571198494606102</v>
      </c>
      <c r="BB19" s="17">
        <v>0.17014942076213299</v>
      </c>
      <c r="BC19" s="17"/>
      <c r="BD19" s="17">
        <v>0.20106396859432199</v>
      </c>
      <c r="BE19" s="17">
        <v>0.25337049695761099</v>
      </c>
    </row>
    <row r="20" spans="2:57" ht="29" x14ac:dyDescent="0.35">
      <c r="B20" s="18" t="s">
        <v>162</v>
      </c>
      <c r="C20" s="17">
        <v>0.22000622392132599</v>
      </c>
      <c r="D20" s="17">
        <v>0.24623871749837001</v>
      </c>
      <c r="E20" s="17">
        <v>0.20561317722040601</v>
      </c>
      <c r="F20" s="17"/>
      <c r="G20" s="17">
        <v>0.33703371513897901</v>
      </c>
      <c r="H20" s="17">
        <v>0.25232204598006802</v>
      </c>
      <c r="I20" s="17">
        <v>0.23209185861971801</v>
      </c>
      <c r="J20" s="17">
        <v>0.18883449524784801</v>
      </c>
      <c r="K20" s="17">
        <v>0.11257671946907501</v>
      </c>
      <c r="L20" s="17">
        <v>0.15715430427072</v>
      </c>
      <c r="M20" s="17"/>
      <c r="N20" s="17">
        <v>0.189848765302327</v>
      </c>
      <c r="O20" s="17">
        <v>0.209987667048188</v>
      </c>
      <c r="P20" s="17">
        <v>0.26217402839917803</v>
      </c>
      <c r="Q20" s="17">
        <v>0.32427153172751599</v>
      </c>
      <c r="R20" s="17"/>
      <c r="S20" s="17">
        <v>0.20833333333333301</v>
      </c>
      <c r="T20" s="17">
        <v>0.19047619047618999</v>
      </c>
      <c r="U20" s="17">
        <v>0.23529411764705899</v>
      </c>
      <c r="V20" s="17">
        <v>0.238095238095238</v>
      </c>
      <c r="W20" s="17">
        <v>0.22033898305084701</v>
      </c>
      <c r="X20" s="17">
        <v>0.240506329113924</v>
      </c>
      <c r="Y20" s="17">
        <v>0.24285714285714299</v>
      </c>
      <c r="Z20" s="17">
        <v>0.186046511627907</v>
      </c>
      <c r="AA20" s="17">
        <v>0.22222222222222199</v>
      </c>
      <c r="AB20" s="17"/>
      <c r="AC20" s="17">
        <v>0.16521418488849901</v>
      </c>
      <c r="AD20" s="17">
        <v>0.233617149414903</v>
      </c>
      <c r="AE20" s="17">
        <v>0.241297582345428</v>
      </c>
      <c r="AF20" s="17"/>
      <c r="AG20" s="17">
        <v>0.16383353019681801</v>
      </c>
      <c r="AH20" s="17">
        <v>0.226833149536428</v>
      </c>
      <c r="AI20" s="17">
        <v>0.30618665326708</v>
      </c>
      <c r="AJ20" s="17">
        <v>0</v>
      </c>
      <c r="AK20" s="17">
        <v>0.17176013840184301</v>
      </c>
      <c r="AL20" s="17"/>
      <c r="AM20" s="17">
        <v>0.236034700399058</v>
      </c>
      <c r="AN20" s="17">
        <v>0.24791844452640199</v>
      </c>
      <c r="AO20" s="17">
        <v>0.211600000324215</v>
      </c>
      <c r="AP20" s="17">
        <v>0.206837409827412</v>
      </c>
      <c r="AQ20" s="17">
        <v>0.203032619624197</v>
      </c>
      <c r="AR20" s="17"/>
      <c r="AS20" s="17">
        <v>0.244844683028514</v>
      </c>
      <c r="AT20" s="17">
        <v>0.26268659092400698</v>
      </c>
      <c r="AU20" s="17">
        <v>0.14878503971415999</v>
      </c>
      <c r="AV20" s="17">
        <v>0.178165155634399</v>
      </c>
      <c r="AW20" s="17"/>
      <c r="AX20" s="17">
        <v>0.21362754675983101</v>
      </c>
      <c r="AY20" s="17"/>
      <c r="AZ20" s="17">
        <v>0.29518907132508398</v>
      </c>
      <c r="BA20" s="17">
        <v>0.202176783129214</v>
      </c>
      <c r="BB20" s="17">
        <v>0.16466801684423801</v>
      </c>
      <c r="BC20" s="17"/>
      <c r="BD20" s="17">
        <v>0.23377518277231399</v>
      </c>
      <c r="BE20" s="17">
        <v>0.230434187842673</v>
      </c>
    </row>
    <row r="21" spans="2:57" ht="58" x14ac:dyDescent="0.35">
      <c r="B21" s="18" t="s">
        <v>163</v>
      </c>
      <c r="C21" s="17">
        <v>0.214907666483525</v>
      </c>
      <c r="D21" s="17">
        <v>0.20671854263327</v>
      </c>
      <c r="E21" s="17">
        <v>0.21850338940430999</v>
      </c>
      <c r="F21" s="17"/>
      <c r="G21" s="17">
        <v>0.22198458603367199</v>
      </c>
      <c r="H21" s="17">
        <v>0.26259968956499002</v>
      </c>
      <c r="I21" s="17">
        <v>0.189850869941106</v>
      </c>
      <c r="J21" s="17">
        <v>0.16077706067456199</v>
      </c>
      <c r="K21" s="17">
        <v>0.20702185087706801</v>
      </c>
      <c r="L21" s="17">
        <v>0.27225202071706001</v>
      </c>
      <c r="M21" s="17"/>
      <c r="N21" s="17">
        <v>0.19441166954696901</v>
      </c>
      <c r="O21" s="17">
        <v>0.262367199782227</v>
      </c>
      <c r="P21" s="17">
        <v>0.21763609495942501</v>
      </c>
      <c r="Q21" s="17">
        <v>0.18824002396705899</v>
      </c>
      <c r="R21" s="17"/>
      <c r="S21" s="17">
        <v>0.29166666666666702</v>
      </c>
      <c r="T21" s="17">
        <v>0.2</v>
      </c>
      <c r="U21" s="17">
        <v>0.20588235294117599</v>
      </c>
      <c r="V21" s="17">
        <v>0.158730158730159</v>
      </c>
      <c r="W21" s="17">
        <v>0.23728813559322001</v>
      </c>
      <c r="X21" s="17">
        <v>0.253164556962025</v>
      </c>
      <c r="Y21" s="17">
        <v>0.14285714285714299</v>
      </c>
      <c r="Z21" s="17">
        <v>0.25581395348837199</v>
      </c>
      <c r="AA21" s="17">
        <v>0.18888888888888899</v>
      </c>
      <c r="AB21" s="17"/>
      <c r="AC21" s="17">
        <v>0.23358097419236101</v>
      </c>
      <c r="AD21" s="17">
        <v>0.18746801209917999</v>
      </c>
      <c r="AE21" s="17">
        <v>0.24898384894314299</v>
      </c>
      <c r="AF21" s="17"/>
      <c r="AG21" s="17">
        <v>0.19750742424018899</v>
      </c>
      <c r="AH21" s="17">
        <v>0.275474411427165</v>
      </c>
      <c r="AI21" s="17">
        <v>0.107767443359399</v>
      </c>
      <c r="AJ21" s="17">
        <v>0</v>
      </c>
      <c r="AK21" s="17">
        <v>0.22972878180967701</v>
      </c>
      <c r="AL21" s="17"/>
      <c r="AM21" s="17">
        <v>0.14443383608694599</v>
      </c>
      <c r="AN21" s="17">
        <v>0.22439927065502899</v>
      </c>
      <c r="AO21" s="17">
        <v>0.236265143783636</v>
      </c>
      <c r="AP21" s="17">
        <v>0.20200912998436599</v>
      </c>
      <c r="AQ21" s="17">
        <v>0.29617330305290701</v>
      </c>
      <c r="AR21" s="17"/>
      <c r="AS21" s="17">
        <v>0.21565619473887099</v>
      </c>
      <c r="AT21" s="17">
        <v>0.238809471957039</v>
      </c>
      <c r="AU21" s="17">
        <v>0.19441229695638301</v>
      </c>
      <c r="AV21" s="17">
        <v>0.18688725508970599</v>
      </c>
      <c r="AW21" s="17"/>
      <c r="AX21" s="17">
        <v>0.222879020101971</v>
      </c>
      <c r="AY21" s="17"/>
      <c r="AZ21" s="17">
        <v>0.23433783701435201</v>
      </c>
      <c r="BA21" s="17">
        <v>0.24000466799767001</v>
      </c>
      <c r="BB21" s="17">
        <v>0.16726664464161201</v>
      </c>
      <c r="BC21" s="17"/>
      <c r="BD21" s="17">
        <v>0.23386091406621501</v>
      </c>
      <c r="BE21" s="17">
        <v>0.20971885216255701</v>
      </c>
    </row>
    <row r="22" spans="2:57" ht="58" x14ac:dyDescent="0.35">
      <c r="B22" s="18" t="s">
        <v>164</v>
      </c>
      <c r="C22" s="17">
        <v>0.1932396399222</v>
      </c>
      <c r="D22" s="17">
        <v>0.18596650558972799</v>
      </c>
      <c r="E22" s="17">
        <v>0.198425606703063</v>
      </c>
      <c r="F22" s="17"/>
      <c r="G22" s="17">
        <v>0.36069091291498301</v>
      </c>
      <c r="H22" s="17">
        <v>0.22375347121723599</v>
      </c>
      <c r="I22" s="17">
        <v>0.144222423996894</v>
      </c>
      <c r="J22" s="17">
        <v>0.18106807996455901</v>
      </c>
      <c r="K22" s="17">
        <v>0.12656964771494</v>
      </c>
      <c r="L22" s="17">
        <v>0.17446142655350799</v>
      </c>
      <c r="M22" s="17"/>
      <c r="N22" s="17">
        <v>0.19418734295819701</v>
      </c>
      <c r="O22" s="17">
        <v>0.18802035030049599</v>
      </c>
      <c r="P22" s="17">
        <v>0.229728612971587</v>
      </c>
      <c r="Q22" s="17">
        <v>0.14680699002435599</v>
      </c>
      <c r="R22" s="17"/>
      <c r="S22" s="17">
        <v>0.19166666666666701</v>
      </c>
      <c r="T22" s="17">
        <v>0.19047619047618999</v>
      </c>
      <c r="U22" s="17">
        <v>0.14705882352941199</v>
      </c>
      <c r="V22" s="17">
        <v>0.206349206349206</v>
      </c>
      <c r="W22" s="17">
        <v>0.186440677966102</v>
      </c>
      <c r="X22" s="17">
        <v>0.20253164556962</v>
      </c>
      <c r="Y22" s="17">
        <v>0.25714285714285701</v>
      </c>
      <c r="Z22" s="17">
        <v>0.209302325581395</v>
      </c>
      <c r="AA22" s="17">
        <v>0.16666666666666699</v>
      </c>
      <c r="AB22" s="17"/>
      <c r="AC22" s="17">
        <v>0.162438296628648</v>
      </c>
      <c r="AD22" s="17">
        <v>0.19760716592167099</v>
      </c>
      <c r="AE22" s="17">
        <v>0.193007907846828</v>
      </c>
      <c r="AF22" s="17"/>
      <c r="AG22" s="17">
        <v>0.182902215645144</v>
      </c>
      <c r="AH22" s="17">
        <v>0.18912004469416499</v>
      </c>
      <c r="AI22" s="17">
        <v>0.139775334099315</v>
      </c>
      <c r="AJ22" s="17">
        <v>0.39246902056161198</v>
      </c>
      <c r="AK22" s="17">
        <v>0.277425036197606</v>
      </c>
      <c r="AL22" s="17"/>
      <c r="AM22" s="17">
        <v>0.18215204384560399</v>
      </c>
      <c r="AN22" s="17">
        <v>0.22925870031390899</v>
      </c>
      <c r="AO22" s="17">
        <v>0.165808396278013</v>
      </c>
      <c r="AP22" s="17">
        <v>0.224944144795651</v>
      </c>
      <c r="AQ22" s="17">
        <v>0.13210452384591301</v>
      </c>
      <c r="AR22" s="17"/>
      <c r="AS22" s="17">
        <v>0.16472001781595899</v>
      </c>
      <c r="AT22" s="17">
        <v>0.225656410083693</v>
      </c>
      <c r="AU22" s="17">
        <v>0.17104843322010499</v>
      </c>
      <c r="AV22" s="17">
        <v>0.198463020076108</v>
      </c>
      <c r="AW22" s="17"/>
      <c r="AX22" s="17">
        <v>0.21613870971999699</v>
      </c>
      <c r="AY22" s="17"/>
      <c r="AZ22" s="17">
        <v>0.240239460510662</v>
      </c>
      <c r="BA22" s="17">
        <v>0.18840900652239301</v>
      </c>
      <c r="BB22" s="17">
        <v>0.15832288231557101</v>
      </c>
      <c r="BC22" s="17"/>
      <c r="BD22" s="17">
        <v>0.17320022068949201</v>
      </c>
      <c r="BE22" s="17">
        <v>0.223494068653981</v>
      </c>
    </row>
    <row r="23" spans="2:57" ht="29" x14ac:dyDescent="0.35">
      <c r="B23" s="18" t="s">
        <v>165</v>
      </c>
      <c r="C23" s="17">
        <v>0.18675693189065101</v>
      </c>
      <c r="D23" s="17">
        <v>0.20761800059500701</v>
      </c>
      <c r="E23" s="17">
        <v>0.175366518872828</v>
      </c>
      <c r="F23" s="17"/>
      <c r="G23" s="17">
        <v>0.123150892726894</v>
      </c>
      <c r="H23" s="17">
        <v>0.260284410937212</v>
      </c>
      <c r="I23" s="17">
        <v>0.22007737035003699</v>
      </c>
      <c r="J23" s="17">
        <v>0.10482510100352101</v>
      </c>
      <c r="K23" s="17">
        <v>0.15237731746086799</v>
      </c>
      <c r="L23" s="17">
        <v>0.118310859446826</v>
      </c>
      <c r="M23" s="17"/>
      <c r="N23" s="17">
        <v>0.18676338562074599</v>
      </c>
      <c r="O23" s="17">
        <v>0.18227739695279599</v>
      </c>
      <c r="P23" s="17">
        <v>0.182289692780709</v>
      </c>
      <c r="Q23" s="17">
        <v>0.21776353298558301</v>
      </c>
      <c r="R23" s="17"/>
      <c r="S23" s="17">
        <v>0.18333333333333299</v>
      </c>
      <c r="T23" s="17">
        <v>0.21904761904761899</v>
      </c>
      <c r="U23" s="17">
        <v>0.32352941176470601</v>
      </c>
      <c r="V23" s="17">
        <v>0.158730158730159</v>
      </c>
      <c r="W23" s="17">
        <v>0.11864406779661001</v>
      </c>
      <c r="X23" s="17">
        <v>0.20253164556962</v>
      </c>
      <c r="Y23" s="17">
        <v>0.157142857142857</v>
      </c>
      <c r="Z23" s="17">
        <v>9.3023255813953501E-2</v>
      </c>
      <c r="AA23" s="17">
        <v>0.155555555555556</v>
      </c>
      <c r="AB23" s="17"/>
      <c r="AC23" s="17">
        <v>0.18999195317452799</v>
      </c>
      <c r="AD23" s="17">
        <v>0.20646796802904599</v>
      </c>
      <c r="AE23" s="17">
        <v>0.13094267594560099</v>
      </c>
      <c r="AF23" s="17"/>
      <c r="AG23" s="17">
        <v>0.17016416002212101</v>
      </c>
      <c r="AH23" s="17">
        <v>0.18817295013249899</v>
      </c>
      <c r="AI23" s="17">
        <v>0.23561543430461701</v>
      </c>
      <c r="AJ23" s="17">
        <v>0.21919825984191299</v>
      </c>
      <c r="AK23" s="17">
        <v>0.213834011205703</v>
      </c>
      <c r="AL23" s="17"/>
      <c r="AM23" s="17">
        <v>0.208815299164399</v>
      </c>
      <c r="AN23" s="17">
        <v>0.14505314892920601</v>
      </c>
      <c r="AO23" s="17">
        <v>0.19089837720149599</v>
      </c>
      <c r="AP23" s="17">
        <v>0.21468850579361901</v>
      </c>
      <c r="AQ23" s="17">
        <v>0.207407702016389</v>
      </c>
      <c r="AR23" s="17"/>
      <c r="AS23" s="17">
        <v>0.17679112944999001</v>
      </c>
      <c r="AT23" s="17">
        <v>0.22922567753998399</v>
      </c>
      <c r="AU23" s="17">
        <v>0.12667365246864901</v>
      </c>
      <c r="AV23" s="17">
        <v>0.18994740995336101</v>
      </c>
      <c r="AW23" s="17"/>
      <c r="AX23" s="17">
        <v>0.19139972330274699</v>
      </c>
      <c r="AY23" s="17"/>
      <c r="AZ23" s="17">
        <v>0.18033039378101301</v>
      </c>
      <c r="BA23" s="17">
        <v>0.247175018686422</v>
      </c>
      <c r="BB23" s="17">
        <v>0.12526979630706001</v>
      </c>
      <c r="BC23" s="17"/>
      <c r="BD23" s="17">
        <v>0.192591872689965</v>
      </c>
      <c r="BE23" s="17">
        <v>0.206817607294113</v>
      </c>
    </row>
    <row r="24" spans="2:57" ht="43.5" x14ac:dyDescent="0.35">
      <c r="B24" s="18" t="s">
        <v>166</v>
      </c>
      <c r="C24" s="17">
        <v>0.16858027785777399</v>
      </c>
      <c r="D24" s="17">
        <v>0.19267696277758001</v>
      </c>
      <c r="E24" s="17">
        <v>0.15520151430647</v>
      </c>
      <c r="F24" s="17"/>
      <c r="G24" s="17">
        <v>0.138493093606115</v>
      </c>
      <c r="H24" s="17">
        <v>0.20463190280190799</v>
      </c>
      <c r="I24" s="17">
        <v>0.19814443388370501</v>
      </c>
      <c r="J24" s="17">
        <v>9.7505614816715797E-2</v>
      </c>
      <c r="K24" s="17">
        <v>0.19554699747896201</v>
      </c>
      <c r="L24" s="17">
        <v>5.2332683561123E-2</v>
      </c>
      <c r="M24" s="17"/>
      <c r="N24" s="17">
        <v>0.16519775815538401</v>
      </c>
      <c r="O24" s="17">
        <v>0.20846465248756699</v>
      </c>
      <c r="P24" s="17">
        <v>9.49760429044402E-2</v>
      </c>
      <c r="Q24" s="17">
        <v>0.19369924537103</v>
      </c>
      <c r="R24" s="17"/>
      <c r="S24" s="17">
        <v>0.21666666666666701</v>
      </c>
      <c r="T24" s="17">
        <v>0.20952380952381</v>
      </c>
      <c r="U24" s="17">
        <v>0.11764705882352899</v>
      </c>
      <c r="V24" s="17">
        <v>9.5238095238095205E-2</v>
      </c>
      <c r="W24" s="17">
        <v>0.101694915254237</v>
      </c>
      <c r="X24" s="17">
        <v>0.151898734177215</v>
      </c>
      <c r="Y24" s="17">
        <v>0.185714285714286</v>
      </c>
      <c r="Z24" s="17">
        <v>0.186046511627907</v>
      </c>
      <c r="AA24" s="17">
        <v>0.2</v>
      </c>
      <c r="AB24" s="17"/>
      <c r="AC24" s="17">
        <v>0.130543210670478</v>
      </c>
      <c r="AD24" s="17">
        <v>0.168926898969192</v>
      </c>
      <c r="AE24" s="17">
        <v>0.28215645802089001</v>
      </c>
      <c r="AF24" s="17"/>
      <c r="AG24" s="17">
        <v>0.169603536888145</v>
      </c>
      <c r="AH24" s="17">
        <v>0.17550483421830099</v>
      </c>
      <c r="AI24" s="17">
        <v>9.8944022685714006E-2</v>
      </c>
      <c r="AJ24" s="17">
        <v>0.18469483005198201</v>
      </c>
      <c r="AK24" s="17">
        <v>0.21152159456081901</v>
      </c>
      <c r="AL24" s="17"/>
      <c r="AM24" s="17">
        <v>0.15310762190152999</v>
      </c>
      <c r="AN24" s="17">
        <v>0.13348951167231099</v>
      </c>
      <c r="AO24" s="17">
        <v>0.16436445440386399</v>
      </c>
      <c r="AP24" s="17">
        <v>0.186439577682638</v>
      </c>
      <c r="AQ24" s="17">
        <v>0.21119763090444599</v>
      </c>
      <c r="AR24" s="17"/>
      <c r="AS24" s="17">
        <v>0.17359000008367301</v>
      </c>
      <c r="AT24" s="17">
        <v>0.188747964820978</v>
      </c>
      <c r="AU24" s="17">
        <v>0.11647640282345301</v>
      </c>
      <c r="AV24" s="17">
        <v>0.18650876704341299</v>
      </c>
      <c r="AW24" s="17"/>
      <c r="AX24" s="17">
        <v>0.174776567527725</v>
      </c>
      <c r="AY24" s="17"/>
      <c r="AZ24" s="17">
        <v>0.18959853769439899</v>
      </c>
      <c r="BA24" s="17">
        <v>0.210453426477299</v>
      </c>
      <c r="BB24" s="17">
        <v>9.1898228944883295E-2</v>
      </c>
      <c r="BC24" s="17"/>
      <c r="BD24" s="17">
        <v>0.189465212245676</v>
      </c>
      <c r="BE24" s="17">
        <v>0.17801554383231</v>
      </c>
    </row>
    <row r="25" spans="2:57" x14ac:dyDescent="0.35">
      <c r="B25" s="18" t="s">
        <v>81</v>
      </c>
      <c r="C25" s="17">
        <v>1.2889942301706999E-2</v>
      </c>
      <c r="D25" s="17">
        <v>3.9034634320862802E-3</v>
      </c>
      <c r="E25" s="17">
        <v>1.8235553195934499E-2</v>
      </c>
      <c r="F25" s="17"/>
      <c r="G25" s="17">
        <v>0</v>
      </c>
      <c r="H25" s="17">
        <v>0</v>
      </c>
      <c r="I25" s="17">
        <v>5.3867635748762197E-3</v>
      </c>
      <c r="J25" s="17">
        <v>1.52836382156036E-2</v>
      </c>
      <c r="K25" s="17">
        <v>5.2964079817584199E-2</v>
      </c>
      <c r="L25" s="17">
        <v>2.6998914854810301E-2</v>
      </c>
      <c r="M25" s="17"/>
      <c r="N25" s="17">
        <v>5.4328517054365501E-3</v>
      </c>
      <c r="O25" s="17">
        <v>3.00589548532001E-2</v>
      </c>
      <c r="P25" s="17">
        <v>9.0988338879260892E-3</v>
      </c>
      <c r="Q25" s="17">
        <v>1.45182541421755E-2</v>
      </c>
      <c r="R25" s="17"/>
      <c r="S25" s="17">
        <v>1.6666666666666701E-2</v>
      </c>
      <c r="T25" s="17">
        <v>0</v>
      </c>
      <c r="U25" s="17">
        <v>5.8823529411764698E-2</v>
      </c>
      <c r="V25" s="17">
        <v>0</v>
      </c>
      <c r="W25" s="17">
        <v>0</v>
      </c>
      <c r="X25" s="17">
        <v>0</v>
      </c>
      <c r="Y25" s="17">
        <v>2.8571428571428598E-2</v>
      </c>
      <c r="Z25" s="17">
        <v>0</v>
      </c>
      <c r="AA25" s="17">
        <v>1.1111111111111099E-2</v>
      </c>
      <c r="AB25" s="17"/>
      <c r="AC25" s="17">
        <v>2.7955069769419801E-2</v>
      </c>
      <c r="AD25" s="17">
        <v>5.2167474430760401E-3</v>
      </c>
      <c r="AE25" s="17">
        <v>1.2570245401505101E-2</v>
      </c>
      <c r="AF25" s="17"/>
      <c r="AG25" s="17">
        <v>1.35853373782085E-2</v>
      </c>
      <c r="AH25" s="17">
        <v>1.3757423570922399E-2</v>
      </c>
      <c r="AI25" s="17">
        <v>0</v>
      </c>
      <c r="AJ25" s="17">
        <v>0.20363788954449299</v>
      </c>
      <c r="AK25" s="17">
        <v>0</v>
      </c>
      <c r="AL25" s="17"/>
      <c r="AM25" s="17">
        <v>1.6615324953927101E-2</v>
      </c>
      <c r="AN25" s="17">
        <v>3.28241129508893E-2</v>
      </c>
      <c r="AO25" s="17">
        <v>1.1800512368187801E-2</v>
      </c>
      <c r="AP25" s="17">
        <v>0</v>
      </c>
      <c r="AQ25" s="17">
        <v>0</v>
      </c>
      <c r="AR25" s="17"/>
      <c r="AS25" s="17">
        <v>1.6663082650052299E-2</v>
      </c>
      <c r="AT25" s="17">
        <v>0</v>
      </c>
      <c r="AU25" s="17">
        <v>3.8651504887543701E-2</v>
      </c>
      <c r="AV25" s="17">
        <v>0</v>
      </c>
      <c r="AW25" s="17"/>
      <c r="AX25" s="17">
        <v>1.06736797952973E-2</v>
      </c>
      <c r="AY25" s="17"/>
      <c r="AZ25" s="17">
        <v>4.5317541672175096E-3</v>
      </c>
      <c r="BA25" s="17">
        <v>7.2396625109694699E-3</v>
      </c>
      <c r="BB25" s="17">
        <v>2.5142177786767798E-2</v>
      </c>
      <c r="BC25" s="17"/>
      <c r="BD25" s="17">
        <v>2.0740102495161301E-2</v>
      </c>
      <c r="BE25" s="17">
        <v>0</v>
      </c>
    </row>
    <row r="26" spans="2:57" ht="43.5" x14ac:dyDescent="0.35">
      <c r="B26" s="18" t="s">
        <v>167</v>
      </c>
      <c r="C26" s="17">
        <v>5.9418992934900904E-3</v>
      </c>
      <c r="D26" s="17">
        <v>7.7397773580910002E-3</v>
      </c>
      <c r="E26" s="17">
        <v>4.9124942393422803E-3</v>
      </c>
      <c r="F26" s="17"/>
      <c r="G26" s="17">
        <v>0</v>
      </c>
      <c r="H26" s="17">
        <v>6.3579166301065198E-3</v>
      </c>
      <c r="I26" s="17">
        <v>1.0527005350317999E-2</v>
      </c>
      <c r="J26" s="17">
        <v>8.5185858372497005E-3</v>
      </c>
      <c r="K26" s="17">
        <v>0</v>
      </c>
      <c r="L26" s="17">
        <v>0</v>
      </c>
      <c r="M26" s="17"/>
      <c r="N26" s="17">
        <v>5.5221620891217696E-3</v>
      </c>
      <c r="O26" s="17">
        <v>0</v>
      </c>
      <c r="P26" s="17">
        <v>2.1913858173301801E-2</v>
      </c>
      <c r="Q26" s="17">
        <v>0</v>
      </c>
      <c r="R26" s="17"/>
      <c r="S26" s="17">
        <v>0</v>
      </c>
      <c r="T26" s="17">
        <v>0</v>
      </c>
      <c r="U26" s="17">
        <v>0</v>
      </c>
      <c r="V26" s="17">
        <v>1.58730158730159E-2</v>
      </c>
      <c r="W26" s="17">
        <v>1.6949152542372899E-2</v>
      </c>
      <c r="X26" s="17">
        <v>1.26582278481013E-2</v>
      </c>
      <c r="Y26" s="17">
        <v>1.4285714285714299E-2</v>
      </c>
      <c r="Z26" s="17">
        <v>0</v>
      </c>
      <c r="AA26" s="17">
        <v>0</v>
      </c>
      <c r="AB26" s="17"/>
      <c r="AC26" s="17">
        <v>1.33516089520208E-2</v>
      </c>
      <c r="AD26" s="17">
        <v>3.3671314177237E-3</v>
      </c>
      <c r="AE26" s="17">
        <v>0</v>
      </c>
      <c r="AF26" s="17"/>
      <c r="AG26" s="17">
        <v>4.3075459979685397E-3</v>
      </c>
      <c r="AH26" s="17">
        <v>0</v>
      </c>
      <c r="AI26" s="17">
        <v>0</v>
      </c>
      <c r="AJ26" s="17">
        <v>0</v>
      </c>
      <c r="AK26" s="17">
        <v>4.0742589682891399E-2</v>
      </c>
      <c r="AL26" s="17"/>
      <c r="AM26" s="17">
        <v>2.0733653361310798E-2</v>
      </c>
      <c r="AN26" s="17">
        <v>0</v>
      </c>
      <c r="AO26" s="17">
        <v>7.3951055186057199E-3</v>
      </c>
      <c r="AP26" s="17">
        <v>0</v>
      </c>
      <c r="AQ26" s="17">
        <v>4.2115066185209202E-2</v>
      </c>
      <c r="AR26" s="17"/>
      <c r="AS26" s="17">
        <v>0</v>
      </c>
      <c r="AT26" s="17">
        <v>1.1656606964397799E-2</v>
      </c>
      <c r="AU26" s="17">
        <v>0</v>
      </c>
      <c r="AV26" s="17">
        <v>1.1311867624834099E-2</v>
      </c>
      <c r="AW26" s="17"/>
      <c r="AX26" s="17">
        <v>7.4853648271362098E-3</v>
      </c>
      <c r="AY26" s="17"/>
      <c r="AZ26" s="17">
        <v>0</v>
      </c>
      <c r="BA26" s="17">
        <v>4.6728148832959502E-3</v>
      </c>
      <c r="BB26" s="17">
        <v>1.4108223949119101E-2</v>
      </c>
      <c r="BC26" s="17"/>
      <c r="BD26" s="17">
        <v>3.27298623136482E-3</v>
      </c>
      <c r="BE26" s="17">
        <v>1.0025612213731E-2</v>
      </c>
    </row>
    <row r="27" spans="2:57" x14ac:dyDescent="0.35">
      <c r="B27" s="18" t="s">
        <v>168</v>
      </c>
      <c r="C27" s="19">
        <v>1.7638172174563E-2</v>
      </c>
      <c r="D27" s="19">
        <v>2.8363577705476699E-2</v>
      </c>
      <c r="E27" s="19">
        <v>1.1413427585828501E-2</v>
      </c>
      <c r="F27" s="19"/>
      <c r="G27" s="19">
        <v>0</v>
      </c>
      <c r="H27" s="19">
        <v>0</v>
      </c>
      <c r="I27" s="19">
        <v>1.0414409578093999E-2</v>
      </c>
      <c r="J27" s="19">
        <v>2.5136826222732601E-2</v>
      </c>
      <c r="K27" s="19">
        <v>6.5358937919276203E-2</v>
      </c>
      <c r="L27" s="19">
        <v>2.72968926301097E-2</v>
      </c>
      <c r="M27" s="19"/>
      <c r="N27" s="19">
        <v>2.4048622508841801E-2</v>
      </c>
      <c r="O27" s="19">
        <v>1.6841185988578301E-2</v>
      </c>
      <c r="P27" s="19">
        <v>9.0988338879260892E-3</v>
      </c>
      <c r="Q27" s="19">
        <v>0</v>
      </c>
      <c r="R27" s="19"/>
      <c r="S27" s="19">
        <v>1.6666666666666701E-2</v>
      </c>
      <c r="T27" s="19">
        <v>1.9047619047619001E-2</v>
      </c>
      <c r="U27" s="19">
        <v>2.9411764705882401E-2</v>
      </c>
      <c r="V27" s="19">
        <v>1.58730158730159E-2</v>
      </c>
      <c r="W27" s="19">
        <v>3.3898305084745797E-2</v>
      </c>
      <c r="X27" s="19">
        <v>0</v>
      </c>
      <c r="Y27" s="19">
        <v>2.8571428571428598E-2</v>
      </c>
      <c r="Z27" s="19">
        <v>0</v>
      </c>
      <c r="AA27" s="19">
        <v>1.1111111111111099E-2</v>
      </c>
      <c r="AB27" s="19"/>
      <c r="AC27" s="19">
        <v>2.3463388688785301E-2</v>
      </c>
      <c r="AD27" s="19">
        <v>1.9781408465907299E-2</v>
      </c>
      <c r="AE27" s="19">
        <v>0</v>
      </c>
      <c r="AF27" s="19"/>
      <c r="AG27" s="19">
        <v>3.1458252411355601E-2</v>
      </c>
      <c r="AH27" s="19">
        <v>3.4638096987433301E-3</v>
      </c>
      <c r="AI27" s="19">
        <v>2.1739834967861499E-2</v>
      </c>
      <c r="AJ27" s="19">
        <v>0</v>
      </c>
      <c r="AK27" s="19">
        <v>4.3994257039721298E-2</v>
      </c>
      <c r="AL27" s="19"/>
      <c r="AM27" s="19">
        <v>3.10152732473306E-2</v>
      </c>
      <c r="AN27" s="19">
        <v>8.0309937583731596E-3</v>
      </c>
      <c r="AO27" s="19">
        <v>8.4837195911036997E-3</v>
      </c>
      <c r="AP27" s="19">
        <v>2.28827521061492E-2</v>
      </c>
      <c r="AQ27" s="19">
        <v>4.2115066185209202E-2</v>
      </c>
      <c r="AR27" s="19"/>
      <c r="AS27" s="19">
        <v>1.2331755043916299E-2</v>
      </c>
      <c r="AT27" s="19">
        <v>1.6066560917950501E-2</v>
      </c>
      <c r="AU27" s="19">
        <v>1.9091385913977001E-2</v>
      </c>
      <c r="AV27" s="19">
        <v>2.84346261528363E-2</v>
      </c>
      <c r="AW27" s="19"/>
      <c r="AX27" s="19">
        <v>1.4652673611928299E-2</v>
      </c>
      <c r="AY27" s="19"/>
      <c r="AZ27" s="19">
        <v>4.5317541672175096E-3</v>
      </c>
      <c r="BA27" s="19">
        <v>3.4950094880542302E-3</v>
      </c>
      <c r="BB27" s="19">
        <v>5.02222501712348E-2</v>
      </c>
      <c r="BC27" s="19"/>
      <c r="BD27" s="19">
        <v>1.11337480348991E-2</v>
      </c>
      <c r="BE27" s="19">
        <v>1.2619509692520899E-2</v>
      </c>
    </row>
    <row r="28" spans="2:57" x14ac:dyDescent="0.35">
      <c r="B28" s="16"/>
    </row>
    <row r="29" spans="2:57" x14ac:dyDescent="0.35">
      <c r="B29" t="s">
        <v>86</v>
      </c>
    </row>
    <row r="30" spans="2:57" x14ac:dyDescent="0.35">
      <c r="B30" t="s">
        <v>87</v>
      </c>
    </row>
    <row r="32" spans="2:57" x14ac:dyDescent="0.35">
      <c r="B3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F22"/>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111</v>
      </c>
      <c r="E2" s="28"/>
      <c r="F2" s="28"/>
    </row>
    <row r="6" spans="2:6" ht="50" customHeight="1" x14ac:dyDescent="0.35">
      <c r="B6" s="20" t="s">
        <v>15</v>
      </c>
      <c r="C6" s="20" t="s">
        <v>170</v>
      </c>
      <c r="D6" s="20" t="s">
        <v>171</v>
      </c>
      <c r="E6" s="20" t="s">
        <v>172</v>
      </c>
    </row>
    <row r="7" spans="2:6" x14ac:dyDescent="0.35">
      <c r="B7" s="18" t="s">
        <v>103</v>
      </c>
      <c r="C7" s="17">
        <v>0.27878497503528799</v>
      </c>
      <c r="D7" s="17">
        <v>0.25286318691396398</v>
      </c>
      <c r="E7" s="17">
        <v>0.15121682661879299</v>
      </c>
    </row>
    <row r="8" spans="2:6" x14ac:dyDescent="0.35">
      <c r="B8" s="18" t="s">
        <v>104</v>
      </c>
      <c r="C8" s="17">
        <v>0.50752048095287705</v>
      </c>
      <c r="D8" s="17">
        <v>0.34460873969742101</v>
      </c>
      <c r="E8" s="17">
        <v>0.373898903118427</v>
      </c>
    </row>
    <row r="9" spans="2:6" x14ac:dyDescent="0.35">
      <c r="B9" s="18" t="s">
        <v>105</v>
      </c>
      <c r="C9" s="17">
        <v>0.145680919832648</v>
      </c>
      <c r="D9" s="17">
        <v>0.21105344642393201</v>
      </c>
      <c r="E9" s="17">
        <v>0.231835166014289</v>
      </c>
    </row>
    <row r="10" spans="2:6" x14ac:dyDescent="0.35">
      <c r="B10" s="18" t="s">
        <v>106</v>
      </c>
      <c r="C10" s="17">
        <v>4.5119111767591397E-2</v>
      </c>
      <c r="D10" s="17">
        <v>0.143427500820203</v>
      </c>
      <c r="E10" s="17">
        <v>0.19289678409313901</v>
      </c>
    </row>
    <row r="11" spans="2:6" x14ac:dyDescent="0.35">
      <c r="B11" s="18" t="s">
        <v>107</v>
      </c>
      <c r="C11" s="17">
        <v>1.8809598125638798E-2</v>
      </c>
      <c r="D11" s="17">
        <v>4.2306026285732698E-2</v>
      </c>
      <c r="E11" s="17">
        <v>4.36642548437573E-2</v>
      </c>
    </row>
    <row r="12" spans="2:6" x14ac:dyDescent="0.35">
      <c r="B12" s="18" t="s">
        <v>81</v>
      </c>
      <c r="C12" s="17">
        <v>4.0849142859567299E-3</v>
      </c>
      <c r="D12" s="17">
        <v>5.7410998587469203E-3</v>
      </c>
      <c r="E12" s="17">
        <v>6.48806531159472E-3</v>
      </c>
    </row>
    <row r="13" spans="2:6" x14ac:dyDescent="0.35">
      <c r="B13" s="23" t="s">
        <v>108</v>
      </c>
      <c r="C13" s="21">
        <v>0.78630545598816504</v>
      </c>
      <c r="D13" s="21">
        <v>0.59747192661138504</v>
      </c>
      <c r="E13" s="21">
        <v>0.52511572973721998</v>
      </c>
    </row>
    <row r="14" spans="2:6" x14ac:dyDescent="0.35">
      <c r="B14" s="23" t="s">
        <v>109</v>
      </c>
      <c r="C14" s="21">
        <v>6.3928709893230198E-2</v>
      </c>
      <c r="D14" s="21">
        <v>0.18573352710593599</v>
      </c>
      <c r="E14" s="21">
        <v>0.23656103893689601</v>
      </c>
    </row>
    <row r="15" spans="2:6" x14ac:dyDescent="0.35">
      <c r="B15" s="23" t="s">
        <v>110</v>
      </c>
      <c r="C15" s="22">
        <v>0.72237674609493496</v>
      </c>
      <c r="D15" s="22">
        <v>0.41173839950544899</v>
      </c>
      <c r="E15" s="22">
        <v>0.28855469080032398</v>
      </c>
    </row>
    <row r="16" spans="2:6" x14ac:dyDescent="0.35">
      <c r="B16" s="16"/>
      <c r="C16" s="16"/>
      <c r="D16" s="16"/>
      <c r="E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0.25286318691396398</v>
      </c>
      <c r="D9" s="17">
        <v>0.27020960648699399</v>
      </c>
      <c r="E9" s="17">
        <v>0.243850585115992</v>
      </c>
      <c r="F9" s="17"/>
      <c r="G9" s="17">
        <v>0.14897897620557099</v>
      </c>
      <c r="H9" s="17">
        <v>0.25456005487958799</v>
      </c>
      <c r="I9" s="17">
        <v>0.23448511593068699</v>
      </c>
      <c r="J9" s="17">
        <v>0.28359551927711901</v>
      </c>
      <c r="K9" s="17">
        <v>0.318391408728601</v>
      </c>
      <c r="L9" s="17">
        <v>0.25809411655279102</v>
      </c>
      <c r="M9" s="17"/>
      <c r="N9" s="17">
        <v>0.26222148111746402</v>
      </c>
      <c r="O9" s="17">
        <v>0.21141736527388499</v>
      </c>
      <c r="P9" s="17">
        <v>0.281250035181489</v>
      </c>
      <c r="Q9" s="17">
        <v>0.25974422482090997</v>
      </c>
      <c r="R9" s="17"/>
      <c r="S9" s="17">
        <v>0.22500000000000001</v>
      </c>
      <c r="T9" s="17">
        <v>0.27619047619047599</v>
      </c>
      <c r="U9" s="17">
        <v>0.29411764705882398</v>
      </c>
      <c r="V9" s="17">
        <v>0.238095238095238</v>
      </c>
      <c r="W9" s="17">
        <v>0.305084745762712</v>
      </c>
      <c r="X9" s="17">
        <v>0.265822784810127</v>
      </c>
      <c r="Y9" s="17">
        <v>0.2</v>
      </c>
      <c r="Z9" s="17">
        <v>0.27906976744186002</v>
      </c>
      <c r="AA9" s="17">
        <v>0.22222222222222199</v>
      </c>
      <c r="AB9" s="17"/>
      <c r="AC9" s="17">
        <v>0.32953244989438701</v>
      </c>
      <c r="AD9" s="17">
        <v>0.21372001015925499</v>
      </c>
      <c r="AE9" s="17">
        <v>0.28204486987878402</v>
      </c>
      <c r="AF9" s="17"/>
      <c r="AG9" s="17">
        <v>0.31369144654166597</v>
      </c>
      <c r="AH9" s="17">
        <v>0.217080758960215</v>
      </c>
      <c r="AI9" s="17">
        <v>0.18336345555064601</v>
      </c>
      <c r="AJ9" s="17">
        <v>0.61166728040352503</v>
      </c>
      <c r="AK9" s="17">
        <v>0.344821020399666</v>
      </c>
      <c r="AL9" s="17"/>
      <c r="AM9" s="17">
        <v>0.184481029565642</v>
      </c>
      <c r="AN9" s="17">
        <v>0.30561574553193199</v>
      </c>
      <c r="AO9" s="17">
        <v>0.26094315206204</v>
      </c>
      <c r="AP9" s="17">
        <v>0.25972885219032599</v>
      </c>
      <c r="AQ9" s="17">
        <v>0.16968412136502301</v>
      </c>
      <c r="AR9" s="17"/>
      <c r="AS9" s="17">
        <v>0.23975677012636101</v>
      </c>
      <c r="AT9" s="17">
        <v>0.26864817637327998</v>
      </c>
      <c r="AU9" s="17">
        <v>0.28559205854797598</v>
      </c>
      <c r="AV9" s="17">
        <v>0.19258362280416599</v>
      </c>
      <c r="AW9" s="17"/>
      <c r="AX9" s="17">
        <v>0.253238030325241</v>
      </c>
      <c r="AY9" s="17"/>
      <c r="AZ9" s="17">
        <v>0.24542239511914299</v>
      </c>
      <c r="BA9" s="17">
        <v>0.25349253454604298</v>
      </c>
      <c r="BB9" s="17">
        <v>0.263322602513683</v>
      </c>
      <c r="BC9" s="17"/>
      <c r="BD9" s="17">
        <v>0.27417011731319102</v>
      </c>
      <c r="BE9" s="17">
        <v>0.22057551517722601</v>
      </c>
    </row>
    <row r="10" spans="2:57" x14ac:dyDescent="0.35">
      <c r="B10" s="18" t="s">
        <v>104</v>
      </c>
      <c r="C10" s="17">
        <v>0.34460873969742101</v>
      </c>
      <c r="D10" s="17">
        <v>0.36234734659569001</v>
      </c>
      <c r="E10" s="17">
        <v>0.33109497777385</v>
      </c>
      <c r="F10" s="17"/>
      <c r="G10" s="17">
        <v>0.31224493454541202</v>
      </c>
      <c r="H10" s="17">
        <v>0.334357907549305</v>
      </c>
      <c r="I10" s="17">
        <v>0.35239092840057701</v>
      </c>
      <c r="J10" s="17">
        <v>0.40404026773051099</v>
      </c>
      <c r="K10" s="17">
        <v>0.35174514061455697</v>
      </c>
      <c r="L10" s="17">
        <v>0.211105728739024</v>
      </c>
      <c r="M10" s="17"/>
      <c r="N10" s="17">
        <v>0.31756784643560299</v>
      </c>
      <c r="O10" s="17">
        <v>0.38979828178321002</v>
      </c>
      <c r="P10" s="17">
        <v>0.36614337901564298</v>
      </c>
      <c r="Q10" s="17">
        <v>0.31870207581099802</v>
      </c>
      <c r="R10" s="17"/>
      <c r="S10" s="17">
        <v>0.34166666666666701</v>
      </c>
      <c r="T10" s="17">
        <v>0.266666666666667</v>
      </c>
      <c r="U10" s="17">
        <v>0.32352941176470601</v>
      </c>
      <c r="V10" s="17">
        <v>0.42857142857142899</v>
      </c>
      <c r="W10" s="17">
        <v>0.27118644067796599</v>
      </c>
      <c r="X10" s="17">
        <v>0.329113924050633</v>
      </c>
      <c r="Y10" s="17">
        <v>0.371428571428571</v>
      </c>
      <c r="Z10" s="17">
        <v>0.372093023255814</v>
      </c>
      <c r="AA10" s="17">
        <v>0.422222222222222</v>
      </c>
      <c r="AB10" s="17"/>
      <c r="AC10" s="17">
        <v>0.36002730819261802</v>
      </c>
      <c r="AD10" s="17">
        <v>0.34649049429737</v>
      </c>
      <c r="AE10" s="17">
        <v>0.303685128231309</v>
      </c>
      <c r="AF10" s="17"/>
      <c r="AG10" s="17">
        <v>0.35735354320553198</v>
      </c>
      <c r="AH10" s="17">
        <v>0.33656034203249302</v>
      </c>
      <c r="AI10" s="17">
        <v>0.40364140872809201</v>
      </c>
      <c r="AJ10" s="17">
        <v>0.20363788954449299</v>
      </c>
      <c r="AK10" s="17">
        <v>0.37193749130005199</v>
      </c>
      <c r="AL10" s="17"/>
      <c r="AM10" s="17">
        <v>0.42214292056588598</v>
      </c>
      <c r="AN10" s="17">
        <v>0.33105332770787099</v>
      </c>
      <c r="AO10" s="17">
        <v>0.352758671472435</v>
      </c>
      <c r="AP10" s="17">
        <v>0.32396251561475597</v>
      </c>
      <c r="AQ10" s="17">
        <v>0.182730997975942</v>
      </c>
      <c r="AR10" s="17"/>
      <c r="AS10" s="17">
        <v>0.38897191763894501</v>
      </c>
      <c r="AT10" s="17">
        <v>0.32849603632138402</v>
      </c>
      <c r="AU10" s="17">
        <v>0.33324303207910999</v>
      </c>
      <c r="AV10" s="17">
        <v>0.32136399606212201</v>
      </c>
      <c r="AW10" s="17"/>
      <c r="AX10" s="17">
        <v>0.33856781416715498</v>
      </c>
      <c r="AY10" s="17"/>
      <c r="AZ10" s="17">
        <v>0.33485558811391097</v>
      </c>
      <c r="BA10" s="17">
        <v>0.36138512051160299</v>
      </c>
      <c r="BB10" s="17">
        <v>0.332193881780944</v>
      </c>
      <c r="BC10" s="17"/>
      <c r="BD10" s="17">
        <v>0.31715104078237899</v>
      </c>
      <c r="BE10" s="17">
        <v>0.36613837774824798</v>
      </c>
    </row>
    <row r="11" spans="2:57" x14ac:dyDescent="0.35">
      <c r="B11" s="18" t="s">
        <v>105</v>
      </c>
      <c r="C11" s="17">
        <v>0.21105344642393201</v>
      </c>
      <c r="D11" s="17">
        <v>0.18958174216915899</v>
      </c>
      <c r="E11" s="17">
        <v>0.224673438551522</v>
      </c>
      <c r="F11" s="17"/>
      <c r="G11" s="17">
        <v>0.262581497563737</v>
      </c>
      <c r="H11" s="17">
        <v>0.21017572608155399</v>
      </c>
      <c r="I11" s="17">
        <v>0.22933298759567</v>
      </c>
      <c r="J11" s="17">
        <v>0.13808279949090299</v>
      </c>
      <c r="K11" s="17">
        <v>0.18337821205723401</v>
      </c>
      <c r="L11" s="17">
        <v>0.33629866209501902</v>
      </c>
      <c r="M11" s="17"/>
      <c r="N11" s="17">
        <v>0.21018414279085501</v>
      </c>
      <c r="O11" s="17">
        <v>0.199044265745912</v>
      </c>
      <c r="P11" s="17">
        <v>0.229294330504625</v>
      </c>
      <c r="Q11" s="17">
        <v>0.233816315451356</v>
      </c>
      <c r="R11" s="17"/>
      <c r="S11" s="17">
        <v>0.20833333333333301</v>
      </c>
      <c r="T11" s="17">
        <v>0.27619047619047599</v>
      </c>
      <c r="U11" s="17">
        <v>0.20588235294117599</v>
      </c>
      <c r="V11" s="17">
        <v>0.126984126984127</v>
      </c>
      <c r="W11" s="17">
        <v>0.169491525423729</v>
      </c>
      <c r="X11" s="17">
        <v>0.227848101265823</v>
      </c>
      <c r="Y11" s="17">
        <v>0.2</v>
      </c>
      <c r="Z11" s="17">
        <v>0.232558139534884</v>
      </c>
      <c r="AA11" s="17">
        <v>0.22222222222222199</v>
      </c>
      <c r="AB11" s="17"/>
      <c r="AC11" s="17">
        <v>0.15228986671928799</v>
      </c>
      <c r="AD11" s="17">
        <v>0.231184319472721</v>
      </c>
      <c r="AE11" s="17">
        <v>0.254162909968627</v>
      </c>
      <c r="AF11" s="17"/>
      <c r="AG11" s="17">
        <v>0.21317072921835301</v>
      </c>
      <c r="AH11" s="17">
        <v>0.202262409208291</v>
      </c>
      <c r="AI11" s="17">
        <v>0.26692223224893302</v>
      </c>
      <c r="AJ11" s="17">
        <v>0.18469483005198201</v>
      </c>
      <c r="AK11" s="17">
        <v>0.14053152597546101</v>
      </c>
      <c r="AL11" s="17"/>
      <c r="AM11" s="17">
        <v>0.18645260742429401</v>
      </c>
      <c r="AN11" s="17">
        <v>0.20224691658737101</v>
      </c>
      <c r="AO11" s="17">
        <v>0.19944768303399801</v>
      </c>
      <c r="AP11" s="17">
        <v>0.23393706742457099</v>
      </c>
      <c r="AQ11" s="17">
        <v>0.30380440906253497</v>
      </c>
      <c r="AR11" s="17"/>
      <c r="AS11" s="17">
        <v>0.21149510933957499</v>
      </c>
      <c r="AT11" s="17">
        <v>0.19305625057022399</v>
      </c>
      <c r="AU11" s="17">
        <v>0.22085302490903699</v>
      </c>
      <c r="AV11" s="17">
        <v>0.23836447094453</v>
      </c>
      <c r="AW11" s="17"/>
      <c r="AX11" s="17">
        <v>0.20278351979133399</v>
      </c>
      <c r="AY11" s="17"/>
      <c r="AZ11" s="17">
        <v>0.20874765273016799</v>
      </c>
      <c r="BA11" s="17">
        <v>0.23240387870443799</v>
      </c>
      <c r="BB11" s="17">
        <v>0.18607061408643599</v>
      </c>
      <c r="BC11" s="17"/>
      <c r="BD11" s="17">
        <v>0.214324618699893</v>
      </c>
      <c r="BE11" s="17">
        <v>0.216032779033938</v>
      </c>
    </row>
    <row r="12" spans="2:57" x14ac:dyDescent="0.35">
      <c r="B12" s="18" t="s">
        <v>106</v>
      </c>
      <c r="C12" s="17">
        <v>0.143427500820203</v>
      </c>
      <c r="D12" s="17">
        <v>0.13130548614219201</v>
      </c>
      <c r="E12" s="17">
        <v>0.151230912933804</v>
      </c>
      <c r="F12" s="17"/>
      <c r="G12" s="17">
        <v>0.18845112295597999</v>
      </c>
      <c r="H12" s="17">
        <v>0.15026381530216401</v>
      </c>
      <c r="I12" s="17">
        <v>0.145059421133268</v>
      </c>
      <c r="J12" s="17">
        <v>0.103751508072354</v>
      </c>
      <c r="K12" s="17">
        <v>0.14648523859960799</v>
      </c>
      <c r="L12" s="17">
        <v>0.134763029844716</v>
      </c>
      <c r="M12" s="17"/>
      <c r="N12" s="17">
        <v>0.15203265503820901</v>
      </c>
      <c r="O12" s="17">
        <v>0.146924963612765</v>
      </c>
      <c r="P12" s="17">
        <v>0.123312255298242</v>
      </c>
      <c r="Q12" s="17">
        <v>0.12920166766510199</v>
      </c>
      <c r="R12" s="17"/>
      <c r="S12" s="17">
        <v>0.16666666666666699</v>
      </c>
      <c r="T12" s="17">
        <v>0.104761904761905</v>
      </c>
      <c r="U12" s="17">
        <v>0.14705882352941199</v>
      </c>
      <c r="V12" s="17">
        <v>0.17460317460317501</v>
      </c>
      <c r="W12" s="17">
        <v>0.186440677966102</v>
      </c>
      <c r="X12" s="17">
        <v>0.164556962025316</v>
      </c>
      <c r="Y12" s="17">
        <v>0.17142857142857101</v>
      </c>
      <c r="Z12" s="17">
        <v>0.116279069767442</v>
      </c>
      <c r="AA12" s="17">
        <v>7.7777777777777807E-2</v>
      </c>
      <c r="AB12" s="17"/>
      <c r="AC12" s="17">
        <v>0.13014957739304001</v>
      </c>
      <c r="AD12" s="17">
        <v>0.16082345926160799</v>
      </c>
      <c r="AE12" s="17">
        <v>8.4277355131688006E-2</v>
      </c>
      <c r="AF12" s="17"/>
      <c r="AG12" s="17">
        <v>9.0037349136059402E-2</v>
      </c>
      <c r="AH12" s="17">
        <v>0.184341974667179</v>
      </c>
      <c r="AI12" s="17">
        <v>0.124333068504467</v>
      </c>
      <c r="AJ12" s="17">
        <v>0</v>
      </c>
      <c r="AK12" s="17">
        <v>5.7619482637677202E-2</v>
      </c>
      <c r="AL12" s="17"/>
      <c r="AM12" s="17">
        <v>0.17320995403339001</v>
      </c>
      <c r="AN12" s="17">
        <v>0.120530923741657</v>
      </c>
      <c r="AO12" s="17">
        <v>0.133183131764817</v>
      </c>
      <c r="AP12" s="17">
        <v>0.153435367485519</v>
      </c>
      <c r="AQ12" s="17">
        <v>0.21119763090444599</v>
      </c>
      <c r="AR12" s="17"/>
      <c r="AS12" s="17">
        <v>0.12639634345113601</v>
      </c>
      <c r="AT12" s="17">
        <v>0.15818685525065901</v>
      </c>
      <c r="AU12" s="17">
        <v>0.12125116817510399</v>
      </c>
      <c r="AV12" s="17">
        <v>0.16985847892675299</v>
      </c>
      <c r="AW12" s="17"/>
      <c r="AX12" s="17">
        <v>0.15403835645894701</v>
      </c>
      <c r="AY12" s="17"/>
      <c r="AZ12" s="17">
        <v>0.16435040619876701</v>
      </c>
      <c r="BA12" s="17">
        <v>0.111034397032404</v>
      </c>
      <c r="BB12" s="17">
        <v>0.167004992020371</v>
      </c>
      <c r="BC12" s="17"/>
      <c r="BD12" s="17">
        <v>0.16482101063329899</v>
      </c>
      <c r="BE12" s="17">
        <v>0.12860989577672899</v>
      </c>
    </row>
    <row r="13" spans="2:57" x14ac:dyDescent="0.35">
      <c r="B13" s="18" t="s">
        <v>107</v>
      </c>
      <c r="C13" s="17">
        <v>4.2306026285732698E-2</v>
      </c>
      <c r="D13" s="17">
        <v>4.2652355173878602E-2</v>
      </c>
      <c r="E13" s="17">
        <v>4.2301266398587001E-2</v>
      </c>
      <c r="F13" s="17"/>
      <c r="G13" s="17">
        <v>7.2278885623581507E-2</v>
      </c>
      <c r="H13" s="17">
        <v>4.5399392336260502E-2</v>
      </c>
      <c r="I13" s="17">
        <v>3.8731546939798099E-2</v>
      </c>
      <c r="J13" s="17">
        <v>6.2888086321310002E-2</v>
      </c>
      <c r="K13" s="17">
        <v>0</v>
      </c>
      <c r="L13" s="17">
        <v>3.27395479136404E-2</v>
      </c>
      <c r="M13" s="17"/>
      <c r="N13" s="17">
        <v>5.2078313091914998E-2</v>
      </c>
      <c r="O13" s="17">
        <v>4.6987268247150098E-2</v>
      </c>
      <c r="P13" s="17">
        <v>0</v>
      </c>
      <c r="Q13" s="17">
        <v>4.4985345718936698E-2</v>
      </c>
      <c r="R13" s="17"/>
      <c r="S13" s="17">
        <v>0.05</v>
      </c>
      <c r="T13" s="17">
        <v>6.6666666666666693E-2</v>
      </c>
      <c r="U13" s="17">
        <v>2.9411764705882401E-2</v>
      </c>
      <c r="V13" s="17">
        <v>3.17460317460318E-2</v>
      </c>
      <c r="W13" s="17">
        <v>6.7796610169491497E-2</v>
      </c>
      <c r="X13" s="17">
        <v>1.26582278481013E-2</v>
      </c>
      <c r="Y13" s="17">
        <v>5.7142857142857099E-2</v>
      </c>
      <c r="Z13" s="17">
        <v>0</v>
      </c>
      <c r="AA13" s="17">
        <v>3.3333333333333298E-2</v>
      </c>
      <c r="AB13" s="17"/>
      <c r="AC13" s="17">
        <v>1.9251501155276501E-2</v>
      </c>
      <c r="AD13" s="17">
        <v>4.7781716809046498E-2</v>
      </c>
      <c r="AE13" s="17">
        <v>4.8970238068427603E-2</v>
      </c>
      <c r="AF13" s="17"/>
      <c r="AG13" s="17">
        <v>2.1314209350052401E-2</v>
      </c>
      <c r="AH13" s="17">
        <v>5.9754515131821603E-2</v>
      </c>
      <c r="AI13" s="17">
        <v>2.1739834967861499E-2</v>
      </c>
      <c r="AJ13" s="17">
        <v>0</v>
      </c>
      <c r="AK13" s="17">
        <v>4.1445383417578703E-2</v>
      </c>
      <c r="AL13" s="17"/>
      <c r="AM13" s="17">
        <v>3.3713488410788903E-2</v>
      </c>
      <c r="AN13" s="17">
        <v>3.3057492256688199E-2</v>
      </c>
      <c r="AO13" s="17">
        <v>4.9560631261454699E-2</v>
      </c>
      <c r="AP13" s="17">
        <v>2.3447983433073999E-2</v>
      </c>
      <c r="AQ13" s="17">
        <v>0.132582840692055</v>
      </c>
      <c r="AR13" s="17"/>
      <c r="AS13" s="17">
        <v>2.7992547008251201E-2</v>
      </c>
      <c r="AT13" s="17">
        <v>5.1612681484453901E-2</v>
      </c>
      <c r="AU13" s="17">
        <v>2.6462213276024299E-2</v>
      </c>
      <c r="AV13" s="17">
        <v>6.7788211781754704E-2</v>
      </c>
      <c r="AW13" s="17"/>
      <c r="AX13" s="17">
        <v>4.4139873450845801E-2</v>
      </c>
      <c r="AY13" s="17"/>
      <c r="AZ13" s="17">
        <v>3.6940722437973299E-2</v>
      </c>
      <c r="BA13" s="17">
        <v>4.1684069205511202E-2</v>
      </c>
      <c r="BB13" s="17">
        <v>4.6559866348201903E-2</v>
      </c>
      <c r="BC13" s="17"/>
      <c r="BD13" s="17">
        <v>2.27970152677105E-2</v>
      </c>
      <c r="BE13" s="17">
        <v>6.5218532216550801E-2</v>
      </c>
    </row>
    <row r="14" spans="2:57" x14ac:dyDescent="0.35">
      <c r="B14" s="18" t="s">
        <v>81</v>
      </c>
      <c r="C14" s="17">
        <v>5.7410998587469203E-3</v>
      </c>
      <c r="D14" s="17">
        <v>3.9034634320862802E-3</v>
      </c>
      <c r="E14" s="17">
        <v>6.8488192262438899E-3</v>
      </c>
      <c r="F14" s="17"/>
      <c r="G14" s="17">
        <v>1.54645831057181E-2</v>
      </c>
      <c r="H14" s="17">
        <v>5.2431038511289302E-3</v>
      </c>
      <c r="I14" s="17">
        <v>0</v>
      </c>
      <c r="J14" s="17">
        <v>7.6418191078017799E-3</v>
      </c>
      <c r="K14" s="17">
        <v>0</v>
      </c>
      <c r="L14" s="17">
        <v>2.6998914854810301E-2</v>
      </c>
      <c r="M14" s="17"/>
      <c r="N14" s="17">
        <v>5.9155615259544299E-3</v>
      </c>
      <c r="O14" s="17">
        <v>5.8278553370777701E-3</v>
      </c>
      <c r="P14" s="17">
        <v>0</v>
      </c>
      <c r="Q14" s="17">
        <v>1.3550370532697101E-2</v>
      </c>
      <c r="R14" s="17"/>
      <c r="S14" s="17">
        <v>8.3333333333333297E-3</v>
      </c>
      <c r="T14" s="17">
        <v>9.5238095238095195E-3</v>
      </c>
      <c r="U14" s="17">
        <v>0</v>
      </c>
      <c r="V14" s="17">
        <v>0</v>
      </c>
      <c r="W14" s="17">
        <v>0</v>
      </c>
      <c r="X14" s="17">
        <v>0</v>
      </c>
      <c r="Y14" s="17">
        <v>0</v>
      </c>
      <c r="Z14" s="17">
        <v>0</v>
      </c>
      <c r="AA14" s="17">
        <v>2.2222222222222199E-2</v>
      </c>
      <c r="AB14" s="17"/>
      <c r="AC14" s="17">
        <v>8.7492966453909197E-3</v>
      </c>
      <c r="AD14" s="17">
        <v>0</v>
      </c>
      <c r="AE14" s="17">
        <v>2.68594987211648E-2</v>
      </c>
      <c r="AF14" s="17"/>
      <c r="AG14" s="17">
        <v>4.4327225483368499E-3</v>
      </c>
      <c r="AH14" s="17">
        <v>0</v>
      </c>
      <c r="AI14" s="17">
        <v>0</v>
      </c>
      <c r="AJ14" s="17">
        <v>0</v>
      </c>
      <c r="AK14" s="17">
        <v>4.3645096269564802E-2</v>
      </c>
      <c r="AL14" s="17"/>
      <c r="AM14" s="17">
        <v>0</v>
      </c>
      <c r="AN14" s="17">
        <v>7.4955941744816196E-3</v>
      </c>
      <c r="AO14" s="17">
        <v>4.1067304052554597E-3</v>
      </c>
      <c r="AP14" s="17">
        <v>5.4882138517537097E-3</v>
      </c>
      <c r="AQ14" s="17">
        <v>0</v>
      </c>
      <c r="AR14" s="17"/>
      <c r="AS14" s="17">
        <v>5.3873124357312098E-3</v>
      </c>
      <c r="AT14" s="17">
        <v>0</v>
      </c>
      <c r="AU14" s="17">
        <v>1.2598503012748501E-2</v>
      </c>
      <c r="AV14" s="17">
        <v>1.00412194806746E-2</v>
      </c>
      <c r="AW14" s="17"/>
      <c r="AX14" s="17">
        <v>7.2324058064772503E-3</v>
      </c>
      <c r="AY14" s="17"/>
      <c r="AZ14" s="17">
        <v>9.6832354000374304E-3</v>
      </c>
      <c r="BA14" s="17">
        <v>0</v>
      </c>
      <c r="BB14" s="17">
        <v>4.8480432503632898E-3</v>
      </c>
      <c r="BC14" s="17"/>
      <c r="BD14" s="17">
        <v>6.7361973035269104E-3</v>
      </c>
      <c r="BE14" s="17">
        <v>3.42490004730896E-3</v>
      </c>
    </row>
    <row r="15" spans="2:57" x14ac:dyDescent="0.35">
      <c r="B15" s="18" t="s">
        <v>108</v>
      </c>
      <c r="C15" s="21">
        <v>0.59747192661138504</v>
      </c>
      <c r="D15" s="21">
        <v>0.632556953082685</v>
      </c>
      <c r="E15" s="21">
        <v>0.574945562889843</v>
      </c>
      <c r="F15" s="21"/>
      <c r="G15" s="21">
        <v>0.46122391075098301</v>
      </c>
      <c r="H15" s="21">
        <v>0.58891796242889305</v>
      </c>
      <c r="I15" s="21">
        <v>0.58687604433126395</v>
      </c>
      <c r="J15" s="21">
        <v>0.68763578700763095</v>
      </c>
      <c r="K15" s="21">
        <v>0.67013654934315803</v>
      </c>
      <c r="L15" s="21">
        <v>0.46919984529181402</v>
      </c>
      <c r="M15" s="21"/>
      <c r="N15" s="21">
        <v>0.579789327553067</v>
      </c>
      <c r="O15" s="21">
        <v>0.60121564705709496</v>
      </c>
      <c r="P15" s="21">
        <v>0.64739341419713203</v>
      </c>
      <c r="Q15" s="21">
        <v>0.57844630063190805</v>
      </c>
      <c r="R15" s="21"/>
      <c r="S15" s="21">
        <v>0.56666666666666698</v>
      </c>
      <c r="T15" s="21">
        <v>0.54285714285714304</v>
      </c>
      <c r="U15" s="21">
        <v>0.61764705882352899</v>
      </c>
      <c r="V15" s="21">
        <v>0.66666666666666696</v>
      </c>
      <c r="W15" s="21">
        <v>0.57627118644067798</v>
      </c>
      <c r="X15" s="21">
        <v>0.594936708860759</v>
      </c>
      <c r="Y15" s="21">
        <v>0.57142857142857095</v>
      </c>
      <c r="Z15" s="21">
        <v>0.65116279069767402</v>
      </c>
      <c r="AA15" s="21">
        <v>0.64444444444444404</v>
      </c>
      <c r="AB15" s="21"/>
      <c r="AC15" s="21">
        <v>0.68955975808700498</v>
      </c>
      <c r="AD15" s="21">
        <v>0.56021050445662501</v>
      </c>
      <c r="AE15" s="21">
        <v>0.58572999811009296</v>
      </c>
      <c r="AF15" s="21"/>
      <c r="AG15" s="21">
        <v>0.67104498974719795</v>
      </c>
      <c r="AH15" s="21">
        <v>0.55364110099270802</v>
      </c>
      <c r="AI15" s="21">
        <v>0.58700486427873899</v>
      </c>
      <c r="AJ15" s="21">
        <v>0.81530516994801805</v>
      </c>
      <c r="AK15" s="21">
        <v>0.71675851169971805</v>
      </c>
      <c r="AL15" s="21"/>
      <c r="AM15" s="21">
        <v>0.60662395013152803</v>
      </c>
      <c r="AN15" s="21">
        <v>0.63666907323980204</v>
      </c>
      <c r="AO15" s="21">
        <v>0.613701823534474</v>
      </c>
      <c r="AP15" s="21">
        <v>0.58369136780508202</v>
      </c>
      <c r="AQ15" s="21">
        <v>0.35241511934096398</v>
      </c>
      <c r="AR15" s="21"/>
      <c r="AS15" s="21">
        <v>0.62872868776530699</v>
      </c>
      <c r="AT15" s="21">
        <v>0.597144212694664</v>
      </c>
      <c r="AU15" s="21">
        <v>0.61883509062708597</v>
      </c>
      <c r="AV15" s="21">
        <v>0.51394761886628804</v>
      </c>
      <c r="AW15" s="21"/>
      <c r="AX15" s="21">
        <v>0.59180584449239604</v>
      </c>
      <c r="AY15" s="21"/>
      <c r="AZ15" s="21">
        <v>0.58027798323305402</v>
      </c>
      <c r="BA15" s="21">
        <v>0.61487765505764702</v>
      </c>
      <c r="BB15" s="21">
        <v>0.595516484294627</v>
      </c>
      <c r="BC15" s="21"/>
      <c r="BD15" s="21">
        <v>0.59132115809556995</v>
      </c>
      <c r="BE15" s="21">
        <v>0.58671389292547405</v>
      </c>
    </row>
    <row r="16" spans="2:57" x14ac:dyDescent="0.35">
      <c r="B16" s="18" t="s">
        <v>109</v>
      </c>
      <c r="C16" s="21">
        <v>0.18573352710593599</v>
      </c>
      <c r="D16" s="21">
        <v>0.17395784131607001</v>
      </c>
      <c r="E16" s="21">
        <v>0.193532179332391</v>
      </c>
      <c r="F16" s="21"/>
      <c r="G16" s="21">
        <v>0.26073000857956102</v>
      </c>
      <c r="H16" s="21">
        <v>0.19566320763842501</v>
      </c>
      <c r="I16" s="21">
        <v>0.183790968073066</v>
      </c>
      <c r="J16" s="21">
        <v>0.16663959439366399</v>
      </c>
      <c r="K16" s="21">
        <v>0.14648523859960799</v>
      </c>
      <c r="L16" s="21">
        <v>0.167502577758357</v>
      </c>
      <c r="M16" s="21"/>
      <c r="N16" s="21">
        <v>0.204110968130124</v>
      </c>
      <c r="O16" s="21">
        <v>0.19391223185991499</v>
      </c>
      <c r="P16" s="21">
        <v>0.123312255298242</v>
      </c>
      <c r="Q16" s="21">
        <v>0.174187013384039</v>
      </c>
      <c r="R16" s="21"/>
      <c r="S16" s="21">
        <v>0.21666666666666701</v>
      </c>
      <c r="T16" s="21">
        <v>0.17142857142857101</v>
      </c>
      <c r="U16" s="21">
        <v>0.17647058823529399</v>
      </c>
      <c r="V16" s="21">
        <v>0.206349206349206</v>
      </c>
      <c r="W16" s="21">
        <v>0.25423728813559299</v>
      </c>
      <c r="X16" s="21">
        <v>0.177215189873418</v>
      </c>
      <c r="Y16" s="21">
        <v>0.22857142857142901</v>
      </c>
      <c r="Z16" s="21">
        <v>0.116279069767442</v>
      </c>
      <c r="AA16" s="21">
        <v>0.11111111111111099</v>
      </c>
      <c r="AB16" s="21"/>
      <c r="AC16" s="21">
        <v>0.149401078548316</v>
      </c>
      <c r="AD16" s="21">
        <v>0.20860517607065401</v>
      </c>
      <c r="AE16" s="21">
        <v>0.133247593200116</v>
      </c>
      <c r="AF16" s="21"/>
      <c r="AG16" s="21">
        <v>0.111351558486112</v>
      </c>
      <c r="AH16" s="21">
        <v>0.244096489799001</v>
      </c>
      <c r="AI16" s="21">
        <v>0.14607290347232799</v>
      </c>
      <c r="AJ16" s="21">
        <v>0</v>
      </c>
      <c r="AK16" s="21">
        <v>9.9064866055255899E-2</v>
      </c>
      <c r="AL16" s="21"/>
      <c r="AM16" s="21">
        <v>0.20692344244417801</v>
      </c>
      <c r="AN16" s="21">
        <v>0.153588415998345</v>
      </c>
      <c r="AO16" s="21">
        <v>0.18274376302627199</v>
      </c>
      <c r="AP16" s="21">
        <v>0.176883350918593</v>
      </c>
      <c r="AQ16" s="21">
        <v>0.34378047159650099</v>
      </c>
      <c r="AR16" s="21"/>
      <c r="AS16" s="21">
        <v>0.154388890459387</v>
      </c>
      <c r="AT16" s="21">
        <v>0.20979953673511301</v>
      </c>
      <c r="AU16" s="21">
        <v>0.147713381451128</v>
      </c>
      <c r="AV16" s="21">
        <v>0.237646690708508</v>
      </c>
      <c r="AW16" s="21"/>
      <c r="AX16" s="21">
        <v>0.198178229909793</v>
      </c>
      <c r="AY16" s="21"/>
      <c r="AZ16" s="21">
        <v>0.20129112863674001</v>
      </c>
      <c r="BA16" s="21">
        <v>0.15271846623791499</v>
      </c>
      <c r="BB16" s="21">
        <v>0.213564858368573</v>
      </c>
      <c r="BC16" s="21"/>
      <c r="BD16" s="21">
        <v>0.18761802590101001</v>
      </c>
      <c r="BE16" s="21">
        <v>0.19382842799327901</v>
      </c>
    </row>
    <row r="17" spans="2:57" x14ac:dyDescent="0.35">
      <c r="B17" s="18" t="s">
        <v>110</v>
      </c>
      <c r="C17" s="22">
        <v>0.41173839950544899</v>
      </c>
      <c r="D17" s="22">
        <v>0.458599111766614</v>
      </c>
      <c r="E17" s="22">
        <v>0.38141338355745202</v>
      </c>
      <c r="F17" s="22"/>
      <c r="G17" s="22">
        <v>0.20049390217142199</v>
      </c>
      <c r="H17" s="22">
        <v>0.39325475479046801</v>
      </c>
      <c r="I17" s="22">
        <v>0.40308507625819801</v>
      </c>
      <c r="J17" s="22">
        <v>0.52099619261396601</v>
      </c>
      <c r="K17" s="22">
        <v>0.52365131074354998</v>
      </c>
      <c r="L17" s="22">
        <v>0.30169726753345799</v>
      </c>
      <c r="M17" s="22"/>
      <c r="N17" s="22">
        <v>0.37567835942294298</v>
      </c>
      <c r="O17" s="22">
        <v>0.40730341519718</v>
      </c>
      <c r="P17" s="22">
        <v>0.52408115889888995</v>
      </c>
      <c r="Q17" s="22">
        <v>0.40425928724786903</v>
      </c>
      <c r="R17" s="22"/>
      <c r="S17" s="22">
        <v>0.35</v>
      </c>
      <c r="T17" s="22">
        <v>0.371428571428571</v>
      </c>
      <c r="U17" s="22">
        <v>0.441176470588235</v>
      </c>
      <c r="V17" s="22">
        <v>0.46031746031746001</v>
      </c>
      <c r="W17" s="22">
        <v>0.322033898305085</v>
      </c>
      <c r="X17" s="22">
        <v>0.417721518987342</v>
      </c>
      <c r="Y17" s="22">
        <v>0.34285714285714303</v>
      </c>
      <c r="Z17" s="22">
        <v>0.53488372093023295</v>
      </c>
      <c r="AA17" s="22">
        <v>0.53333333333333299</v>
      </c>
      <c r="AB17" s="22"/>
      <c r="AC17" s="22">
        <v>0.54015867953868801</v>
      </c>
      <c r="AD17" s="22">
        <v>0.35160532838597103</v>
      </c>
      <c r="AE17" s="22">
        <v>0.45248240490997799</v>
      </c>
      <c r="AF17" s="22"/>
      <c r="AG17" s="22">
        <v>0.55969343126108595</v>
      </c>
      <c r="AH17" s="22">
        <v>0.30954461119370802</v>
      </c>
      <c r="AI17" s="22">
        <v>0.44093196080641001</v>
      </c>
      <c r="AJ17" s="22">
        <v>0.81530516994801805</v>
      </c>
      <c r="AK17" s="22">
        <v>0.61769364564446205</v>
      </c>
      <c r="AL17" s="22"/>
      <c r="AM17" s="22">
        <v>0.39970050768734899</v>
      </c>
      <c r="AN17" s="22">
        <v>0.48308065724145799</v>
      </c>
      <c r="AO17" s="22">
        <v>0.43095806050820301</v>
      </c>
      <c r="AP17" s="22">
        <v>0.40680801688648899</v>
      </c>
      <c r="AQ17" s="22">
        <v>8.6346477444637602E-3</v>
      </c>
      <c r="AR17" s="22"/>
      <c r="AS17" s="22">
        <v>0.47433979730591902</v>
      </c>
      <c r="AT17" s="22">
        <v>0.38734467595955102</v>
      </c>
      <c r="AU17" s="22">
        <v>0.47112170917595803</v>
      </c>
      <c r="AV17" s="22">
        <v>0.27630092815778001</v>
      </c>
      <c r="AW17" s="22"/>
      <c r="AX17" s="22">
        <v>0.39362761458260298</v>
      </c>
      <c r="AY17" s="22"/>
      <c r="AZ17" s="22">
        <v>0.37898685459631398</v>
      </c>
      <c r="BA17" s="22">
        <v>0.462159188819731</v>
      </c>
      <c r="BB17" s="22">
        <v>0.38195162592605397</v>
      </c>
      <c r="BC17" s="22"/>
      <c r="BD17" s="22">
        <v>0.40370313219456</v>
      </c>
      <c r="BE17" s="22">
        <v>0.39288546493219401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E22"/>
  <sheetViews>
    <sheetView showGridLines="0" topLeftCell="A7" workbookViewId="0">
      <pane xSplit="2" topLeftCell="C1" activePane="topRight" state="frozen"/>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0.27878497503528799</v>
      </c>
      <c r="D9" s="17">
        <v>0.28966873209128802</v>
      </c>
      <c r="E9" s="17">
        <v>0.27369498642755602</v>
      </c>
      <c r="F9" s="17"/>
      <c r="G9" s="17">
        <v>0.28449498074622498</v>
      </c>
      <c r="H9" s="17">
        <v>0.27063863817549599</v>
      </c>
      <c r="I9" s="17">
        <v>0.31947158211267401</v>
      </c>
      <c r="J9" s="17">
        <v>0.27337488812830602</v>
      </c>
      <c r="K9" s="17">
        <v>0.23269745643471901</v>
      </c>
      <c r="L9" s="17">
        <v>0.25034833753961999</v>
      </c>
      <c r="M9" s="17"/>
      <c r="N9" s="17">
        <v>0.296447014440056</v>
      </c>
      <c r="O9" s="17">
        <v>0.27895918395540298</v>
      </c>
      <c r="P9" s="17">
        <v>0.25157809955814497</v>
      </c>
      <c r="Q9" s="17">
        <v>0.231643047346764</v>
      </c>
      <c r="R9" s="17"/>
      <c r="S9" s="17">
        <v>0.29166666666666702</v>
      </c>
      <c r="T9" s="17">
        <v>0.30476190476190501</v>
      </c>
      <c r="U9" s="17">
        <v>0.17647058823529399</v>
      </c>
      <c r="V9" s="17">
        <v>0.22222222222222199</v>
      </c>
      <c r="W9" s="17">
        <v>0.322033898305085</v>
      </c>
      <c r="X9" s="17">
        <v>0.329113924050633</v>
      </c>
      <c r="Y9" s="17">
        <v>0.314285714285714</v>
      </c>
      <c r="Z9" s="17">
        <v>0.209302325581395</v>
      </c>
      <c r="AA9" s="17">
        <v>0.28888888888888897</v>
      </c>
      <c r="AB9" s="17"/>
      <c r="AC9" s="17">
        <v>0.23959454436218899</v>
      </c>
      <c r="AD9" s="17">
        <v>0.28443932448463499</v>
      </c>
      <c r="AE9" s="17">
        <v>0.33558931680342502</v>
      </c>
      <c r="AF9" s="17"/>
      <c r="AG9" s="17">
        <v>0.28860495627339799</v>
      </c>
      <c r="AH9" s="17">
        <v>0.29655032520115299</v>
      </c>
      <c r="AI9" s="17">
        <v>0.13922458424287501</v>
      </c>
      <c r="AJ9" s="17">
        <v>0.21919825984191299</v>
      </c>
      <c r="AK9" s="17">
        <v>0.316865670466355</v>
      </c>
      <c r="AL9" s="17"/>
      <c r="AM9" s="17">
        <v>0.231215698095036</v>
      </c>
      <c r="AN9" s="17">
        <v>0.23776883917667199</v>
      </c>
      <c r="AO9" s="17">
        <v>0.24983752885351701</v>
      </c>
      <c r="AP9" s="17">
        <v>0.34942981073472601</v>
      </c>
      <c r="AQ9" s="17">
        <v>0.43657760033621801</v>
      </c>
      <c r="AR9" s="17"/>
      <c r="AS9" s="17">
        <v>0.25743350558766098</v>
      </c>
      <c r="AT9" s="17">
        <v>0.26557730915868499</v>
      </c>
      <c r="AU9" s="17">
        <v>0.30365729389721202</v>
      </c>
      <c r="AV9" s="17">
        <v>0.31139516756629199</v>
      </c>
      <c r="AW9" s="17"/>
      <c r="AX9" s="17">
        <v>0.27267763946011597</v>
      </c>
      <c r="AY9" s="17"/>
      <c r="AZ9" s="17">
        <v>0.25328049874415198</v>
      </c>
      <c r="BA9" s="17">
        <v>0.31048393360285997</v>
      </c>
      <c r="BB9" s="17">
        <v>0.260022671087834</v>
      </c>
      <c r="BC9" s="17"/>
      <c r="BD9" s="17">
        <v>0.27545214492787601</v>
      </c>
      <c r="BE9" s="17">
        <v>0.29426933430257202</v>
      </c>
    </row>
    <row r="10" spans="2:57" x14ac:dyDescent="0.35">
      <c r="B10" s="18" t="s">
        <v>104</v>
      </c>
      <c r="C10" s="17">
        <v>0.50752048095287705</v>
      </c>
      <c r="D10" s="17">
        <v>0.46703596746706499</v>
      </c>
      <c r="E10" s="17">
        <v>0.52901408930188099</v>
      </c>
      <c r="F10" s="17"/>
      <c r="G10" s="17">
        <v>0.48785425423050899</v>
      </c>
      <c r="H10" s="17">
        <v>0.50386510289102504</v>
      </c>
      <c r="I10" s="17">
        <v>0.45541873431323898</v>
      </c>
      <c r="J10" s="17">
        <v>0.54391084289500202</v>
      </c>
      <c r="K10" s="17">
        <v>0.58990277383152301</v>
      </c>
      <c r="L10" s="17">
        <v>0.483853788924962</v>
      </c>
      <c r="M10" s="17"/>
      <c r="N10" s="17">
        <v>0.51794873250721796</v>
      </c>
      <c r="O10" s="17">
        <v>0.53224417632654997</v>
      </c>
      <c r="P10" s="17">
        <v>0.46094475635367899</v>
      </c>
      <c r="Q10" s="17">
        <v>0.47061143715145398</v>
      </c>
      <c r="R10" s="17"/>
      <c r="S10" s="17">
        <v>0.49166666666666697</v>
      </c>
      <c r="T10" s="17">
        <v>0.53333333333333299</v>
      </c>
      <c r="U10" s="17">
        <v>0.70588235294117696</v>
      </c>
      <c r="V10" s="17">
        <v>0.41269841269841301</v>
      </c>
      <c r="W10" s="17">
        <v>0.45762711864406802</v>
      </c>
      <c r="X10" s="17">
        <v>0.430379746835443</v>
      </c>
      <c r="Y10" s="17">
        <v>0.47142857142857097</v>
      </c>
      <c r="Z10" s="17">
        <v>0.55813953488372103</v>
      </c>
      <c r="AA10" s="17">
        <v>0.52222222222222203</v>
      </c>
      <c r="AB10" s="17"/>
      <c r="AC10" s="17">
        <v>0.52617789287576899</v>
      </c>
      <c r="AD10" s="17">
        <v>0.51674905401009097</v>
      </c>
      <c r="AE10" s="17">
        <v>0.41677565708035202</v>
      </c>
      <c r="AF10" s="17"/>
      <c r="AG10" s="17">
        <v>0.49922273456211602</v>
      </c>
      <c r="AH10" s="17">
        <v>0.48148369301576499</v>
      </c>
      <c r="AI10" s="17">
        <v>0.61685796671917603</v>
      </c>
      <c r="AJ10" s="17">
        <v>0.38833271959647497</v>
      </c>
      <c r="AK10" s="17">
        <v>0.48505989681822698</v>
      </c>
      <c r="AL10" s="17"/>
      <c r="AM10" s="17">
        <v>0.39735322898315301</v>
      </c>
      <c r="AN10" s="17">
        <v>0.45637347979488602</v>
      </c>
      <c r="AO10" s="17">
        <v>0.55761040836840403</v>
      </c>
      <c r="AP10" s="17">
        <v>0.51713440702595403</v>
      </c>
      <c r="AQ10" s="17">
        <v>0.38610717228913199</v>
      </c>
      <c r="AR10" s="17"/>
      <c r="AS10" s="17">
        <v>0.52460122256267105</v>
      </c>
      <c r="AT10" s="17">
        <v>0.53626340784504301</v>
      </c>
      <c r="AU10" s="17">
        <v>0.49083538602280902</v>
      </c>
      <c r="AV10" s="17">
        <v>0.434565623831764</v>
      </c>
      <c r="AW10" s="17"/>
      <c r="AX10" s="17">
        <v>0.50488669475549097</v>
      </c>
      <c r="AY10" s="17"/>
      <c r="AZ10" s="17">
        <v>0.52095059703396795</v>
      </c>
      <c r="BA10" s="17">
        <v>0.47691332333246</v>
      </c>
      <c r="BB10" s="17">
        <v>0.53846633999232396</v>
      </c>
      <c r="BC10" s="17"/>
      <c r="BD10" s="17">
        <v>0.53619998904178701</v>
      </c>
      <c r="BE10" s="17">
        <v>0.471425877741594</v>
      </c>
    </row>
    <row r="11" spans="2:57" x14ac:dyDescent="0.35">
      <c r="B11" s="18" t="s">
        <v>105</v>
      </c>
      <c r="C11" s="17">
        <v>0.145680919832648</v>
      </c>
      <c r="D11" s="17">
        <v>0.159805926752593</v>
      </c>
      <c r="E11" s="17">
        <v>0.13805889153099901</v>
      </c>
      <c r="F11" s="17"/>
      <c r="G11" s="17">
        <v>0.10941391926590199</v>
      </c>
      <c r="H11" s="17">
        <v>0.14230554484938099</v>
      </c>
      <c r="I11" s="17">
        <v>0.16761671795399999</v>
      </c>
      <c r="J11" s="17">
        <v>0.10081960692572201</v>
      </c>
      <c r="K11" s="17">
        <v>0.16494766723236201</v>
      </c>
      <c r="L11" s="17">
        <v>0.21747424353866299</v>
      </c>
      <c r="M11" s="17"/>
      <c r="N11" s="17">
        <v>0.14651255102129701</v>
      </c>
      <c r="O11" s="17">
        <v>0.116132363979242</v>
      </c>
      <c r="P11" s="17">
        <v>0.12673755470641601</v>
      </c>
      <c r="Q11" s="17">
        <v>0.22337621610022099</v>
      </c>
      <c r="R11" s="17"/>
      <c r="S11" s="17">
        <v>0.125</v>
      </c>
      <c r="T11" s="17">
        <v>0.12380952380952399</v>
      </c>
      <c r="U11" s="17">
        <v>0.11764705882352899</v>
      </c>
      <c r="V11" s="17">
        <v>0.238095238095238</v>
      </c>
      <c r="W11" s="17">
        <v>0.13559322033898299</v>
      </c>
      <c r="X11" s="17">
        <v>0.164556962025316</v>
      </c>
      <c r="Y11" s="17">
        <v>0.17142857142857101</v>
      </c>
      <c r="Z11" s="17">
        <v>9.3023255813953501E-2</v>
      </c>
      <c r="AA11" s="17">
        <v>0.133333333333333</v>
      </c>
      <c r="AB11" s="17"/>
      <c r="AC11" s="17">
        <v>0.14843936972511601</v>
      </c>
      <c r="AD11" s="17">
        <v>0.144490846975808</v>
      </c>
      <c r="AE11" s="17">
        <v>0.15643186424086999</v>
      </c>
      <c r="AF11" s="17"/>
      <c r="AG11" s="17">
        <v>0.14647602784845601</v>
      </c>
      <c r="AH11" s="17">
        <v>0.15709146120615999</v>
      </c>
      <c r="AI11" s="17">
        <v>0.14574505629708201</v>
      </c>
      <c r="AJ11" s="17">
        <v>0.39246902056161198</v>
      </c>
      <c r="AK11" s="17">
        <v>0.13031475498426401</v>
      </c>
      <c r="AL11" s="17"/>
      <c r="AM11" s="17">
        <v>0.226457729278468</v>
      </c>
      <c r="AN11" s="17">
        <v>0.223976473390329</v>
      </c>
      <c r="AO11" s="17">
        <v>0.13029508403075701</v>
      </c>
      <c r="AP11" s="17">
        <v>9.3533441581208895E-2</v>
      </c>
      <c r="AQ11" s="17">
        <v>0.17731522737465</v>
      </c>
      <c r="AR11" s="17"/>
      <c r="AS11" s="17">
        <v>0.14795649957006199</v>
      </c>
      <c r="AT11" s="17">
        <v>0.120428051089858</v>
      </c>
      <c r="AU11" s="17">
        <v>0.15705047846650799</v>
      </c>
      <c r="AV11" s="17">
        <v>0.184496988830119</v>
      </c>
      <c r="AW11" s="17"/>
      <c r="AX11" s="17">
        <v>0.149542951139021</v>
      </c>
      <c r="AY11" s="17"/>
      <c r="AZ11" s="17">
        <v>0.14313280659845401</v>
      </c>
      <c r="BA11" s="17">
        <v>0.14988481493023401</v>
      </c>
      <c r="BB11" s="17">
        <v>0.14781830505301499</v>
      </c>
      <c r="BC11" s="17"/>
      <c r="BD11" s="17">
        <v>0.14174171476303299</v>
      </c>
      <c r="BE11" s="17">
        <v>0.15470261093833501</v>
      </c>
    </row>
    <row r="12" spans="2:57" x14ac:dyDescent="0.35">
      <c r="B12" s="18" t="s">
        <v>106</v>
      </c>
      <c r="C12" s="17">
        <v>4.5119111767591397E-2</v>
      </c>
      <c r="D12" s="17">
        <v>5.67390990961767E-2</v>
      </c>
      <c r="E12" s="17">
        <v>3.84974704404882E-2</v>
      </c>
      <c r="F12" s="17"/>
      <c r="G12" s="17">
        <v>7.8720129503049602E-2</v>
      </c>
      <c r="H12" s="17">
        <v>4.5657618142190097E-2</v>
      </c>
      <c r="I12" s="17">
        <v>4.7325077841427102E-2</v>
      </c>
      <c r="J12" s="17">
        <v>5.5517172950799797E-2</v>
      </c>
      <c r="K12" s="17">
        <v>1.2452102501396599E-2</v>
      </c>
      <c r="L12" s="17">
        <v>2.10267373666451E-2</v>
      </c>
      <c r="M12" s="17"/>
      <c r="N12" s="17">
        <v>2.7265917580250602E-2</v>
      </c>
      <c r="O12" s="17">
        <v>3.7524128865094597E-2</v>
      </c>
      <c r="P12" s="17">
        <v>0.11261133990403401</v>
      </c>
      <c r="Q12" s="17">
        <v>6.0818928868864801E-2</v>
      </c>
      <c r="R12" s="17"/>
      <c r="S12" s="17">
        <v>6.6666666666666693E-2</v>
      </c>
      <c r="T12" s="17">
        <v>3.8095238095238099E-2</v>
      </c>
      <c r="U12" s="17">
        <v>0</v>
      </c>
      <c r="V12" s="17">
        <v>7.9365079365079402E-2</v>
      </c>
      <c r="W12" s="17">
        <v>5.0847457627118599E-2</v>
      </c>
      <c r="X12" s="17">
        <v>3.7974683544303799E-2</v>
      </c>
      <c r="Y12" s="17">
        <v>1.4285714285714299E-2</v>
      </c>
      <c r="Z12" s="17">
        <v>0.116279069767442</v>
      </c>
      <c r="AA12" s="17">
        <v>3.3333333333333298E-2</v>
      </c>
      <c r="AB12" s="17"/>
      <c r="AC12" s="17">
        <v>6.82389630561753E-2</v>
      </c>
      <c r="AD12" s="17">
        <v>3.4825041530779602E-2</v>
      </c>
      <c r="AE12" s="17">
        <v>3.8591727762569597E-2</v>
      </c>
      <c r="AF12" s="17"/>
      <c r="AG12" s="17">
        <v>4.0752416091454802E-2</v>
      </c>
      <c r="AH12" s="17">
        <v>5.1691169676117803E-2</v>
      </c>
      <c r="AI12" s="17">
        <v>5.53637053658807E-2</v>
      </c>
      <c r="AJ12" s="17">
        <v>0</v>
      </c>
      <c r="AK12" s="17">
        <v>4.6740199367731897E-2</v>
      </c>
      <c r="AL12" s="17"/>
      <c r="AM12" s="17">
        <v>0.107624365328106</v>
      </c>
      <c r="AN12" s="17">
        <v>5.8457779948430801E-2</v>
      </c>
      <c r="AO12" s="17">
        <v>4.1582044386386401E-2</v>
      </c>
      <c r="AP12" s="17">
        <v>2.1043269184307399E-2</v>
      </c>
      <c r="AQ12" s="17">
        <v>0</v>
      </c>
      <c r="AR12" s="17"/>
      <c r="AS12" s="17">
        <v>4.0873935447787002E-2</v>
      </c>
      <c r="AT12" s="17">
        <v>4.7339858117405903E-2</v>
      </c>
      <c r="AU12" s="17">
        <v>3.5785424569231498E-2</v>
      </c>
      <c r="AV12" s="17">
        <v>6.0477229962883197E-2</v>
      </c>
      <c r="AW12" s="17"/>
      <c r="AX12" s="17">
        <v>4.9700816992737699E-2</v>
      </c>
      <c r="AY12" s="17"/>
      <c r="AZ12" s="17">
        <v>5.4269352267993599E-2</v>
      </c>
      <c r="BA12" s="17">
        <v>4.8051512258241801E-2</v>
      </c>
      <c r="BB12" s="17">
        <v>2.9019656284468402E-2</v>
      </c>
      <c r="BC12" s="17"/>
      <c r="BD12" s="17">
        <v>2.91074573006227E-2</v>
      </c>
      <c r="BE12" s="17">
        <v>5.5551129572582202E-2</v>
      </c>
    </row>
    <row r="13" spans="2:57" x14ac:dyDescent="0.35">
      <c r="B13" s="18" t="s">
        <v>107</v>
      </c>
      <c r="C13" s="17">
        <v>1.8809598125638798E-2</v>
      </c>
      <c r="D13" s="17">
        <v>2.2846811160791299E-2</v>
      </c>
      <c r="E13" s="17">
        <v>1.65237288267874E-2</v>
      </c>
      <c r="F13" s="17"/>
      <c r="G13" s="17">
        <v>3.9516716254315097E-2</v>
      </c>
      <c r="H13" s="17">
        <v>2.742812069512E-2</v>
      </c>
      <c r="I13" s="17">
        <v>1.0167887778659601E-2</v>
      </c>
      <c r="J13" s="17">
        <v>1.8735669992369301E-2</v>
      </c>
      <c r="K13" s="17">
        <v>0</v>
      </c>
      <c r="L13" s="17">
        <v>2.72968926301097E-2</v>
      </c>
      <c r="M13" s="17"/>
      <c r="N13" s="17">
        <v>1.18257844511788E-2</v>
      </c>
      <c r="O13" s="17">
        <v>2.3908186646496601E-2</v>
      </c>
      <c r="P13" s="17">
        <v>4.8128249477727099E-2</v>
      </c>
      <c r="Q13" s="17">
        <v>0</v>
      </c>
      <c r="R13" s="17"/>
      <c r="S13" s="17">
        <v>1.6666666666666701E-2</v>
      </c>
      <c r="T13" s="17">
        <v>0</v>
      </c>
      <c r="U13" s="17">
        <v>0</v>
      </c>
      <c r="V13" s="17">
        <v>4.7619047619047603E-2</v>
      </c>
      <c r="W13" s="17">
        <v>3.3898305084745797E-2</v>
      </c>
      <c r="X13" s="17">
        <v>2.53164556962025E-2</v>
      </c>
      <c r="Y13" s="17">
        <v>2.8571428571428598E-2</v>
      </c>
      <c r="Z13" s="17">
        <v>2.32558139534884E-2</v>
      </c>
      <c r="AA13" s="17">
        <v>1.1111111111111099E-2</v>
      </c>
      <c r="AB13" s="17"/>
      <c r="AC13" s="17">
        <v>1.33879791372114E-2</v>
      </c>
      <c r="AD13" s="17">
        <v>1.9495732998686399E-2</v>
      </c>
      <c r="AE13" s="17">
        <v>2.7680923390915799E-2</v>
      </c>
      <c r="AF13" s="17"/>
      <c r="AG13" s="17">
        <v>2.0833451321936598E-2</v>
      </c>
      <c r="AH13" s="17">
        <v>1.31833509008039E-2</v>
      </c>
      <c r="AI13" s="17">
        <v>4.2808687374986498E-2</v>
      </c>
      <c r="AJ13" s="17">
        <v>0</v>
      </c>
      <c r="AK13" s="17">
        <v>0</v>
      </c>
      <c r="AL13" s="17"/>
      <c r="AM13" s="17">
        <v>3.7348978315237903E-2</v>
      </c>
      <c r="AN13" s="17">
        <v>8.2643730641720394E-3</v>
      </c>
      <c r="AO13" s="17">
        <v>2.0674934360935201E-2</v>
      </c>
      <c r="AP13" s="17">
        <v>1.88590714738032E-2</v>
      </c>
      <c r="AQ13" s="17">
        <v>0</v>
      </c>
      <c r="AR13" s="17"/>
      <c r="AS13" s="17">
        <v>2.3747524396088099E-2</v>
      </c>
      <c r="AT13" s="17">
        <v>2.66770368201639E-2</v>
      </c>
      <c r="AU13" s="17">
        <v>6.6794460991525199E-3</v>
      </c>
      <c r="AV13" s="17">
        <v>9.0649898089423808E-3</v>
      </c>
      <c r="AW13" s="17"/>
      <c r="AX13" s="17">
        <v>1.8045887562649899E-2</v>
      </c>
      <c r="AY13" s="17"/>
      <c r="AZ13" s="17">
        <v>2.3703299186774399E-2</v>
      </c>
      <c r="BA13" s="17">
        <v>1.1093134510618999E-2</v>
      </c>
      <c r="BB13" s="17">
        <v>2.4673027582358099E-2</v>
      </c>
      <c r="BC13" s="17"/>
      <c r="BD13" s="17">
        <v>1.4130595314917199E-2</v>
      </c>
      <c r="BE13" s="17">
        <v>2.1100623705146301E-2</v>
      </c>
    </row>
    <row r="14" spans="2:57" x14ac:dyDescent="0.35">
      <c r="B14" s="18" t="s">
        <v>81</v>
      </c>
      <c r="C14" s="17">
        <v>4.0849142859567299E-3</v>
      </c>
      <c r="D14" s="17">
        <v>3.9034634320862802E-3</v>
      </c>
      <c r="E14" s="17">
        <v>4.2108334722883401E-3</v>
      </c>
      <c r="F14" s="17"/>
      <c r="G14" s="17">
        <v>0</v>
      </c>
      <c r="H14" s="17">
        <v>1.0104975246788699E-2</v>
      </c>
      <c r="I14" s="17">
        <v>0</v>
      </c>
      <c r="J14" s="17">
        <v>7.6418191078017799E-3</v>
      </c>
      <c r="K14" s="17">
        <v>0</v>
      </c>
      <c r="L14" s="17">
        <v>0</v>
      </c>
      <c r="M14" s="17"/>
      <c r="N14" s="17">
        <v>0</v>
      </c>
      <c r="O14" s="17">
        <v>1.1231960227214699E-2</v>
      </c>
      <c r="P14" s="17">
        <v>0</v>
      </c>
      <c r="Q14" s="17">
        <v>1.3550370532697101E-2</v>
      </c>
      <c r="R14" s="17"/>
      <c r="S14" s="17">
        <v>8.3333333333333297E-3</v>
      </c>
      <c r="T14" s="17">
        <v>0</v>
      </c>
      <c r="U14" s="17">
        <v>0</v>
      </c>
      <c r="V14" s="17">
        <v>0</v>
      </c>
      <c r="W14" s="17">
        <v>0</v>
      </c>
      <c r="X14" s="17">
        <v>1.26582278481013E-2</v>
      </c>
      <c r="Y14" s="17">
        <v>0</v>
      </c>
      <c r="Z14" s="17">
        <v>0</v>
      </c>
      <c r="AA14" s="17">
        <v>1.1111111111111099E-2</v>
      </c>
      <c r="AB14" s="17"/>
      <c r="AC14" s="17">
        <v>4.1612508435395802E-3</v>
      </c>
      <c r="AD14" s="17">
        <v>0</v>
      </c>
      <c r="AE14" s="17">
        <v>2.4930510721868599E-2</v>
      </c>
      <c r="AF14" s="17"/>
      <c r="AG14" s="17">
        <v>4.1104139026379403E-3</v>
      </c>
      <c r="AH14" s="17">
        <v>0</v>
      </c>
      <c r="AI14" s="17">
        <v>0</v>
      </c>
      <c r="AJ14" s="17">
        <v>0</v>
      </c>
      <c r="AK14" s="17">
        <v>2.1019478363422401E-2</v>
      </c>
      <c r="AL14" s="17"/>
      <c r="AM14" s="17">
        <v>0</v>
      </c>
      <c r="AN14" s="17">
        <v>1.5159054625509601E-2</v>
      </c>
      <c r="AO14" s="17">
        <v>0</v>
      </c>
      <c r="AP14" s="17">
        <v>0</v>
      </c>
      <c r="AQ14" s="17">
        <v>0</v>
      </c>
      <c r="AR14" s="17"/>
      <c r="AS14" s="17">
        <v>5.3873124357312098E-3</v>
      </c>
      <c r="AT14" s="17">
        <v>3.7143369688434199E-3</v>
      </c>
      <c r="AU14" s="17">
        <v>5.9919709450877E-3</v>
      </c>
      <c r="AV14" s="17">
        <v>0</v>
      </c>
      <c r="AW14" s="17"/>
      <c r="AX14" s="17">
        <v>5.1460100899836502E-3</v>
      </c>
      <c r="AY14" s="17"/>
      <c r="AZ14" s="17">
        <v>4.6634461686580198E-3</v>
      </c>
      <c r="BA14" s="17">
        <v>3.5732813655861102E-3</v>
      </c>
      <c r="BB14" s="17">
        <v>0</v>
      </c>
      <c r="BC14" s="17"/>
      <c r="BD14" s="17">
        <v>3.36809865176345E-3</v>
      </c>
      <c r="BE14" s="17">
        <v>2.9504237397703801E-3</v>
      </c>
    </row>
    <row r="15" spans="2:57" x14ac:dyDescent="0.35">
      <c r="B15" s="18" t="s">
        <v>108</v>
      </c>
      <c r="C15" s="21">
        <v>0.78630545598816504</v>
      </c>
      <c r="D15" s="21">
        <v>0.75670469955835296</v>
      </c>
      <c r="E15" s="21">
        <v>0.80270907572943695</v>
      </c>
      <c r="F15" s="21"/>
      <c r="G15" s="21">
        <v>0.77234923497673402</v>
      </c>
      <c r="H15" s="21">
        <v>0.77450374106652098</v>
      </c>
      <c r="I15" s="21">
        <v>0.77489031642591299</v>
      </c>
      <c r="J15" s="21">
        <v>0.81728573102330704</v>
      </c>
      <c r="K15" s="21">
        <v>0.82260023026624196</v>
      </c>
      <c r="L15" s="21">
        <v>0.73420212646458205</v>
      </c>
      <c r="M15" s="21"/>
      <c r="N15" s="21">
        <v>0.81439574694727401</v>
      </c>
      <c r="O15" s="21">
        <v>0.81120336028195295</v>
      </c>
      <c r="P15" s="21">
        <v>0.71252285591182396</v>
      </c>
      <c r="Q15" s="21">
        <v>0.70225448449821704</v>
      </c>
      <c r="R15" s="21"/>
      <c r="S15" s="21">
        <v>0.78333333333333299</v>
      </c>
      <c r="T15" s="21">
        <v>0.838095238095238</v>
      </c>
      <c r="U15" s="21">
        <v>0.88235294117647101</v>
      </c>
      <c r="V15" s="21">
        <v>0.634920634920635</v>
      </c>
      <c r="W15" s="21">
        <v>0.77966101694915202</v>
      </c>
      <c r="X15" s="21">
        <v>0.759493670886076</v>
      </c>
      <c r="Y15" s="21">
        <v>0.78571428571428603</v>
      </c>
      <c r="Z15" s="21">
        <v>0.76744186046511598</v>
      </c>
      <c r="AA15" s="21">
        <v>0.81111111111111101</v>
      </c>
      <c r="AB15" s="21"/>
      <c r="AC15" s="21">
        <v>0.76577243723795796</v>
      </c>
      <c r="AD15" s="21">
        <v>0.80118837849472602</v>
      </c>
      <c r="AE15" s="21">
        <v>0.75236497388377699</v>
      </c>
      <c r="AF15" s="21"/>
      <c r="AG15" s="21">
        <v>0.78782769083551396</v>
      </c>
      <c r="AH15" s="21">
        <v>0.77803401821691798</v>
      </c>
      <c r="AI15" s="21">
        <v>0.75608255096205002</v>
      </c>
      <c r="AJ15" s="21">
        <v>0.60753097943838796</v>
      </c>
      <c r="AK15" s="21">
        <v>0.80192556728458098</v>
      </c>
      <c r="AL15" s="21"/>
      <c r="AM15" s="21">
        <v>0.62856892707818901</v>
      </c>
      <c r="AN15" s="21">
        <v>0.69414231897155898</v>
      </c>
      <c r="AO15" s="21">
        <v>0.80744793722192099</v>
      </c>
      <c r="AP15" s="21">
        <v>0.86656421776068004</v>
      </c>
      <c r="AQ15" s="21">
        <v>0.82268477262535</v>
      </c>
      <c r="AR15" s="21"/>
      <c r="AS15" s="21">
        <v>0.78203472815033204</v>
      </c>
      <c r="AT15" s="21">
        <v>0.80184071700372805</v>
      </c>
      <c r="AU15" s="21">
        <v>0.79449267992002004</v>
      </c>
      <c r="AV15" s="21">
        <v>0.74596079139805604</v>
      </c>
      <c r="AW15" s="21"/>
      <c r="AX15" s="21">
        <v>0.777564334215608</v>
      </c>
      <c r="AY15" s="21"/>
      <c r="AZ15" s="21">
        <v>0.77423109577811999</v>
      </c>
      <c r="BA15" s="21">
        <v>0.78739725693531903</v>
      </c>
      <c r="BB15" s="21">
        <v>0.79848901108015802</v>
      </c>
      <c r="BC15" s="21"/>
      <c r="BD15" s="21">
        <v>0.81165213396966296</v>
      </c>
      <c r="BE15" s="21">
        <v>0.76569521204416602</v>
      </c>
    </row>
    <row r="16" spans="2:57" x14ac:dyDescent="0.35">
      <c r="B16" s="18" t="s">
        <v>109</v>
      </c>
      <c r="C16" s="21">
        <v>6.3928709893230198E-2</v>
      </c>
      <c r="D16" s="21">
        <v>7.9585910256967998E-2</v>
      </c>
      <c r="E16" s="21">
        <v>5.5021199267275597E-2</v>
      </c>
      <c r="F16" s="21"/>
      <c r="G16" s="21">
        <v>0.118236845757365</v>
      </c>
      <c r="H16" s="21">
        <v>7.3085738837309996E-2</v>
      </c>
      <c r="I16" s="21">
        <v>5.7492965620086697E-2</v>
      </c>
      <c r="J16" s="21">
        <v>7.4252842943169098E-2</v>
      </c>
      <c r="K16" s="21">
        <v>1.2452102501396599E-2</v>
      </c>
      <c r="L16" s="21">
        <v>4.8323629996754797E-2</v>
      </c>
      <c r="M16" s="21"/>
      <c r="N16" s="21">
        <v>3.90917020314294E-2</v>
      </c>
      <c r="O16" s="21">
        <v>6.1432315511591097E-2</v>
      </c>
      <c r="P16" s="21">
        <v>0.160739589381761</v>
      </c>
      <c r="Q16" s="21">
        <v>6.0818928868864801E-2</v>
      </c>
      <c r="R16" s="21"/>
      <c r="S16" s="21">
        <v>8.3333333333333301E-2</v>
      </c>
      <c r="T16" s="21">
        <v>3.8095238095238099E-2</v>
      </c>
      <c r="U16" s="21">
        <v>0</v>
      </c>
      <c r="V16" s="21">
        <v>0.126984126984127</v>
      </c>
      <c r="W16" s="21">
        <v>8.4745762711864403E-2</v>
      </c>
      <c r="X16" s="21">
        <v>6.3291139240506306E-2</v>
      </c>
      <c r="Y16" s="21">
        <v>4.2857142857142899E-2</v>
      </c>
      <c r="Z16" s="21">
        <v>0.13953488372093001</v>
      </c>
      <c r="AA16" s="21">
        <v>4.4444444444444398E-2</v>
      </c>
      <c r="AB16" s="21"/>
      <c r="AC16" s="21">
        <v>8.1626942193386703E-2</v>
      </c>
      <c r="AD16" s="21">
        <v>5.4320774529466001E-2</v>
      </c>
      <c r="AE16" s="21">
        <v>6.6272651153485407E-2</v>
      </c>
      <c r="AF16" s="21"/>
      <c r="AG16" s="21">
        <v>6.15858674133914E-2</v>
      </c>
      <c r="AH16" s="21">
        <v>6.4874520576921696E-2</v>
      </c>
      <c r="AI16" s="21">
        <v>9.8172392740867101E-2</v>
      </c>
      <c r="AJ16" s="21">
        <v>0</v>
      </c>
      <c r="AK16" s="21">
        <v>4.6740199367731897E-2</v>
      </c>
      <c r="AL16" s="21"/>
      <c r="AM16" s="21">
        <v>0.14497334364334399</v>
      </c>
      <c r="AN16" s="21">
        <v>6.6722153012602897E-2</v>
      </c>
      <c r="AO16" s="21">
        <v>6.2256978747321598E-2</v>
      </c>
      <c r="AP16" s="21">
        <v>3.9902340658110498E-2</v>
      </c>
      <c r="AQ16" s="21">
        <v>0</v>
      </c>
      <c r="AR16" s="21"/>
      <c r="AS16" s="21">
        <v>6.4621459843875101E-2</v>
      </c>
      <c r="AT16" s="21">
        <v>7.4016894937569799E-2</v>
      </c>
      <c r="AU16" s="21">
        <v>4.2464870668384003E-2</v>
      </c>
      <c r="AV16" s="21">
        <v>6.9542219771825606E-2</v>
      </c>
      <c r="AW16" s="21"/>
      <c r="AX16" s="21">
        <v>6.7746704555387505E-2</v>
      </c>
      <c r="AY16" s="21"/>
      <c r="AZ16" s="21">
        <v>7.7972651454767894E-2</v>
      </c>
      <c r="BA16" s="21">
        <v>5.9144646768860797E-2</v>
      </c>
      <c r="BB16" s="21">
        <v>5.3692683866826497E-2</v>
      </c>
      <c r="BC16" s="21"/>
      <c r="BD16" s="21">
        <v>4.3238052615539799E-2</v>
      </c>
      <c r="BE16" s="21">
        <v>7.6651753277728593E-2</v>
      </c>
    </row>
    <row r="17" spans="2:57" x14ac:dyDescent="0.35">
      <c r="B17" s="18" t="s">
        <v>110</v>
      </c>
      <c r="C17" s="22">
        <v>0.72237674609493496</v>
      </c>
      <c r="D17" s="22">
        <v>0.67711878930138503</v>
      </c>
      <c r="E17" s="22">
        <v>0.74768787646216195</v>
      </c>
      <c r="F17" s="22"/>
      <c r="G17" s="22">
        <v>0.65411238921936898</v>
      </c>
      <c r="H17" s="22">
        <v>0.70141800222921102</v>
      </c>
      <c r="I17" s="22">
        <v>0.71739735080582601</v>
      </c>
      <c r="J17" s="22">
        <v>0.74303288808013801</v>
      </c>
      <c r="K17" s="22">
        <v>0.81014812776484502</v>
      </c>
      <c r="L17" s="22">
        <v>0.68587849646782695</v>
      </c>
      <c r="M17" s="22"/>
      <c r="N17" s="22">
        <v>0.77530404491584404</v>
      </c>
      <c r="O17" s="22">
        <v>0.74977104477036105</v>
      </c>
      <c r="P17" s="22">
        <v>0.55178326653006304</v>
      </c>
      <c r="Q17" s="22">
        <v>0.64143555562935195</v>
      </c>
      <c r="R17" s="22"/>
      <c r="S17" s="22">
        <v>0.7</v>
      </c>
      <c r="T17" s="22">
        <v>0.8</v>
      </c>
      <c r="U17" s="22">
        <v>0.88235294117647101</v>
      </c>
      <c r="V17" s="22">
        <v>0.50793650793650802</v>
      </c>
      <c r="W17" s="22">
        <v>0.69491525423728795</v>
      </c>
      <c r="X17" s="22">
        <v>0.69620253164557</v>
      </c>
      <c r="Y17" s="22">
        <v>0.74285714285714299</v>
      </c>
      <c r="Z17" s="22">
        <v>0.62790697674418605</v>
      </c>
      <c r="AA17" s="22">
        <v>0.76666666666666705</v>
      </c>
      <c r="AB17" s="22"/>
      <c r="AC17" s="22">
        <v>0.68414549504457101</v>
      </c>
      <c r="AD17" s="22">
        <v>0.74686760396525997</v>
      </c>
      <c r="AE17" s="22">
        <v>0.68609232273029097</v>
      </c>
      <c r="AF17" s="22"/>
      <c r="AG17" s="22">
        <v>0.72624182342212296</v>
      </c>
      <c r="AH17" s="22">
        <v>0.71315949763999598</v>
      </c>
      <c r="AI17" s="22">
        <v>0.65791015822118304</v>
      </c>
      <c r="AJ17" s="22">
        <v>0.60753097943838796</v>
      </c>
      <c r="AK17" s="22">
        <v>0.75518536791684898</v>
      </c>
      <c r="AL17" s="22"/>
      <c r="AM17" s="22">
        <v>0.48359558343484499</v>
      </c>
      <c r="AN17" s="22">
        <v>0.627420165958956</v>
      </c>
      <c r="AO17" s="22">
        <v>0.74519095847460004</v>
      </c>
      <c r="AP17" s="22">
        <v>0.82666187710257</v>
      </c>
      <c r="AQ17" s="22">
        <v>0.82268477262535</v>
      </c>
      <c r="AR17" s="22"/>
      <c r="AS17" s="22">
        <v>0.71741326830645702</v>
      </c>
      <c r="AT17" s="22">
        <v>0.72782382206615903</v>
      </c>
      <c r="AU17" s="22">
        <v>0.75202780925163604</v>
      </c>
      <c r="AV17" s="22">
        <v>0.67641857162622998</v>
      </c>
      <c r="AW17" s="22"/>
      <c r="AX17" s="22">
        <v>0.70981762966022</v>
      </c>
      <c r="AY17" s="22"/>
      <c r="AZ17" s="22">
        <v>0.69625844432335204</v>
      </c>
      <c r="BA17" s="22">
        <v>0.72825261016645804</v>
      </c>
      <c r="BB17" s="22">
        <v>0.744796327213332</v>
      </c>
      <c r="BC17" s="22"/>
      <c r="BD17" s="22">
        <v>0.76841408135412403</v>
      </c>
      <c r="BE17" s="22">
        <v>0.68904345876643702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0.15121682661879299</v>
      </c>
      <c r="D9" s="17">
        <v>0.149668819884613</v>
      </c>
      <c r="E9" s="17">
        <v>0.15283822381058099</v>
      </c>
      <c r="F9" s="17"/>
      <c r="G9" s="17">
        <v>0.20296182649127301</v>
      </c>
      <c r="H9" s="17">
        <v>0.127986354950343</v>
      </c>
      <c r="I9" s="17">
        <v>0.198185782154183</v>
      </c>
      <c r="J9" s="17">
        <v>0.11951136851185599</v>
      </c>
      <c r="K9" s="17">
        <v>0.14030326063273801</v>
      </c>
      <c r="L9" s="17">
        <v>7.5124483157985797E-2</v>
      </c>
      <c r="M9" s="17"/>
      <c r="N9" s="17">
        <v>0.14144756525494501</v>
      </c>
      <c r="O9" s="17">
        <v>0.14910256511452699</v>
      </c>
      <c r="P9" s="17">
        <v>0.18749538416780401</v>
      </c>
      <c r="Q9" s="17">
        <v>0.16428885959599199</v>
      </c>
      <c r="R9" s="17"/>
      <c r="S9" s="17">
        <v>0.17499999999999999</v>
      </c>
      <c r="T9" s="17">
        <v>0.17142857142857101</v>
      </c>
      <c r="U9" s="17">
        <v>0.14705882352941199</v>
      </c>
      <c r="V9" s="17">
        <v>0.17460317460317501</v>
      </c>
      <c r="W9" s="17">
        <v>0.13559322033898299</v>
      </c>
      <c r="X9" s="17">
        <v>0.189873417721519</v>
      </c>
      <c r="Y9" s="17">
        <v>0.1</v>
      </c>
      <c r="Z9" s="17">
        <v>0.116279069767442</v>
      </c>
      <c r="AA9" s="17">
        <v>0.11111111111111099</v>
      </c>
      <c r="AB9" s="17"/>
      <c r="AC9" s="17">
        <v>0.16220837943628</v>
      </c>
      <c r="AD9" s="17">
        <v>0.141308580081213</v>
      </c>
      <c r="AE9" s="17">
        <v>0.167249172582115</v>
      </c>
      <c r="AF9" s="17"/>
      <c r="AG9" s="17">
        <v>0.196330267199576</v>
      </c>
      <c r="AH9" s="17">
        <v>0.128094410994925</v>
      </c>
      <c r="AI9" s="17">
        <v>0.11198698938691599</v>
      </c>
      <c r="AJ9" s="17">
        <v>0</v>
      </c>
      <c r="AK9" s="17">
        <v>0.19035676787679601</v>
      </c>
      <c r="AL9" s="17"/>
      <c r="AM9" s="17">
        <v>0.14911373838977601</v>
      </c>
      <c r="AN9" s="17">
        <v>0.148894677590755</v>
      </c>
      <c r="AO9" s="17">
        <v>0.14668439267459699</v>
      </c>
      <c r="AP9" s="17">
        <v>0.19601212689879999</v>
      </c>
      <c r="AQ9" s="17">
        <v>8.4230132370418501E-2</v>
      </c>
      <c r="AR9" s="17"/>
      <c r="AS9" s="17">
        <v>0.123816985526884</v>
      </c>
      <c r="AT9" s="17">
        <v>0.165363117632426</v>
      </c>
      <c r="AU9" s="17">
        <v>0.12685587633048301</v>
      </c>
      <c r="AV9" s="17">
        <v>0.20011414102054401</v>
      </c>
      <c r="AW9" s="17"/>
      <c r="AX9" s="17">
        <v>0.14128150143856699</v>
      </c>
      <c r="AY9" s="17"/>
      <c r="AZ9" s="17">
        <v>0.13640417493794399</v>
      </c>
      <c r="BA9" s="17">
        <v>0.17719163194769699</v>
      </c>
      <c r="BB9" s="17">
        <v>0.13953104794173199</v>
      </c>
      <c r="BC9" s="17"/>
      <c r="BD9" s="17">
        <v>0.146591916725859</v>
      </c>
      <c r="BE9" s="17">
        <v>0.16971041715267099</v>
      </c>
    </row>
    <row r="10" spans="2:57" x14ac:dyDescent="0.35">
      <c r="B10" s="18" t="s">
        <v>104</v>
      </c>
      <c r="C10" s="17">
        <v>0.373898903118427</v>
      </c>
      <c r="D10" s="17">
        <v>0.39716029151094001</v>
      </c>
      <c r="E10" s="17">
        <v>0.361976768173986</v>
      </c>
      <c r="F10" s="17"/>
      <c r="G10" s="17">
        <v>0.33074349022161598</v>
      </c>
      <c r="H10" s="17">
        <v>0.42615807671813899</v>
      </c>
      <c r="I10" s="17">
        <v>0.339093514086246</v>
      </c>
      <c r="J10" s="17">
        <v>0.33909381969074398</v>
      </c>
      <c r="K10" s="17">
        <v>0.39683135157023502</v>
      </c>
      <c r="L10" s="17">
        <v>0.40665051659066997</v>
      </c>
      <c r="M10" s="17"/>
      <c r="N10" s="17">
        <v>0.36277669032784499</v>
      </c>
      <c r="O10" s="17">
        <v>0.405074929662325</v>
      </c>
      <c r="P10" s="17">
        <v>0.39081076126251002</v>
      </c>
      <c r="Q10" s="17">
        <v>0.29549191370781203</v>
      </c>
      <c r="R10" s="17"/>
      <c r="S10" s="17">
        <v>0.358333333333333</v>
      </c>
      <c r="T10" s="17">
        <v>0.266666666666667</v>
      </c>
      <c r="U10" s="17">
        <v>0.41176470588235298</v>
      </c>
      <c r="V10" s="17">
        <v>0.30158730158730201</v>
      </c>
      <c r="W10" s="17">
        <v>0.305084745762712</v>
      </c>
      <c r="X10" s="17">
        <v>0.481012658227848</v>
      </c>
      <c r="Y10" s="17">
        <v>0.42857142857142899</v>
      </c>
      <c r="Z10" s="17">
        <v>0.48837209302325602</v>
      </c>
      <c r="AA10" s="17">
        <v>0.43333333333333302</v>
      </c>
      <c r="AB10" s="17"/>
      <c r="AC10" s="17">
        <v>0.40351207460919403</v>
      </c>
      <c r="AD10" s="17">
        <v>0.370408894354746</v>
      </c>
      <c r="AE10" s="17">
        <v>0.33994909684796398</v>
      </c>
      <c r="AF10" s="17"/>
      <c r="AG10" s="17">
        <v>0.38760739210433098</v>
      </c>
      <c r="AH10" s="17">
        <v>0.371952003617051</v>
      </c>
      <c r="AI10" s="17">
        <v>0.42153206247923503</v>
      </c>
      <c r="AJ10" s="17">
        <v>0.37352596106910102</v>
      </c>
      <c r="AK10" s="17">
        <v>0.32086859156692898</v>
      </c>
      <c r="AL10" s="17"/>
      <c r="AM10" s="17">
        <v>0.24852813686667699</v>
      </c>
      <c r="AN10" s="17">
        <v>0.39504044208014</v>
      </c>
      <c r="AO10" s="17">
        <v>0.39221356869986101</v>
      </c>
      <c r="AP10" s="17">
        <v>0.36503110434209901</v>
      </c>
      <c r="AQ10" s="17">
        <v>0.38472292939104002</v>
      </c>
      <c r="AR10" s="17"/>
      <c r="AS10" s="17">
        <v>0.37344771434858898</v>
      </c>
      <c r="AT10" s="17">
        <v>0.420790223317212</v>
      </c>
      <c r="AU10" s="17">
        <v>0.31645864615657399</v>
      </c>
      <c r="AV10" s="17">
        <v>0.34658286251527898</v>
      </c>
      <c r="AW10" s="17"/>
      <c r="AX10" s="17">
        <v>0.39426006536744101</v>
      </c>
      <c r="AY10" s="17"/>
      <c r="AZ10" s="17">
        <v>0.33978772915280597</v>
      </c>
      <c r="BA10" s="17">
        <v>0.44156350787899001</v>
      </c>
      <c r="BB10" s="17">
        <v>0.334884161792465</v>
      </c>
      <c r="BC10" s="17"/>
      <c r="BD10" s="17">
        <v>0.35316857741268498</v>
      </c>
      <c r="BE10" s="17">
        <v>0.41580164976258899</v>
      </c>
    </row>
    <row r="11" spans="2:57" x14ac:dyDescent="0.35">
      <c r="B11" s="18" t="s">
        <v>105</v>
      </c>
      <c r="C11" s="17">
        <v>0.231835166014289</v>
      </c>
      <c r="D11" s="17">
        <v>0.23627751342818901</v>
      </c>
      <c r="E11" s="17">
        <v>0.22808183379488001</v>
      </c>
      <c r="F11" s="17"/>
      <c r="G11" s="17">
        <v>0.25067442205803098</v>
      </c>
      <c r="H11" s="17">
        <v>0.23669319977005501</v>
      </c>
      <c r="I11" s="17">
        <v>0.235068741958185</v>
      </c>
      <c r="J11" s="17">
        <v>0.17813445291181501</v>
      </c>
      <c r="K11" s="17">
        <v>0.22225376233413999</v>
      </c>
      <c r="L11" s="17">
        <v>0.352935971680926</v>
      </c>
      <c r="M11" s="17"/>
      <c r="N11" s="17">
        <v>0.21653965784713999</v>
      </c>
      <c r="O11" s="17">
        <v>0.23309698890919001</v>
      </c>
      <c r="P11" s="17">
        <v>0.25863626670911599</v>
      </c>
      <c r="Q11" s="17">
        <v>0.28491722109008899</v>
      </c>
      <c r="R11" s="17"/>
      <c r="S11" s="17">
        <v>0.241666666666667</v>
      </c>
      <c r="T11" s="17">
        <v>0.28571428571428598</v>
      </c>
      <c r="U11" s="17">
        <v>0.23529411764705899</v>
      </c>
      <c r="V11" s="17">
        <v>0.238095238095238</v>
      </c>
      <c r="W11" s="17">
        <v>0.169491525423729</v>
      </c>
      <c r="X11" s="17">
        <v>0.189873417721519</v>
      </c>
      <c r="Y11" s="17">
        <v>0.24285714285714299</v>
      </c>
      <c r="Z11" s="17">
        <v>0.232558139534884</v>
      </c>
      <c r="AA11" s="17">
        <v>0.211111111111111</v>
      </c>
      <c r="AB11" s="17"/>
      <c r="AC11" s="17">
        <v>0.209703076908233</v>
      </c>
      <c r="AD11" s="17">
        <v>0.208503380708289</v>
      </c>
      <c r="AE11" s="17">
        <v>0.40352840494921899</v>
      </c>
      <c r="AF11" s="17"/>
      <c r="AG11" s="17">
        <v>0.200972729909112</v>
      </c>
      <c r="AH11" s="17">
        <v>0.22297208627905099</v>
      </c>
      <c r="AI11" s="17">
        <v>0.28122493763166601</v>
      </c>
      <c r="AJ11" s="17">
        <v>0.40727577908898599</v>
      </c>
      <c r="AK11" s="17">
        <v>0.31802706838788602</v>
      </c>
      <c r="AL11" s="17"/>
      <c r="AM11" s="17">
        <v>0.354558472959285</v>
      </c>
      <c r="AN11" s="17">
        <v>0.23143794431319201</v>
      </c>
      <c r="AO11" s="17">
        <v>0.22509287503502201</v>
      </c>
      <c r="AP11" s="17">
        <v>0.18588518030495499</v>
      </c>
      <c r="AQ11" s="17">
        <v>0.26585563273767399</v>
      </c>
      <c r="AR11" s="17"/>
      <c r="AS11" s="17">
        <v>0.248766108472779</v>
      </c>
      <c r="AT11" s="17">
        <v>0.19340882778645099</v>
      </c>
      <c r="AU11" s="17">
        <v>0.27039134412888999</v>
      </c>
      <c r="AV11" s="17">
        <v>0.23756626174449799</v>
      </c>
      <c r="AW11" s="17"/>
      <c r="AX11" s="17">
        <v>0.21605073502171501</v>
      </c>
      <c r="AY11" s="17"/>
      <c r="AZ11" s="17">
        <v>0.27967556087145801</v>
      </c>
      <c r="BA11" s="17">
        <v>0.19619400023826999</v>
      </c>
      <c r="BB11" s="17">
        <v>0.21890263152697101</v>
      </c>
      <c r="BC11" s="17"/>
      <c r="BD11" s="17">
        <v>0.24866826911933099</v>
      </c>
      <c r="BE11" s="17">
        <v>0.19053295949700999</v>
      </c>
    </row>
    <row r="12" spans="2:57" x14ac:dyDescent="0.35">
      <c r="B12" s="18" t="s">
        <v>106</v>
      </c>
      <c r="C12" s="17">
        <v>0.19289678409313901</v>
      </c>
      <c r="D12" s="17">
        <v>0.166357338796596</v>
      </c>
      <c r="E12" s="17">
        <v>0.206940709266766</v>
      </c>
      <c r="F12" s="17"/>
      <c r="G12" s="17">
        <v>0.17154531137415999</v>
      </c>
      <c r="H12" s="17">
        <v>0.16293920117076699</v>
      </c>
      <c r="I12" s="17">
        <v>0.180316176817095</v>
      </c>
      <c r="J12" s="17">
        <v>0.31169100842165598</v>
      </c>
      <c r="K12" s="17">
        <v>0.163852089495374</v>
      </c>
      <c r="L12" s="17">
        <v>0.14426229120377301</v>
      </c>
      <c r="M12" s="17"/>
      <c r="N12" s="17">
        <v>0.229194896165379</v>
      </c>
      <c r="O12" s="17">
        <v>0.173161569400335</v>
      </c>
      <c r="P12" s="17">
        <v>0.12321269440630001</v>
      </c>
      <c r="Q12" s="17">
        <v>0.158607260145327</v>
      </c>
      <c r="R12" s="17"/>
      <c r="S12" s="17">
        <v>0.17499999999999999</v>
      </c>
      <c r="T12" s="17">
        <v>0.22857142857142901</v>
      </c>
      <c r="U12" s="17">
        <v>0.14705882352941199</v>
      </c>
      <c r="V12" s="17">
        <v>0.19047619047618999</v>
      </c>
      <c r="W12" s="17">
        <v>0.305084745762712</v>
      </c>
      <c r="X12" s="17">
        <v>0.126582278481013</v>
      </c>
      <c r="Y12" s="17">
        <v>0.214285714285714</v>
      </c>
      <c r="Z12" s="17">
        <v>0.116279069767442</v>
      </c>
      <c r="AA12" s="17">
        <v>0.2</v>
      </c>
      <c r="AB12" s="17"/>
      <c r="AC12" s="17">
        <v>0.178506453736552</v>
      </c>
      <c r="AD12" s="17">
        <v>0.231087594871319</v>
      </c>
      <c r="AE12" s="17">
        <v>4.9478292315424603E-2</v>
      </c>
      <c r="AF12" s="17"/>
      <c r="AG12" s="17">
        <v>0.20206482934724601</v>
      </c>
      <c r="AH12" s="17">
        <v>0.21132673185679901</v>
      </c>
      <c r="AI12" s="17">
        <v>0.14651870883471599</v>
      </c>
      <c r="AJ12" s="17">
        <v>0</v>
      </c>
      <c r="AK12" s="17">
        <v>8.0594261313976095E-2</v>
      </c>
      <c r="AL12" s="17"/>
      <c r="AM12" s="17">
        <v>0.214086163373473</v>
      </c>
      <c r="AN12" s="17">
        <v>0.165736974973658</v>
      </c>
      <c r="AO12" s="17">
        <v>0.19388903236980801</v>
      </c>
      <c r="AP12" s="17">
        <v>0.20229842518143801</v>
      </c>
      <c r="AQ12" s="17">
        <v>0.17923337554336399</v>
      </c>
      <c r="AR12" s="17"/>
      <c r="AS12" s="17">
        <v>0.182266761384591</v>
      </c>
      <c r="AT12" s="17">
        <v>0.19156935737733599</v>
      </c>
      <c r="AU12" s="17">
        <v>0.23799305164516299</v>
      </c>
      <c r="AV12" s="17">
        <v>0.15071872419448001</v>
      </c>
      <c r="AW12" s="17"/>
      <c r="AX12" s="17">
        <v>0.194265755881908</v>
      </c>
      <c r="AY12" s="17"/>
      <c r="AZ12" s="17">
        <v>0.20037331869045899</v>
      </c>
      <c r="BA12" s="17">
        <v>0.15002477154039001</v>
      </c>
      <c r="BB12" s="17">
        <v>0.237342856308428</v>
      </c>
      <c r="BC12" s="17"/>
      <c r="BD12" s="17">
        <v>0.19974636682496799</v>
      </c>
      <c r="BE12" s="17">
        <v>0.174939411298384</v>
      </c>
    </row>
    <row r="13" spans="2:57" x14ac:dyDescent="0.35">
      <c r="B13" s="18" t="s">
        <v>107</v>
      </c>
      <c r="C13" s="17">
        <v>4.36642548437573E-2</v>
      </c>
      <c r="D13" s="17">
        <v>3.7697402500042401E-2</v>
      </c>
      <c r="E13" s="17">
        <v>4.7378702127974001E-2</v>
      </c>
      <c r="F13" s="17"/>
      <c r="G13" s="17">
        <v>4.4074949854920199E-2</v>
      </c>
      <c r="H13" s="17">
        <v>3.4622146909459701E-2</v>
      </c>
      <c r="I13" s="17">
        <v>4.0613840694274601E-2</v>
      </c>
      <c r="J13" s="17">
        <v>5.1569350463929603E-2</v>
      </c>
      <c r="K13" s="17">
        <v>6.57061627881914E-2</v>
      </c>
      <c r="L13" s="17">
        <v>2.10267373666451E-2</v>
      </c>
      <c r="M13" s="17"/>
      <c r="N13" s="17">
        <v>4.6974563309637202E-2</v>
      </c>
      <c r="O13" s="17">
        <v>2.6669090918626199E-2</v>
      </c>
      <c r="P13" s="17">
        <v>3.9844893454269698E-2</v>
      </c>
      <c r="Q13" s="17">
        <v>7.8577949693619795E-2</v>
      </c>
      <c r="R13" s="17"/>
      <c r="S13" s="17">
        <v>0.05</v>
      </c>
      <c r="T13" s="17">
        <v>3.8095238095238099E-2</v>
      </c>
      <c r="U13" s="17">
        <v>5.8823529411764698E-2</v>
      </c>
      <c r="V13" s="17">
        <v>6.3492063492063502E-2</v>
      </c>
      <c r="W13" s="17">
        <v>8.4745762711864403E-2</v>
      </c>
      <c r="X13" s="17">
        <v>1.26582278481013E-2</v>
      </c>
      <c r="Y13" s="17">
        <v>1.4285714285714299E-2</v>
      </c>
      <c r="Z13" s="17">
        <v>4.6511627906976702E-2</v>
      </c>
      <c r="AA13" s="17">
        <v>3.3333333333333298E-2</v>
      </c>
      <c r="AB13" s="17"/>
      <c r="AC13" s="17">
        <v>4.6070015309741301E-2</v>
      </c>
      <c r="AD13" s="17">
        <v>4.1957287148985098E-2</v>
      </c>
      <c r="AE13" s="17">
        <v>1.2935534584113E-2</v>
      </c>
      <c r="AF13" s="17"/>
      <c r="AG13" s="17">
        <v>1.30247814397348E-2</v>
      </c>
      <c r="AH13" s="17">
        <v>6.5654767252174895E-2</v>
      </c>
      <c r="AI13" s="17">
        <v>3.8737301667466903E-2</v>
      </c>
      <c r="AJ13" s="17">
        <v>0.21919825984191299</v>
      </c>
      <c r="AK13" s="17">
        <v>4.6508214584848197E-2</v>
      </c>
      <c r="AL13" s="17"/>
      <c r="AM13" s="17">
        <v>3.3713488410788903E-2</v>
      </c>
      <c r="AN13" s="17">
        <v>4.88683790873621E-2</v>
      </c>
      <c r="AO13" s="17">
        <v>3.7493721967878098E-2</v>
      </c>
      <c r="AP13" s="17">
        <v>4.4865584242913502E-2</v>
      </c>
      <c r="AQ13" s="17">
        <v>8.5957929957503995E-2</v>
      </c>
      <c r="AR13" s="17"/>
      <c r="AS13" s="17">
        <v>5.3983362787509599E-2</v>
      </c>
      <c r="AT13" s="17">
        <v>2.8868473886574601E-2</v>
      </c>
      <c r="AU13" s="17">
        <v>4.0289838533919001E-2</v>
      </c>
      <c r="AV13" s="17">
        <v>6.5018010525199593E-2</v>
      </c>
      <c r="AW13" s="17"/>
      <c r="AX13" s="17">
        <v>4.7922917781212798E-2</v>
      </c>
      <c r="AY13" s="17"/>
      <c r="AZ13" s="17">
        <v>3.3440760705052003E-2</v>
      </c>
      <c r="BA13" s="17">
        <v>2.6205350162897101E-2</v>
      </c>
      <c r="BB13" s="17">
        <v>6.9339302430403205E-2</v>
      </c>
      <c r="BC13" s="17"/>
      <c r="BD13" s="17">
        <v>4.4831309593729003E-2</v>
      </c>
      <c r="BE13" s="17">
        <v>4.1298966503741999E-2</v>
      </c>
    </row>
    <row r="14" spans="2:57" x14ac:dyDescent="0.35">
      <c r="B14" s="18" t="s">
        <v>81</v>
      </c>
      <c r="C14" s="17">
        <v>6.48806531159472E-3</v>
      </c>
      <c r="D14" s="17">
        <v>1.28386338796193E-2</v>
      </c>
      <c r="E14" s="17">
        <v>2.7837628258118299E-3</v>
      </c>
      <c r="F14" s="17"/>
      <c r="G14" s="17">
        <v>0</v>
      </c>
      <c r="H14" s="17">
        <v>1.1601020481235499E-2</v>
      </c>
      <c r="I14" s="17">
        <v>6.7219442900164801E-3</v>
      </c>
      <c r="J14" s="17">
        <v>0</v>
      </c>
      <c r="K14" s="17">
        <v>1.1053373179321899E-2</v>
      </c>
      <c r="L14" s="17">
        <v>0</v>
      </c>
      <c r="M14" s="17"/>
      <c r="N14" s="17">
        <v>3.0666270950547802E-3</v>
      </c>
      <c r="O14" s="17">
        <v>1.2894855994996001E-2</v>
      </c>
      <c r="P14" s="17">
        <v>0</v>
      </c>
      <c r="Q14" s="17">
        <v>1.8116795767159199E-2</v>
      </c>
      <c r="R14" s="17"/>
      <c r="S14" s="17">
        <v>0</v>
      </c>
      <c r="T14" s="17">
        <v>9.5238095238095195E-3</v>
      </c>
      <c r="U14" s="17">
        <v>0</v>
      </c>
      <c r="V14" s="17">
        <v>3.17460317460318E-2</v>
      </c>
      <c r="W14" s="17">
        <v>0</v>
      </c>
      <c r="X14" s="17">
        <v>0</v>
      </c>
      <c r="Y14" s="17">
        <v>0</v>
      </c>
      <c r="Z14" s="17">
        <v>0</v>
      </c>
      <c r="AA14" s="17">
        <v>1.1111111111111099E-2</v>
      </c>
      <c r="AB14" s="17"/>
      <c r="AC14" s="17">
        <v>0</v>
      </c>
      <c r="AD14" s="17">
        <v>6.7342628354474096E-3</v>
      </c>
      <c r="AE14" s="17">
        <v>2.68594987211648E-2</v>
      </c>
      <c r="AF14" s="17"/>
      <c r="AG14" s="17">
        <v>0</v>
      </c>
      <c r="AH14" s="17">
        <v>0</v>
      </c>
      <c r="AI14" s="17">
        <v>0</v>
      </c>
      <c r="AJ14" s="17">
        <v>0</v>
      </c>
      <c r="AK14" s="17">
        <v>4.3645096269564802E-2</v>
      </c>
      <c r="AL14" s="17"/>
      <c r="AM14" s="17">
        <v>0</v>
      </c>
      <c r="AN14" s="17">
        <v>1.0021581954893E-2</v>
      </c>
      <c r="AO14" s="17">
        <v>4.6264092528340902E-3</v>
      </c>
      <c r="AP14" s="17">
        <v>5.9075790297946898E-3</v>
      </c>
      <c r="AQ14" s="17">
        <v>0</v>
      </c>
      <c r="AR14" s="17"/>
      <c r="AS14" s="17">
        <v>1.77190674796475E-2</v>
      </c>
      <c r="AT14" s="17">
        <v>0</v>
      </c>
      <c r="AU14" s="17">
        <v>8.0112432049707308E-3</v>
      </c>
      <c r="AV14" s="17">
        <v>0</v>
      </c>
      <c r="AW14" s="17"/>
      <c r="AX14" s="17">
        <v>6.2190245091560004E-3</v>
      </c>
      <c r="AY14" s="17"/>
      <c r="AZ14" s="17">
        <v>1.03184556422799E-2</v>
      </c>
      <c r="BA14" s="17">
        <v>8.8207382317559094E-3</v>
      </c>
      <c r="BB14" s="17">
        <v>0</v>
      </c>
      <c r="BC14" s="17"/>
      <c r="BD14" s="17">
        <v>6.9935603234290997E-3</v>
      </c>
      <c r="BE14" s="17">
        <v>7.7165957856035203E-3</v>
      </c>
    </row>
    <row r="15" spans="2:57" x14ac:dyDescent="0.35">
      <c r="B15" s="18" t="s">
        <v>108</v>
      </c>
      <c r="C15" s="21">
        <v>0.52511572973721998</v>
      </c>
      <c r="D15" s="21">
        <v>0.54682911139555301</v>
      </c>
      <c r="E15" s="21">
        <v>0.51481499198456704</v>
      </c>
      <c r="F15" s="21"/>
      <c r="G15" s="21">
        <v>0.53370531671288901</v>
      </c>
      <c r="H15" s="21">
        <v>0.55414443166848304</v>
      </c>
      <c r="I15" s="21">
        <v>0.53727929624042903</v>
      </c>
      <c r="J15" s="21">
        <v>0.45860518820259899</v>
      </c>
      <c r="K15" s="21">
        <v>0.53713461220297298</v>
      </c>
      <c r="L15" s="21">
        <v>0.48177499974865601</v>
      </c>
      <c r="M15" s="21"/>
      <c r="N15" s="21">
        <v>0.50422425558279005</v>
      </c>
      <c r="O15" s="21">
        <v>0.55417749477685296</v>
      </c>
      <c r="P15" s="21">
        <v>0.578306145430314</v>
      </c>
      <c r="Q15" s="21">
        <v>0.45978077330380501</v>
      </c>
      <c r="R15" s="21"/>
      <c r="S15" s="21">
        <v>0.53333333333333299</v>
      </c>
      <c r="T15" s="21">
        <v>0.43809523809523798</v>
      </c>
      <c r="U15" s="21">
        <v>0.55882352941176505</v>
      </c>
      <c r="V15" s="21">
        <v>0.476190476190476</v>
      </c>
      <c r="W15" s="21">
        <v>0.44067796610169502</v>
      </c>
      <c r="X15" s="21">
        <v>0.670886075949367</v>
      </c>
      <c r="Y15" s="21">
        <v>0.52857142857142903</v>
      </c>
      <c r="Z15" s="21">
        <v>0.60465116279069797</v>
      </c>
      <c r="AA15" s="21">
        <v>0.54444444444444495</v>
      </c>
      <c r="AB15" s="21"/>
      <c r="AC15" s="21">
        <v>0.565720454045474</v>
      </c>
      <c r="AD15" s="21">
        <v>0.51171747443595905</v>
      </c>
      <c r="AE15" s="21">
        <v>0.50719826943007795</v>
      </c>
      <c r="AF15" s="21"/>
      <c r="AG15" s="21">
        <v>0.58393765930390695</v>
      </c>
      <c r="AH15" s="21">
        <v>0.50004641461197497</v>
      </c>
      <c r="AI15" s="21">
        <v>0.53351905186615101</v>
      </c>
      <c r="AJ15" s="21">
        <v>0.37352596106910102</v>
      </c>
      <c r="AK15" s="21">
        <v>0.51122535944372505</v>
      </c>
      <c r="AL15" s="21"/>
      <c r="AM15" s="21">
        <v>0.397641875256453</v>
      </c>
      <c r="AN15" s="21">
        <v>0.54393511967089503</v>
      </c>
      <c r="AO15" s="21">
        <v>0.538897961374458</v>
      </c>
      <c r="AP15" s="21">
        <v>0.56104323124089905</v>
      </c>
      <c r="AQ15" s="21">
        <v>0.46895306176145801</v>
      </c>
      <c r="AR15" s="21"/>
      <c r="AS15" s="21">
        <v>0.497264699875473</v>
      </c>
      <c r="AT15" s="21">
        <v>0.586153340949638</v>
      </c>
      <c r="AU15" s="21">
        <v>0.44331452248705699</v>
      </c>
      <c r="AV15" s="21">
        <v>0.54669700353582296</v>
      </c>
      <c r="AW15" s="21"/>
      <c r="AX15" s="21">
        <v>0.53554156680600795</v>
      </c>
      <c r="AY15" s="21"/>
      <c r="AZ15" s="21">
        <v>0.47619190409075102</v>
      </c>
      <c r="BA15" s="21">
        <v>0.61875513982668695</v>
      </c>
      <c r="BB15" s="21">
        <v>0.47441520973419798</v>
      </c>
      <c r="BC15" s="21"/>
      <c r="BD15" s="21">
        <v>0.49976049413854401</v>
      </c>
      <c r="BE15" s="21">
        <v>0.58551206691526003</v>
      </c>
    </row>
    <row r="16" spans="2:57" x14ac:dyDescent="0.35">
      <c r="B16" s="18" t="s">
        <v>109</v>
      </c>
      <c r="C16" s="21">
        <v>0.23656103893689601</v>
      </c>
      <c r="D16" s="21">
        <v>0.204054741296638</v>
      </c>
      <c r="E16" s="21">
        <v>0.25431941139474001</v>
      </c>
      <c r="F16" s="21"/>
      <c r="G16" s="21">
        <v>0.21562026122908001</v>
      </c>
      <c r="H16" s="21">
        <v>0.19756134808022699</v>
      </c>
      <c r="I16" s="21">
        <v>0.22093001751137001</v>
      </c>
      <c r="J16" s="21">
        <v>0.363260358885586</v>
      </c>
      <c r="K16" s="21">
        <v>0.229558252283565</v>
      </c>
      <c r="L16" s="21">
        <v>0.165289028570418</v>
      </c>
      <c r="M16" s="21"/>
      <c r="N16" s="21">
        <v>0.27616945947501598</v>
      </c>
      <c r="O16" s="21">
        <v>0.19983066031896099</v>
      </c>
      <c r="P16" s="21">
        <v>0.16305758786057001</v>
      </c>
      <c r="Q16" s="21">
        <v>0.237185209838947</v>
      </c>
      <c r="R16" s="21"/>
      <c r="S16" s="21">
        <v>0.22500000000000001</v>
      </c>
      <c r="T16" s="21">
        <v>0.266666666666667</v>
      </c>
      <c r="U16" s="21">
        <v>0.20588235294117599</v>
      </c>
      <c r="V16" s="21">
        <v>0.25396825396825401</v>
      </c>
      <c r="W16" s="21">
        <v>0.38983050847457601</v>
      </c>
      <c r="X16" s="21">
        <v>0.139240506329114</v>
      </c>
      <c r="Y16" s="21">
        <v>0.22857142857142901</v>
      </c>
      <c r="Z16" s="21">
        <v>0.162790697674419</v>
      </c>
      <c r="AA16" s="21">
        <v>0.233333333333333</v>
      </c>
      <c r="AB16" s="21"/>
      <c r="AC16" s="21">
        <v>0.224576469046293</v>
      </c>
      <c r="AD16" s="21">
        <v>0.27304488202030402</v>
      </c>
      <c r="AE16" s="21">
        <v>6.2413826899537499E-2</v>
      </c>
      <c r="AF16" s="21"/>
      <c r="AG16" s="21">
        <v>0.21508961078698099</v>
      </c>
      <c r="AH16" s="21">
        <v>0.27698149910897402</v>
      </c>
      <c r="AI16" s="21">
        <v>0.18525601050218299</v>
      </c>
      <c r="AJ16" s="21">
        <v>0.21919825984191299</v>
      </c>
      <c r="AK16" s="21">
        <v>0.12710247589882401</v>
      </c>
      <c r="AL16" s="21"/>
      <c r="AM16" s="21">
        <v>0.247799651784262</v>
      </c>
      <c r="AN16" s="21">
        <v>0.21460535406101999</v>
      </c>
      <c r="AO16" s="21">
        <v>0.23138275433768599</v>
      </c>
      <c r="AP16" s="21">
        <v>0.24716400942435099</v>
      </c>
      <c r="AQ16" s="21">
        <v>0.265191305500868</v>
      </c>
      <c r="AR16" s="21"/>
      <c r="AS16" s="21">
        <v>0.23625012417210001</v>
      </c>
      <c r="AT16" s="21">
        <v>0.220437831263911</v>
      </c>
      <c r="AU16" s="21">
        <v>0.27828289017908198</v>
      </c>
      <c r="AV16" s="21">
        <v>0.215736734719679</v>
      </c>
      <c r="AW16" s="21"/>
      <c r="AX16" s="21">
        <v>0.242188673663121</v>
      </c>
      <c r="AY16" s="21"/>
      <c r="AZ16" s="21">
        <v>0.23381407939551099</v>
      </c>
      <c r="BA16" s="21">
        <v>0.176230121703287</v>
      </c>
      <c r="BB16" s="21">
        <v>0.30668215873883098</v>
      </c>
      <c r="BC16" s="21"/>
      <c r="BD16" s="21">
        <v>0.24457767641869699</v>
      </c>
      <c r="BE16" s="21">
        <v>0.21623837780212599</v>
      </c>
    </row>
    <row r="17" spans="2:57" x14ac:dyDescent="0.35">
      <c r="B17" s="18" t="s">
        <v>110</v>
      </c>
      <c r="C17" s="22">
        <v>0.28855469080032398</v>
      </c>
      <c r="D17" s="22">
        <v>0.34277437009891498</v>
      </c>
      <c r="E17" s="22">
        <v>0.26049558058982702</v>
      </c>
      <c r="F17" s="22"/>
      <c r="G17" s="22">
        <v>0.318085055483809</v>
      </c>
      <c r="H17" s="22">
        <v>0.35658308358825602</v>
      </c>
      <c r="I17" s="22">
        <v>0.31634927872905899</v>
      </c>
      <c r="J17" s="22">
        <v>9.5344829317013297E-2</v>
      </c>
      <c r="K17" s="22">
        <v>0.30757635991940802</v>
      </c>
      <c r="L17" s="22">
        <v>0.31648597117823801</v>
      </c>
      <c r="M17" s="22"/>
      <c r="N17" s="22">
        <v>0.22805479610777399</v>
      </c>
      <c r="O17" s="22">
        <v>0.354346834457891</v>
      </c>
      <c r="P17" s="22">
        <v>0.41524855756974399</v>
      </c>
      <c r="Q17" s="22">
        <v>0.22259556346485801</v>
      </c>
      <c r="R17" s="22"/>
      <c r="S17" s="22">
        <v>0.30833333333333302</v>
      </c>
      <c r="T17" s="22">
        <v>0.17142857142857101</v>
      </c>
      <c r="U17" s="22">
        <v>0.35294117647058798</v>
      </c>
      <c r="V17" s="22">
        <v>0.22222222222222199</v>
      </c>
      <c r="W17" s="22">
        <v>5.0847457627118599E-2</v>
      </c>
      <c r="X17" s="22">
        <v>0.531645569620253</v>
      </c>
      <c r="Y17" s="22">
        <v>0.3</v>
      </c>
      <c r="Z17" s="22">
        <v>0.44186046511627902</v>
      </c>
      <c r="AA17" s="22">
        <v>0.31111111111111101</v>
      </c>
      <c r="AB17" s="22"/>
      <c r="AC17" s="22">
        <v>0.34114398499918103</v>
      </c>
      <c r="AD17" s="22">
        <v>0.238672592415655</v>
      </c>
      <c r="AE17" s="22">
        <v>0.444784442530541</v>
      </c>
      <c r="AF17" s="22"/>
      <c r="AG17" s="22">
        <v>0.36884804851692599</v>
      </c>
      <c r="AH17" s="22">
        <v>0.223064915503002</v>
      </c>
      <c r="AI17" s="22">
        <v>0.34826304136396802</v>
      </c>
      <c r="AJ17" s="22">
        <v>0.154327701227188</v>
      </c>
      <c r="AK17" s="22">
        <v>0.38412288354490098</v>
      </c>
      <c r="AL17" s="22"/>
      <c r="AM17" s="22">
        <v>0.14984222347219101</v>
      </c>
      <c r="AN17" s="22">
        <v>0.32932976560987498</v>
      </c>
      <c r="AO17" s="22">
        <v>0.30751520703677199</v>
      </c>
      <c r="AP17" s="22">
        <v>0.31387922181654798</v>
      </c>
      <c r="AQ17" s="22">
        <v>0.20376175626059001</v>
      </c>
      <c r="AR17" s="22"/>
      <c r="AS17" s="22">
        <v>0.261014575703373</v>
      </c>
      <c r="AT17" s="22">
        <v>0.36571550968572702</v>
      </c>
      <c r="AU17" s="22">
        <v>0.16503163230797499</v>
      </c>
      <c r="AV17" s="22">
        <v>0.33096026881614299</v>
      </c>
      <c r="AW17" s="22"/>
      <c r="AX17" s="22">
        <v>0.29335289314288698</v>
      </c>
      <c r="AY17" s="22"/>
      <c r="AZ17" s="22">
        <v>0.242377824695239</v>
      </c>
      <c r="BA17" s="22">
        <v>0.44252501812339901</v>
      </c>
      <c r="BB17" s="22">
        <v>0.16773305099536701</v>
      </c>
      <c r="BC17" s="22"/>
      <c r="BD17" s="22">
        <v>0.25518281771984702</v>
      </c>
      <c r="BE17" s="22">
        <v>0.36927368911313402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K19"/>
  <sheetViews>
    <sheetView showGridLines="0" workbookViewId="0">
      <pane xSplit="2" topLeftCell="C1" activePane="topRight" state="frozen"/>
      <selection pane="topRight" activeCell="D9" sqref="D9"/>
    </sheetView>
  </sheetViews>
  <sheetFormatPr defaultColWidth="10.90625" defaultRowHeight="14.5" x14ac:dyDescent="0.35"/>
  <cols>
    <col min="2" max="2" width="25.7265625" customWidth="1"/>
    <col min="3" max="11" width="20.7265625" customWidth="1"/>
  </cols>
  <sheetData>
    <row r="2" spans="2:11" ht="40" customHeight="1" x14ac:dyDescent="0.35">
      <c r="D2" s="32" t="s">
        <v>189</v>
      </c>
      <c r="E2" s="28"/>
      <c r="F2" s="28"/>
      <c r="G2" s="28"/>
      <c r="H2" s="28"/>
      <c r="I2" s="28"/>
      <c r="J2" s="28"/>
      <c r="K2" s="28"/>
    </row>
    <row r="6" spans="2:11" ht="50" customHeight="1" x14ac:dyDescent="0.35">
      <c r="B6" s="20" t="s">
        <v>15</v>
      </c>
      <c r="C6" s="20" t="s">
        <v>176</v>
      </c>
      <c r="D6" s="20" t="s">
        <v>177</v>
      </c>
      <c r="E6" s="20" t="s">
        <v>178</v>
      </c>
      <c r="F6" s="20" t="s">
        <v>179</v>
      </c>
      <c r="G6" s="20" t="s">
        <v>180</v>
      </c>
      <c r="H6" s="20" t="s">
        <v>181</v>
      </c>
      <c r="I6" s="20" t="s">
        <v>182</v>
      </c>
      <c r="J6" s="20" t="s">
        <v>183</v>
      </c>
    </row>
    <row r="7" spans="2:11" ht="29" x14ac:dyDescent="0.35">
      <c r="B7" s="18" t="s">
        <v>184</v>
      </c>
      <c r="C7" s="17">
        <v>0.18968048538938501</v>
      </c>
      <c r="D7" s="17">
        <v>0.12962516163205501</v>
      </c>
      <c r="E7" s="17">
        <v>9.1319346904431498E-2</v>
      </c>
      <c r="F7" s="17">
        <v>8.3764857007096696E-2</v>
      </c>
      <c r="G7" s="17">
        <v>0.104452537932669</v>
      </c>
      <c r="H7" s="17">
        <v>0.135301419532213</v>
      </c>
      <c r="I7" s="17">
        <v>0.12910155059397599</v>
      </c>
      <c r="J7" s="17">
        <v>0.10208096631352601</v>
      </c>
    </row>
    <row r="8" spans="2:11" x14ac:dyDescent="0.35">
      <c r="B8" s="18" t="s">
        <v>185</v>
      </c>
      <c r="C8" s="17">
        <v>0.51080263410188598</v>
      </c>
      <c r="D8" s="17">
        <v>0.51934469426964003</v>
      </c>
      <c r="E8" s="17">
        <v>0.34829667518753599</v>
      </c>
      <c r="F8" s="17">
        <v>0.29612482985208499</v>
      </c>
      <c r="G8" s="17">
        <v>0.40285088428717603</v>
      </c>
      <c r="H8" s="17">
        <v>0.39209869243574402</v>
      </c>
      <c r="I8" s="17">
        <v>0.40276490324116099</v>
      </c>
      <c r="J8" s="17">
        <v>0.43043612125911901</v>
      </c>
    </row>
    <row r="9" spans="2:11" ht="29" x14ac:dyDescent="0.35">
      <c r="B9" s="18" t="s">
        <v>186</v>
      </c>
      <c r="C9" s="17">
        <v>0.213140818017651</v>
      </c>
      <c r="D9" s="17">
        <v>0.23932528149347801</v>
      </c>
      <c r="E9" s="17">
        <v>0.28485751731308001</v>
      </c>
      <c r="F9" s="17">
        <v>0.32250778243914502</v>
      </c>
      <c r="G9" s="17">
        <v>0.29698674104288603</v>
      </c>
      <c r="H9" s="17">
        <v>0.300482088501281</v>
      </c>
      <c r="I9" s="17">
        <v>0.28667583823100501</v>
      </c>
      <c r="J9" s="17">
        <v>0.29351116588659198</v>
      </c>
    </row>
    <row r="10" spans="2:11" x14ac:dyDescent="0.35">
      <c r="B10" s="18" t="s">
        <v>187</v>
      </c>
      <c r="C10" s="17">
        <v>6.1392111870996101E-2</v>
      </c>
      <c r="D10" s="17">
        <v>7.7149375815344395E-2</v>
      </c>
      <c r="E10" s="17">
        <v>0.19526967441762899</v>
      </c>
      <c r="F10" s="17">
        <v>0.219310353866004</v>
      </c>
      <c r="G10" s="17">
        <v>0.13607515817374299</v>
      </c>
      <c r="H10" s="17">
        <v>0.13161916670114501</v>
      </c>
      <c r="I10" s="17">
        <v>0.11425352861759</v>
      </c>
      <c r="J10" s="17">
        <v>0.122321074140623</v>
      </c>
    </row>
    <row r="11" spans="2:11" x14ac:dyDescent="0.35">
      <c r="B11" s="18" t="s">
        <v>188</v>
      </c>
      <c r="C11" s="17">
        <v>1.6333449415598299E-2</v>
      </c>
      <c r="D11" s="17">
        <v>2.3744492827940201E-2</v>
      </c>
      <c r="E11" s="17">
        <v>6.8462805358770404E-2</v>
      </c>
      <c r="F11" s="17">
        <v>6.8593596548853497E-2</v>
      </c>
      <c r="G11" s="17">
        <v>4.8143209014583702E-2</v>
      </c>
      <c r="H11" s="17">
        <v>2.92268768287577E-2</v>
      </c>
      <c r="I11" s="17">
        <v>4.6030581672082301E-2</v>
      </c>
      <c r="J11" s="17">
        <v>4.3254337660492199E-2</v>
      </c>
    </row>
    <row r="12" spans="2:11" x14ac:dyDescent="0.35">
      <c r="B12" s="18" t="s">
        <v>81</v>
      </c>
      <c r="C12" s="17">
        <v>8.6505012044848194E-3</v>
      </c>
      <c r="D12" s="17">
        <v>1.08109939615423E-2</v>
      </c>
      <c r="E12" s="17">
        <v>1.17939808185527E-2</v>
      </c>
      <c r="F12" s="17">
        <v>9.69858028681558E-3</v>
      </c>
      <c r="G12" s="17">
        <v>1.1491469548942699E-2</v>
      </c>
      <c r="H12" s="17">
        <v>1.1271756000859799E-2</v>
      </c>
      <c r="I12" s="17">
        <v>2.1173597644185901E-2</v>
      </c>
      <c r="J12" s="17">
        <v>8.3963347396480408E-3</v>
      </c>
    </row>
    <row r="13" spans="2:11" x14ac:dyDescent="0.35">
      <c r="B13" s="16"/>
      <c r="C13" s="16"/>
      <c r="D13" s="16"/>
      <c r="E13" s="16"/>
      <c r="F13" s="16"/>
      <c r="G13" s="16"/>
      <c r="H13" s="16"/>
      <c r="I13" s="16"/>
      <c r="J13" s="16"/>
    </row>
    <row r="14" spans="2:11" x14ac:dyDescent="0.35">
      <c r="B14" t="s">
        <v>86</v>
      </c>
    </row>
    <row r="15" spans="2:11" x14ac:dyDescent="0.35">
      <c r="B15" t="s">
        <v>87</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0.18968048538938501</v>
      </c>
      <c r="D9" s="17">
        <v>0.20943514639809299</v>
      </c>
      <c r="E9" s="17">
        <v>0.17895450380707101</v>
      </c>
      <c r="F9" s="17"/>
      <c r="G9" s="17">
        <v>0.12748040847720901</v>
      </c>
      <c r="H9" s="17">
        <v>0.20086630969029001</v>
      </c>
      <c r="I9" s="17">
        <v>0.206901951581314</v>
      </c>
      <c r="J9" s="17">
        <v>0.163332437543252</v>
      </c>
      <c r="K9" s="17">
        <v>0.198396738875114</v>
      </c>
      <c r="L9" s="17">
        <v>0.226604496641367</v>
      </c>
      <c r="M9" s="17"/>
      <c r="N9" s="17">
        <v>0.21511909653213601</v>
      </c>
      <c r="O9" s="17">
        <v>0.15128502724206699</v>
      </c>
      <c r="P9" s="17">
        <v>0.133497422820892</v>
      </c>
      <c r="Q9" s="17">
        <v>0.23762944945512701</v>
      </c>
      <c r="R9" s="17"/>
      <c r="S9" s="17">
        <v>0.17499999999999999</v>
      </c>
      <c r="T9" s="17">
        <v>0.20952380952381</v>
      </c>
      <c r="U9" s="17">
        <v>0.11764705882352899</v>
      </c>
      <c r="V9" s="17">
        <v>0.206349206349206</v>
      </c>
      <c r="W9" s="17">
        <v>0.22033898305084701</v>
      </c>
      <c r="X9" s="17">
        <v>0.151898734177215</v>
      </c>
      <c r="Y9" s="17">
        <v>0.27142857142857102</v>
      </c>
      <c r="Z9" s="17">
        <v>0.209302325581395</v>
      </c>
      <c r="AA9" s="17">
        <v>0.16666666666666699</v>
      </c>
      <c r="AB9" s="17"/>
      <c r="AC9" s="17">
        <v>0.21390758673749399</v>
      </c>
      <c r="AD9" s="17">
        <v>0.188514860142447</v>
      </c>
      <c r="AE9" s="17">
        <v>0.169436011769134</v>
      </c>
      <c r="AF9" s="17"/>
      <c r="AG9" s="17">
        <v>0.225067156619638</v>
      </c>
      <c r="AH9" s="17">
        <v>0.185865446155209</v>
      </c>
      <c r="AI9" s="17">
        <v>0.22154103885415699</v>
      </c>
      <c r="AJ9" s="17">
        <v>0.42283614938640601</v>
      </c>
      <c r="AK9" s="17">
        <v>0.152102387042031</v>
      </c>
      <c r="AL9" s="17"/>
      <c r="AM9" s="17">
        <v>0.119608408805521</v>
      </c>
      <c r="AN9" s="17">
        <v>0.21050809622622799</v>
      </c>
      <c r="AO9" s="17">
        <v>0.19774127679389999</v>
      </c>
      <c r="AP9" s="17">
        <v>0.204408755333258</v>
      </c>
      <c r="AQ9" s="17">
        <v>0.13923168889264001</v>
      </c>
      <c r="AR9" s="17"/>
      <c r="AS9" s="17">
        <v>0.21404705616445199</v>
      </c>
      <c r="AT9" s="17">
        <v>0.206690276282816</v>
      </c>
      <c r="AU9" s="17">
        <v>9.64474807029745E-2</v>
      </c>
      <c r="AV9" s="17">
        <v>0.23952012559269001</v>
      </c>
      <c r="AW9" s="17"/>
      <c r="AX9" s="17">
        <v>0.195498325620519</v>
      </c>
      <c r="AY9" s="17"/>
      <c r="AZ9" s="17">
        <v>0.19242072607538499</v>
      </c>
      <c r="BA9" s="17">
        <v>0.20026963638547099</v>
      </c>
      <c r="BB9" s="17">
        <v>0.17642651677906701</v>
      </c>
      <c r="BC9" s="17"/>
      <c r="BD9" s="17">
        <v>0.19349874521541599</v>
      </c>
      <c r="BE9" s="17">
        <v>0.208393754822638</v>
      </c>
    </row>
    <row r="10" spans="2:57" x14ac:dyDescent="0.35">
      <c r="B10" s="18" t="s">
        <v>185</v>
      </c>
      <c r="C10" s="17">
        <v>0.51080263410188598</v>
      </c>
      <c r="D10" s="17">
        <v>0.47073891616728603</v>
      </c>
      <c r="E10" s="17">
        <v>0.534295025941386</v>
      </c>
      <c r="F10" s="17"/>
      <c r="G10" s="17">
        <v>0.41455465549945603</v>
      </c>
      <c r="H10" s="17">
        <v>0.42888258120412198</v>
      </c>
      <c r="I10" s="17">
        <v>0.48505704907361902</v>
      </c>
      <c r="J10" s="17">
        <v>0.58038498624162904</v>
      </c>
      <c r="K10" s="17">
        <v>0.623628445375913</v>
      </c>
      <c r="L10" s="17">
        <v>0.71929775756729297</v>
      </c>
      <c r="M10" s="17"/>
      <c r="N10" s="17">
        <v>0.53475231336368201</v>
      </c>
      <c r="O10" s="17">
        <v>0.54778525432347103</v>
      </c>
      <c r="P10" s="17">
        <v>0.46319892286847097</v>
      </c>
      <c r="Q10" s="17">
        <v>0.35946278706701201</v>
      </c>
      <c r="R10" s="17"/>
      <c r="S10" s="17">
        <v>0.483333333333333</v>
      </c>
      <c r="T10" s="17">
        <v>0.43809523809523798</v>
      </c>
      <c r="U10" s="17">
        <v>0.61764705882352899</v>
      </c>
      <c r="V10" s="17">
        <v>0.41269841269841301</v>
      </c>
      <c r="W10" s="17">
        <v>0.47457627118644102</v>
      </c>
      <c r="X10" s="17">
        <v>0.556962025316456</v>
      </c>
      <c r="Y10" s="17">
        <v>0.5</v>
      </c>
      <c r="Z10" s="17">
        <v>0.55813953488372103</v>
      </c>
      <c r="AA10" s="17">
        <v>0.61111111111111105</v>
      </c>
      <c r="AB10" s="17"/>
      <c r="AC10" s="17">
        <v>0.55061915113300597</v>
      </c>
      <c r="AD10" s="17">
        <v>0.50580757036657797</v>
      </c>
      <c r="AE10" s="17">
        <v>0.47466824712678202</v>
      </c>
      <c r="AF10" s="17"/>
      <c r="AG10" s="17">
        <v>0.51495086714507299</v>
      </c>
      <c r="AH10" s="17">
        <v>0.49847475705612798</v>
      </c>
      <c r="AI10" s="17">
        <v>0.49051538942567202</v>
      </c>
      <c r="AJ10" s="17">
        <v>0.57716385061359399</v>
      </c>
      <c r="AK10" s="17">
        <v>0.54390818589514001</v>
      </c>
      <c r="AL10" s="17"/>
      <c r="AM10" s="17">
        <v>0.41659265733254203</v>
      </c>
      <c r="AN10" s="17">
        <v>0.44332789263489902</v>
      </c>
      <c r="AO10" s="17">
        <v>0.52822135985983298</v>
      </c>
      <c r="AP10" s="17">
        <v>0.52855614890282099</v>
      </c>
      <c r="AQ10" s="17">
        <v>0.51698783951085903</v>
      </c>
      <c r="AR10" s="17"/>
      <c r="AS10" s="17">
        <v>0.51741405276538799</v>
      </c>
      <c r="AT10" s="17">
        <v>0.47951016841359101</v>
      </c>
      <c r="AU10" s="17">
        <v>0.61743857258822699</v>
      </c>
      <c r="AV10" s="17">
        <v>0.421660252196699</v>
      </c>
      <c r="AW10" s="17"/>
      <c r="AX10" s="17">
        <v>0.52864284474163503</v>
      </c>
      <c r="AY10" s="17"/>
      <c r="AZ10" s="17">
        <v>0.47700757037118602</v>
      </c>
      <c r="BA10" s="17">
        <v>0.43584545946680697</v>
      </c>
      <c r="BB10" s="17">
        <v>0.63500373012246303</v>
      </c>
      <c r="BC10" s="17"/>
      <c r="BD10" s="17">
        <v>0.52511263855481205</v>
      </c>
      <c r="BE10" s="17">
        <v>0.46516728247353001</v>
      </c>
    </row>
    <row r="11" spans="2:57" ht="29" x14ac:dyDescent="0.35">
      <c r="B11" s="18" t="s">
        <v>186</v>
      </c>
      <c r="C11" s="17">
        <v>0.213140818017651</v>
      </c>
      <c r="D11" s="17">
        <v>0.214852238631211</v>
      </c>
      <c r="E11" s="17">
        <v>0.21090566197624999</v>
      </c>
      <c r="F11" s="17"/>
      <c r="G11" s="17">
        <v>0.269036680442373</v>
      </c>
      <c r="H11" s="17">
        <v>0.265487369672952</v>
      </c>
      <c r="I11" s="17">
        <v>0.24327593447359799</v>
      </c>
      <c r="J11" s="17">
        <v>0.17360996325862399</v>
      </c>
      <c r="K11" s="17">
        <v>0.1235118453783</v>
      </c>
      <c r="L11" s="17">
        <v>5.4097745791340697E-2</v>
      </c>
      <c r="M11" s="17"/>
      <c r="N11" s="17">
        <v>0.18242923253323701</v>
      </c>
      <c r="O11" s="17">
        <v>0.20542459996048101</v>
      </c>
      <c r="P11" s="17">
        <v>0.28564353990386798</v>
      </c>
      <c r="Q11" s="17">
        <v>0.28261323100718</v>
      </c>
      <c r="R11" s="17"/>
      <c r="S11" s="17">
        <v>0.20833333333333301</v>
      </c>
      <c r="T11" s="17">
        <v>0.238095238095238</v>
      </c>
      <c r="U11" s="17">
        <v>0.26470588235294101</v>
      </c>
      <c r="V11" s="17">
        <v>0.30158730158730201</v>
      </c>
      <c r="W11" s="17">
        <v>0.20338983050847501</v>
      </c>
      <c r="X11" s="17">
        <v>0.215189873417722</v>
      </c>
      <c r="Y11" s="17">
        <v>0.185714285714286</v>
      </c>
      <c r="Z11" s="17">
        <v>0.116279069767442</v>
      </c>
      <c r="AA11" s="17">
        <v>0.133333333333333</v>
      </c>
      <c r="AB11" s="17"/>
      <c r="AC11" s="17">
        <v>0.17710635977696901</v>
      </c>
      <c r="AD11" s="17">
        <v>0.22769001235282399</v>
      </c>
      <c r="AE11" s="17">
        <v>0.210207676351681</v>
      </c>
      <c r="AF11" s="17"/>
      <c r="AG11" s="17">
        <v>0.18746886511189101</v>
      </c>
      <c r="AH11" s="17">
        <v>0.21240572717446801</v>
      </c>
      <c r="AI11" s="17">
        <v>0.269625747812065</v>
      </c>
      <c r="AJ11" s="17">
        <v>0</v>
      </c>
      <c r="AK11" s="17">
        <v>0.236112573344401</v>
      </c>
      <c r="AL11" s="17"/>
      <c r="AM11" s="17">
        <v>0.32389301494900302</v>
      </c>
      <c r="AN11" s="17">
        <v>0.26305703861247698</v>
      </c>
      <c r="AO11" s="17">
        <v>0.19341194811238599</v>
      </c>
      <c r="AP11" s="17">
        <v>0.175610816638613</v>
      </c>
      <c r="AQ11" s="17">
        <v>0.26065583683476801</v>
      </c>
      <c r="AR11" s="17"/>
      <c r="AS11" s="17">
        <v>0.19121412413552299</v>
      </c>
      <c r="AT11" s="17">
        <v>0.22065558195599899</v>
      </c>
      <c r="AU11" s="17">
        <v>0.19549484711781601</v>
      </c>
      <c r="AV11" s="17">
        <v>0.25852338034065497</v>
      </c>
      <c r="AW11" s="17"/>
      <c r="AX11" s="17">
        <v>0.193561300551613</v>
      </c>
      <c r="AY11" s="17"/>
      <c r="AZ11" s="17">
        <v>0.21967408852842099</v>
      </c>
      <c r="BA11" s="17">
        <v>0.28025842972336001</v>
      </c>
      <c r="BB11" s="17">
        <v>0.13221532660094801</v>
      </c>
      <c r="BC11" s="17"/>
      <c r="BD11" s="17">
        <v>0.2114367905791</v>
      </c>
      <c r="BE11" s="17">
        <v>0.22293274287475801</v>
      </c>
    </row>
    <row r="12" spans="2:57" x14ac:dyDescent="0.35">
      <c r="B12" s="18" t="s">
        <v>187</v>
      </c>
      <c r="C12" s="17">
        <v>6.1392111870996101E-2</v>
      </c>
      <c r="D12" s="17">
        <v>7.6328797561073899E-2</v>
      </c>
      <c r="E12" s="17">
        <v>5.2896413576698997E-2</v>
      </c>
      <c r="F12" s="17"/>
      <c r="G12" s="17">
        <v>0.15202521431420199</v>
      </c>
      <c r="H12" s="17">
        <v>5.2835866024516599E-2</v>
      </c>
      <c r="I12" s="17">
        <v>4.8807353289827299E-2</v>
      </c>
      <c r="J12" s="17">
        <v>7.5030793848692906E-2</v>
      </c>
      <c r="K12" s="17">
        <v>4.3409597191350603E-2</v>
      </c>
      <c r="L12" s="17">
        <v>0</v>
      </c>
      <c r="M12" s="17"/>
      <c r="N12" s="17">
        <v>5.3549334400862098E-2</v>
      </c>
      <c r="O12" s="17">
        <v>6.3431922665218299E-2</v>
      </c>
      <c r="P12" s="17">
        <v>8.9949712300351203E-2</v>
      </c>
      <c r="Q12" s="17">
        <v>5.9004070561300699E-2</v>
      </c>
      <c r="R12" s="17"/>
      <c r="S12" s="17">
        <v>7.4999999999999997E-2</v>
      </c>
      <c r="T12" s="17">
        <v>7.6190476190476197E-2</v>
      </c>
      <c r="U12" s="17">
        <v>0</v>
      </c>
      <c r="V12" s="17">
        <v>6.3492063492063502E-2</v>
      </c>
      <c r="W12" s="17">
        <v>8.4745762711864403E-2</v>
      </c>
      <c r="X12" s="17">
        <v>6.3291139240506306E-2</v>
      </c>
      <c r="Y12" s="17">
        <v>2.8571428571428598E-2</v>
      </c>
      <c r="Z12" s="17">
        <v>6.9767441860465101E-2</v>
      </c>
      <c r="AA12" s="17">
        <v>7.7777777777777807E-2</v>
      </c>
      <c r="AB12" s="17"/>
      <c r="AC12" s="17">
        <v>5.4205651508991599E-2</v>
      </c>
      <c r="AD12" s="17">
        <v>5.1111219284174197E-2</v>
      </c>
      <c r="AE12" s="17">
        <v>8.1542685897634498E-2</v>
      </c>
      <c r="AF12" s="17"/>
      <c r="AG12" s="17">
        <v>5.1387248378218599E-2</v>
      </c>
      <c r="AH12" s="17">
        <v>7.0788153712877097E-2</v>
      </c>
      <c r="AI12" s="17">
        <v>0</v>
      </c>
      <c r="AJ12" s="17">
        <v>0</v>
      </c>
      <c r="AK12" s="17">
        <v>4.5251235812284803E-2</v>
      </c>
      <c r="AL12" s="17"/>
      <c r="AM12" s="17">
        <v>0.104885926317734</v>
      </c>
      <c r="AN12" s="17">
        <v>5.0430741771511897E-2</v>
      </c>
      <c r="AO12" s="17">
        <v>5.6734926726478403E-2</v>
      </c>
      <c r="AP12" s="17">
        <v>7.4120907213964596E-2</v>
      </c>
      <c r="AQ12" s="17">
        <v>0</v>
      </c>
      <c r="AR12" s="17"/>
      <c r="AS12" s="17">
        <v>6.0797376462135302E-2</v>
      </c>
      <c r="AT12" s="17">
        <v>5.98279592659317E-2</v>
      </c>
      <c r="AU12" s="17">
        <v>6.5535742731917299E-2</v>
      </c>
      <c r="AV12" s="17">
        <v>6.0213802908606298E-2</v>
      </c>
      <c r="AW12" s="17"/>
      <c r="AX12" s="17">
        <v>5.7835993471821598E-2</v>
      </c>
      <c r="AY12" s="17"/>
      <c r="AZ12" s="17">
        <v>7.5738372785426999E-2</v>
      </c>
      <c r="BA12" s="17">
        <v>5.67659320376383E-2</v>
      </c>
      <c r="BB12" s="17">
        <v>4.7055814571520499E-2</v>
      </c>
      <c r="BC12" s="17"/>
      <c r="BD12" s="17">
        <v>6.0298019732000697E-2</v>
      </c>
      <c r="BE12" s="17">
        <v>6.6334082718227994E-2</v>
      </c>
    </row>
    <row r="13" spans="2:57" x14ac:dyDescent="0.35">
      <c r="B13" s="18" t="s">
        <v>188</v>
      </c>
      <c r="C13" s="17">
        <v>1.6333449415598299E-2</v>
      </c>
      <c r="D13" s="17">
        <v>2.0902815963414E-2</v>
      </c>
      <c r="E13" s="17">
        <v>1.37229747661102E-2</v>
      </c>
      <c r="F13" s="17"/>
      <c r="G13" s="17">
        <v>3.6903041266760098E-2</v>
      </c>
      <c r="H13" s="17">
        <v>3.5952712122026997E-2</v>
      </c>
      <c r="I13" s="17">
        <v>1.05709480067656E-2</v>
      </c>
      <c r="J13" s="17">
        <v>0</v>
      </c>
      <c r="K13" s="17">
        <v>0</v>
      </c>
      <c r="L13" s="17">
        <v>0</v>
      </c>
      <c r="M13" s="17"/>
      <c r="N13" s="17">
        <v>1.1083396075028199E-2</v>
      </c>
      <c r="O13" s="17">
        <v>1.6097632400206102E-2</v>
      </c>
      <c r="P13" s="17">
        <v>2.77104021064184E-2</v>
      </c>
      <c r="Q13" s="17">
        <v>2.8655412000045299E-2</v>
      </c>
      <c r="R13" s="17"/>
      <c r="S13" s="17">
        <v>4.1666666666666699E-2</v>
      </c>
      <c r="T13" s="17">
        <v>2.8571428571428598E-2</v>
      </c>
      <c r="U13" s="17">
        <v>0</v>
      </c>
      <c r="V13" s="17">
        <v>0</v>
      </c>
      <c r="W13" s="17">
        <v>1.6949152542372899E-2</v>
      </c>
      <c r="X13" s="17">
        <v>0</v>
      </c>
      <c r="Y13" s="17">
        <v>0</v>
      </c>
      <c r="Z13" s="17">
        <v>4.6511627906976702E-2</v>
      </c>
      <c r="AA13" s="17">
        <v>1.1111111111111099E-2</v>
      </c>
      <c r="AB13" s="17"/>
      <c r="AC13" s="17">
        <v>4.1612508435395802E-3</v>
      </c>
      <c r="AD13" s="17">
        <v>1.8472346836042201E-2</v>
      </c>
      <c r="AE13" s="17">
        <v>2.5656193178456601E-2</v>
      </c>
      <c r="AF13" s="17"/>
      <c r="AG13" s="17">
        <v>1.70154488425419E-2</v>
      </c>
      <c r="AH13" s="17">
        <v>2.2816731740532201E-2</v>
      </c>
      <c r="AI13" s="17">
        <v>1.8317823908105501E-2</v>
      </c>
      <c r="AJ13" s="17">
        <v>0</v>
      </c>
      <c r="AK13" s="17">
        <v>0</v>
      </c>
      <c r="AL13" s="17"/>
      <c r="AM13" s="17">
        <v>1.84046676412731E-2</v>
      </c>
      <c r="AN13" s="17">
        <v>7.4955941744816196E-3</v>
      </c>
      <c r="AO13" s="17">
        <v>2.0430187888160398E-2</v>
      </c>
      <c r="AP13" s="17">
        <v>1.13957928815484E-2</v>
      </c>
      <c r="AQ13" s="17">
        <v>8.3124634761732402E-2</v>
      </c>
      <c r="AR13" s="17"/>
      <c r="AS13" s="17">
        <v>4.1956354285846102E-3</v>
      </c>
      <c r="AT13" s="17">
        <v>2.5968701810912799E-2</v>
      </c>
      <c r="AU13" s="17">
        <v>1.2671417044240201E-2</v>
      </c>
      <c r="AV13" s="17">
        <v>2.00824389613493E-2</v>
      </c>
      <c r="AW13" s="17"/>
      <c r="AX13" s="17">
        <v>1.89294755064007E-2</v>
      </c>
      <c r="AY13" s="17"/>
      <c r="AZ13" s="17">
        <v>2.07428413760057E-2</v>
      </c>
      <c r="BA13" s="17">
        <v>1.5644328184623701E-2</v>
      </c>
      <c r="BB13" s="17">
        <v>9.2986119260022697E-3</v>
      </c>
      <c r="BC13" s="17"/>
      <c r="BD13" s="17">
        <v>6.0283442470054601E-3</v>
      </c>
      <c r="BE13" s="17">
        <v>2.7477620068041799E-2</v>
      </c>
    </row>
    <row r="14" spans="2:57" x14ac:dyDescent="0.35">
      <c r="B14" s="18" t="s">
        <v>81</v>
      </c>
      <c r="C14" s="19">
        <v>8.6505012044848194E-3</v>
      </c>
      <c r="D14" s="19">
        <v>7.7420852789219499E-3</v>
      </c>
      <c r="E14" s="19">
        <v>9.2254199324836202E-3</v>
      </c>
      <c r="F14" s="19"/>
      <c r="G14" s="19">
        <v>0</v>
      </c>
      <c r="H14" s="19">
        <v>1.5975161286092499E-2</v>
      </c>
      <c r="I14" s="19">
        <v>5.3867635748762197E-3</v>
      </c>
      <c r="J14" s="19">
        <v>7.6418191078017799E-3</v>
      </c>
      <c r="K14" s="19">
        <v>1.1053373179321899E-2</v>
      </c>
      <c r="L14" s="19">
        <v>0</v>
      </c>
      <c r="M14" s="19"/>
      <c r="N14" s="19">
        <v>3.0666270950547802E-3</v>
      </c>
      <c r="O14" s="19">
        <v>1.5975563408556999E-2</v>
      </c>
      <c r="P14" s="19">
        <v>0</v>
      </c>
      <c r="Q14" s="19">
        <v>3.26350499093346E-2</v>
      </c>
      <c r="R14" s="19"/>
      <c r="S14" s="19">
        <v>1.6666666666666701E-2</v>
      </c>
      <c r="T14" s="19">
        <v>9.5238095238095195E-3</v>
      </c>
      <c r="U14" s="19">
        <v>0</v>
      </c>
      <c r="V14" s="19">
        <v>1.58730158730159E-2</v>
      </c>
      <c r="W14" s="19">
        <v>0</v>
      </c>
      <c r="X14" s="19">
        <v>1.26582278481013E-2</v>
      </c>
      <c r="Y14" s="19">
        <v>1.4285714285714299E-2</v>
      </c>
      <c r="Z14" s="19">
        <v>0</v>
      </c>
      <c r="AA14" s="19">
        <v>0</v>
      </c>
      <c r="AB14" s="19"/>
      <c r="AC14" s="19">
        <v>0</v>
      </c>
      <c r="AD14" s="19">
        <v>8.4039910179350506E-3</v>
      </c>
      <c r="AE14" s="19">
        <v>3.8489185676312598E-2</v>
      </c>
      <c r="AF14" s="19"/>
      <c r="AG14" s="19">
        <v>4.1104139026379403E-3</v>
      </c>
      <c r="AH14" s="19">
        <v>9.6491841607849807E-3</v>
      </c>
      <c r="AI14" s="19">
        <v>0</v>
      </c>
      <c r="AJ14" s="19">
        <v>0</v>
      </c>
      <c r="AK14" s="19">
        <v>2.2625617906142401E-2</v>
      </c>
      <c r="AL14" s="19"/>
      <c r="AM14" s="19">
        <v>1.6615324953927101E-2</v>
      </c>
      <c r="AN14" s="19">
        <v>2.51806365804026E-2</v>
      </c>
      <c r="AO14" s="19">
        <v>3.46030061924303E-3</v>
      </c>
      <c r="AP14" s="19">
        <v>5.9075790297946898E-3</v>
      </c>
      <c r="AQ14" s="19">
        <v>0</v>
      </c>
      <c r="AR14" s="19"/>
      <c r="AS14" s="19">
        <v>1.2331755043916299E-2</v>
      </c>
      <c r="AT14" s="19">
        <v>7.3473122707502702E-3</v>
      </c>
      <c r="AU14" s="19">
        <v>1.24119398148245E-2</v>
      </c>
      <c r="AV14" s="19">
        <v>0</v>
      </c>
      <c r="AW14" s="19"/>
      <c r="AX14" s="19">
        <v>5.5320601080107897E-3</v>
      </c>
      <c r="AY14" s="19"/>
      <c r="AZ14" s="19">
        <v>1.44164008635757E-2</v>
      </c>
      <c r="BA14" s="19">
        <v>1.12162142021003E-2</v>
      </c>
      <c r="BB14" s="19">
        <v>0</v>
      </c>
      <c r="BC14" s="19"/>
      <c r="BD14" s="19">
        <v>3.6254616716656402E-3</v>
      </c>
      <c r="BE14" s="19">
        <v>9.6945170428046901E-3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0.12962516163205501</v>
      </c>
      <c r="D9" s="17">
        <v>0.15958831690040101</v>
      </c>
      <c r="E9" s="17">
        <v>0.112613127919675</v>
      </c>
      <c r="F9" s="17"/>
      <c r="G9" s="17">
        <v>8.7805130897892603E-2</v>
      </c>
      <c r="H9" s="17">
        <v>0.15849787639054799</v>
      </c>
      <c r="I9" s="17">
        <v>0.11918844144358599</v>
      </c>
      <c r="J9" s="17">
        <v>0.136429836183803</v>
      </c>
      <c r="K9" s="17">
        <v>0.10804331129293999</v>
      </c>
      <c r="L9" s="17">
        <v>0.145309774301637</v>
      </c>
      <c r="M9" s="17"/>
      <c r="N9" s="17">
        <v>0.13107967343441199</v>
      </c>
      <c r="O9" s="17">
        <v>0.115828565111128</v>
      </c>
      <c r="P9" s="17">
        <v>0.13956331207950901</v>
      </c>
      <c r="Q9" s="17">
        <v>0.11955168916153699</v>
      </c>
      <c r="R9" s="17"/>
      <c r="S9" s="17">
        <v>0.15</v>
      </c>
      <c r="T9" s="17">
        <v>9.5238095238095205E-2</v>
      </c>
      <c r="U9" s="17">
        <v>0.14705882352941199</v>
      </c>
      <c r="V9" s="17">
        <v>0.19047619047618999</v>
      </c>
      <c r="W9" s="17">
        <v>0.101694915254237</v>
      </c>
      <c r="X9" s="17">
        <v>8.8607594936708806E-2</v>
      </c>
      <c r="Y9" s="17">
        <v>0.14285714285714299</v>
      </c>
      <c r="Z9" s="17">
        <v>4.6511627906976702E-2</v>
      </c>
      <c r="AA9" s="17">
        <v>0.155555555555556</v>
      </c>
      <c r="AB9" s="17"/>
      <c r="AC9" s="17">
        <v>0.14634809394446799</v>
      </c>
      <c r="AD9" s="17">
        <v>0.14339489370960801</v>
      </c>
      <c r="AE9" s="17">
        <v>5.50990996854809E-2</v>
      </c>
      <c r="AF9" s="17"/>
      <c r="AG9" s="17">
        <v>0.135333178276485</v>
      </c>
      <c r="AH9" s="17">
        <v>0.15470658785789901</v>
      </c>
      <c r="AI9" s="17">
        <v>6.45485223428479E-2</v>
      </c>
      <c r="AJ9" s="17">
        <v>0.42283614938640601</v>
      </c>
      <c r="AK9" s="17">
        <v>5.0977472442851703E-2</v>
      </c>
      <c r="AL9" s="17"/>
      <c r="AM9" s="17">
        <v>3.3230649907854203E-2</v>
      </c>
      <c r="AN9" s="17">
        <v>0.13748610914099599</v>
      </c>
      <c r="AO9" s="17">
        <v>0.13550165960432101</v>
      </c>
      <c r="AP9" s="17">
        <v>0.12957122029259999</v>
      </c>
      <c r="AQ9" s="17">
        <v>0.22554957668078701</v>
      </c>
      <c r="AR9" s="17"/>
      <c r="AS9" s="17">
        <v>0.115568817387288</v>
      </c>
      <c r="AT9" s="17">
        <v>0.17531870635161201</v>
      </c>
      <c r="AU9" s="17">
        <v>6.9485397964970996E-2</v>
      </c>
      <c r="AV9" s="17">
        <v>0.13246830957188499</v>
      </c>
      <c r="AW9" s="17"/>
      <c r="AX9" s="17">
        <v>0.13076191395072101</v>
      </c>
      <c r="AY9" s="17"/>
      <c r="AZ9" s="17">
        <v>0.133647452403858</v>
      </c>
      <c r="BA9" s="17">
        <v>0.126485654221689</v>
      </c>
      <c r="BB9" s="17">
        <v>0.13795799173543499</v>
      </c>
      <c r="BC9" s="17"/>
      <c r="BD9" s="17">
        <v>0.123159600259338</v>
      </c>
      <c r="BE9" s="17">
        <v>0.149898028614114</v>
      </c>
    </row>
    <row r="10" spans="2:57" x14ac:dyDescent="0.35">
      <c r="B10" s="18" t="s">
        <v>185</v>
      </c>
      <c r="C10" s="17">
        <v>0.51934469426964003</v>
      </c>
      <c r="D10" s="17">
        <v>0.51166981313212001</v>
      </c>
      <c r="E10" s="17">
        <v>0.52630024086474303</v>
      </c>
      <c r="F10" s="17"/>
      <c r="G10" s="17">
        <v>0.51907827905880799</v>
      </c>
      <c r="H10" s="17">
        <v>0.429755712064125</v>
      </c>
      <c r="I10" s="17">
        <v>0.50874432785752899</v>
      </c>
      <c r="J10" s="17">
        <v>0.51313730109544697</v>
      </c>
      <c r="K10" s="17">
        <v>0.63349555444663996</v>
      </c>
      <c r="L10" s="17">
        <v>0.75256682768556704</v>
      </c>
      <c r="M10" s="17"/>
      <c r="N10" s="17">
        <v>0.58041311407843499</v>
      </c>
      <c r="O10" s="17">
        <v>0.49411578057977501</v>
      </c>
      <c r="P10" s="17">
        <v>0.44355186719532502</v>
      </c>
      <c r="Q10" s="17">
        <v>0.37540440570797901</v>
      </c>
      <c r="R10" s="17"/>
      <c r="S10" s="17">
        <v>0.5</v>
      </c>
      <c r="T10" s="17">
        <v>0.45714285714285702</v>
      </c>
      <c r="U10" s="17">
        <v>0.441176470588235</v>
      </c>
      <c r="V10" s="17">
        <v>0.42857142857142899</v>
      </c>
      <c r="W10" s="17">
        <v>0.677966101694915</v>
      </c>
      <c r="X10" s="17">
        <v>0.632911392405063</v>
      </c>
      <c r="Y10" s="17">
        <v>0.58571428571428596</v>
      </c>
      <c r="Z10" s="17">
        <v>0.581395348837209</v>
      </c>
      <c r="AA10" s="17">
        <v>0.48888888888888898</v>
      </c>
      <c r="AB10" s="17"/>
      <c r="AC10" s="17">
        <v>0.55525343311111297</v>
      </c>
      <c r="AD10" s="17">
        <v>0.52734487239271399</v>
      </c>
      <c r="AE10" s="17">
        <v>0.43764291154175</v>
      </c>
      <c r="AF10" s="17"/>
      <c r="AG10" s="17">
        <v>0.521195682435729</v>
      </c>
      <c r="AH10" s="17">
        <v>0.52146394094867898</v>
      </c>
      <c r="AI10" s="17">
        <v>0.63469962310566097</v>
      </c>
      <c r="AJ10" s="17">
        <v>0.37352596106910102</v>
      </c>
      <c r="AK10" s="17">
        <v>0.43871172985951901</v>
      </c>
      <c r="AL10" s="17"/>
      <c r="AM10" s="17">
        <v>0.47188921491832098</v>
      </c>
      <c r="AN10" s="17">
        <v>0.47534689081486298</v>
      </c>
      <c r="AO10" s="17">
        <v>0.55105740796622205</v>
      </c>
      <c r="AP10" s="17">
        <v>0.52396125704497498</v>
      </c>
      <c r="AQ10" s="17">
        <v>0.289334104270694</v>
      </c>
      <c r="AR10" s="17"/>
      <c r="AS10" s="17">
        <v>0.56668562585598403</v>
      </c>
      <c r="AT10" s="17">
        <v>0.52372019687251004</v>
      </c>
      <c r="AU10" s="17">
        <v>0.48693457661578698</v>
      </c>
      <c r="AV10" s="17">
        <v>0.472944525702857</v>
      </c>
      <c r="AW10" s="17"/>
      <c r="AX10" s="17">
        <v>0.54243099806468698</v>
      </c>
      <c r="AY10" s="17"/>
      <c r="AZ10" s="17">
        <v>0.50460509202556203</v>
      </c>
      <c r="BA10" s="17">
        <v>0.48155993603036401</v>
      </c>
      <c r="BB10" s="17">
        <v>0.56934663922836803</v>
      </c>
      <c r="BC10" s="17"/>
      <c r="BD10" s="17">
        <v>0.53620239150769999</v>
      </c>
      <c r="BE10" s="17">
        <v>0.49887986577034599</v>
      </c>
    </row>
    <row r="11" spans="2:57" ht="29" x14ac:dyDescent="0.35">
      <c r="B11" s="18" t="s">
        <v>186</v>
      </c>
      <c r="C11" s="17">
        <v>0.23932528149347801</v>
      </c>
      <c r="D11" s="17">
        <v>0.181668806852821</v>
      </c>
      <c r="E11" s="17">
        <v>0.26965680213205301</v>
      </c>
      <c r="F11" s="17"/>
      <c r="G11" s="17">
        <v>0.242214474073076</v>
      </c>
      <c r="H11" s="17">
        <v>0.25025786250737098</v>
      </c>
      <c r="I11" s="17">
        <v>0.236089067341405</v>
      </c>
      <c r="J11" s="17">
        <v>0.27138342257264703</v>
      </c>
      <c r="K11" s="17">
        <v>0.23495565857970199</v>
      </c>
      <c r="L11" s="17">
        <v>0.102123398012796</v>
      </c>
      <c r="M11" s="17"/>
      <c r="N11" s="17">
        <v>0.179795492749796</v>
      </c>
      <c r="O11" s="17">
        <v>0.286976775018286</v>
      </c>
      <c r="P11" s="17">
        <v>0.30554800542893401</v>
      </c>
      <c r="Q11" s="17">
        <v>0.34726289261464499</v>
      </c>
      <c r="R11" s="17"/>
      <c r="S11" s="17">
        <v>0.21666666666666701</v>
      </c>
      <c r="T11" s="17">
        <v>0.266666666666667</v>
      </c>
      <c r="U11" s="17">
        <v>0.23529411764705899</v>
      </c>
      <c r="V11" s="17">
        <v>0.206349206349206</v>
      </c>
      <c r="W11" s="17">
        <v>0.186440677966102</v>
      </c>
      <c r="X11" s="17">
        <v>0.20253164556962</v>
      </c>
      <c r="Y11" s="17">
        <v>0.24285714285714299</v>
      </c>
      <c r="Z11" s="17">
        <v>0.27906976744186002</v>
      </c>
      <c r="AA11" s="17">
        <v>0.31111111111111101</v>
      </c>
      <c r="AB11" s="17"/>
      <c r="AC11" s="17">
        <v>0.20319319223453999</v>
      </c>
      <c r="AD11" s="17">
        <v>0.22450658832086501</v>
      </c>
      <c r="AE11" s="17">
        <v>0.36467797774357102</v>
      </c>
      <c r="AF11" s="17"/>
      <c r="AG11" s="17">
        <v>0.23057353779429501</v>
      </c>
      <c r="AH11" s="17">
        <v>0.22395806777733901</v>
      </c>
      <c r="AI11" s="17">
        <v>0.178625384392332</v>
      </c>
      <c r="AJ11" s="17">
        <v>0.20363788954449299</v>
      </c>
      <c r="AK11" s="17">
        <v>0.44243394397920199</v>
      </c>
      <c r="AL11" s="17"/>
      <c r="AM11" s="17">
        <v>0.28726420253644702</v>
      </c>
      <c r="AN11" s="17">
        <v>0.22485718737867</v>
      </c>
      <c r="AO11" s="17">
        <v>0.217866850125471</v>
      </c>
      <c r="AP11" s="17">
        <v>0.250738708041786</v>
      </c>
      <c r="AQ11" s="17">
        <v>0.43846578419721</v>
      </c>
      <c r="AR11" s="17"/>
      <c r="AS11" s="17">
        <v>0.22762626406356801</v>
      </c>
      <c r="AT11" s="17">
        <v>0.177539730012926</v>
      </c>
      <c r="AU11" s="17">
        <v>0.35348488123655097</v>
      </c>
      <c r="AV11" s="17">
        <v>0.24227883211535201</v>
      </c>
      <c r="AW11" s="17"/>
      <c r="AX11" s="17">
        <v>0.21919769479064599</v>
      </c>
      <c r="AY11" s="17"/>
      <c r="AZ11" s="17">
        <v>0.23365437768521899</v>
      </c>
      <c r="BA11" s="17">
        <v>0.24810477489338301</v>
      </c>
      <c r="BB11" s="17">
        <v>0.235485237390714</v>
      </c>
      <c r="BC11" s="17"/>
      <c r="BD11" s="17">
        <v>0.249669394332831</v>
      </c>
      <c r="BE11" s="17">
        <v>0.206617060008155</v>
      </c>
    </row>
    <row r="12" spans="2:57" x14ac:dyDescent="0.35">
      <c r="B12" s="18" t="s">
        <v>187</v>
      </c>
      <c r="C12" s="17">
        <v>7.7149375815344395E-2</v>
      </c>
      <c r="D12" s="17">
        <v>9.0739749409624898E-2</v>
      </c>
      <c r="E12" s="17">
        <v>6.9519540910545297E-2</v>
      </c>
      <c r="F12" s="17"/>
      <c r="G12" s="17">
        <v>9.4823022130462994E-2</v>
      </c>
      <c r="H12" s="17">
        <v>0.12766094877585499</v>
      </c>
      <c r="I12" s="17">
        <v>9.0124889374137596E-2</v>
      </c>
      <c r="J12" s="17">
        <v>5.3268797663541298E-2</v>
      </c>
      <c r="K12" s="17">
        <v>0</v>
      </c>
      <c r="L12" s="17">
        <v>0</v>
      </c>
      <c r="M12" s="17"/>
      <c r="N12" s="17">
        <v>7.6038890317206495E-2</v>
      </c>
      <c r="O12" s="17">
        <v>6.1704618510023602E-2</v>
      </c>
      <c r="P12" s="17">
        <v>9.9171707717136598E-2</v>
      </c>
      <c r="Q12" s="17">
        <v>9.5100769013361494E-2</v>
      </c>
      <c r="R12" s="17"/>
      <c r="S12" s="17">
        <v>0.1</v>
      </c>
      <c r="T12" s="17">
        <v>0.12380952380952399</v>
      </c>
      <c r="U12" s="17">
        <v>0.14705882352941199</v>
      </c>
      <c r="V12" s="17">
        <v>9.5238095238095205E-2</v>
      </c>
      <c r="W12" s="17">
        <v>1.6949152542372899E-2</v>
      </c>
      <c r="X12" s="17">
        <v>7.5949367088607597E-2</v>
      </c>
      <c r="Y12" s="17">
        <v>0</v>
      </c>
      <c r="Z12" s="17">
        <v>6.9767441860465101E-2</v>
      </c>
      <c r="AA12" s="17">
        <v>2.2222222222222199E-2</v>
      </c>
      <c r="AB12" s="17"/>
      <c r="AC12" s="17">
        <v>8.0541825356454003E-2</v>
      </c>
      <c r="AD12" s="17">
        <v>6.8874581428911702E-2</v>
      </c>
      <c r="AE12" s="17">
        <v>7.7494073728071503E-2</v>
      </c>
      <c r="AF12" s="17"/>
      <c r="AG12" s="17">
        <v>8.9941370335665599E-2</v>
      </c>
      <c r="AH12" s="17">
        <v>7.2668200127609606E-2</v>
      </c>
      <c r="AI12" s="17">
        <v>6.1536744924656099E-2</v>
      </c>
      <c r="AJ12" s="17">
        <v>0</v>
      </c>
      <c r="AK12" s="17">
        <v>2.2625617906142401E-2</v>
      </c>
      <c r="AL12" s="17"/>
      <c r="AM12" s="17">
        <v>0.11505295139832</v>
      </c>
      <c r="AN12" s="17">
        <v>0.12754118240793999</v>
      </c>
      <c r="AO12" s="17">
        <v>4.8081537366521897E-2</v>
      </c>
      <c r="AP12" s="17">
        <v>8.5262918438225296E-2</v>
      </c>
      <c r="AQ12" s="17">
        <v>4.6650534851308698E-2</v>
      </c>
      <c r="AR12" s="17"/>
      <c r="AS12" s="17">
        <v>4.9492180643542202E-2</v>
      </c>
      <c r="AT12" s="17">
        <v>9.3918413487026495E-2</v>
      </c>
      <c r="AU12" s="17">
        <v>4.9889193986023199E-2</v>
      </c>
      <c r="AV12" s="17">
        <v>0.124478039110999</v>
      </c>
      <c r="AW12" s="17"/>
      <c r="AX12" s="17">
        <v>7.7010461710211101E-2</v>
      </c>
      <c r="AY12" s="17"/>
      <c r="AZ12" s="17">
        <v>8.5103531041962194E-2</v>
      </c>
      <c r="BA12" s="17">
        <v>0.106940798392804</v>
      </c>
      <c r="BB12" s="17">
        <v>3.6497229253565501E-2</v>
      </c>
      <c r="BC12" s="17"/>
      <c r="BD12" s="17">
        <v>6.2622419948997796E-2</v>
      </c>
      <c r="BE12" s="17">
        <v>0.101074988833254</v>
      </c>
    </row>
    <row r="13" spans="2:57" x14ac:dyDescent="0.35">
      <c r="B13" s="18" t="s">
        <v>188</v>
      </c>
      <c r="C13" s="17">
        <v>2.3744492827940201E-2</v>
      </c>
      <c r="D13" s="17">
        <v>4.7929844256555297E-2</v>
      </c>
      <c r="E13" s="17">
        <v>9.6325820520557198E-3</v>
      </c>
      <c r="F13" s="17"/>
      <c r="G13" s="17">
        <v>4.0614510734042E-2</v>
      </c>
      <c r="H13" s="17">
        <v>2.74696836319945E-2</v>
      </c>
      <c r="I13" s="17">
        <v>2.8895152304207802E-2</v>
      </c>
      <c r="J13" s="17">
        <v>7.6418191078017799E-3</v>
      </c>
      <c r="K13" s="17">
        <v>2.35054756807185E-2</v>
      </c>
      <c r="L13" s="17">
        <v>0</v>
      </c>
      <c r="M13" s="17"/>
      <c r="N13" s="17">
        <v>2.9606202325096701E-2</v>
      </c>
      <c r="O13" s="17">
        <v>2.25547412205232E-2</v>
      </c>
      <c r="P13" s="17">
        <v>1.2165107579095299E-2</v>
      </c>
      <c r="Q13" s="17">
        <v>1.49401521257943E-2</v>
      </c>
      <c r="R13" s="17"/>
      <c r="S13" s="17">
        <v>3.3333333333333298E-2</v>
      </c>
      <c r="T13" s="17">
        <v>1.9047619047619001E-2</v>
      </c>
      <c r="U13" s="17">
        <v>2.9411764705882401E-2</v>
      </c>
      <c r="V13" s="17">
        <v>6.3492063492063502E-2</v>
      </c>
      <c r="W13" s="17">
        <v>0</v>
      </c>
      <c r="X13" s="17">
        <v>0</v>
      </c>
      <c r="Y13" s="17">
        <v>1.4285714285714299E-2</v>
      </c>
      <c r="Z13" s="17">
        <v>2.32558139534884E-2</v>
      </c>
      <c r="AA13" s="17">
        <v>2.2222222222222199E-2</v>
      </c>
      <c r="AB13" s="17"/>
      <c r="AC13" s="17">
        <v>1.4663455353425199E-2</v>
      </c>
      <c r="AD13" s="17">
        <v>2.3726745222973598E-2</v>
      </c>
      <c r="AE13" s="17">
        <v>3.8591727762569597E-2</v>
      </c>
      <c r="AF13" s="17"/>
      <c r="AG13" s="17">
        <v>1.3703150602084499E-2</v>
      </c>
      <c r="AH13" s="17">
        <v>2.3837208813780899E-2</v>
      </c>
      <c r="AI13" s="17">
        <v>6.0589725234502803E-2</v>
      </c>
      <c r="AJ13" s="17">
        <v>0</v>
      </c>
      <c r="AK13" s="17">
        <v>2.2625617906142401E-2</v>
      </c>
      <c r="AL13" s="17"/>
      <c r="AM13" s="17">
        <v>3.9138321002583902E-2</v>
      </c>
      <c r="AN13" s="17">
        <v>7.4955941744816196E-3</v>
      </c>
      <c r="AO13" s="17">
        <v>4.3385814532208501E-2</v>
      </c>
      <c r="AP13" s="17">
        <v>1.04658961824141E-2</v>
      </c>
      <c r="AQ13" s="17">
        <v>0</v>
      </c>
      <c r="AR13" s="17"/>
      <c r="AS13" s="17">
        <v>2.24963894669074E-2</v>
      </c>
      <c r="AT13" s="17">
        <v>2.5191290280255199E-2</v>
      </c>
      <c r="AU13" s="17">
        <v>2.7106535227777701E-2</v>
      </c>
      <c r="AV13" s="17">
        <v>1.7789074018232199E-2</v>
      </c>
      <c r="AW13" s="17"/>
      <c r="AX13" s="17">
        <v>2.0698425221628999E-2</v>
      </c>
      <c r="AY13" s="17"/>
      <c r="AZ13" s="17">
        <v>1.8048289713152501E-2</v>
      </c>
      <c r="BA13" s="17">
        <v>3.6908836461759499E-2</v>
      </c>
      <c r="BB13" s="17">
        <v>1.0275918916052401E-2</v>
      </c>
      <c r="BC13" s="17"/>
      <c r="BD13" s="17">
        <v>1.76899994048948E-2</v>
      </c>
      <c r="BE13" s="17">
        <v>3.2821958786710903E-2</v>
      </c>
    </row>
    <row r="14" spans="2:57" x14ac:dyDescent="0.35">
      <c r="B14" s="18" t="s">
        <v>81</v>
      </c>
      <c r="C14" s="19">
        <v>1.08109939615423E-2</v>
      </c>
      <c r="D14" s="19">
        <v>8.4034694484781004E-3</v>
      </c>
      <c r="E14" s="19">
        <v>1.2277706120928499E-2</v>
      </c>
      <c r="F14" s="19"/>
      <c r="G14" s="19">
        <v>1.54645831057181E-2</v>
      </c>
      <c r="H14" s="19">
        <v>6.3579166301065198E-3</v>
      </c>
      <c r="I14" s="19">
        <v>1.6958121679134401E-2</v>
      </c>
      <c r="J14" s="19">
        <v>1.8138823376760298E-2</v>
      </c>
      <c r="K14" s="19">
        <v>0</v>
      </c>
      <c r="L14" s="19">
        <v>0</v>
      </c>
      <c r="M14" s="19"/>
      <c r="N14" s="19">
        <v>3.0666270950547802E-3</v>
      </c>
      <c r="O14" s="19">
        <v>1.8819519560264401E-2</v>
      </c>
      <c r="P14" s="19">
        <v>0</v>
      </c>
      <c r="Q14" s="19">
        <v>4.7740091376682801E-2</v>
      </c>
      <c r="R14" s="19"/>
      <c r="S14" s="19">
        <v>0</v>
      </c>
      <c r="T14" s="19">
        <v>3.8095238095238099E-2</v>
      </c>
      <c r="U14" s="19">
        <v>0</v>
      </c>
      <c r="V14" s="19">
        <v>1.58730158730159E-2</v>
      </c>
      <c r="W14" s="19">
        <v>1.6949152542372899E-2</v>
      </c>
      <c r="X14" s="19">
        <v>0</v>
      </c>
      <c r="Y14" s="19">
        <v>1.4285714285714299E-2</v>
      </c>
      <c r="Z14" s="19">
        <v>0</v>
      </c>
      <c r="AA14" s="19">
        <v>0</v>
      </c>
      <c r="AB14" s="19"/>
      <c r="AC14" s="19">
        <v>0</v>
      </c>
      <c r="AD14" s="19">
        <v>1.21523189249279E-2</v>
      </c>
      <c r="AE14" s="19">
        <v>2.6494209538556902E-2</v>
      </c>
      <c r="AF14" s="19"/>
      <c r="AG14" s="19">
        <v>9.2530805557405008E-3</v>
      </c>
      <c r="AH14" s="19">
        <v>3.3659944746924301E-3</v>
      </c>
      <c r="AI14" s="19">
        <v>0</v>
      </c>
      <c r="AJ14" s="19">
        <v>0</v>
      </c>
      <c r="AK14" s="19">
        <v>2.2625617906142401E-2</v>
      </c>
      <c r="AL14" s="19"/>
      <c r="AM14" s="19">
        <v>5.3424660236473298E-2</v>
      </c>
      <c r="AN14" s="19">
        <v>2.7273036083048999E-2</v>
      </c>
      <c r="AO14" s="19">
        <v>4.1067304052554597E-3</v>
      </c>
      <c r="AP14" s="19">
        <v>0</v>
      </c>
      <c r="AQ14" s="19">
        <v>0</v>
      </c>
      <c r="AR14" s="19"/>
      <c r="AS14" s="19">
        <v>1.813072258271E-2</v>
      </c>
      <c r="AT14" s="19">
        <v>4.3116629956696699E-3</v>
      </c>
      <c r="AU14" s="19">
        <v>1.3099414968889301E-2</v>
      </c>
      <c r="AV14" s="19">
        <v>1.00412194806746E-2</v>
      </c>
      <c r="AW14" s="19"/>
      <c r="AX14" s="19">
        <v>9.9005062621060503E-3</v>
      </c>
      <c r="AY14" s="19"/>
      <c r="AZ14" s="19">
        <v>2.4941257130246901E-2</v>
      </c>
      <c r="BA14" s="19">
        <v>0</v>
      </c>
      <c r="BB14" s="19">
        <v>1.04369834758652E-2</v>
      </c>
      <c r="BC14" s="19"/>
      <c r="BD14" s="19">
        <v>1.0656194546237599E-2</v>
      </c>
      <c r="BE14" s="19">
        <v>1.07080979874197E-2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9.1319346904431498E-2</v>
      </c>
      <c r="D9" s="17">
        <v>0.14263587497823399</v>
      </c>
      <c r="E9" s="17">
        <v>6.1569152851566701E-2</v>
      </c>
      <c r="F9" s="17"/>
      <c r="G9" s="17">
        <v>6.9329660505764806E-2</v>
      </c>
      <c r="H9" s="17">
        <v>0.10083136950112601</v>
      </c>
      <c r="I9" s="17">
        <v>8.7654748253422204E-2</v>
      </c>
      <c r="J9" s="17">
        <v>0.10237580000743</v>
      </c>
      <c r="K9" s="17">
        <v>9.6205285079283304E-2</v>
      </c>
      <c r="L9" s="17">
        <v>5.3235401881494698E-2</v>
      </c>
      <c r="M9" s="17"/>
      <c r="N9" s="17">
        <v>0.100657520104771</v>
      </c>
      <c r="O9" s="17">
        <v>6.2638095194054902E-2</v>
      </c>
      <c r="P9" s="17">
        <v>8.8416727530262196E-2</v>
      </c>
      <c r="Q9" s="17">
        <v>0.112654030816912</v>
      </c>
      <c r="R9" s="17"/>
      <c r="S9" s="17">
        <v>0.1</v>
      </c>
      <c r="T9" s="17">
        <v>8.5714285714285701E-2</v>
      </c>
      <c r="U9" s="17">
        <v>5.8823529411764698E-2</v>
      </c>
      <c r="V9" s="17">
        <v>9.5238095238095205E-2</v>
      </c>
      <c r="W9" s="17">
        <v>5.0847457627118599E-2</v>
      </c>
      <c r="X9" s="17">
        <v>0.151898734177215</v>
      </c>
      <c r="Y9" s="17">
        <v>8.5714285714285701E-2</v>
      </c>
      <c r="Z9" s="17">
        <v>6.9767441860465101E-2</v>
      </c>
      <c r="AA9" s="17">
        <v>0.1</v>
      </c>
      <c r="AB9" s="17"/>
      <c r="AC9" s="17">
        <v>8.6905907549138198E-2</v>
      </c>
      <c r="AD9" s="17">
        <v>9.9758640725938E-2</v>
      </c>
      <c r="AE9" s="17">
        <v>7.3859171519741196E-2</v>
      </c>
      <c r="AF9" s="17"/>
      <c r="AG9" s="17">
        <v>0.10630836740798601</v>
      </c>
      <c r="AH9" s="17">
        <v>0.108834833895954</v>
      </c>
      <c r="AI9" s="17">
        <v>4.2808687374986498E-2</v>
      </c>
      <c r="AJ9" s="17">
        <v>0</v>
      </c>
      <c r="AK9" s="17">
        <v>4.3645096269564802E-2</v>
      </c>
      <c r="AL9" s="17"/>
      <c r="AM9" s="17">
        <v>8.3828026460725194E-2</v>
      </c>
      <c r="AN9" s="17">
        <v>9.9193353971293197E-2</v>
      </c>
      <c r="AO9" s="17">
        <v>8.4281443263086897E-2</v>
      </c>
      <c r="AP9" s="17">
        <v>8.4113288031523598E-2</v>
      </c>
      <c r="AQ9" s="17">
        <v>0.135416135887827</v>
      </c>
      <c r="AR9" s="17"/>
      <c r="AS9" s="17">
        <v>5.8949842172143302E-2</v>
      </c>
      <c r="AT9" s="17">
        <v>0.12335750221905099</v>
      </c>
      <c r="AU9" s="17">
        <v>6.0245032514854101E-2</v>
      </c>
      <c r="AV9" s="17">
        <v>0.116633679651101</v>
      </c>
      <c r="AW9" s="17"/>
      <c r="AX9" s="17">
        <v>9.39045740494866E-2</v>
      </c>
      <c r="AY9" s="17"/>
      <c r="AZ9" s="17">
        <v>7.1799918586763101E-2</v>
      </c>
      <c r="BA9" s="17">
        <v>0.11948866694178401</v>
      </c>
      <c r="BB9" s="17">
        <v>8.2205288347466599E-2</v>
      </c>
      <c r="BC9" s="17"/>
      <c r="BD9" s="17">
        <v>9.0247320204887294E-2</v>
      </c>
      <c r="BE9" s="17">
        <v>0.113252913299697</v>
      </c>
    </row>
    <row r="10" spans="2:57" x14ac:dyDescent="0.35">
      <c r="B10" s="18" t="s">
        <v>185</v>
      </c>
      <c r="C10" s="17">
        <v>0.34829667518753599</v>
      </c>
      <c r="D10" s="17">
        <v>0.34482962136714901</v>
      </c>
      <c r="E10" s="17">
        <v>0.34974249993843798</v>
      </c>
      <c r="F10" s="17"/>
      <c r="G10" s="17">
        <v>0.19320571495279301</v>
      </c>
      <c r="H10" s="17">
        <v>0.35917599757961499</v>
      </c>
      <c r="I10" s="17">
        <v>0.39972761332700302</v>
      </c>
      <c r="J10" s="17">
        <v>0.30550747711543003</v>
      </c>
      <c r="K10" s="17">
        <v>0.34087445229417601</v>
      </c>
      <c r="L10" s="17">
        <v>0.48986195761287998</v>
      </c>
      <c r="M10" s="17"/>
      <c r="N10" s="17">
        <v>0.370919286854832</v>
      </c>
      <c r="O10" s="17">
        <v>0.34912173873997399</v>
      </c>
      <c r="P10" s="17">
        <v>0.32891059364205499</v>
      </c>
      <c r="Q10" s="17">
        <v>0.25499288601125802</v>
      </c>
      <c r="R10" s="17"/>
      <c r="S10" s="17">
        <v>0.358333333333333</v>
      </c>
      <c r="T10" s="17">
        <v>0.314285714285714</v>
      </c>
      <c r="U10" s="17">
        <v>0.41176470588235298</v>
      </c>
      <c r="V10" s="17">
        <v>0.39682539682539703</v>
      </c>
      <c r="W10" s="17">
        <v>0.338983050847458</v>
      </c>
      <c r="X10" s="17">
        <v>0.265822784810127</v>
      </c>
      <c r="Y10" s="17">
        <v>0.48571428571428599</v>
      </c>
      <c r="Z10" s="17">
        <v>0.232558139534884</v>
      </c>
      <c r="AA10" s="17">
        <v>0.3</v>
      </c>
      <c r="AB10" s="17"/>
      <c r="AC10" s="17">
        <v>0.36005612658931002</v>
      </c>
      <c r="AD10" s="17">
        <v>0.37226295152761701</v>
      </c>
      <c r="AE10" s="17">
        <v>0.25189637058675002</v>
      </c>
      <c r="AF10" s="17"/>
      <c r="AG10" s="17">
        <v>0.39918278717033201</v>
      </c>
      <c r="AH10" s="17">
        <v>0.31951036965708401</v>
      </c>
      <c r="AI10" s="17">
        <v>0.374307529608845</v>
      </c>
      <c r="AJ10" s="17">
        <v>0.38833271959647497</v>
      </c>
      <c r="AK10" s="17">
        <v>0.22948436927056701</v>
      </c>
      <c r="AL10" s="17"/>
      <c r="AM10" s="17">
        <v>0.16653542178694</v>
      </c>
      <c r="AN10" s="17">
        <v>0.30379571270046701</v>
      </c>
      <c r="AO10" s="17">
        <v>0.364290913253003</v>
      </c>
      <c r="AP10" s="17">
        <v>0.40892023720371901</v>
      </c>
      <c r="AQ10" s="17">
        <v>0.24877722842355501</v>
      </c>
      <c r="AR10" s="17"/>
      <c r="AS10" s="17">
        <v>0.35450429815281798</v>
      </c>
      <c r="AT10" s="17">
        <v>0.39837513480393599</v>
      </c>
      <c r="AU10" s="17">
        <v>0.27447164399217999</v>
      </c>
      <c r="AV10" s="17">
        <v>0.32516346270017599</v>
      </c>
      <c r="AW10" s="17"/>
      <c r="AX10" s="17">
        <v>0.353293770839059</v>
      </c>
      <c r="AY10" s="17"/>
      <c r="AZ10" s="17">
        <v>0.32346212174058703</v>
      </c>
      <c r="BA10" s="17">
        <v>0.34853417689791899</v>
      </c>
      <c r="BB10" s="17">
        <v>0.37796730834418002</v>
      </c>
      <c r="BC10" s="17"/>
      <c r="BD10" s="17">
        <v>0.36001896231900599</v>
      </c>
      <c r="BE10" s="17">
        <v>0.34794718410334502</v>
      </c>
    </row>
    <row r="11" spans="2:57" ht="29" x14ac:dyDescent="0.35">
      <c r="B11" s="18" t="s">
        <v>186</v>
      </c>
      <c r="C11" s="17">
        <v>0.28485751731308001</v>
      </c>
      <c r="D11" s="17">
        <v>0.25965836175248302</v>
      </c>
      <c r="E11" s="17">
        <v>0.30101666521756298</v>
      </c>
      <c r="F11" s="17"/>
      <c r="G11" s="17">
        <v>0.27883379820589799</v>
      </c>
      <c r="H11" s="17">
        <v>0.24596119654057</v>
      </c>
      <c r="I11" s="17">
        <v>0.24902055217268099</v>
      </c>
      <c r="J11" s="17">
        <v>0.31958032651618801</v>
      </c>
      <c r="K11" s="17">
        <v>0.38339157810531899</v>
      </c>
      <c r="L11" s="17">
        <v>0.30068149670148903</v>
      </c>
      <c r="M11" s="17"/>
      <c r="N11" s="17">
        <v>0.29802497810278</v>
      </c>
      <c r="O11" s="17">
        <v>0.30307814294682101</v>
      </c>
      <c r="P11" s="17">
        <v>0.20581226441528899</v>
      </c>
      <c r="Q11" s="17">
        <v>0.276743488853397</v>
      </c>
      <c r="R11" s="17"/>
      <c r="S11" s="17">
        <v>0.266666666666667</v>
      </c>
      <c r="T11" s="17">
        <v>0.28571428571428598</v>
      </c>
      <c r="U11" s="17">
        <v>0.29411764705882398</v>
      </c>
      <c r="V11" s="17">
        <v>0.28571428571428598</v>
      </c>
      <c r="W11" s="17">
        <v>0.27118644067796599</v>
      </c>
      <c r="X11" s="17">
        <v>0.265822784810127</v>
      </c>
      <c r="Y11" s="17">
        <v>0.214285714285714</v>
      </c>
      <c r="Z11" s="17">
        <v>0.27906976744186002</v>
      </c>
      <c r="AA11" s="17">
        <v>0.37777777777777799</v>
      </c>
      <c r="AB11" s="17"/>
      <c r="AC11" s="17">
        <v>0.26508487504219802</v>
      </c>
      <c r="AD11" s="17">
        <v>0.28685461725980499</v>
      </c>
      <c r="AE11" s="17">
        <v>0.34325899171079099</v>
      </c>
      <c r="AF11" s="17"/>
      <c r="AG11" s="17">
        <v>0.22953006706884199</v>
      </c>
      <c r="AH11" s="17">
        <v>0.28590200974445601</v>
      </c>
      <c r="AI11" s="17">
        <v>0.345826594422737</v>
      </c>
      <c r="AJ11" s="17">
        <v>0.39246902056161198</v>
      </c>
      <c r="AK11" s="17">
        <v>0.49173333972259098</v>
      </c>
      <c r="AL11" s="17"/>
      <c r="AM11" s="17">
        <v>0.35246106979226599</v>
      </c>
      <c r="AN11" s="17">
        <v>0.315018796580042</v>
      </c>
      <c r="AO11" s="17">
        <v>0.26207206188842702</v>
      </c>
      <c r="AP11" s="17">
        <v>0.25348951301446798</v>
      </c>
      <c r="AQ11" s="17">
        <v>0.49104525158781898</v>
      </c>
      <c r="AR11" s="17"/>
      <c r="AS11" s="17">
        <v>0.27667436499195402</v>
      </c>
      <c r="AT11" s="17">
        <v>0.22974889878999699</v>
      </c>
      <c r="AU11" s="17">
        <v>0.35960397612856199</v>
      </c>
      <c r="AV11" s="17">
        <v>0.321824897826408</v>
      </c>
      <c r="AW11" s="17"/>
      <c r="AX11" s="17">
        <v>0.27519317356121697</v>
      </c>
      <c r="AY11" s="17"/>
      <c r="AZ11" s="17">
        <v>0.26615657387352298</v>
      </c>
      <c r="BA11" s="17">
        <v>0.26377097069750899</v>
      </c>
      <c r="BB11" s="17">
        <v>0.325432036671992</v>
      </c>
      <c r="BC11" s="17"/>
      <c r="BD11" s="17">
        <v>0.28369563404214099</v>
      </c>
      <c r="BE11" s="17">
        <v>0.26291056865281398</v>
      </c>
    </row>
    <row r="12" spans="2:57" x14ac:dyDescent="0.35">
      <c r="B12" s="18" t="s">
        <v>187</v>
      </c>
      <c r="C12" s="17">
        <v>0.19526967441762899</v>
      </c>
      <c r="D12" s="17">
        <v>0.153787934750685</v>
      </c>
      <c r="E12" s="17">
        <v>0.218112412399456</v>
      </c>
      <c r="F12" s="17"/>
      <c r="G12" s="17">
        <v>0.30546152611371102</v>
      </c>
      <c r="H12" s="17">
        <v>0.192928432539995</v>
      </c>
      <c r="I12" s="17">
        <v>0.17464340949094001</v>
      </c>
      <c r="J12" s="17">
        <v>0.218022478282487</v>
      </c>
      <c r="K12" s="17">
        <v>0.15669452952794799</v>
      </c>
      <c r="L12" s="17">
        <v>0.129222228949326</v>
      </c>
      <c r="M12" s="17"/>
      <c r="N12" s="17">
        <v>0.15483656516969699</v>
      </c>
      <c r="O12" s="17">
        <v>0.21251183971736001</v>
      </c>
      <c r="P12" s="17">
        <v>0.288776977500737</v>
      </c>
      <c r="Q12" s="17">
        <v>0.23734126582291801</v>
      </c>
      <c r="R12" s="17"/>
      <c r="S12" s="17">
        <v>0.18333333333333299</v>
      </c>
      <c r="T12" s="17">
        <v>0.2</v>
      </c>
      <c r="U12" s="17">
        <v>0.23529411764705899</v>
      </c>
      <c r="V12" s="17">
        <v>0.17460317460317501</v>
      </c>
      <c r="W12" s="17">
        <v>0.25423728813559299</v>
      </c>
      <c r="X12" s="17">
        <v>0.20253164556962</v>
      </c>
      <c r="Y12" s="17">
        <v>0.14285714285714299</v>
      </c>
      <c r="Z12" s="17">
        <v>0.30232558139534899</v>
      </c>
      <c r="AA12" s="17">
        <v>0.14444444444444399</v>
      </c>
      <c r="AB12" s="17"/>
      <c r="AC12" s="17">
        <v>0.21042757901773099</v>
      </c>
      <c r="AD12" s="17">
        <v>0.18192015088086599</v>
      </c>
      <c r="AE12" s="17">
        <v>0.21740337228307899</v>
      </c>
      <c r="AF12" s="17"/>
      <c r="AG12" s="17">
        <v>0.19932020455157701</v>
      </c>
      <c r="AH12" s="17">
        <v>0.19877389883226601</v>
      </c>
      <c r="AI12" s="17">
        <v>0.18128324958598699</v>
      </c>
      <c r="AJ12" s="17">
        <v>0</v>
      </c>
      <c r="AK12" s="17">
        <v>0.12963892176474101</v>
      </c>
      <c r="AL12" s="17"/>
      <c r="AM12" s="17">
        <v>0.32631645471270598</v>
      </c>
      <c r="AN12" s="17">
        <v>0.19085417046342801</v>
      </c>
      <c r="AO12" s="17">
        <v>0.18239944450012299</v>
      </c>
      <c r="AP12" s="17">
        <v>0.18996781686762201</v>
      </c>
      <c r="AQ12" s="17">
        <v>0.124761384100799</v>
      </c>
      <c r="AR12" s="17"/>
      <c r="AS12" s="17">
        <v>0.23538964271830001</v>
      </c>
      <c r="AT12" s="17">
        <v>0.17987306129370001</v>
      </c>
      <c r="AU12" s="17">
        <v>0.20095157755538301</v>
      </c>
      <c r="AV12" s="17">
        <v>0.15363339591849201</v>
      </c>
      <c r="AW12" s="17"/>
      <c r="AX12" s="17">
        <v>0.210041937810205</v>
      </c>
      <c r="AY12" s="17"/>
      <c r="AZ12" s="17">
        <v>0.243392285006372</v>
      </c>
      <c r="BA12" s="17">
        <v>0.196012104711805</v>
      </c>
      <c r="BB12" s="17">
        <v>0.15230835280010799</v>
      </c>
      <c r="BC12" s="17"/>
      <c r="BD12" s="17">
        <v>0.199243364276147</v>
      </c>
      <c r="BE12" s="17">
        <v>0.183178127079547</v>
      </c>
    </row>
    <row r="13" spans="2:57" x14ac:dyDescent="0.35">
      <c r="B13" s="18" t="s">
        <v>188</v>
      </c>
      <c r="C13" s="17">
        <v>6.8462805358770404E-2</v>
      </c>
      <c r="D13" s="17">
        <v>9.0735133567963006E-2</v>
      </c>
      <c r="E13" s="17">
        <v>5.5686215948724999E-2</v>
      </c>
      <c r="F13" s="17"/>
      <c r="G13" s="17">
        <v>0.13770471711611501</v>
      </c>
      <c r="H13" s="17">
        <v>9.6241132443033506E-2</v>
      </c>
      <c r="I13" s="17">
        <v>7.1237209887472799E-2</v>
      </c>
      <c r="J13" s="17">
        <v>3.7802687282282699E-2</v>
      </c>
      <c r="K13" s="17">
        <v>2.2834154993273799E-2</v>
      </c>
      <c r="L13" s="17">
        <v>0</v>
      </c>
      <c r="M13" s="17"/>
      <c r="N13" s="17">
        <v>6.6579461146911295E-2</v>
      </c>
      <c r="O13" s="17">
        <v>6.6377010215035906E-2</v>
      </c>
      <c r="P13" s="17">
        <v>6.6615724091741296E-2</v>
      </c>
      <c r="Q13" s="17">
        <v>9.1167587430120198E-2</v>
      </c>
      <c r="R13" s="17"/>
      <c r="S13" s="17">
        <v>7.4999999999999997E-2</v>
      </c>
      <c r="T13" s="17">
        <v>8.5714285714285701E-2</v>
      </c>
      <c r="U13" s="17">
        <v>0</v>
      </c>
      <c r="V13" s="17">
        <v>3.17460317460318E-2</v>
      </c>
      <c r="W13" s="17">
        <v>8.4745762711864403E-2</v>
      </c>
      <c r="X13" s="17">
        <v>0.10126582278481</v>
      </c>
      <c r="Y13" s="17">
        <v>7.1428571428571397E-2</v>
      </c>
      <c r="Z13" s="17">
        <v>0.116279069767442</v>
      </c>
      <c r="AA13" s="17">
        <v>6.6666666666666693E-2</v>
      </c>
      <c r="AB13" s="17"/>
      <c r="AC13" s="17">
        <v>5.8958194607545401E-2</v>
      </c>
      <c r="AD13" s="17">
        <v>5.3696304108840499E-2</v>
      </c>
      <c r="AE13" s="17">
        <v>8.5734165625535097E-2</v>
      </c>
      <c r="AF13" s="17"/>
      <c r="AG13" s="17">
        <v>5.2434039421175499E-2</v>
      </c>
      <c r="AH13" s="17">
        <v>7.9566635188437498E-2</v>
      </c>
      <c r="AI13" s="17">
        <v>5.57739390074449E-2</v>
      </c>
      <c r="AJ13" s="17">
        <v>0.21919825984191299</v>
      </c>
      <c r="AK13" s="17">
        <v>6.0247037160251697E-2</v>
      </c>
      <c r="AL13" s="17"/>
      <c r="AM13" s="17">
        <v>3.1720706244778199E-2</v>
      </c>
      <c r="AN13" s="17">
        <v>8.3642372110287605E-2</v>
      </c>
      <c r="AO13" s="17">
        <v>9.52048811045135E-2</v>
      </c>
      <c r="AP13" s="17">
        <v>5.3043248700252697E-2</v>
      </c>
      <c r="AQ13" s="17">
        <v>0</v>
      </c>
      <c r="AR13" s="17"/>
      <c r="AS13" s="17">
        <v>6.8682884425990701E-2</v>
      </c>
      <c r="AT13" s="17">
        <v>6.12980906225652E-2</v>
      </c>
      <c r="AU13" s="17">
        <v>8.4118023591302202E-2</v>
      </c>
      <c r="AV13" s="17">
        <v>6.2662124942474501E-2</v>
      </c>
      <c r="AW13" s="17"/>
      <c r="AX13" s="17">
        <v>5.4663341100316003E-2</v>
      </c>
      <c r="AY13" s="17"/>
      <c r="AZ13" s="17">
        <v>8.0825161001979007E-2</v>
      </c>
      <c r="BA13" s="17">
        <v>6.4026256379633301E-2</v>
      </c>
      <c r="BB13" s="17">
        <v>5.2020478847957102E-2</v>
      </c>
      <c r="BC13" s="17"/>
      <c r="BD13" s="17">
        <v>4.9538932352301702E-2</v>
      </c>
      <c r="BE13" s="17">
        <v>8.5861406769979401E-2</v>
      </c>
    </row>
    <row r="14" spans="2:57" x14ac:dyDescent="0.35">
      <c r="B14" s="18" t="s">
        <v>81</v>
      </c>
      <c r="C14" s="19">
        <v>1.17939808185527E-2</v>
      </c>
      <c r="D14" s="19">
        <v>8.3530735834858594E-3</v>
      </c>
      <c r="E14" s="19">
        <v>1.38730536442513E-2</v>
      </c>
      <c r="F14" s="19"/>
      <c r="G14" s="19">
        <v>1.54645831057181E-2</v>
      </c>
      <c r="H14" s="19">
        <v>4.8618713956597396E-3</v>
      </c>
      <c r="I14" s="19">
        <v>1.7716466868481801E-2</v>
      </c>
      <c r="J14" s="19">
        <v>1.6711230796181899E-2</v>
      </c>
      <c r="K14" s="19">
        <v>0</v>
      </c>
      <c r="L14" s="19">
        <v>2.6998914854810301E-2</v>
      </c>
      <c r="M14" s="19"/>
      <c r="N14" s="19">
        <v>8.9821886210092097E-3</v>
      </c>
      <c r="O14" s="19">
        <v>6.2731731867548103E-3</v>
      </c>
      <c r="P14" s="19">
        <v>2.1467712819915601E-2</v>
      </c>
      <c r="Q14" s="19">
        <v>2.7100741065394299E-2</v>
      </c>
      <c r="R14" s="19"/>
      <c r="S14" s="19">
        <v>1.6666666666666701E-2</v>
      </c>
      <c r="T14" s="19">
        <v>2.8571428571428598E-2</v>
      </c>
      <c r="U14" s="19">
        <v>0</v>
      </c>
      <c r="V14" s="19">
        <v>1.58730158730159E-2</v>
      </c>
      <c r="W14" s="19">
        <v>0</v>
      </c>
      <c r="X14" s="19">
        <v>1.26582278481013E-2</v>
      </c>
      <c r="Y14" s="19">
        <v>0</v>
      </c>
      <c r="Z14" s="19">
        <v>0</v>
      </c>
      <c r="AA14" s="19">
        <v>1.1111111111111099E-2</v>
      </c>
      <c r="AB14" s="19"/>
      <c r="AC14" s="19">
        <v>1.8567317194077001E-2</v>
      </c>
      <c r="AD14" s="19">
        <v>5.5073354969343898E-3</v>
      </c>
      <c r="AE14" s="19">
        <v>2.7847928274103598E-2</v>
      </c>
      <c r="AF14" s="19"/>
      <c r="AG14" s="19">
        <v>1.3224534380088001E-2</v>
      </c>
      <c r="AH14" s="19">
        <v>7.4122526818013396E-3</v>
      </c>
      <c r="AI14" s="19">
        <v>0</v>
      </c>
      <c r="AJ14" s="19">
        <v>0</v>
      </c>
      <c r="AK14" s="19">
        <v>4.5251235812284803E-2</v>
      </c>
      <c r="AL14" s="19"/>
      <c r="AM14" s="19">
        <v>3.9138321002583902E-2</v>
      </c>
      <c r="AN14" s="19">
        <v>7.4955941744816196E-3</v>
      </c>
      <c r="AO14" s="19">
        <v>1.1751255990847E-2</v>
      </c>
      <c r="AP14" s="19">
        <v>1.04658961824141E-2</v>
      </c>
      <c r="AQ14" s="19">
        <v>0</v>
      </c>
      <c r="AR14" s="19"/>
      <c r="AS14" s="19">
        <v>5.7989675387937201E-3</v>
      </c>
      <c r="AT14" s="19">
        <v>7.3473122707502702E-3</v>
      </c>
      <c r="AU14" s="19">
        <v>2.0609746217719199E-2</v>
      </c>
      <c r="AV14" s="19">
        <v>2.00824389613493E-2</v>
      </c>
      <c r="AW14" s="19"/>
      <c r="AX14" s="19">
        <v>1.2903202639716499E-2</v>
      </c>
      <c r="AY14" s="19"/>
      <c r="AZ14" s="19">
        <v>1.43639397907755E-2</v>
      </c>
      <c r="BA14" s="19">
        <v>8.1678243713501804E-3</v>
      </c>
      <c r="BB14" s="19">
        <v>1.00665349882959E-2</v>
      </c>
      <c r="BC14" s="19"/>
      <c r="BD14" s="19">
        <v>1.7255786805516898E-2</v>
      </c>
      <c r="BE14" s="19">
        <v>6.8498000946179199E-3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E19"/>
  <sheetViews>
    <sheetView showGridLines="0" topLeftCell="A7"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8.3764857007096696E-2</v>
      </c>
      <c r="D9" s="17">
        <v>0.11545861138204901</v>
      </c>
      <c r="E9" s="17">
        <v>6.5519417156946799E-2</v>
      </c>
      <c r="F9" s="17"/>
      <c r="G9" s="17">
        <v>7.0144958832720705E-2</v>
      </c>
      <c r="H9" s="17">
        <v>8.8077254539355498E-2</v>
      </c>
      <c r="I9" s="17">
        <v>9.2003905654035795E-2</v>
      </c>
      <c r="J9" s="17">
        <v>8.7423084299288994E-2</v>
      </c>
      <c r="K9" s="17">
        <v>7.5699183307869095E-2</v>
      </c>
      <c r="L9" s="17">
        <v>5.6509356672858703E-2</v>
      </c>
      <c r="M9" s="17"/>
      <c r="N9" s="17">
        <v>9.3692246310810301E-2</v>
      </c>
      <c r="O9" s="17">
        <v>8.8296934822901602E-2</v>
      </c>
      <c r="P9" s="17">
        <v>8.1037479452409605E-2</v>
      </c>
      <c r="Q9" s="17">
        <v>2.9935593935219901E-2</v>
      </c>
      <c r="R9" s="17"/>
      <c r="S9" s="17">
        <v>5.83333333333333E-2</v>
      </c>
      <c r="T9" s="17">
        <v>8.5714285714285701E-2</v>
      </c>
      <c r="U9" s="17">
        <v>0.11764705882352899</v>
      </c>
      <c r="V9" s="17">
        <v>0.14285714285714299</v>
      </c>
      <c r="W9" s="17">
        <v>0.101694915254237</v>
      </c>
      <c r="X9" s="17">
        <v>7.5949367088607597E-2</v>
      </c>
      <c r="Y9" s="17">
        <v>8.5714285714285701E-2</v>
      </c>
      <c r="Z9" s="17">
        <v>6.9767441860465101E-2</v>
      </c>
      <c r="AA9" s="17">
        <v>3.3333333333333298E-2</v>
      </c>
      <c r="AB9" s="17"/>
      <c r="AC9" s="17">
        <v>8.8796653939433604E-2</v>
      </c>
      <c r="AD9" s="17">
        <v>8.8206816809526106E-2</v>
      </c>
      <c r="AE9" s="17">
        <v>6.4614608051032904E-2</v>
      </c>
      <c r="AF9" s="17"/>
      <c r="AG9" s="17">
        <v>0.100178515796345</v>
      </c>
      <c r="AH9" s="17">
        <v>9.3682132698569398E-2</v>
      </c>
      <c r="AI9" s="17">
        <v>6.24349272765281E-2</v>
      </c>
      <c r="AJ9" s="17">
        <v>0</v>
      </c>
      <c r="AK9" s="17">
        <v>2.2625617906142401E-2</v>
      </c>
      <c r="AL9" s="17"/>
      <c r="AM9" s="17">
        <v>5.3424660236473298E-2</v>
      </c>
      <c r="AN9" s="17">
        <v>9.3984588844234301E-2</v>
      </c>
      <c r="AO9" s="17">
        <v>0.102930175812234</v>
      </c>
      <c r="AP9" s="17">
        <v>6.5300942452821295E-2</v>
      </c>
      <c r="AQ9" s="17">
        <v>8.5957929957503995E-2</v>
      </c>
      <c r="AR9" s="17"/>
      <c r="AS9" s="17">
        <v>8.1059924104016301E-2</v>
      </c>
      <c r="AT9" s="17">
        <v>9.7184375544024093E-2</v>
      </c>
      <c r="AU9" s="17">
        <v>4.1031523603414798E-2</v>
      </c>
      <c r="AV9" s="17">
        <v>0.117535961445348</v>
      </c>
      <c r="AW9" s="17"/>
      <c r="AX9" s="17">
        <v>9.2951765923256699E-2</v>
      </c>
      <c r="AY9" s="17"/>
      <c r="AZ9" s="17">
        <v>8.6819524173949905E-2</v>
      </c>
      <c r="BA9" s="17">
        <v>0.112628695960953</v>
      </c>
      <c r="BB9" s="17">
        <v>4.9810224553109197E-2</v>
      </c>
      <c r="BC9" s="17"/>
      <c r="BD9" s="17">
        <v>9.9075196402234597E-2</v>
      </c>
      <c r="BE9" s="17">
        <v>9.1327776620198101E-2</v>
      </c>
    </row>
    <row r="10" spans="2:57" x14ac:dyDescent="0.35">
      <c r="B10" s="18" t="s">
        <v>185</v>
      </c>
      <c r="C10" s="17">
        <v>0.29612482985208499</v>
      </c>
      <c r="D10" s="17">
        <v>0.35722968448417203</v>
      </c>
      <c r="E10" s="17">
        <v>0.26158103322228798</v>
      </c>
      <c r="F10" s="17"/>
      <c r="G10" s="17">
        <v>0.30487361082147202</v>
      </c>
      <c r="H10" s="17">
        <v>0.336943362714135</v>
      </c>
      <c r="I10" s="17">
        <v>0.32339718364060999</v>
      </c>
      <c r="J10" s="17">
        <v>0.227957402242187</v>
      </c>
      <c r="K10" s="17">
        <v>0.21734110530772399</v>
      </c>
      <c r="L10" s="17">
        <v>0.36223717134640399</v>
      </c>
      <c r="M10" s="17"/>
      <c r="N10" s="17">
        <v>0.27572048240746999</v>
      </c>
      <c r="O10" s="17">
        <v>0.327775544082829</v>
      </c>
      <c r="P10" s="17">
        <v>0.29139559539376603</v>
      </c>
      <c r="Q10" s="17">
        <v>0.33137563434505002</v>
      </c>
      <c r="R10" s="17"/>
      <c r="S10" s="17">
        <v>0.35</v>
      </c>
      <c r="T10" s="17">
        <v>0.25714285714285701</v>
      </c>
      <c r="U10" s="17">
        <v>0.20588235294117599</v>
      </c>
      <c r="V10" s="17">
        <v>0.317460317460317</v>
      </c>
      <c r="W10" s="17">
        <v>0.25423728813559299</v>
      </c>
      <c r="X10" s="17">
        <v>0.379746835443038</v>
      </c>
      <c r="Y10" s="17">
        <v>0.35714285714285698</v>
      </c>
      <c r="Z10" s="17">
        <v>0.30232558139534899</v>
      </c>
      <c r="AA10" s="17">
        <v>0.24444444444444399</v>
      </c>
      <c r="AB10" s="17"/>
      <c r="AC10" s="17">
        <v>0.30019396988588698</v>
      </c>
      <c r="AD10" s="17">
        <v>0.296667407369748</v>
      </c>
      <c r="AE10" s="17">
        <v>0.31251653141082802</v>
      </c>
      <c r="AF10" s="17"/>
      <c r="AG10" s="17">
        <v>0.32699295772318399</v>
      </c>
      <c r="AH10" s="17">
        <v>0.27971306188234202</v>
      </c>
      <c r="AI10" s="17">
        <v>0.30351138537240202</v>
      </c>
      <c r="AJ10" s="17">
        <v>0.18469483005198201</v>
      </c>
      <c r="AK10" s="17">
        <v>0.27583927997296398</v>
      </c>
      <c r="AL10" s="17"/>
      <c r="AM10" s="17">
        <v>0.321190435351554</v>
      </c>
      <c r="AN10" s="17">
        <v>0.24966546982749999</v>
      </c>
      <c r="AO10" s="17">
        <v>0.249896794907845</v>
      </c>
      <c r="AP10" s="17">
        <v>0.33015404439525597</v>
      </c>
      <c r="AQ10" s="17">
        <v>0.39132052935811001</v>
      </c>
      <c r="AR10" s="17"/>
      <c r="AS10" s="17">
        <v>0.25109287288030901</v>
      </c>
      <c r="AT10" s="17">
        <v>0.31491343174853498</v>
      </c>
      <c r="AU10" s="17">
        <v>0.22185903566272799</v>
      </c>
      <c r="AV10" s="17">
        <v>0.43520742899036902</v>
      </c>
      <c r="AW10" s="17"/>
      <c r="AX10" s="17">
        <v>0.29354778873988602</v>
      </c>
      <c r="AY10" s="17"/>
      <c r="AZ10" s="17">
        <v>0.29321418275341199</v>
      </c>
      <c r="BA10" s="17">
        <v>0.30233063563874901</v>
      </c>
      <c r="BB10" s="17">
        <v>0.29240044995306202</v>
      </c>
      <c r="BC10" s="17"/>
      <c r="BD10" s="17">
        <v>0.282157686679257</v>
      </c>
      <c r="BE10" s="17">
        <v>0.335190141843973</v>
      </c>
    </row>
    <row r="11" spans="2:57" ht="29" x14ac:dyDescent="0.35">
      <c r="B11" s="18" t="s">
        <v>186</v>
      </c>
      <c r="C11" s="17">
        <v>0.32250778243914502</v>
      </c>
      <c r="D11" s="17">
        <v>0.28619351002264898</v>
      </c>
      <c r="E11" s="17">
        <v>0.34290976053355599</v>
      </c>
      <c r="F11" s="17"/>
      <c r="G11" s="17">
        <v>0.21937651798596799</v>
      </c>
      <c r="H11" s="17">
        <v>0.234892931075601</v>
      </c>
      <c r="I11" s="17">
        <v>0.34678910006527303</v>
      </c>
      <c r="J11" s="17">
        <v>0.39442100169841898</v>
      </c>
      <c r="K11" s="17">
        <v>0.44813699711156402</v>
      </c>
      <c r="L11" s="17">
        <v>0.28847264668561501</v>
      </c>
      <c r="M11" s="17"/>
      <c r="N11" s="17">
        <v>0.35715435522613798</v>
      </c>
      <c r="O11" s="17">
        <v>0.27492250882508201</v>
      </c>
      <c r="P11" s="17">
        <v>0.259038383753672</v>
      </c>
      <c r="Q11" s="17">
        <v>0.34248598304450401</v>
      </c>
      <c r="R11" s="17"/>
      <c r="S11" s="17">
        <v>0.30833333333333302</v>
      </c>
      <c r="T11" s="17">
        <v>0.32380952380952399</v>
      </c>
      <c r="U11" s="17">
        <v>0.32352941176470601</v>
      </c>
      <c r="V11" s="17">
        <v>0.33333333333333298</v>
      </c>
      <c r="W11" s="17">
        <v>0.27118644067796599</v>
      </c>
      <c r="X11" s="17">
        <v>0.329113924050633</v>
      </c>
      <c r="Y11" s="17">
        <v>0.25714285714285701</v>
      </c>
      <c r="Z11" s="17">
        <v>0.27906976744186002</v>
      </c>
      <c r="AA11" s="17">
        <v>0.422222222222222</v>
      </c>
      <c r="AB11" s="17"/>
      <c r="AC11" s="17">
        <v>0.37420654044447599</v>
      </c>
      <c r="AD11" s="17">
        <v>0.29800288155750199</v>
      </c>
      <c r="AE11" s="17">
        <v>0.36400910995546498</v>
      </c>
      <c r="AF11" s="17"/>
      <c r="AG11" s="17">
        <v>0.32603598083518498</v>
      </c>
      <c r="AH11" s="17">
        <v>0.27156552408700801</v>
      </c>
      <c r="AI11" s="17">
        <v>0.40955151674853302</v>
      </c>
      <c r="AJ11" s="17">
        <v>0.408029390859032</v>
      </c>
      <c r="AK11" s="17">
        <v>0.51544256783438103</v>
      </c>
      <c r="AL11" s="17"/>
      <c r="AM11" s="17">
        <v>0.30021662106696601</v>
      </c>
      <c r="AN11" s="17">
        <v>0.33500528934853202</v>
      </c>
      <c r="AO11" s="17">
        <v>0.32816651372455702</v>
      </c>
      <c r="AP11" s="17">
        <v>0.351942124084557</v>
      </c>
      <c r="AQ11" s="17">
        <v>0.25961799060124702</v>
      </c>
      <c r="AR11" s="17"/>
      <c r="AS11" s="17">
        <v>0.36323544197720398</v>
      </c>
      <c r="AT11" s="17">
        <v>0.30561513101601201</v>
      </c>
      <c r="AU11" s="17">
        <v>0.36568443319399202</v>
      </c>
      <c r="AV11" s="17">
        <v>0.23036075702456901</v>
      </c>
      <c r="AW11" s="17"/>
      <c r="AX11" s="17">
        <v>0.31344446614572702</v>
      </c>
      <c r="AY11" s="17"/>
      <c r="AZ11" s="17">
        <v>0.26698304432230802</v>
      </c>
      <c r="BA11" s="17">
        <v>0.30803364772106601</v>
      </c>
      <c r="BB11" s="17">
        <v>0.39078270590355602</v>
      </c>
      <c r="BC11" s="17"/>
      <c r="BD11" s="17">
        <v>0.32286741468479502</v>
      </c>
      <c r="BE11" s="17">
        <v>0.29535399941611001</v>
      </c>
    </row>
    <row r="12" spans="2:57" x14ac:dyDescent="0.35">
      <c r="B12" s="18" t="s">
        <v>187</v>
      </c>
      <c r="C12" s="17">
        <v>0.219310353866004</v>
      </c>
      <c r="D12" s="17">
        <v>0.17103828529496701</v>
      </c>
      <c r="E12" s="17">
        <v>0.246499805446495</v>
      </c>
      <c r="F12" s="17"/>
      <c r="G12" s="17">
        <v>0.29677940932900498</v>
      </c>
      <c r="H12" s="17">
        <v>0.256632589927904</v>
      </c>
      <c r="I12" s="17">
        <v>0.16698906523931301</v>
      </c>
      <c r="J12" s="17">
        <v>0.21839724823255799</v>
      </c>
      <c r="K12" s="17">
        <v>0.194708986603706</v>
      </c>
      <c r="L12" s="17">
        <v>0.20398040766634501</v>
      </c>
      <c r="M12" s="17"/>
      <c r="N12" s="17">
        <v>0.18537366086769999</v>
      </c>
      <c r="O12" s="17">
        <v>0.237299520154541</v>
      </c>
      <c r="P12" s="17">
        <v>0.33638537406628299</v>
      </c>
      <c r="Q12" s="17">
        <v>0.19196201837965901</v>
      </c>
      <c r="R12" s="17"/>
      <c r="S12" s="17">
        <v>0.21666666666666701</v>
      </c>
      <c r="T12" s="17">
        <v>0.266666666666667</v>
      </c>
      <c r="U12" s="17">
        <v>0.26470588235294101</v>
      </c>
      <c r="V12" s="17">
        <v>0.14285714285714299</v>
      </c>
      <c r="W12" s="17">
        <v>0.23728813559322001</v>
      </c>
      <c r="X12" s="17">
        <v>0.177215189873418</v>
      </c>
      <c r="Y12" s="17">
        <v>0.22857142857142901</v>
      </c>
      <c r="Z12" s="17">
        <v>0.209302325581395</v>
      </c>
      <c r="AA12" s="17">
        <v>0.211111111111111</v>
      </c>
      <c r="AB12" s="17"/>
      <c r="AC12" s="17">
        <v>0.18301538166867901</v>
      </c>
      <c r="AD12" s="17">
        <v>0.234660487359762</v>
      </c>
      <c r="AE12" s="17">
        <v>0.19366987326789201</v>
      </c>
      <c r="AF12" s="17"/>
      <c r="AG12" s="17">
        <v>0.18949807846224301</v>
      </c>
      <c r="AH12" s="17">
        <v>0.25598980816300498</v>
      </c>
      <c r="AI12" s="17">
        <v>0.163502211726471</v>
      </c>
      <c r="AJ12" s="17">
        <v>0</v>
      </c>
      <c r="AK12" s="17">
        <v>0.147096960272567</v>
      </c>
      <c r="AL12" s="17"/>
      <c r="AM12" s="17">
        <v>0.24291994788136301</v>
      </c>
      <c r="AN12" s="17">
        <v>0.245076620598427</v>
      </c>
      <c r="AO12" s="17">
        <v>0.22212362851463499</v>
      </c>
      <c r="AP12" s="17">
        <v>0.191724973383499</v>
      </c>
      <c r="AQ12" s="17">
        <v>0.223796154976944</v>
      </c>
      <c r="AR12" s="17"/>
      <c r="AS12" s="17">
        <v>0.23816732152114001</v>
      </c>
      <c r="AT12" s="17">
        <v>0.220916673999319</v>
      </c>
      <c r="AU12" s="17">
        <v>0.26607810888607097</v>
      </c>
      <c r="AV12" s="17">
        <v>0.116881610996302</v>
      </c>
      <c r="AW12" s="17"/>
      <c r="AX12" s="17">
        <v>0.22087557325358301</v>
      </c>
      <c r="AY12" s="17"/>
      <c r="AZ12" s="17">
        <v>0.26611056136598399</v>
      </c>
      <c r="BA12" s="17">
        <v>0.19739388241518899</v>
      </c>
      <c r="BB12" s="17">
        <v>0.20832377871298</v>
      </c>
      <c r="BC12" s="17"/>
      <c r="BD12" s="17">
        <v>0.23406784967191299</v>
      </c>
      <c r="BE12" s="17">
        <v>0.19172333994631099</v>
      </c>
    </row>
    <row r="13" spans="2:57" x14ac:dyDescent="0.35">
      <c r="B13" s="18" t="s">
        <v>188</v>
      </c>
      <c r="C13" s="17">
        <v>6.8593596548853497E-2</v>
      </c>
      <c r="D13" s="17">
        <v>5.49393986601465E-2</v>
      </c>
      <c r="E13" s="17">
        <v>7.6946234313189199E-2</v>
      </c>
      <c r="F13" s="17"/>
      <c r="G13" s="17">
        <v>0.10882550303083301</v>
      </c>
      <c r="H13" s="17">
        <v>8.3453861743003496E-2</v>
      </c>
      <c r="I13" s="17">
        <v>6.0406335822674601E-2</v>
      </c>
      <c r="J13" s="17">
        <v>6.4159444419745804E-2</v>
      </c>
      <c r="K13" s="17">
        <v>3.3887528172595702E-2</v>
      </c>
      <c r="L13" s="17">
        <v>6.1801502773967697E-2</v>
      </c>
      <c r="M13" s="17"/>
      <c r="N13" s="17">
        <v>8.2441837962835704E-2</v>
      </c>
      <c r="O13" s="17">
        <v>5.4928626169205103E-2</v>
      </c>
      <c r="P13" s="17">
        <v>3.2143167333869599E-2</v>
      </c>
      <c r="Q13" s="17">
        <v>7.6172145620694603E-2</v>
      </c>
      <c r="R13" s="17"/>
      <c r="S13" s="17">
        <v>0.05</v>
      </c>
      <c r="T13" s="17">
        <v>6.6666666666666693E-2</v>
      </c>
      <c r="U13" s="17">
        <v>8.8235294117647106E-2</v>
      </c>
      <c r="V13" s="17">
        <v>6.3492063492063502E-2</v>
      </c>
      <c r="W13" s="17">
        <v>0.13559322033898299</v>
      </c>
      <c r="X13" s="17">
        <v>3.7974683544303799E-2</v>
      </c>
      <c r="Y13" s="17">
        <v>2.8571428571428598E-2</v>
      </c>
      <c r="Z13" s="17">
        <v>0.13953488372093001</v>
      </c>
      <c r="AA13" s="17">
        <v>6.6666666666666693E-2</v>
      </c>
      <c r="AB13" s="17"/>
      <c r="AC13" s="17">
        <v>4.4611362457822497E-2</v>
      </c>
      <c r="AD13" s="17">
        <v>7.2028912017310001E-2</v>
      </c>
      <c r="AE13" s="17">
        <v>5.2619631913277197E-2</v>
      </c>
      <c r="AF13" s="17"/>
      <c r="AG13" s="17">
        <v>4.8554198636736601E-2</v>
      </c>
      <c r="AH13" s="17">
        <v>8.9400289008290806E-2</v>
      </c>
      <c r="AI13" s="17">
        <v>6.0999958876066997E-2</v>
      </c>
      <c r="AJ13" s="17">
        <v>0.20363788954449299</v>
      </c>
      <c r="AK13" s="17">
        <v>3.8995574013945697E-2</v>
      </c>
      <c r="AL13" s="17"/>
      <c r="AM13" s="17">
        <v>6.5633010509716594E-2</v>
      </c>
      <c r="AN13" s="17">
        <v>6.82370376229334E-2</v>
      </c>
      <c r="AO13" s="17">
        <v>8.5792179927770204E-2</v>
      </c>
      <c r="AP13" s="17">
        <v>6.0877915683866198E-2</v>
      </c>
      <c r="AQ13" s="17">
        <v>0</v>
      </c>
      <c r="AR13" s="17"/>
      <c r="AS13" s="17">
        <v>5.5821948053521898E-2</v>
      </c>
      <c r="AT13" s="17">
        <v>5.7737412390203503E-2</v>
      </c>
      <c r="AU13" s="17">
        <v>7.9908457901572499E-2</v>
      </c>
      <c r="AV13" s="17">
        <v>0.100014241543412</v>
      </c>
      <c r="AW13" s="17"/>
      <c r="AX13" s="17">
        <v>7.0373639901302895E-2</v>
      </c>
      <c r="AY13" s="17"/>
      <c r="AZ13" s="17">
        <v>7.8111295994392302E-2</v>
      </c>
      <c r="BA13" s="17">
        <v>7.2015013241478201E-2</v>
      </c>
      <c r="BB13" s="17">
        <v>4.4726596769519802E-2</v>
      </c>
      <c r="BC13" s="17"/>
      <c r="BD13" s="17">
        <v>5.1917781447307597E-2</v>
      </c>
      <c r="BE13" s="17">
        <v>8.3518946763176005E-2</v>
      </c>
    </row>
    <row r="14" spans="2:57" x14ac:dyDescent="0.35">
      <c r="B14" s="18" t="s">
        <v>81</v>
      </c>
      <c r="C14" s="19">
        <v>9.69858028681558E-3</v>
      </c>
      <c r="D14" s="19">
        <v>1.51405101560157E-2</v>
      </c>
      <c r="E14" s="19">
        <v>6.54374932752479E-3</v>
      </c>
      <c r="F14" s="19"/>
      <c r="G14" s="19">
        <v>0</v>
      </c>
      <c r="H14" s="19">
        <v>0</v>
      </c>
      <c r="I14" s="19">
        <v>1.0414409578093999E-2</v>
      </c>
      <c r="J14" s="19">
        <v>7.6418191078017799E-3</v>
      </c>
      <c r="K14" s="19">
        <v>3.02261994965408E-2</v>
      </c>
      <c r="L14" s="19">
        <v>2.6998914854810301E-2</v>
      </c>
      <c r="M14" s="19"/>
      <c r="N14" s="19">
        <v>5.6174172250463301E-3</v>
      </c>
      <c r="O14" s="19">
        <v>1.6776865945441501E-2</v>
      </c>
      <c r="P14" s="19">
        <v>0</v>
      </c>
      <c r="Q14" s="19">
        <v>2.8068624674872599E-2</v>
      </c>
      <c r="R14" s="19"/>
      <c r="S14" s="19">
        <v>1.6666666666666701E-2</v>
      </c>
      <c r="T14" s="19">
        <v>0</v>
      </c>
      <c r="U14" s="19">
        <v>0</v>
      </c>
      <c r="V14" s="19">
        <v>0</v>
      </c>
      <c r="W14" s="19">
        <v>0</v>
      </c>
      <c r="X14" s="19">
        <v>0</v>
      </c>
      <c r="Y14" s="19">
        <v>4.2857142857142899E-2</v>
      </c>
      <c r="Z14" s="19">
        <v>0</v>
      </c>
      <c r="AA14" s="19">
        <v>2.2222222222222199E-2</v>
      </c>
      <c r="AB14" s="19"/>
      <c r="AC14" s="19">
        <v>9.1760916037026703E-3</v>
      </c>
      <c r="AD14" s="19">
        <v>1.0433494886152099E-2</v>
      </c>
      <c r="AE14" s="19">
        <v>1.2570245401505101E-2</v>
      </c>
      <c r="AF14" s="19"/>
      <c r="AG14" s="19">
        <v>8.7402685463053905E-3</v>
      </c>
      <c r="AH14" s="19">
        <v>9.6491841607849807E-3</v>
      </c>
      <c r="AI14" s="19">
        <v>0</v>
      </c>
      <c r="AJ14" s="19">
        <v>0.20363788954449299</v>
      </c>
      <c r="AK14" s="19">
        <v>0</v>
      </c>
      <c r="AL14" s="19"/>
      <c r="AM14" s="19">
        <v>1.6615324953927101E-2</v>
      </c>
      <c r="AN14" s="19">
        <v>8.0309937583731596E-3</v>
      </c>
      <c r="AO14" s="19">
        <v>1.10907071129584E-2</v>
      </c>
      <c r="AP14" s="19">
        <v>0</v>
      </c>
      <c r="AQ14" s="19">
        <v>3.9307395106195298E-2</v>
      </c>
      <c r="AR14" s="19"/>
      <c r="AS14" s="19">
        <v>1.0622491463808901E-2</v>
      </c>
      <c r="AT14" s="19">
        <v>3.6329753019068499E-3</v>
      </c>
      <c r="AU14" s="19">
        <v>2.54384407522221E-2</v>
      </c>
      <c r="AV14" s="19">
        <v>0</v>
      </c>
      <c r="AW14" s="19"/>
      <c r="AX14" s="19">
        <v>8.8067660362441905E-3</v>
      </c>
      <c r="AY14" s="19"/>
      <c r="AZ14" s="19">
        <v>8.7613913899538595E-3</v>
      </c>
      <c r="BA14" s="19">
        <v>7.5981250225647797E-3</v>
      </c>
      <c r="BB14" s="19">
        <v>1.3956244107773399E-2</v>
      </c>
      <c r="BC14" s="19"/>
      <c r="BD14" s="19">
        <v>9.9140711144930904E-3</v>
      </c>
      <c r="BE14" s="19">
        <v>2.8857954102325502E-3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E19"/>
  <sheetViews>
    <sheetView showGridLines="0" topLeftCell="A2" workbookViewId="0">
      <pane xSplit="2" topLeftCell="A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0.104452537932669</v>
      </c>
      <c r="D9" s="17">
        <v>0.14972781102951099</v>
      </c>
      <c r="E9" s="17">
        <v>7.8316994114857402E-2</v>
      </c>
      <c r="F9" s="17"/>
      <c r="G9" s="17">
        <v>9.5924701626043302E-2</v>
      </c>
      <c r="H9" s="17">
        <v>0.14734634634198299</v>
      </c>
      <c r="I9" s="17">
        <v>0.113150578142146</v>
      </c>
      <c r="J9" s="17">
        <v>7.7667868332003606E-2</v>
      </c>
      <c r="K9" s="17">
        <v>6.1305282726053997E-2</v>
      </c>
      <c r="L9" s="17">
        <v>5.6509356672858703E-2</v>
      </c>
      <c r="M9" s="17"/>
      <c r="N9" s="17">
        <v>0.11070220960765501</v>
      </c>
      <c r="O9" s="17">
        <v>0.102306325401589</v>
      </c>
      <c r="P9" s="17">
        <v>9.3091866758205494E-2</v>
      </c>
      <c r="Q9" s="17">
        <v>0.101316460378872</v>
      </c>
      <c r="R9" s="17"/>
      <c r="S9" s="17">
        <v>0.125</v>
      </c>
      <c r="T9" s="17">
        <v>0.104761904761905</v>
      </c>
      <c r="U9" s="17">
        <v>8.8235294117647106E-2</v>
      </c>
      <c r="V9" s="17">
        <v>0.126984126984127</v>
      </c>
      <c r="W9" s="17">
        <v>6.7796610169491497E-2</v>
      </c>
      <c r="X9" s="17">
        <v>7.5949367088607597E-2</v>
      </c>
      <c r="Y9" s="17">
        <v>0.17142857142857101</v>
      </c>
      <c r="Z9" s="17">
        <v>2.32558139534884E-2</v>
      </c>
      <c r="AA9" s="17">
        <v>0.1</v>
      </c>
      <c r="AB9" s="17"/>
      <c r="AC9" s="17">
        <v>0.115884168151277</v>
      </c>
      <c r="AD9" s="17">
        <v>0.100432175634947</v>
      </c>
      <c r="AE9" s="17">
        <v>0.128961769186451</v>
      </c>
      <c r="AF9" s="17"/>
      <c r="AG9" s="17">
        <v>0.120843829459689</v>
      </c>
      <c r="AH9" s="17">
        <v>9.3459406713023996E-2</v>
      </c>
      <c r="AI9" s="17">
        <v>8.2631502354695602E-2</v>
      </c>
      <c r="AJ9" s="17">
        <v>0.403893089893895</v>
      </c>
      <c r="AK9" s="17">
        <v>6.5677140866441094E-2</v>
      </c>
      <c r="AL9" s="17"/>
      <c r="AM9" s="17">
        <v>0.124052104930817</v>
      </c>
      <c r="AN9" s="17">
        <v>8.2070274417493802E-2</v>
      </c>
      <c r="AO9" s="17">
        <v>0.102537410023221</v>
      </c>
      <c r="AP9" s="17">
        <v>0.111549969662982</v>
      </c>
      <c r="AQ9" s="17">
        <v>0.21662262248084499</v>
      </c>
      <c r="AR9" s="17"/>
      <c r="AS9" s="17">
        <v>7.5480146280358498E-2</v>
      </c>
      <c r="AT9" s="17">
        <v>0.13974293846962099</v>
      </c>
      <c r="AU9" s="17">
        <v>5.4058024540812398E-2</v>
      </c>
      <c r="AV9" s="17">
        <v>0.14359069801992699</v>
      </c>
      <c r="AW9" s="17"/>
      <c r="AX9" s="17">
        <v>0.10610617515452</v>
      </c>
      <c r="AY9" s="17"/>
      <c r="AZ9" s="17">
        <v>0.108941044375212</v>
      </c>
      <c r="BA9" s="17">
        <v>0.13322894662731599</v>
      </c>
      <c r="BB9" s="17">
        <v>7.0484171795676703E-2</v>
      </c>
      <c r="BC9" s="17"/>
      <c r="BD9" s="17">
        <v>0.10697965171986699</v>
      </c>
      <c r="BE9" s="17">
        <v>0.123553696289049</v>
      </c>
    </row>
    <row r="10" spans="2:57" x14ac:dyDescent="0.35">
      <c r="B10" s="18" t="s">
        <v>185</v>
      </c>
      <c r="C10" s="17">
        <v>0.40285088428717603</v>
      </c>
      <c r="D10" s="17">
        <v>0.40544273107661699</v>
      </c>
      <c r="E10" s="17">
        <v>0.40074969744915101</v>
      </c>
      <c r="F10" s="17"/>
      <c r="G10" s="17">
        <v>0.40277346012767701</v>
      </c>
      <c r="H10" s="17">
        <v>0.39127077385541997</v>
      </c>
      <c r="I10" s="17">
        <v>0.42285161236552499</v>
      </c>
      <c r="J10" s="17">
        <v>0.36811072845346698</v>
      </c>
      <c r="K10" s="17">
        <v>0.40984362722912998</v>
      </c>
      <c r="L10" s="17">
        <v>0.45814818529706902</v>
      </c>
      <c r="M10" s="17"/>
      <c r="N10" s="17">
        <v>0.431921235479517</v>
      </c>
      <c r="O10" s="17">
        <v>0.36670395623031998</v>
      </c>
      <c r="P10" s="17">
        <v>0.40065670672334103</v>
      </c>
      <c r="Q10" s="17">
        <v>0.31892924715250398</v>
      </c>
      <c r="R10" s="17"/>
      <c r="S10" s="17">
        <v>0.483333333333333</v>
      </c>
      <c r="T10" s="17">
        <v>0.34285714285714303</v>
      </c>
      <c r="U10" s="17">
        <v>0.35294117647058798</v>
      </c>
      <c r="V10" s="17">
        <v>0.42857142857142899</v>
      </c>
      <c r="W10" s="17">
        <v>0.40677966101694901</v>
      </c>
      <c r="X10" s="17">
        <v>0.430379746835443</v>
      </c>
      <c r="Y10" s="17">
        <v>0.42857142857142899</v>
      </c>
      <c r="Z10" s="17">
        <v>0.48837209302325602</v>
      </c>
      <c r="AA10" s="17">
        <v>0.32222222222222202</v>
      </c>
      <c r="AB10" s="17"/>
      <c r="AC10" s="17">
        <v>0.405174219439913</v>
      </c>
      <c r="AD10" s="17">
        <v>0.43072158324621601</v>
      </c>
      <c r="AE10" s="17">
        <v>0.303861076676397</v>
      </c>
      <c r="AF10" s="17"/>
      <c r="AG10" s="17">
        <v>0.381532173926246</v>
      </c>
      <c r="AH10" s="17">
        <v>0.44221149404487797</v>
      </c>
      <c r="AI10" s="17">
        <v>0.41439109350772602</v>
      </c>
      <c r="AJ10" s="17">
        <v>0</v>
      </c>
      <c r="AK10" s="17">
        <v>0.30290719522194598</v>
      </c>
      <c r="AL10" s="17"/>
      <c r="AM10" s="17">
        <v>0.28092038818782</v>
      </c>
      <c r="AN10" s="17">
        <v>0.38157793201823997</v>
      </c>
      <c r="AO10" s="17">
        <v>0.38774580520505902</v>
      </c>
      <c r="AP10" s="17">
        <v>0.47760995930445099</v>
      </c>
      <c r="AQ10" s="17">
        <v>0.25895366336443998</v>
      </c>
      <c r="AR10" s="17"/>
      <c r="AS10" s="17">
        <v>0.38663649399037298</v>
      </c>
      <c r="AT10" s="17">
        <v>0.44748452984870601</v>
      </c>
      <c r="AU10" s="17">
        <v>0.362643425596886</v>
      </c>
      <c r="AV10" s="17">
        <v>0.38375475493438399</v>
      </c>
      <c r="AW10" s="17"/>
      <c r="AX10" s="17">
        <v>0.41068888451277702</v>
      </c>
      <c r="AY10" s="17"/>
      <c r="AZ10" s="17">
        <v>0.420510113652936</v>
      </c>
      <c r="BA10" s="17">
        <v>0.38582910412175198</v>
      </c>
      <c r="BB10" s="17">
        <v>0.39358498815735699</v>
      </c>
      <c r="BC10" s="17"/>
      <c r="BD10" s="17">
        <v>0.41128296756192201</v>
      </c>
      <c r="BE10" s="17">
        <v>0.41639712190559602</v>
      </c>
    </row>
    <row r="11" spans="2:57" ht="29" x14ac:dyDescent="0.35">
      <c r="B11" s="18" t="s">
        <v>186</v>
      </c>
      <c r="C11" s="17">
        <v>0.29698674104288603</v>
      </c>
      <c r="D11" s="17">
        <v>0.252797671946834</v>
      </c>
      <c r="E11" s="17">
        <v>0.32437100482627101</v>
      </c>
      <c r="F11" s="17"/>
      <c r="G11" s="17">
        <v>0.291452103457917</v>
      </c>
      <c r="H11" s="17">
        <v>0.23931397997000101</v>
      </c>
      <c r="I11" s="17">
        <v>0.29028050578939602</v>
      </c>
      <c r="J11" s="17">
        <v>0.31703113309109399</v>
      </c>
      <c r="K11" s="17">
        <v>0.35882353030890701</v>
      </c>
      <c r="L11" s="17">
        <v>0.410217974872087</v>
      </c>
      <c r="M11" s="17"/>
      <c r="N11" s="17">
        <v>0.28335494848301401</v>
      </c>
      <c r="O11" s="17">
        <v>0.32489025019990198</v>
      </c>
      <c r="P11" s="17">
        <v>0.26109405250130702</v>
      </c>
      <c r="Q11" s="17">
        <v>0.37091399722574497</v>
      </c>
      <c r="R11" s="17"/>
      <c r="S11" s="17">
        <v>0.21666666666666701</v>
      </c>
      <c r="T11" s="17">
        <v>0.30476190476190501</v>
      </c>
      <c r="U11" s="17">
        <v>0.38235294117647101</v>
      </c>
      <c r="V11" s="17">
        <v>0.30158730158730201</v>
      </c>
      <c r="W11" s="17">
        <v>0.305084745762712</v>
      </c>
      <c r="X11" s="17">
        <v>0.291139240506329</v>
      </c>
      <c r="Y11" s="17">
        <v>0.214285714285714</v>
      </c>
      <c r="Z11" s="17">
        <v>0.34883720930232598</v>
      </c>
      <c r="AA11" s="17">
        <v>0.35555555555555601</v>
      </c>
      <c r="AB11" s="17"/>
      <c r="AC11" s="17">
        <v>0.286142880222232</v>
      </c>
      <c r="AD11" s="17">
        <v>0.28946054473357802</v>
      </c>
      <c r="AE11" s="17">
        <v>0.37054474443026503</v>
      </c>
      <c r="AF11" s="17"/>
      <c r="AG11" s="17">
        <v>0.28919862526631601</v>
      </c>
      <c r="AH11" s="17">
        <v>0.26202602546902298</v>
      </c>
      <c r="AI11" s="17">
        <v>0.36488584614283298</v>
      </c>
      <c r="AJ11" s="17">
        <v>0.39246902056161198</v>
      </c>
      <c r="AK11" s="17">
        <v>0.46146110095002002</v>
      </c>
      <c r="AL11" s="17"/>
      <c r="AM11" s="17">
        <v>0.34880827264957798</v>
      </c>
      <c r="AN11" s="17">
        <v>0.316232942816848</v>
      </c>
      <c r="AO11" s="17">
        <v>0.308995021982096</v>
      </c>
      <c r="AP11" s="17">
        <v>0.24610067011310899</v>
      </c>
      <c r="AQ11" s="17">
        <v>0.26537731589153202</v>
      </c>
      <c r="AR11" s="17"/>
      <c r="AS11" s="17">
        <v>0.31944978231089199</v>
      </c>
      <c r="AT11" s="17">
        <v>0.26252233330809299</v>
      </c>
      <c r="AU11" s="17">
        <v>0.35106634712789098</v>
      </c>
      <c r="AV11" s="17">
        <v>0.26199290472678899</v>
      </c>
      <c r="AW11" s="17"/>
      <c r="AX11" s="17">
        <v>0.29320206880408101</v>
      </c>
      <c r="AY11" s="17"/>
      <c r="AZ11" s="17">
        <v>0.26780983719935603</v>
      </c>
      <c r="BA11" s="17">
        <v>0.272166793145172</v>
      </c>
      <c r="BB11" s="17">
        <v>0.35982913484137302</v>
      </c>
      <c r="BC11" s="17"/>
      <c r="BD11" s="17">
        <v>0.30434838920452101</v>
      </c>
      <c r="BE11" s="17">
        <v>0.26626880092248301</v>
      </c>
    </row>
    <row r="12" spans="2:57" x14ac:dyDescent="0.35">
      <c r="B12" s="18" t="s">
        <v>187</v>
      </c>
      <c r="C12" s="17">
        <v>0.13607515817374299</v>
      </c>
      <c r="D12" s="17">
        <v>0.13531295208260999</v>
      </c>
      <c r="E12" s="17">
        <v>0.13493240305606</v>
      </c>
      <c r="F12" s="17"/>
      <c r="G12" s="17">
        <v>0.13924529099761099</v>
      </c>
      <c r="H12" s="17">
        <v>0.15230402196083601</v>
      </c>
      <c r="I12" s="17">
        <v>0.113731264977379</v>
      </c>
      <c r="J12" s="17">
        <v>0.176466583055232</v>
      </c>
      <c r="K12" s="17">
        <v>0.11737051806219501</v>
      </c>
      <c r="L12" s="17">
        <v>7.5124483157985797E-2</v>
      </c>
      <c r="M12" s="17"/>
      <c r="N12" s="17">
        <v>0.12807959554615</v>
      </c>
      <c r="O12" s="17">
        <v>0.14402760820023899</v>
      </c>
      <c r="P12" s="17">
        <v>0.12893513832772999</v>
      </c>
      <c r="Q12" s="17">
        <v>0.163799659840311</v>
      </c>
      <c r="R12" s="17"/>
      <c r="S12" s="17">
        <v>0.1</v>
      </c>
      <c r="T12" s="17">
        <v>0.19047619047618999</v>
      </c>
      <c r="U12" s="17">
        <v>8.8235294117647106E-2</v>
      </c>
      <c r="V12" s="17">
        <v>6.3492063492063502E-2</v>
      </c>
      <c r="W12" s="17">
        <v>0.186440677966102</v>
      </c>
      <c r="X12" s="17">
        <v>0.164556962025316</v>
      </c>
      <c r="Y12" s="17">
        <v>0.1</v>
      </c>
      <c r="Z12" s="17">
        <v>0.116279069767442</v>
      </c>
      <c r="AA12" s="17">
        <v>0.18888888888888899</v>
      </c>
      <c r="AB12" s="17"/>
      <c r="AC12" s="17">
        <v>0.14159193470001399</v>
      </c>
      <c r="AD12" s="17">
        <v>0.129421950205419</v>
      </c>
      <c r="AE12" s="17">
        <v>0.11559777805625</v>
      </c>
      <c r="AF12" s="17"/>
      <c r="AG12" s="17">
        <v>0.141523129964192</v>
      </c>
      <c r="AH12" s="17">
        <v>0.139979188188631</v>
      </c>
      <c r="AI12" s="17">
        <v>0.10104567653697</v>
      </c>
      <c r="AJ12" s="17">
        <v>0.20363788954449299</v>
      </c>
      <c r="AK12" s="17">
        <v>0.14732894505545099</v>
      </c>
      <c r="AL12" s="17"/>
      <c r="AM12" s="17">
        <v>0.14283499007401601</v>
      </c>
      <c r="AN12" s="17">
        <v>0.150846381508527</v>
      </c>
      <c r="AO12" s="17">
        <v>0.140671649404226</v>
      </c>
      <c r="AP12" s="17">
        <v>0.13107283812613099</v>
      </c>
      <c r="AQ12" s="17">
        <v>0.173114092422436</v>
      </c>
      <c r="AR12" s="17"/>
      <c r="AS12" s="17">
        <v>0.15274139542954501</v>
      </c>
      <c r="AT12" s="17">
        <v>0.11441644831164299</v>
      </c>
      <c r="AU12" s="17">
        <v>0.13830702584139801</v>
      </c>
      <c r="AV12" s="17">
        <v>0.15450519263068199</v>
      </c>
      <c r="AW12" s="17"/>
      <c r="AX12" s="17">
        <v>0.13502587091329701</v>
      </c>
      <c r="AY12" s="17"/>
      <c r="AZ12" s="17">
        <v>0.140517903413094</v>
      </c>
      <c r="BA12" s="17">
        <v>0.15081799083814301</v>
      </c>
      <c r="BB12" s="17">
        <v>0.121899325494278</v>
      </c>
      <c r="BC12" s="17"/>
      <c r="BD12" s="17">
        <v>0.13004772955968699</v>
      </c>
      <c r="BE12" s="17">
        <v>0.13209397839966899</v>
      </c>
    </row>
    <row r="13" spans="2:57" x14ac:dyDescent="0.35">
      <c r="B13" s="18" t="s">
        <v>188</v>
      </c>
      <c r="C13" s="17">
        <v>4.8143209014583702E-2</v>
      </c>
      <c r="D13" s="17">
        <v>4.5512730529916098E-2</v>
      </c>
      <c r="E13" s="17">
        <v>4.9916573745362701E-2</v>
      </c>
      <c r="F13" s="17"/>
      <c r="G13" s="17">
        <v>4.2118011869320099E-2</v>
      </c>
      <c r="H13" s="17">
        <v>5.37897165856683E-2</v>
      </c>
      <c r="I13" s="17">
        <v>5.9986038725553303E-2</v>
      </c>
      <c r="J13" s="17">
        <v>6.0723687068203198E-2</v>
      </c>
      <c r="K13" s="17">
        <v>2.24308421771733E-2</v>
      </c>
      <c r="L13" s="17">
        <v>0</v>
      </c>
      <c r="M13" s="17"/>
      <c r="N13" s="17">
        <v>4.0405045295369903E-2</v>
      </c>
      <c r="O13" s="17">
        <v>4.5294994022509402E-2</v>
      </c>
      <c r="P13" s="17">
        <v>9.4754522869501298E-2</v>
      </c>
      <c r="Q13" s="17">
        <v>2.9935593935219901E-2</v>
      </c>
      <c r="R13" s="17"/>
      <c r="S13" s="17">
        <v>6.6666666666666693E-2</v>
      </c>
      <c r="T13" s="17">
        <v>5.7142857142857099E-2</v>
      </c>
      <c r="U13" s="17">
        <v>8.8235294117647106E-2</v>
      </c>
      <c r="V13" s="17">
        <v>6.3492063492063502E-2</v>
      </c>
      <c r="W13" s="17">
        <v>1.6949152542372899E-2</v>
      </c>
      <c r="X13" s="17">
        <v>2.53164556962025E-2</v>
      </c>
      <c r="Y13" s="17">
        <v>4.2857142857142899E-2</v>
      </c>
      <c r="Z13" s="17">
        <v>2.32558139534884E-2</v>
      </c>
      <c r="AA13" s="17">
        <v>2.2222222222222199E-2</v>
      </c>
      <c r="AB13" s="17"/>
      <c r="AC13" s="17">
        <v>4.6952354073014201E-2</v>
      </c>
      <c r="AD13" s="17">
        <v>3.92719508013697E-2</v>
      </c>
      <c r="AE13" s="17">
        <v>8.1034631650637595E-2</v>
      </c>
      <c r="AF13" s="17"/>
      <c r="AG13" s="17">
        <v>6.2594695385588095E-2</v>
      </c>
      <c r="AH13" s="17">
        <v>4.4579790149278799E-2</v>
      </c>
      <c r="AI13" s="17">
        <v>1.8728057549669701E-2</v>
      </c>
      <c r="AJ13" s="17">
        <v>0</v>
      </c>
      <c r="AK13" s="17">
        <v>2.2625617906142401E-2</v>
      </c>
      <c r="AL13" s="17"/>
      <c r="AM13" s="17">
        <v>0.10338424415776901</v>
      </c>
      <c r="AN13" s="17">
        <v>5.9250887283997501E-2</v>
      </c>
      <c r="AO13" s="17">
        <v>4.1821884440583698E-2</v>
      </c>
      <c r="AP13" s="17">
        <v>3.36665627933272E-2</v>
      </c>
      <c r="AQ13" s="17">
        <v>4.2115066185209202E-2</v>
      </c>
      <c r="AR13" s="17"/>
      <c r="AS13" s="17">
        <v>5.5221823932676203E-2</v>
      </c>
      <c r="AT13" s="17">
        <v>2.8226939555335801E-2</v>
      </c>
      <c r="AU13" s="17">
        <v>6.6635984576140103E-2</v>
      </c>
      <c r="AV13" s="17">
        <v>5.6156449688217397E-2</v>
      </c>
      <c r="AW13" s="17"/>
      <c r="AX13" s="17">
        <v>4.3911625074139801E-2</v>
      </c>
      <c r="AY13" s="17"/>
      <c r="AZ13" s="17">
        <v>4.77099763905472E-2</v>
      </c>
      <c r="BA13" s="17">
        <v>5.4103693267967198E-2</v>
      </c>
      <c r="BB13" s="17">
        <v>3.98785535191565E-2</v>
      </c>
      <c r="BC13" s="17"/>
      <c r="BD13" s="17">
        <v>3.0898719532671998E-2</v>
      </c>
      <c r="BE13" s="17">
        <v>5.4736180936580801E-2</v>
      </c>
    </row>
    <row r="14" spans="2:57" x14ac:dyDescent="0.35">
      <c r="B14" s="18" t="s">
        <v>81</v>
      </c>
      <c r="C14" s="19">
        <v>1.1491469548942699E-2</v>
      </c>
      <c r="D14" s="19">
        <v>1.1206103334512401E-2</v>
      </c>
      <c r="E14" s="19">
        <v>1.17133268082981E-2</v>
      </c>
      <c r="F14" s="19"/>
      <c r="G14" s="19">
        <v>2.8486431921432201E-2</v>
      </c>
      <c r="H14" s="19">
        <v>1.5975161286092499E-2</v>
      </c>
      <c r="I14" s="19">
        <v>0</v>
      </c>
      <c r="J14" s="19">
        <v>0</v>
      </c>
      <c r="K14" s="19">
        <v>3.02261994965408E-2</v>
      </c>
      <c r="L14" s="19">
        <v>0</v>
      </c>
      <c r="M14" s="19"/>
      <c r="N14" s="19">
        <v>5.5369655882933503E-3</v>
      </c>
      <c r="O14" s="19">
        <v>1.6776865945441501E-2</v>
      </c>
      <c r="P14" s="19">
        <v>2.1467712819915601E-2</v>
      </c>
      <c r="Q14" s="19">
        <v>1.51050414673482E-2</v>
      </c>
      <c r="R14" s="19"/>
      <c r="S14" s="19">
        <v>8.3333333333333297E-3</v>
      </c>
      <c r="T14" s="19">
        <v>0</v>
      </c>
      <c r="U14" s="19">
        <v>0</v>
      </c>
      <c r="V14" s="19">
        <v>1.58730158730159E-2</v>
      </c>
      <c r="W14" s="19">
        <v>1.6949152542372899E-2</v>
      </c>
      <c r="X14" s="19">
        <v>1.26582278481013E-2</v>
      </c>
      <c r="Y14" s="19">
        <v>4.2857142857142899E-2</v>
      </c>
      <c r="Z14" s="19">
        <v>0</v>
      </c>
      <c r="AA14" s="19">
        <v>1.1111111111111099E-2</v>
      </c>
      <c r="AB14" s="19"/>
      <c r="AC14" s="19">
        <v>4.2544434135506903E-3</v>
      </c>
      <c r="AD14" s="19">
        <v>1.0691795378470601E-2</v>
      </c>
      <c r="AE14" s="19">
        <v>0</v>
      </c>
      <c r="AF14" s="19"/>
      <c r="AG14" s="19">
        <v>4.3075459979685397E-3</v>
      </c>
      <c r="AH14" s="19">
        <v>1.7744095435164801E-2</v>
      </c>
      <c r="AI14" s="19">
        <v>1.8317823908105501E-2</v>
      </c>
      <c r="AJ14" s="19">
        <v>0</v>
      </c>
      <c r="AK14" s="19">
        <v>0</v>
      </c>
      <c r="AL14" s="19"/>
      <c r="AM14" s="19">
        <v>0</v>
      </c>
      <c r="AN14" s="19">
        <v>1.0021581954893E-2</v>
      </c>
      <c r="AO14" s="19">
        <v>1.8228228944814798E-2</v>
      </c>
      <c r="AP14" s="19">
        <v>0</v>
      </c>
      <c r="AQ14" s="19">
        <v>4.3817239655537098E-2</v>
      </c>
      <c r="AR14" s="19"/>
      <c r="AS14" s="19">
        <v>1.04703580561553E-2</v>
      </c>
      <c r="AT14" s="19">
        <v>7.6068105066007599E-3</v>
      </c>
      <c r="AU14" s="19">
        <v>2.72891923168718E-2</v>
      </c>
      <c r="AV14" s="19">
        <v>0</v>
      </c>
      <c r="AW14" s="19"/>
      <c r="AX14" s="19">
        <v>1.1065375541184801E-2</v>
      </c>
      <c r="AY14" s="19"/>
      <c r="AZ14" s="19">
        <v>1.45111249688561E-2</v>
      </c>
      <c r="BA14" s="19">
        <v>3.8534719996495301E-3</v>
      </c>
      <c r="BB14" s="19">
        <v>1.43238261921596E-2</v>
      </c>
      <c r="BC14" s="19"/>
      <c r="BD14" s="19">
        <v>1.64425424213307E-2</v>
      </c>
      <c r="BE14" s="19">
        <v>6.9502215466223502E-3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0.135301419532213</v>
      </c>
      <c r="D9" s="17">
        <v>0.15711836444621399</v>
      </c>
      <c r="E9" s="17">
        <v>0.12310691165384099</v>
      </c>
      <c r="F9" s="17"/>
      <c r="G9" s="17">
        <v>8.1785688739654194E-2</v>
      </c>
      <c r="H9" s="17">
        <v>0.14063897671660699</v>
      </c>
      <c r="I9" s="17">
        <v>0.137728629142613</v>
      </c>
      <c r="J9" s="17">
        <v>0.153336653029301</v>
      </c>
      <c r="K9" s="17">
        <v>0.15413703478155</v>
      </c>
      <c r="L9" s="17">
        <v>8.9248904586499103E-2</v>
      </c>
      <c r="M9" s="17"/>
      <c r="N9" s="17">
        <v>0.15771378619878401</v>
      </c>
      <c r="O9" s="17">
        <v>0.13149031284035101</v>
      </c>
      <c r="P9" s="17">
        <v>7.2111222316998694E-2</v>
      </c>
      <c r="Q9" s="17">
        <v>0.11287577400898099</v>
      </c>
      <c r="R9" s="17"/>
      <c r="S9" s="17">
        <v>0.17499999999999999</v>
      </c>
      <c r="T9" s="17">
        <v>8.5714285714285701E-2</v>
      </c>
      <c r="U9" s="17">
        <v>0.17647058823529399</v>
      </c>
      <c r="V9" s="17">
        <v>0.11111111111111099</v>
      </c>
      <c r="W9" s="17">
        <v>6.7796610169491497E-2</v>
      </c>
      <c r="X9" s="17">
        <v>0.164556962025316</v>
      </c>
      <c r="Y9" s="17">
        <v>0.17142857142857101</v>
      </c>
      <c r="Z9" s="17">
        <v>6.9767441860465101E-2</v>
      </c>
      <c r="AA9" s="17">
        <v>0.155555555555556</v>
      </c>
      <c r="AB9" s="17"/>
      <c r="AC9" s="17">
        <v>9.6209825400526902E-2</v>
      </c>
      <c r="AD9" s="17">
        <v>0.167774404652756</v>
      </c>
      <c r="AE9" s="17">
        <v>0.122920255892704</v>
      </c>
      <c r="AF9" s="17"/>
      <c r="AG9" s="17">
        <v>0.138874030316613</v>
      </c>
      <c r="AH9" s="17">
        <v>0.148157263494128</v>
      </c>
      <c r="AI9" s="17">
        <v>7.5983313517445195E-2</v>
      </c>
      <c r="AJ9" s="17">
        <v>0.60753097943838796</v>
      </c>
      <c r="AK9" s="17">
        <v>0.10532279940290901</v>
      </c>
      <c r="AL9" s="17"/>
      <c r="AM9" s="17">
        <v>5.4993256206915503E-2</v>
      </c>
      <c r="AN9" s="17">
        <v>0.13417068390922601</v>
      </c>
      <c r="AO9" s="17">
        <v>0.13569714969975499</v>
      </c>
      <c r="AP9" s="17">
        <v>0.157446010279605</v>
      </c>
      <c r="AQ9" s="17">
        <v>0.25564205132252599</v>
      </c>
      <c r="AR9" s="17"/>
      <c r="AS9" s="17">
        <v>0.106389740002585</v>
      </c>
      <c r="AT9" s="17">
        <v>0.184576774401122</v>
      </c>
      <c r="AU9" s="17">
        <v>5.9369588528765602E-2</v>
      </c>
      <c r="AV9" s="17">
        <v>0.177824250034747</v>
      </c>
      <c r="AW9" s="17"/>
      <c r="AX9" s="17">
        <v>0.143614846791807</v>
      </c>
      <c r="AY9" s="17"/>
      <c r="AZ9" s="17">
        <v>8.85754987970679E-2</v>
      </c>
      <c r="BA9" s="17">
        <v>0.142812056297171</v>
      </c>
      <c r="BB9" s="17">
        <v>0.17375183565515401</v>
      </c>
      <c r="BC9" s="17"/>
      <c r="BD9" s="17">
        <v>0.14541450009731899</v>
      </c>
      <c r="BE9" s="17">
        <v>0.135924476381481</v>
      </c>
    </row>
    <row r="10" spans="2:57" x14ac:dyDescent="0.35">
      <c r="B10" s="18" t="s">
        <v>185</v>
      </c>
      <c r="C10" s="17">
        <v>0.39209869243574402</v>
      </c>
      <c r="D10" s="17">
        <v>0.38806494801897501</v>
      </c>
      <c r="E10" s="17">
        <v>0.396314567324553</v>
      </c>
      <c r="F10" s="17"/>
      <c r="G10" s="17">
        <v>0.33189656714212201</v>
      </c>
      <c r="H10" s="17">
        <v>0.37040332030515299</v>
      </c>
      <c r="I10" s="17">
        <v>0.39290080110664699</v>
      </c>
      <c r="J10" s="17">
        <v>0.383006907625422</v>
      </c>
      <c r="K10" s="17">
        <v>0.43653003986467998</v>
      </c>
      <c r="L10" s="17">
        <v>0.52535886061881099</v>
      </c>
      <c r="M10" s="17"/>
      <c r="N10" s="17">
        <v>0.41028423802450398</v>
      </c>
      <c r="O10" s="17">
        <v>0.38897045886447301</v>
      </c>
      <c r="P10" s="17">
        <v>0.35806108151446298</v>
      </c>
      <c r="Q10" s="17">
        <v>0.35482572283267799</v>
      </c>
      <c r="R10" s="17"/>
      <c r="S10" s="17">
        <v>0.358333333333333</v>
      </c>
      <c r="T10" s="17">
        <v>0.42857142857142899</v>
      </c>
      <c r="U10" s="17">
        <v>0.26470588235294101</v>
      </c>
      <c r="V10" s="17">
        <v>0.50793650793650802</v>
      </c>
      <c r="W10" s="17">
        <v>0.40677966101694901</v>
      </c>
      <c r="X10" s="17">
        <v>0.278481012658228</v>
      </c>
      <c r="Y10" s="17">
        <v>0.47142857142857097</v>
      </c>
      <c r="Z10" s="17">
        <v>0.39534883720930197</v>
      </c>
      <c r="AA10" s="17">
        <v>0.41111111111111098</v>
      </c>
      <c r="AB10" s="17"/>
      <c r="AC10" s="17">
        <v>0.45709614886940803</v>
      </c>
      <c r="AD10" s="17">
        <v>0.38897522718773198</v>
      </c>
      <c r="AE10" s="17">
        <v>0.21310010832371001</v>
      </c>
      <c r="AF10" s="17"/>
      <c r="AG10" s="17">
        <v>0.432228609629912</v>
      </c>
      <c r="AH10" s="17">
        <v>0.39866124296812</v>
      </c>
      <c r="AI10" s="17">
        <v>0.49730744147297901</v>
      </c>
      <c r="AJ10" s="17">
        <v>0</v>
      </c>
      <c r="AK10" s="17">
        <v>0.29547891956401201</v>
      </c>
      <c r="AL10" s="17"/>
      <c r="AM10" s="17">
        <v>0.32568599551494398</v>
      </c>
      <c r="AN10" s="17">
        <v>0.33674951000819497</v>
      </c>
      <c r="AO10" s="17">
        <v>0.37467206529494801</v>
      </c>
      <c r="AP10" s="17">
        <v>0.45145393210430201</v>
      </c>
      <c r="AQ10" s="17">
        <v>0.309923692183463</v>
      </c>
      <c r="AR10" s="17"/>
      <c r="AS10" s="17">
        <v>0.40988198025318201</v>
      </c>
      <c r="AT10" s="17">
        <v>0.419700750472211</v>
      </c>
      <c r="AU10" s="17">
        <v>0.34719050824584602</v>
      </c>
      <c r="AV10" s="17">
        <v>0.36043522722302801</v>
      </c>
      <c r="AW10" s="17"/>
      <c r="AX10" s="17">
        <v>0.39903036494271099</v>
      </c>
      <c r="AY10" s="17"/>
      <c r="AZ10" s="17">
        <v>0.41338997530994598</v>
      </c>
      <c r="BA10" s="17">
        <v>0.37512791106943399</v>
      </c>
      <c r="BB10" s="17">
        <v>0.398731863291723</v>
      </c>
      <c r="BC10" s="17"/>
      <c r="BD10" s="17">
        <v>0.39864065589974401</v>
      </c>
      <c r="BE10" s="17">
        <v>0.40676266232017699</v>
      </c>
    </row>
    <row r="11" spans="2:57" ht="29" x14ac:dyDescent="0.35">
      <c r="B11" s="18" t="s">
        <v>186</v>
      </c>
      <c r="C11" s="17">
        <v>0.300482088501281</v>
      </c>
      <c r="D11" s="17">
        <v>0.28171325729414398</v>
      </c>
      <c r="E11" s="17">
        <v>0.31293298789318302</v>
      </c>
      <c r="F11" s="17"/>
      <c r="G11" s="17">
        <v>0.31834806821122602</v>
      </c>
      <c r="H11" s="17">
        <v>0.27112327239053402</v>
      </c>
      <c r="I11" s="17">
        <v>0.31422195289455301</v>
      </c>
      <c r="J11" s="17">
        <v>0.27906400239625101</v>
      </c>
      <c r="K11" s="17">
        <v>0.35686467455382898</v>
      </c>
      <c r="L11" s="17">
        <v>0.271556026234898</v>
      </c>
      <c r="M11" s="17"/>
      <c r="N11" s="17">
        <v>0.30851572678248701</v>
      </c>
      <c r="O11" s="17">
        <v>0.28315122788018399</v>
      </c>
      <c r="P11" s="17">
        <v>0.353272509182604</v>
      </c>
      <c r="Q11" s="17">
        <v>0.22165509165713199</v>
      </c>
      <c r="R11" s="17"/>
      <c r="S11" s="17">
        <v>0.28333333333333299</v>
      </c>
      <c r="T11" s="17">
        <v>0.28571428571428598</v>
      </c>
      <c r="U11" s="17">
        <v>0.38235294117647101</v>
      </c>
      <c r="V11" s="17">
        <v>0.26984126984126999</v>
      </c>
      <c r="W11" s="17">
        <v>0.338983050847458</v>
      </c>
      <c r="X11" s="17">
        <v>0.329113924050633</v>
      </c>
      <c r="Y11" s="17">
        <v>0.24285714285714299</v>
      </c>
      <c r="Z11" s="17">
        <v>0.34883720930232598</v>
      </c>
      <c r="AA11" s="17">
        <v>0.27777777777777801</v>
      </c>
      <c r="AB11" s="17"/>
      <c r="AC11" s="17">
        <v>0.32799754730394298</v>
      </c>
      <c r="AD11" s="17">
        <v>0.266010690031457</v>
      </c>
      <c r="AE11" s="17">
        <v>0.43022070269783302</v>
      </c>
      <c r="AF11" s="17"/>
      <c r="AG11" s="17">
        <v>0.280705421576329</v>
      </c>
      <c r="AH11" s="17">
        <v>0.25389230721109601</v>
      </c>
      <c r="AI11" s="17">
        <v>0.27666990032378003</v>
      </c>
      <c r="AJ11" s="17">
        <v>0.18883113101711901</v>
      </c>
      <c r="AK11" s="17">
        <v>0.48837465258539903</v>
      </c>
      <c r="AL11" s="17"/>
      <c r="AM11" s="17">
        <v>0.401388322087741</v>
      </c>
      <c r="AN11" s="17">
        <v>0.30191443599636397</v>
      </c>
      <c r="AO11" s="17">
        <v>0.33553581178627101</v>
      </c>
      <c r="AP11" s="17">
        <v>0.231679980125165</v>
      </c>
      <c r="AQ11" s="17">
        <v>0.30465908688096999</v>
      </c>
      <c r="AR11" s="17"/>
      <c r="AS11" s="17">
        <v>0.28044677507511001</v>
      </c>
      <c r="AT11" s="17">
        <v>0.25710744875327302</v>
      </c>
      <c r="AU11" s="17">
        <v>0.37670161142395803</v>
      </c>
      <c r="AV11" s="17">
        <v>0.328565463778067</v>
      </c>
      <c r="AW11" s="17"/>
      <c r="AX11" s="17">
        <v>0.29982641759863599</v>
      </c>
      <c r="AY11" s="17"/>
      <c r="AZ11" s="17">
        <v>0.274861720973125</v>
      </c>
      <c r="BA11" s="17">
        <v>0.308367397062219</v>
      </c>
      <c r="BB11" s="17">
        <v>0.30838228311215199</v>
      </c>
      <c r="BC11" s="17"/>
      <c r="BD11" s="17">
        <v>0.30193810552786499</v>
      </c>
      <c r="BE11" s="17">
        <v>0.28301887349774901</v>
      </c>
    </row>
    <row r="12" spans="2:57" x14ac:dyDescent="0.35">
      <c r="B12" s="18" t="s">
        <v>187</v>
      </c>
      <c r="C12" s="17">
        <v>0.13161916670114501</v>
      </c>
      <c r="D12" s="17">
        <v>0.12580713427384099</v>
      </c>
      <c r="E12" s="17">
        <v>0.13342529410470899</v>
      </c>
      <c r="F12" s="17"/>
      <c r="G12" s="17">
        <v>0.16905578900007401</v>
      </c>
      <c r="H12" s="17">
        <v>0.15750134734725699</v>
      </c>
      <c r="I12" s="17">
        <v>0.122902879966545</v>
      </c>
      <c r="J12" s="17">
        <v>0.169308798733423</v>
      </c>
      <c r="K12" s="17">
        <v>5.2468250799940899E-2</v>
      </c>
      <c r="L12" s="17">
        <v>5.7775338844653697E-2</v>
      </c>
      <c r="M12" s="17"/>
      <c r="N12" s="17">
        <v>9.6353731451159094E-2</v>
      </c>
      <c r="O12" s="17">
        <v>0.16245829238206599</v>
      </c>
      <c r="P12" s="17">
        <v>0.148739616667214</v>
      </c>
      <c r="Q12" s="17">
        <v>0.22109461804695399</v>
      </c>
      <c r="R12" s="17"/>
      <c r="S12" s="17">
        <v>0.116666666666667</v>
      </c>
      <c r="T12" s="17">
        <v>0.161904761904762</v>
      </c>
      <c r="U12" s="17">
        <v>0.14705882352941199</v>
      </c>
      <c r="V12" s="17">
        <v>9.5238095238095205E-2</v>
      </c>
      <c r="W12" s="17">
        <v>0.152542372881356</v>
      </c>
      <c r="X12" s="17">
        <v>0.177215189873418</v>
      </c>
      <c r="Y12" s="17">
        <v>8.5714285714285701E-2</v>
      </c>
      <c r="Z12" s="17">
        <v>0.13953488372093001</v>
      </c>
      <c r="AA12" s="17">
        <v>0.11111111111111099</v>
      </c>
      <c r="AB12" s="17"/>
      <c r="AC12" s="17">
        <v>8.35129067045354E-2</v>
      </c>
      <c r="AD12" s="17">
        <v>0.145189747150541</v>
      </c>
      <c r="AE12" s="17">
        <v>0.193507764293332</v>
      </c>
      <c r="AF12" s="17"/>
      <c r="AG12" s="17">
        <v>0.126301711940737</v>
      </c>
      <c r="AH12" s="17">
        <v>0.13968649117583301</v>
      </c>
      <c r="AI12" s="17">
        <v>0.13172152077769</v>
      </c>
      <c r="AJ12" s="17">
        <v>0</v>
      </c>
      <c r="AK12" s="17">
        <v>0.110823628447679</v>
      </c>
      <c r="AL12" s="17"/>
      <c r="AM12" s="17">
        <v>0.185462166032141</v>
      </c>
      <c r="AN12" s="17">
        <v>0.178322212565416</v>
      </c>
      <c r="AO12" s="17">
        <v>0.104471156213493</v>
      </c>
      <c r="AP12" s="17">
        <v>0.12997334868500701</v>
      </c>
      <c r="AQ12" s="17">
        <v>4.6650534851308698E-2</v>
      </c>
      <c r="AR12" s="17"/>
      <c r="AS12" s="17">
        <v>0.18301342217314101</v>
      </c>
      <c r="AT12" s="17">
        <v>9.5873114901378398E-2</v>
      </c>
      <c r="AU12" s="17">
        <v>0.15729578924117199</v>
      </c>
      <c r="AV12" s="17">
        <v>8.9619143311300706E-2</v>
      </c>
      <c r="AW12" s="17"/>
      <c r="AX12" s="17">
        <v>0.11905645373686199</v>
      </c>
      <c r="AY12" s="17"/>
      <c r="AZ12" s="17">
        <v>0.16081149214006599</v>
      </c>
      <c r="BA12" s="17">
        <v>0.13553516499510601</v>
      </c>
      <c r="BB12" s="17">
        <v>9.5742257031354097E-2</v>
      </c>
      <c r="BC12" s="17"/>
      <c r="BD12" s="17">
        <v>0.121160453583921</v>
      </c>
      <c r="BE12" s="17">
        <v>0.128501461836102</v>
      </c>
    </row>
    <row r="13" spans="2:57" x14ac:dyDescent="0.35">
      <c r="B13" s="18" t="s">
        <v>188</v>
      </c>
      <c r="C13" s="17">
        <v>2.92268768287577E-2</v>
      </c>
      <c r="D13" s="17">
        <v>3.9773194674547603E-2</v>
      </c>
      <c r="E13" s="17">
        <v>2.3161943627697201E-2</v>
      </c>
      <c r="F13" s="17"/>
      <c r="G13" s="17">
        <v>9.8913886906923904E-2</v>
      </c>
      <c r="H13" s="17">
        <v>4.9827472151215899E-2</v>
      </c>
      <c r="I13" s="17">
        <v>1.05709480067656E-2</v>
      </c>
      <c r="J13" s="17">
        <v>7.6418191078017799E-3</v>
      </c>
      <c r="K13" s="17">
        <v>0</v>
      </c>
      <c r="L13" s="17">
        <v>2.90619548603273E-2</v>
      </c>
      <c r="M13" s="17"/>
      <c r="N13" s="17">
        <v>1.8792863736511001E-2</v>
      </c>
      <c r="O13" s="17">
        <v>2.2370805586960901E-2</v>
      </c>
      <c r="P13" s="17">
        <v>5.8512965077900297E-2</v>
      </c>
      <c r="Q13" s="17">
        <v>5.9925497844731002E-2</v>
      </c>
      <c r="R13" s="17"/>
      <c r="S13" s="17">
        <v>5.83333333333333E-2</v>
      </c>
      <c r="T13" s="17">
        <v>2.8571428571428598E-2</v>
      </c>
      <c r="U13" s="17">
        <v>2.9411764705882401E-2</v>
      </c>
      <c r="V13" s="17">
        <v>1.58730158730159E-2</v>
      </c>
      <c r="W13" s="17">
        <v>1.6949152542372899E-2</v>
      </c>
      <c r="X13" s="17">
        <v>2.53164556962025E-2</v>
      </c>
      <c r="Y13" s="17">
        <v>1.4285714285714299E-2</v>
      </c>
      <c r="Z13" s="17">
        <v>4.6511627906976702E-2</v>
      </c>
      <c r="AA13" s="17">
        <v>2.2222222222222199E-2</v>
      </c>
      <c r="AB13" s="17"/>
      <c r="AC13" s="17">
        <v>2.2086639092633201E-2</v>
      </c>
      <c r="AD13" s="17">
        <v>2.0958489074608001E-2</v>
      </c>
      <c r="AE13" s="17">
        <v>2.7680923390915799E-2</v>
      </c>
      <c r="AF13" s="17"/>
      <c r="AG13" s="17">
        <v>1.32981676450106E-2</v>
      </c>
      <c r="AH13" s="17">
        <v>4.2690858062666703E-2</v>
      </c>
      <c r="AI13" s="17">
        <v>1.8317823908105501E-2</v>
      </c>
      <c r="AJ13" s="17">
        <v>0</v>
      </c>
      <c r="AK13" s="17">
        <v>0</v>
      </c>
      <c r="AL13" s="17"/>
      <c r="AM13" s="17">
        <v>1.5854935204331601E-2</v>
      </c>
      <c r="AN13" s="17">
        <v>4.04875734019172E-2</v>
      </c>
      <c r="AO13" s="17">
        <v>2.7350789126646499E-2</v>
      </c>
      <c r="AP13" s="17">
        <v>2.9446728805921099E-2</v>
      </c>
      <c r="AQ13" s="17">
        <v>8.3124634761732402E-2</v>
      </c>
      <c r="AR13" s="17"/>
      <c r="AS13" s="17">
        <v>1.4880770060250801E-2</v>
      </c>
      <c r="AT13" s="17">
        <v>3.5313237534329897E-2</v>
      </c>
      <c r="AU13" s="17">
        <v>2.6633234445987902E-2</v>
      </c>
      <c r="AV13" s="17">
        <v>4.3555915652857498E-2</v>
      </c>
      <c r="AW13" s="17"/>
      <c r="AX13" s="17">
        <v>2.9637705862053599E-2</v>
      </c>
      <c r="AY13" s="17"/>
      <c r="AZ13" s="17">
        <v>3.5216494475778903E-2</v>
      </c>
      <c r="BA13" s="17">
        <v>3.8157470576069698E-2</v>
      </c>
      <c r="BB13" s="17">
        <v>1.3695674408889901E-2</v>
      </c>
      <c r="BC13" s="17"/>
      <c r="BD13" s="17">
        <v>1.9826514828619E-2</v>
      </c>
      <c r="BE13" s="17">
        <v>4.5792525964489898E-2</v>
      </c>
    </row>
    <row r="14" spans="2:57" x14ac:dyDescent="0.35">
      <c r="B14" s="18" t="s">
        <v>81</v>
      </c>
      <c r="C14" s="19">
        <v>1.1271756000859799E-2</v>
      </c>
      <c r="D14" s="19">
        <v>7.5231012922781504E-3</v>
      </c>
      <c r="E14" s="19">
        <v>1.10582953960167E-2</v>
      </c>
      <c r="F14" s="19"/>
      <c r="G14" s="19">
        <v>0</v>
      </c>
      <c r="H14" s="19">
        <v>1.05056110892337E-2</v>
      </c>
      <c r="I14" s="19">
        <v>2.1674788882876501E-2</v>
      </c>
      <c r="J14" s="19">
        <v>7.6418191078017799E-3</v>
      </c>
      <c r="K14" s="19">
        <v>0</v>
      </c>
      <c r="L14" s="19">
        <v>2.6998914854810301E-2</v>
      </c>
      <c r="M14" s="19"/>
      <c r="N14" s="19">
        <v>8.3396538065546606E-3</v>
      </c>
      <c r="O14" s="19">
        <v>1.15589024459649E-2</v>
      </c>
      <c r="P14" s="19">
        <v>9.3026052408202407E-3</v>
      </c>
      <c r="Q14" s="19">
        <v>2.96232956095237E-2</v>
      </c>
      <c r="R14" s="19"/>
      <c r="S14" s="19">
        <v>8.3333333333333297E-3</v>
      </c>
      <c r="T14" s="19">
        <v>9.5238095238095195E-3</v>
      </c>
      <c r="U14" s="19">
        <v>0</v>
      </c>
      <c r="V14" s="19">
        <v>0</v>
      </c>
      <c r="W14" s="19">
        <v>1.6949152542372899E-2</v>
      </c>
      <c r="X14" s="19">
        <v>2.53164556962025E-2</v>
      </c>
      <c r="Y14" s="19">
        <v>1.4285714285714299E-2</v>
      </c>
      <c r="Z14" s="19">
        <v>0</v>
      </c>
      <c r="AA14" s="19">
        <v>2.2222222222222199E-2</v>
      </c>
      <c r="AB14" s="19"/>
      <c r="AC14" s="19">
        <v>1.3096932628952699E-2</v>
      </c>
      <c r="AD14" s="19">
        <v>1.10914419029053E-2</v>
      </c>
      <c r="AE14" s="19">
        <v>1.2570245401505101E-2</v>
      </c>
      <c r="AF14" s="19"/>
      <c r="AG14" s="19">
        <v>8.5920588913978996E-3</v>
      </c>
      <c r="AH14" s="19">
        <v>1.6911837088155499E-2</v>
      </c>
      <c r="AI14" s="19">
        <v>0</v>
      </c>
      <c r="AJ14" s="19">
        <v>0.20363788954449299</v>
      </c>
      <c r="AK14" s="19">
        <v>0</v>
      </c>
      <c r="AL14" s="19"/>
      <c r="AM14" s="19">
        <v>1.6615324953927101E-2</v>
      </c>
      <c r="AN14" s="19">
        <v>8.3555841188810692E-3</v>
      </c>
      <c r="AO14" s="19">
        <v>2.22730278788861E-2</v>
      </c>
      <c r="AP14" s="19">
        <v>0</v>
      </c>
      <c r="AQ14" s="19">
        <v>0</v>
      </c>
      <c r="AR14" s="19"/>
      <c r="AS14" s="19">
        <v>5.3873124357312098E-3</v>
      </c>
      <c r="AT14" s="19">
        <v>7.4286739376868399E-3</v>
      </c>
      <c r="AU14" s="19">
        <v>3.2809268114269402E-2</v>
      </c>
      <c r="AV14" s="19">
        <v>0</v>
      </c>
      <c r="AW14" s="19"/>
      <c r="AX14" s="19">
        <v>8.8342110679309992E-3</v>
      </c>
      <c r="AY14" s="19"/>
      <c r="AZ14" s="19">
        <v>2.7144818304015401E-2</v>
      </c>
      <c r="BA14" s="19">
        <v>0</v>
      </c>
      <c r="BB14" s="19">
        <v>9.6960865007265796E-3</v>
      </c>
      <c r="BC14" s="19"/>
      <c r="BD14" s="19">
        <v>1.30197700625325E-2</v>
      </c>
      <c r="BE14" s="19">
        <v>0</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E19"/>
  <sheetViews>
    <sheetView showGridLines="0" topLeftCell="A6"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0.12910155059397599</v>
      </c>
      <c r="D9" s="17">
        <v>0.168146184722203</v>
      </c>
      <c r="E9" s="17">
        <v>0.106746181032514</v>
      </c>
      <c r="F9" s="17"/>
      <c r="G9" s="17">
        <v>0.109925019434558</v>
      </c>
      <c r="H9" s="17">
        <v>0.17031918479580099</v>
      </c>
      <c r="I9" s="17">
        <v>0.12104638824405201</v>
      </c>
      <c r="J9" s="17">
        <v>0.128627325056374</v>
      </c>
      <c r="K9" s="17">
        <v>0.10519190279405401</v>
      </c>
      <c r="L9" s="17">
        <v>5.6509356672858703E-2</v>
      </c>
      <c r="M9" s="17"/>
      <c r="N9" s="17">
        <v>0.12986177212696101</v>
      </c>
      <c r="O9" s="17">
        <v>0.14954907674703299</v>
      </c>
      <c r="P9" s="17">
        <v>8.0387562746129196E-2</v>
      </c>
      <c r="Q9" s="17">
        <v>0.15416330798914199</v>
      </c>
      <c r="R9" s="17"/>
      <c r="S9" s="17">
        <v>0.108333333333333</v>
      </c>
      <c r="T9" s="17">
        <v>0.14285714285714299</v>
      </c>
      <c r="U9" s="17">
        <v>0.11764705882352899</v>
      </c>
      <c r="V9" s="17">
        <v>0.14285714285714299</v>
      </c>
      <c r="W9" s="17">
        <v>0.101694915254237</v>
      </c>
      <c r="X9" s="17">
        <v>0.113924050632911</v>
      </c>
      <c r="Y9" s="17">
        <v>0.2</v>
      </c>
      <c r="Z9" s="17">
        <v>6.9767441860465101E-2</v>
      </c>
      <c r="AA9" s="17">
        <v>0.133333333333333</v>
      </c>
      <c r="AB9" s="17"/>
      <c r="AC9" s="17">
        <v>0.14432919956624099</v>
      </c>
      <c r="AD9" s="17">
        <v>0.122947482152844</v>
      </c>
      <c r="AE9" s="17">
        <v>9.0790001586164598E-2</v>
      </c>
      <c r="AF9" s="17"/>
      <c r="AG9" s="17">
        <v>0.120883455297666</v>
      </c>
      <c r="AH9" s="17">
        <v>0.13158621377256599</v>
      </c>
      <c r="AI9" s="17">
        <v>0.170625403709324</v>
      </c>
      <c r="AJ9" s="17">
        <v>0.42283614938640601</v>
      </c>
      <c r="AK9" s="17">
        <v>2.1019478363422401E-2</v>
      </c>
      <c r="AL9" s="17"/>
      <c r="AM9" s="17">
        <v>0.116486993192414</v>
      </c>
      <c r="AN9" s="17">
        <v>0.119430405484688</v>
      </c>
      <c r="AO9" s="17">
        <v>0.13877022769774899</v>
      </c>
      <c r="AP9" s="17">
        <v>0.12977793467510201</v>
      </c>
      <c r="AQ9" s="17">
        <v>0.18465836711976399</v>
      </c>
      <c r="AR9" s="17"/>
      <c r="AS9" s="17">
        <v>0.124182085415982</v>
      </c>
      <c r="AT9" s="17">
        <v>0.132999016449319</v>
      </c>
      <c r="AU9" s="17">
        <v>5.2172944424782298E-2</v>
      </c>
      <c r="AV9" s="17">
        <v>0.237166366173128</v>
      </c>
      <c r="AW9" s="17"/>
      <c r="AX9" s="17">
        <v>0.13308493328388099</v>
      </c>
      <c r="AY9" s="17"/>
      <c r="AZ9" s="17">
        <v>0.132934964443088</v>
      </c>
      <c r="BA9" s="17">
        <v>0.150167758782385</v>
      </c>
      <c r="BB9" s="17">
        <v>0.107142989531159</v>
      </c>
      <c r="BC9" s="17"/>
      <c r="BD9" s="17">
        <v>0.128047312072676</v>
      </c>
      <c r="BE9" s="17">
        <v>0.154885716601044</v>
      </c>
    </row>
    <row r="10" spans="2:57" x14ac:dyDescent="0.35">
      <c r="B10" s="18" t="s">
        <v>185</v>
      </c>
      <c r="C10" s="17">
        <v>0.40276490324116099</v>
      </c>
      <c r="D10" s="17">
        <v>0.39555564168604102</v>
      </c>
      <c r="E10" s="17">
        <v>0.40889847074797803</v>
      </c>
      <c r="F10" s="17"/>
      <c r="G10" s="17">
        <v>0.28539731047745798</v>
      </c>
      <c r="H10" s="17">
        <v>0.33964287661352899</v>
      </c>
      <c r="I10" s="17">
        <v>0.421048058402131</v>
      </c>
      <c r="J10" s="17">
        <v>0.48627714508502301</v>
      </c>
      <c r="K10" s="17">
        <v>0.44195327067835999</v>
      </c>
      <c r="L10" s="17">
        <v>0.48867992842770003</v>
      </c>
      <c r="M10" s="17"/>
      <c r="N10" s="17">
        <v>0.46322434196581402</v>
      </c>
      <c r="O10" s="17">
        <v>0.31155379623372498</v>
      </c>
      <c r="P10" s="17">
        <v>0.39749001955295099</v>
      </c>
      <c r="Q10" s="17">
        <v>0.31161373088703098</v>
      </c>
      <c r="R10" s="17"/>
      <c r="S10" s="17">
        <v>0.44166666666666698</v>
      </c>
      <c r="T10" s="17">
        <v>0.30476190476190501</v>
      </c>
      <c r="U10" s="17">
        <v>0.29411764705882398</v>
      </c>
      <c r="V10" s="17">
        <v>0.57142857142857095</v>
      </c>
      <c r="W10" s="17">
        <v>0.38983050847457601</v>
      </c>
      <c r="X10" s="17">
        <v>0.341772151898734</v>
      </c>
      <c r="Y10" s="17">
        <v>0.371428571428571</v>
      </c>
      <c r="Z10" s="17">
        <v>0.44186046511627902</v>
      </c>
      <c r="AA10" s="17">
        <v>0.48888888888888898</v>
      </c>
      <c r="AB10" s="17"/>
      <c r="AC10" s="17">
        <v>0.46023768189525999</v>
      </c>
      <c r="AD10" s="17">
        <v>0.41683385669518702</v>
      </c>
      <c r="AE10" s="17">
        <v>0.27069676789309099</v>
      </c>
      <c r="AF10" s="17"/>
      <c r="AG10" s="17">
        <v>0.44467858751709199</v>
      </c>
      <c r="AH10" s="17">
        <v>0.43357553580192498</v>
      </c>
      <c r="AI10" s="17">
        <v>0.30505792412889199</v>
      </c>
      <c r="AJ10" s="17">
        <v>0.37352596106910102</v>
      </c>
      <c r="AK10" s="17">
        <v>0.38741205716167498</v>
      </c>
      <c r="AL10" s="17"/>
      <c r="AM10" s="17">
        <v>0.27725464824088403</v>
      </c>
      <c r="AN10" s="17">
        <v>0.374414049333123</v>
      </c>
      <c r="AO10" s="17">
        <v>0.37676033046851298</v>
      </c>
      <c r="AP10" s="17">
        <v>0.48381633503084698</v>
      </c>
      <c r="AQ10" s="17">
        <v>0.38335508963459702</v>
      </c>
      <c r="AR10" s="17"/>
      <c r="AS10" s="17">
        <v>0.42721076200048003</v>
      </c>
      <c r="AT10" s="17">
        <v>0.40923074990131098</v>
      </c>
      <c r="AU10" s="17">
        <v>0.37618071795555402</v>
      </c>
      <c r="AV10" s="17">
        <v>0.38291445597643797</v>
      </c>
      <c r="AW10" s="17"/>
      <c r="AX10" s="17">
        <v>0.41484109005771902</v>
      </c>
      <c r="AY10" s="17"/>
      <c r="AZ10" s="17">
        <v>0.33463144102555298</v>
      </c>
      <c r="BA10" s="17">
        <v>0.406554935003971</v>
      </c>
      <c r="BB10" s="17">
        <v>0.46126624520764298</v>
      </c>
      <c r="BC10" s="17"/>
      <c r="BD10" s="17">
        <v>0.42231902693838502</v>
      </c>
      <c r="BE10" s="17">
        <v>0.373661417918071</v>
      </c>
    </row>
    <row r="11" spans="2:57" ht="29" x14ac:dyDescent="0.35">
      <c r="B11" s="18" t="s">
        <v>186</v>
      </c>
      <c r="C11" s="17">
        <v>0.28667583823100501</v>
      </c>
      <c r="D11" s="17">
        <v>0.286718879566353</v>
      </c>
      <c r="E11" s="17">
        <v>0.28329655374516299</v>
      </c>
      <c r="F11" s="17"/>
      <c r="G11" s="17">
        <v>0.30018529033409502</v>
      </c>
      <c r="H11" s="17">
        <v>0.26965582354686701</v>
      </c>
      <c r="I11" s="17">
        <v>0.30043736302858798</v>
      </c>
      <c r="J11" s="17">
        <v>0.24400635331717199</v>
      </c>
      <c r="K11" s="17">
        <v>0.31573152120975101</v>
      </c>
      <c r="L11" s="17">
        <v>0.34224048851144501</v>
      </c>
      <c r="M11" s="17"/>
      <c r="N11" s="17">
        <v>0.26188950307375097</v>
      </c>
      <c r="O11" s="17">
        <v>0.37055545576757998</v>
      </c>
      <c r="P11" s="17">
        <v>0.25659776827439101</v>
      </c>
      <c r="Q11" s="17">
        <v>0.24073879132442899</v>
      </c>
      <c r="R11" s="17"/>
      <c r="S11" s="17">
        <v>0.25</v>
      </c>
      <c r="T11" s="17">
        <v>0.314285714285714</v>
      </c>
      <c r="U11" s="17">
        <v>0.35294117647058798</v>
      </c>
      <c r="V11" s="17">
        <v>0.14285714285714299</v>
      </c>
      <c r="W11" s="17">
        <v>0.322033898305085</v>
      </c>
      <c r="X11" s="17">
        <v>0.379746835443038</v>
      </c>
      <c r="Y11" s="17">
        <v>0.28571428571428598</v>
      </c>
      <c r="Z11" s="17">
        <v>0.34883720930232598</v>
      </c>
      <c r="AA11" s="17">
        <v>0.24444444444444399</v>
      </c>
      <c r="AB11" s="17"/>
      <c r="AC11" s="17">
        <v>0.25924446383022998</v>
      </c>
      <c r="AD11" s="17">
        <v>0.29170672788952601</v>
      </c>
      <c r="AE11" s="17">
        <v>0.39430312653171001</v>
      </c>
      <c r="AF11" s="17"/>
      <c r="AG11" s="17">
        <v>0.27797701801003999</v>
      </c>
      <c r="AH11" s="17">
        <v>0.238523662173388</v>
      </c>
      <c r="AI11" s="17">
        <v>0.40531456801999199</v>
      </c>
      <c r="AJ11" s="17">
        <v>0</v>
      </c>
      <c r="AK11" s="17">
        <v>0.40158781788342701</v>
      </c>
      <c r="AL11" s="17"/>
      <c r="AM11" s="17">
        <v>0.36772781893725998</v>
      </c>
      <c r="AN11" s="17">
        <v>0.28331675356847602</v>
      </c>
      <c r="AO11" s="17">
        <v>0.29151466667326797</v>
      </c>
      <c r="AP11" s="17">
        <v>0.26423956718691999</v>
      </c>
      <c r="AQ11" s="17">
        <v>0.21908673887086599</v>
      </c>
      <c r="AR11" s="17"/>
      <c r="AS11" s="17">
        <v>0.29370329676957702</v>
      </c>
      <c r="AT11" s="17">
        <v>0.29100748125992298</v>
      </c>
      <c r="AU11" s="17">
        <v>0.32743154628270799</v>
      </c>
      <c r="AV11" s="17">
        <v>0.206872651325406</v>
      </c>
      <c r="AW11" s="17"/>
      <c r="AX11" s="17">
        <v>0.279618754436114</v>
      </c>
      <c r="AY11" s="17"/>
      <c r="AZ11" s="17">
        <v>0.314480580375536</v>
      </c>
      <c r="BA11" s="17">
        <v>0.260500000279202</v>
      </c>
      <c r="BB11" s="17">
        <v>0.29093517021714499</v>
      </c>
      <c r="BC11" s="17"/>
      <c r="BD11" s="17">
        <v>0.28627423158362603</v>
      </c>
      <c r="BE11" s="17">
        <v>0.26950715150182603</v>
      </c>
    </row>
    <row r="12" spans="2:57" x14ac:dyDescent="0.35">
      <c r="B12" s="18" t="s">
        <v>187</v>
      </c>
      <c r="C12" s="17">
        <v>0.11425352861759</v>
      </c>
      <c r="D12" s="17">
        <v>9.3517471293385904E-2</v>
      </c>
      <c r="E12" s="17">
        <v>0.12698573968770599</v>
      </c>
      <c r="F12" s="17"/>
      <c r="G12" s="17">
        <v>0.18254406452924399</v>
      </c>
      <c r="H12" s="17">
        <v>0.11970113487183499</v>
      </c>
      <c r="I12" s="17">
        <v>0.11858220301462701</v>
      </c>
      <c r="J12" s="17">
        <v>0.11268184182584599</v>
      </c>
      <c r="K12" s="17">
        <v>9.2125159566213102E-2</v>
      </c>
      <c r="L12" s="17">
        <v>0</v>
      </c>
      <c r="M12" s="17"/>
      <c r="N12" s="17">
        <v>9.4683813251490598E-2</v>
      </c>
      <c r="O12" s="17">
        <v>9.3008659969491606E-2</v>
      </c>
      <c r="P12" s="17">
        <v>0.172916054065301</v>
      </c>
      <c r="Q12" s="17">
        <v>0.191873939141918</v>
      </c>
      <c r="R12" s="17"/>
      <c r="S12" s="17">
        <v>0.116666666666667</v>
      </c>
      <c r="T12" s="17">
        <v>0.14285714285714299</v>
      </c>
      <c r="U12" s="17">
        <v>0.17647058823529399</v>
      </c>
      <c r="V12" s="17">
        <v>6.3492063492063502E-2</v>
      </c>
      <c r="W12" s="17">
        <v>0.169491525423729</v>
      </c>
      <c r="X12" s="17">
        <v>0.126582278481013</v>
      </c>
      <c r="Y12" s="17">
        <v>7.1428571428571397E-2</v>
      </c>
      <c r="Z12" s="17">
        <v>2.32558139534884E-2</v>
      </c>
      <c r="AA12" s="17">
        <v>8.8888888888888906E-2</v>
      </c>
      <c r="AB12" s="17"/>
      <c r="AC12" s="17">
        <v>8.9708823624813999E-2</v>
      </c>
      <c r="AD12" s="17">
        <v>0.116091221643833</v>
      </c>
      <c r="AE12" s="17">
        <v>0.117212100199341</v>
      </c>
      <c r="AF12" s="17"/>
      <c r="AG12" s="17">
        <v>0.111788580471761</v>
      </c>
      <c r="AH12" s="17">
        <v>0.13185810228695299</v>
      </c>
      <c r="AI12" s="17">
        <v>3.9147535309031103E-2</v>
      </c>
      <c r="AJ12" s="17">
        <v>0</v>
      </c>
      <c r="AK12" s="17">
        <v>8.6669658714699505E-2</v>
      </c>
      <c r="AL12" s="17"/>
      <c r="AM12" s="17">
        <v>0.136990594911168</v>
      </c>
      <c r="AN12" s="17">
        <v>0.170644196281517</v>
      </c>
      <c r="AO12" s="17">
        <v>0.114329149627466</v>
      </c>
      <c r="AP12" s="17">
        <v>6.8987648995557802E-2</v>
      </c>
      <c r="AQ12" s="17">
        <v>0.21289980437477299</v>
      </c>
      <c r="AR12" s="17"/>
      <c r="AS12" s="17">
        <v>8.2756242290000698E-2</v>
      </c>
      <c r="AT12" s="17">
        <v>0.119274142349795</v>
      </c>
      <c r="AU12" s="17">
        <v>0.15916320773530299</v>
      </c>
      <c r="AV12" s="17">
        <v>9.3688065178745603E-2</v>
      </c>
      <c r="AW12" s="17"/>
      <c r="AX12" s="17">
        <v>0.112545766118525</v>
      </c>
      <c r="AY12" s="17"/>
      <c r="AZ12" s="17">
        <v>0.129028918884353</v>
      </c>
      <c r="BA12" s="17">
        <v>0.114717140510884</v>
      </c>
      <c r="BB12" s="17">
        <v>0.10585890788711499</v>
      </c>
      <c r="BC12" s="17"/>
      <c r="BD12" s="17">
        <v>0.119697780397031</v>
      </c>
      <c r="BE12" s="17">
        <v>0.113185775012041</v>
      </c>
    </row>
    <row r="13" spans="2:57" x14ac:dyDescent="0.35">
      <c r="B13" s="18" t="s">
        <v>188</v>
      </c>
      <c r="C13" s="17">
        <v>4.6030581672082301E-2</v>
      </c>
      <c r="D13" s="17">
        <v>4.4163391838531497E-2</v>
      </c>
      <c r="E13" s="17">
        <v>4.7345118285112897E-2</v>
      </c>
      <c r="F13" s="17"/>
      <c r="G13" s="17">
        <v>7.8155861522497302E-2</v>
      </c>
      <c r="H13" s="17">
        <v>8.7965146911754902E-2</v>
      </c>
      <c r="I13" s="17">
        <v>2.7532347160478501E-2</v>
      </c>
      <c r="J13" s="17">
        <v>2.0765515607783398E-2</v>
      </c>
      <c r="K13" s="17">
        <v>1.2452102501396599E-2</v>
      </c>
      <c r="L13" s="17">
        <v>2.90619548603273E-2</v>
      </c>
      <c r="M13" s="17"/>
      <c r="N13" s="17">
        <v>3.8509446530074397E-2</v>
      </c>
      <c r="O13" s="17">
        <v>5.1198719994238903E-2</v>
      </c>
      <c r="P13" s="17">
        <v>5.9446178809995302E-2</v>
      </c>
      <c r="Q13" s="17">
        <v>5.5424810215447901E-2</v>
      </c>
      <c r="R13" s="17"/>
      <c r="S13" s="17">
        <v>7.4999999999999997E-2</v>
      </c>
      <c r="T13" s="17">
        <v>6.6666666666666693E-2</v>
      </c>
      <c r="U13" s="17">
        <v>0</v>
      </c>
      <c r="V13" s="17">
        <v>4.7619047619047603E-2</v>
      </c>
      <c r="W13" s="17">
        <v>1.6949152542372899E-2</v>
      </c>
      <c r="X13" s="17">
        <v>3.7974683544303799E-2</v>
      </c>
      <c r="Y13" s="17">
        <v>4.2857142857142899E-2</v>
      </c>
      <c r="Z13" s="17">
        <v>0.116279069767442</v>
      </c>
      <c r="AA13" s="17">
        <v>2.2222222222222199E-2</v>
      </c>
      <c r="AB13" s="17"/>
      <c r="AC13" s="17">
        <v>1.8524761314035E-2</v>
      </c>
      <c r="AD13" s="17">
        <v>4.9053580200885703E-2</v>
      </c>
      <c r="AE13" s="17">
        <v>7.2655865977032996E-2</v>
      </c>
      <c r="AF13" s="17"/>
      <c r="AG13" s="17">
        <v>3.10870213252336E-2</v>
      </c>
      <c r="AH13" s="17">
        <v>4.9640356439813203E-2</v>
      </c>
      <c r="AI13" s="17">
        <v>7.9854568832761597E-2</v>
      </c>
      <c r="AJ13" s="17">
        <v>0</v>
      </c>
      <c r="AK13" s="17">
        <v>3.5434134158349201E-2</v>
      </c>
      <c r="AL13" s="17"/>
      <c r="AM13" s="17">
        <v>6.6519952123074599E-2</v>
      </c>
      <c r="AN13" s="17">
        <v>2.4655837247928501E-2</v>
      </c>
      <c r="AO13" s="17">
        <v>5.5195714563514797E-2</v>
      </c>
      <c r="AP13" s="17">
        <v>4.7270935081777599E-2</v>
      </c>
      <c r="AQ13" s="17">
        <v>0</v>
      </c>
      <c r="AR13" s="17"/>
      <c r="AS13" s="17">
        <v>3.8007087041710699E-2</v>
      </c>
      <c r="AT13" s="17">
        <v>4.7488610039651297E-2</v>
      </c>
      <c r="AU13" s="17">
        <v>3.6973150066066898E-2</v>
      </c>
      <c r="AV13" s="17">
        <v>6.9317241865608503E-2</v>
      </c>
      <c r="AW13" s="17"/>
      <c r="AX13" s="17">
        <v>4.2488949040285197E-2</v>
      </c>
      <c r="AY13" s="17"/>
      <c r="AZ13" s="17">
        <v>5.3847543358373703E-2</v>
      </c>
      <c r="BA13" s="17">
        <v>6.3912242075097797E-2</v>
      </c>
      <c r="BB13" s="17">
        <v>9.6545093701702698E-3</v>
      </c>
      <c r="BC13" s="17"/>
      <c r="BD13" s="17">
        <v>1.9352033324042801E-2</v>
      </c>
      <c r="BE13" s="17">
        <v>7.0958915264337896E-2</v>
      </c>
    </row>
    <row r="14" spans="2:57" x14ac:dyDescent="0.35">
      <c r="B14" s="18" t="s">
        <v>81</v>
      </c>
      <c r="C14" s="19">
        <v>2.1173597644185901E-2</v>
      </c>
      <c r="D14" s="19">
        <v>1.18984308934856E-2</v>
      </c>
      <c r="E14" s="19">
        <v>2.6727936501527501E-2</v>
      </c>
      <c r="F14" s="19"/>
      <c r="G14" s="19">
        <v>4.3792453702149299E-2</v>
      </c>
      <c r="H14" s="19">
        <v>1.2715833260213E-2</v>
      </c>
      <c r="I14" s="19">
        <v>1.13536401501237E-2</v>
      </c>
      <c r="J14" s="19">
        <v>7.6418191078017799E-3</v>
      </c>
      <c r="K14" s="19">
        <v>3.2546043250225601E-2</v>
      </c>
      <c r="L14" s="19">
        <v>8.3508271527669001E-2</v>
      </c>
      <c r="M14" s="19"/>
      <c r="N14" s="19">
        <v>1.18311230519089E-2</v>
      </c>
      <c r="O14" s="19">
        <v>2.4134291287931701E-2</v>
      </c>
      <c r="P14" s="19">
        <v>3.31624165512324E-2</v>
      </c>
      <c r="Q14" s="19">
        <v>4.6185420442031798E-2</v>
      </c>
      <c r="R14" s="19"/>
      <c r="S14" s="19">
        <v>8.3333333333333297E-3</v>
      </c>
      <c r="T14" s="19">
        <v>2.8571428571428598E-2</v>
      </c>
      <c r="U14" s="19">
        <v>5.8823529411764698E-2</v>
      </c>
      <c r="V14" s="19">
        <v>3.17460317460318E-2</v>
      </c>
      <c r="W14" s="19">
        <v>0</v>
      </c>
      <c r="X14" s="19">
        <v>0</v>
      </c>
      <c r="Y14" s="19">
        <v>2.8571428571428598E-2</v>
      </c>
      <c r="Z14" s="19">
        <v>0</v>
      </c>
      <c r="AA14" s="19">
        <v>2.2222222222222199E-2</v>
      </c>
      <c r="AB14" s="19"/>
      <c r="AC14" s="19">
        <v>2.7955069769419801E-2</v>
      </c>
      <c r="AD14" s="19">
        <v>3.3671314177237E-3</v>
      </c>
      <c r="AE14" s="19">
        <v>5.4342137812660597E-2</v>
      </c>
      <c r="AF14" s="19"/>
      <c r="AG14" s="19">
        <v>1.35853373782085E-2</v>
      </c>
      <c r="AH14" s="19">
        <v>1.48161295253556E-2</v>
      </c>
      <c r="AI14" s="19">
        <v>0</v>
      </c>
      <c r="AJ14" s="19">
        <v>0.20363788954449299</v>
      </c>
      <c r="AK14" s="19">
        <v>6.7876853718427096E-2</v>
      </c>
      <c r="AL14" s="19"/>
      <c r="AM14" s="19">
        <v>3.5019992595200201E-2</v>
      </c>
      <c r="AN14" s="19">
        <v>2.75387580842676E-2</v>
      </c>
      <c r="AO14" s="19">
        <v>2.34299109694899E-2</v>
      </c>
      <c r="AP14" s="19">
        <v>5.9075790297946898E-3</v>
      </c>
      <c r="AQ14" s="19">
        <v>0</v>
      </c>
      <c r="AR14" s="19"/>
      <c r="AS14" s="19">
        <v>3.4140526482250098E-2</v>
      </c>
      <c r="AT14" s="19">
        <v>0</v>
      </c>
      <c r="AU14" s="19">
        <v>4.8078433535584601E-2</v>
      </c>
      <c r="AV14" s="19">
        <v>1.00412194806746E-2</v>
      </c>
      <c r="AW14" s="19"/>
      <c r="AX14" s="19">
        <v>1.74205070634748E-2</v>
      </c>
      <c r="AY14" s="19"/>
      <c r="AZ14" s="19">
        <v>3.5076551913095597E-2</v>
      </c>
      <c r="BA14" s="19">
        <v>4.1479233484599601E-3</v>
      </c>
      <c r="BB14" s="19">
        <v>2.5142177786767798E-2</v>
      </c>
      <c r="BC14" s="19"/>
      <c r="BD14" s="19">
        <v>2.4309615684239502E-2</v>
      </c>
      <c r="BE14" s="19">
        <v>1.78010237026799E-2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E19"/>
  <sheetViews>
    <sheetView showGridLines="0" workbookViewId="0">
      <pane xSplit="2" topLeftCell="C1" activePane="topRight" state="frozen"/>
      <selection pane="topRight" activeCell="E6" sqref="E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197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0.10208096631352601</v>
      </c>
      <c r="D9" s="17">
        <v>0.144212325088583</v>
      </c>
      <c r="E9" s="17">
        <v>7.7783227085454806E-2</v>
      </c>
      <c r="F9" s="17"/>
      <c r="G9" s="17">
        <v>9.7700651956123596E-2</v>
      </c>
      <c r="H9" s="17">
        <v>8.6160867799267196E-2</v>
      </c>
      <c r="I9" s="17">
        <v>0.140515999314379</v>
      </c>
      <c r="J9" s="17">
        <v>0.12805667778632701</v>
      </c>
      <c r="K9" s="17">
        <v>7.2359765633400505E-2</v>
      </c>
      <c r="L9" s="17">
        <v>0</v>
      </c>
      <c r="M9" s="17"/>
      <c r="N9" s="17">
        <v>0.106803880399817</v>
      </c>
      <c r="O9" s="17">
        <v>0.12669733974731401</v>
      </c>
      <c r="P9" s="17">
        <v>6.7098995488719101E-2</v>
      </c>
      <c r="Q9" s="17">
        <v>5.95035998611122E-2</v>
      </c>
      <c r="R9" s="17"/>
      <c r="S9" s="17">
        <v>0.125</v>
      </c>
      <c r="T9" s="17">
        <v>7.6190476190476197E-2</v>
      </c>
      <c r="U9" s="17">
        <v>8.8235294117647106E-2</v>
      </c>
      <c r="V9" s="17">
        <v>6.3492063492063502E-2</v>
      </c>
      <c r="W9" s="17">
        <v>0.101694915254237</v>
      </c>
      <c r="X9" s="17">
        <v>0.10126582278481</v>
      </c>
      <c r="Y9" s="17">
        <v>0.17142857142857101</v>
      </c>
      <c r="Z9" s="17">
        <v>6.9767441860465101E-2</v>
      </c>
      <c r="AA9" s="17">
        <v>0.11111111111111099</v>
      </c>
      <c r="AB9" s="17"/>
      <c r="AC9" s="17">
        <v>8.7553916285818795E-2</v>
      </c>
      <c r="AD9" s="17">
        <v>0.10774837481828101</v>
      </c>
      <c r="AE9" s="17">
        <v>0.102738504544738</v>
      </c>
      <c r="AF9" s="17"/>
      <c r="AG9" s="17">
        <v>0.107600748900537</v>
      </c>
      <c r="AH9" s="17">
        <v>0.11396403276768</v>
      </c>
      <c r="AI9" s="17">
        <v>9.3168111177421006E-2</v>
      </c>
      <c r="AJ9" s="17">
        <v>0.42283614938640601</v>
      </c>
      <c r="AK9" s="17">
        <v>6.2542649496884095E-2</v>
      </c>
      <c r="AL9" s="17"/>
      <c r="AM9" s="17">
        <v>7.0039985190400403E-2</v>
      </c>
      <c r="AN9" s="17">
        <v>5.32379381110617E-2</v>
      </c>
      <c r="AO9" s="17">
        <v>0.113521660716412</v>
      </c>
      <c r="AP9" s="17">
        <v>0.123792693563871</v>
      </c>
      <c r="AQ9" s="17">
        <v>0.16823506906734301</v>
      </c>
      <c r="AR9" s="17"/>
      <c r="AS9" s="17">
        <v>0.104019977075951</v>
      </c>
      <c r="AT9" s="17">
        <v>0.12731193386024101</v>
      </c>
      <c r="AU9" s="17">
        <v>4.4740838950373799E-2</v>
      </c>
      <c r="AV9" s="17">
        <v>0.120928513622199</v>
      </c>
      <c r="AW9" s="17"/>
      <c r="AX9" s="17">
        <v>0.10353710397836299</v>
      </c>
      <c r="AY9" s="17"/>
      <c r="AZ9" s="17">
        <v>8.2034620994713106E-2</v>
      </c>
      <c r="BA9" s="17">
        <v>0.137358708669126</v>
      </c>
      <c r="BB9" s="17">
        <v>8.5282630870911105E-2</v>
      </c>
      <c r="BC9" s="17"/>
      <c r="BD9" s="17">
        <v>0.115498989579053</v>
      </c>
      <c r="BE9" s="17">
        <v>0.113155885231743</v>
      </c>
    </row>
    <row r="10" spans="2:57" x14ac:dyDescent="0.35">
      <c r="B10" s="18" t="s">
        <v>185</v>
      </c>
      <c r="C10" s="17">
        <v>0.43043612125911901</v>
      </c>
      <c r="D10" s="17">
        <v>0.434715361097193</v>
      </c>
      <c r="E10" s="17">
        <v>0.42994333705679799</v>
      </c>
      <c r="F10" s="17"/>
      <c r="G10" s="17">
        <v>0.42486498806051898</v>
      </c>
      <c r="H10" s="17">
        <v>0.41566684638968099</v>
      </c>
      <c r="I10" s="17">
        <v>0.40333606983463</v>
      </c>
      <c r="J10" s="17">
        <v>0.47734552013169201</v>
      </c>
      <c r="K10" s="17">
        <v>0.416291428250401</v>
      </c>
      <c r="L10" s="17">
        <v>0.53582456982881799</v>
      </c>
      <c r="M10" s="17"/>
      <c r="N10" s="17">
        <v>0.45083763133993099</v>
      </c>
      <c r="O10" s="17">
        <v>0.37784217178086899</v>
      </c>
      <c r="P10" s="17">
        <v>0.44451674746903103</v>
      </c>
      <c r="Q10" s="17">
        <v>0.43507775618579497</v>
      </c>
      <c r="R10" s="17"/>
      <c r="S10" s="17">
        <v>0.45833333333333298</v>
      </c>
      <c r="T10" s="17">
        <v>0.42857142857142899</v>
      </c>
      <c r="U10" s="17">
        <v>0.38235294117647101</v>
      </c>
      <c r="V10" s="17">
        <v>0.50793650793650802</v>
      </c>
      <c r="W10" s="17">
        <v>0.28813559322033899</v>
      </c>
      <c r="X10" s="17">
        <v>0.417721518987342</v>
      </c>
      <c r="Y10" s="17">
        <v>0.47142857142857097</v>
      </c>
      <c r="Z10" s="17">
        <v>0.372093023255814</v>
      </c>
      <c r="AA10" s="17">
        <v>0.46666666666666701</v>
      </c>
      <c r="AB10" s="17"/>
      <c r="AC10" s="17">
        <v>0.47442834974841203</v>
      </c>
      <c r="AD10" s="17">
        <v>0.40135021420762801</v>
      </c>
      <c r="AE10" s="17">
        <v>0.45166607223821797</v>
      </c>
      <c r="AF10" s="17"/>
      <c r="AG10" s="17">
        <v>0.39260927293803499</v>
      </c>
      <c r="AH10" s="17">
        <v>0.43333616553825299</v>
      </c>
      <c r="AI10" s="17">
        <v>0.47112383339401198</v>
      </c>
      <c r="AJ10" s="17">
        <v>0.18469483005198201</v>
      </c>
      <c r="AK10" s="17">
        <v>0.52163514122237797</v>
      </c>
      <c r="AL10" s="17"/>
      <c r="AM10" s="17">
        <v>0.37041156038600798</v>
      </c>
      <c r="AN10" s="17">
        <v>0.47663201593295201</v>
      </c>
      <c r="AO10" s="17">
        <v>0.42934298750731797</v>
      </c>
      <c r="AP10" s="17">
        <v>0.40358586341157998</v>
      </c>
      <c r="AQ10" s="17">
        <v>0.39775340286030902</v>
      </c>
      <c r="AR10" s="17"/>
      <c r="AS10" s="17">
        <v>0.41765905988090701</v>
      </c>
      <c r="AT10" s="17">
        <v>0.42306235824076999</v>
      </c>
      <c r="AU10" s="17">
        <v>0.381370569887727</v>
      </c>
      <c r="AV10" s="17">
        <v>0.539013184084565</v>
      </c>
      <c r="AW10" s="17"/>
      <c r="AX10" s="17">
        <v>0.43844334334863599</v>
      </c>
      <c r="AY10" s="17"/>
      <c r="AZ10" s="17">
        <v>0.43351741376136599</v>
      </c>
      <c r="BA10" s="17">
        <v>0.40652503104092802</v>
      </c>
      <c r="BB10" s="17">
        <v>0.45616735280348902</v>
      </c>
      <c r="BC10" s="17"/>
      <c r="BD10" s="17">
        <v>0.41863950706194403</v>
      </c>
      <c r="BE10" s="17">
        <v>0.43881482827325302</v>
      </c>
    </row>
    <row r="11" spans="2:57" ht="29" x14ac:dyDescent="0.35">
      <c r="B11" s="18" t="s">
        <v>186</v>
      </c>
      <c r="C11" s="17">
        <v>0.29351116588659198</v>
      </c>
      <c r="D11" s="17">
        <v>0.25382792321820602</v>
      </c>
      <c r="E11" s="17">
        <v>0.31575811732766801</v>
      </c>
      <c r="F11" s="17"/>
      <c r="G11" s="17">
        <v>0.25565535102758002</v>
      </c>
      <c r="H11" s="17">
        <v>0.26577648218999</v>
      </c>
      <c r="I11" s="17">
        <v>0.30907868789610399</v>
      </c>
      <c r="J11" s="17">
        <v>0.21810550543489701</v>
      </c>
      <c r="K11" s="17">
        <v>0.39436235837850098</v>
      </c>
      <c r="L11" s="17">
        <v>0.408114560456044</v>
      </c>
      <c r="M11" s="17"/>
      <c r="N11" s="17">
        <v>0.29679385643044298</v>
      </c>
      <c r="O11" s="17">
        <v>0.278105039272454</v>
      </c>
      <c r="P11" s="17">
        <v>0.32812902320858101</v>
      </c>
      <c r="Q11" s="17">
        <v>0.26124620034523399</v>
      </c>
      <c r="R11" s="17"/>
      <c r="S11" s="17">
        <v>0.25</v>
      </c>
      <c r="T11" s="17">
        <v>0.28571428571428598</v>
      </c>
      <c r="U11" s="17">
        <v>0.35294117647058798</v>
      </c>
      <c r="V11" s="17">
        <v>0.238095238095238</v>
      </c>
      <c r="W11" s="17">
        <v>0.47457627118644102</v>
      </c>
      <c r="X11" s="17">
        <v>0.329113924050633</v>
      </c>
      <c r="Y11" s="17">
        <v>0.24285714285714299</v>
      </c>
      <c r="Z11" s="17">
        <v>0.32558139534883701</v>
      </c>
      <c r="AA11" s="17">
        <v>0.233333333333333</v>
      </c>
      <c r="AB11" s="17"/>
      <c r="AC11" s="17">
        <v>0.28138079663746002</v>
      </c>
      <c r="AD11" s="17">
        <v>0.32189908275843399</v>
      </c>
      <c r="AE11" s="17">
        <v>0.22579108151858401</v>
      </c>
      <c r="AF11" s="17"/>
      <c r="AG11" s="17">
        <v>0.30445874312302501</v>
      </c>
      <c r="AH11" s="17">
        <v>0.284768499836206</v>
      </c>
      <c r="AI11" s="17">
        <v>0.33133671810601001</v>
      </c>
      <c r="AJ11" s="17">
        <v>0.18883113101711901</v>
      </c>
      <c r="AK11" s="17">
        <v>0.272544740977266</v>
      </c>
      <c r="AL11" s="17"/>
      <c r="AM11" s="17">
        <v>0.30136539527583101</v>
      </c>
      <c r="AN11" s="17">
        <v>0.25516865195972599</v>
      </c>
      <c r="AO11" s="17">
        <v>0.29851414601180198</v>
      </c>
      <c r="AP11" s="17">
        <v>0.30652220068727798</v>
      </c>
      <c r="AQ11" s="17">
        <v>0.30471467530544899</v>
      </c>
      <c r="AR11" s="17"/>
      <c r="AS11" s="17">
        <v>0.27468592872728698</v>
      </c>
      <c r="AT11" s="17">
        <v>0.28958777912960998</v>
      </c>
      <c r="AU11" s="17">
        <v>0.38641705639544399</v>
      </c>
      <c r="AV11" s="17">
        <v>0.204062016166807</v>
      </c>
      <c r="AW11" s="17"/>
      <c r="AX11" s="17">
        <v>0.28470713544012799</v>
      </c>
      <c r="AY11" s="17"/>
      <c r="AZ11" s="17">
        <v>0.33160679096339002</v>
      </c>
      <c r="BA11" s="17">
        <v>0.24179405905606599</v>
      </c>
      <c r="BB11" s="17">
        <v>0.31997423010277898</v>
      </c>
      <c r="BC11" s="17"/>
      <c r="BD11" s="17">
        <v>0.28258186460145901</v>
      </c>
      <c r="BE11" s="17">
        <v>0.28500568212532701</v>
      </c>
    </row>
    <row r="12" spans="2:57" x14ac:dyDescent="0.35">
      <c r="B12" s="18" t="s">
        <v>187</v>
      </c>
      <c r="C12" s="17">
        <v>0.122321074140623</v>
      </c>
      <c r="D12" s="17">
        <v>0.110440478158208</v>
      </c>
      <c r="E12" s="17">
        <v>0.127652442699137</v>
      </c>
      <c r="F12" s="17"/>
      <c r="G12" s="17">
        <v>0.15638104141088899</v>
      </c>
      <c r="H12" s="17">
        <v>0.18071321332982801</v>
      </c>
      <c r="I12" s="17">
        <v>6.0892548811124499E-2</v>
      </c>
      <c r="J12" s="17">
        <v>0.15464681018149001</v>
      </c>
      <c r="K12" s="17">
        <v>0.10453434523630099</v>
      </c>
      <c r="L12" s="17">
        <v>0</v>
      </c>
      <c r="M12" s="17"/>
      <c r="N12" s="17">
        <v>8.5423743489768195E-2</v>
      </c>
      <c r="O12" s="17">
        <v>0.165759479481141</v>
      </c>
      <c r="P12" s="17">
        <v>0.14269353106378299</v>
      </c>
      <c r="Q12" s="17">
        <v>0.18256968337278301</v>
      </c>
      <c r="R12" s="17"/>
      <c r="S12" s="17">
        <v>0.1</v>
      </c>
      <c r="T12" s="17">
        <v>0.15238095238095201</v>
      </c>
      <c r="U12" s="17">
        <v>0.17647058823529399</v>
      </c>
      <c r="V12" s="17">
        <v>0.14285714285714299</v>
      </c>
      <c r="W12" s="17">
        <v>0.11864406779661001</v>
      </c>
      <c r="X12" s="17">
        <v>8.8607594936708806E-2</v>
      </c>
      <c r="Y12" s="17">
        <v>8.5714285714285701E-2</v>
      </c>
      <c r="Z12" s="17">
        <v>0.116279069767442</v>
      </c>
      <c r="AA12" s="17">
        <v>0.11111111111111099</v>
      </c>
      <c r="AB12" s="17"/>
      <c r="AC12" s="17">
        <v>0.11924491393726799</v>
      </c>
      <c r="AD12" s="17">
        <v>0.12305652798880599</v>
      </c>
      <c r="AE12" s="17">
        <v>0.13842800851802201</v>
      </c>
      <c r="AF12" s="17"/>
      <c r="AG12" s="17">
        <v>0.14317557985996601</v>
      </c>
      <c r="AH12" s="17">
        <v>0.114409300803635</v>
      </c>
      <c r="AI12" s="17">
        <v>0.104371337322557</v>
      </c>
      <c r="AJ12" s="17">
        <v>0</v>
      </c>
      <c r="AK12" s="17">
        <v>8.6823855781700196E-2</v>
      </c>
      <c r="AL12" s="17"/>
      <c r="AM12" s="17">
        <v>0.19345429748964099</v>
      </c>
      <c r="AN12" s="17">
        <v>0.14798016365240199</v>
      </c>
      <c r="AO12" s="17">
        <v>0.11442480461562</v>
      </c>
      <c r="AP12" s="17">
        <v>0.10871795981098401</v>
      </c>
      <c r="AQ12" s="17">
        <v>8.5957929957503995E-2</v>
      </c>
      <c r="AR12" s="17"/>
      <c r="AS12" s="17">
        <v>0.13779071891937</v>
      </c>
      <c r="AT12" s="17">
        <v>0.115428465592843</v>
      </c>
      <c r="AU12" s="17">
        <v>0.14776649652592899</v>
      </c>
      <c r="AV12" s="17">
        <v>7.5657509434621906E-2</v>
      </c>
      <c r="AW12" s="17"/>
      <c r="AX12" s="17">
        <v>0.12256220858165</v>
      </c>
      <c r="AY12" s="17"/>
      <c r="AZ12" s="17">
        <v>0.11670861917287501</v>
      </c>
      <c r="BA12" s="17">
        <v>0.15048157722632299</v>
      </c>
      <c r="BB12" s="17">
        <v>9.1510363010729595E-2</v>
      </c>
      <c r="BC12" s="17"/>
      <c r="BD12" s="17">
        <v>0.13946241459543399</v>
      </c>
      <c r="BE12" s="17">
        <v>9.9344457717830001E-2</v>
      </c>
    </row>
    <row r="13" spans="2:57" x14ac:dyDescent="0.35">
      <c r="B13" s="18" t="s">
        <v>188</v>
      </c>
      <c r="C13" s="17">
        <v>4.3254337660492199E-2</v>
      </c>
      <c r="D13" s="17">
        <v>4.98604342181612E-2</v>
      </c>
      <c r="E13" s="17">
        <v>3.95726285449804E-2</v>
      </c>
      <c r="F13" s="17"/>
      <c r="G13" s="17">
        <v>6.5397967544888802E-2</v>
      </c>
      <c r="H13" s="17">
        <v>4.0462802265467002E-2</v>
      </c>
      <c r="I13" s="17">
        <v>7.6316272137451693E-2</v>
      </c>
      <c r="J13" s="17">
        <v>1.4203667357792601E-2</v>
      </c>
      <c r="K13" s="17">
        <v>1.2452102501396599E-2</v>
      </c>
      <c r="L13" s="17">
        <v>2.90619548603273E-2</v>
      </c>
      <c r="M13" s="17"/>
      <c r="N13" s="17">
        <v>5.2224271192412901E-2</v>
      </c>
      <c r="O13" s="17">
        <v>4.6191864828085898E-2</v>
      </c>
      <c r="P13" s="17">
        <v>1.7561702769885501E-2</v>
      </c>
      <c r="Q13" s="17">
        <v>2.9935593935219901E-2</v>
      </c>
      <c r="R13" s="17"/>
      <c r="S13" s="17">
        <v>5.83333333333333E-2</v>
      </c>
      <c r="T13" s="17">
        <v>5.7142857142857099E-2</v>
      </c>
      <c r="U13" s="17">
        <v>0</v>
      </c>
      <c r="V13" s="17">
        <v>3.17460317460318E-2</v>
      </c>
      <c r="W13" s="17">
        <v>1.6949152542372899E-2</v>
      </c>
      <c r="X13" s="17">
        <v>5.0632911392405097E-2</v>
      </c>
      <c r="Y13" s="17">
        <v>2.8571428571428598E-2</v>
      </c>
      <c r="Z13" s="17">
        <v>9.3023255813953501E-2</v>
      </c>
      <c r="AA13" s="17">
        <v>5.5555555555555601E-2</v>
      </c>
      <c r="AB13" s="17"/>
      <c r="AC13" s="17">
        <v>2.8642726745650798E-2</v>
      </c>
      <c r="AD13" s="17">
        <v>3.9801938516702801E-2</v>
      </c>
      <c r="AE13" s="17">
        <v>5.9307171103730703E-2</v>
      </c>
      <c r="AF13" s="17"/>
      <c r="AG13" s="17">
        <v>4.80452412757977E-2</v>
      </c>
      <c r="AH13" s="17">
        <v>5.0058191355482597E-2</v>
      </c>
      <c r="AI13" s="17">
        <v>0</v>
      </c>
      <c r="AJ13" s="17">
        <v>0</v>
      </c>
      <c r="AK13" s="17">
        <v>4.0083656413968299E-2</v>
      </c>
      <c r="AL13" s="17"/>
      <c r="AM13" s="17">
        <v>6.4728761658119499E-2</v>
      </c>
      <c r="AN13" s="17">
        <v>4.1800593763455698E-2</v>
      </c>
      <c r="AO13" s="17">
        <v>3.6565994655132397E-2</v>
      </c>
      <c r="AP13" s="17">
        <v>5.3107065140389299E-2</v>
      </c>
      <c r="AQ13" s="17">
        <v>4.3338922809394803E-2</v>
      </c>
      <c r="AR13" s="17"/>
      <c r="AS13" s="17">
        <v>5.3924215455631301E-2</v>
      </c>
      <c r="AT13" s="17">
        <v>4.0895126207692999E-2</v>
      </c>
      <c r="AU13" s="17">
        <v>2.7106535227777701E-2</v>
      </c>
      <c r="AV13" s="17">
        <v>5.3073811692868698E-2</v>
      </c>
      <c r="AW13" s="17"/>
      <c r="AX13" s="17">
        <v>4.0172845146277301E-2</v>
      </c>
      <c r="AY13" s="17"/>
      <c r="AZ13" s="17">
        <v>3.04775456340339E-2</v>
      </c>
      <c r="BA13" s="17">
        <v>6.0267342641971103E-2</v>
      </c>
      <c r="BB13" s="17">
        <v>3.3593683774359097E-2</v>
      </c>
      <c r="BC13" s="17"/>
      <c r="BD13" s="17">
        <v>4.0449125510346698E-2</v>
      </c>
      <c r="BE13" s="17">
        <v>5.43924611607568E-2</v>
      </c>
    </row>
    <row r="14" spans="2:57" x14ac:dyDescent="0.35">
      <c r="B14" s="18" t="s">
        <v>81</v>
      </c>
      <c r="C14" s="19">
        <v>8.3963347396480408E-3</v>
      </c>
      <c r="D14" s="19">
        <v>6.9434782196494101E-3</v>
      </c>
      <c r="E14" s="19">
        <v>9.2902472859614296E-3</v>
      </c>
      <c r="F14" s="19"/>
      <c r="G14" s="19">
        <v>0</v>
      </c>
      <c r="H14" s="19">
        <v>1.12197880257663E-2</v>
      </c>
      <c r="I14" s="19">
        <v>9.8604220063108899E-3</v>
      </c>
      <c r="J14" s="19">
        <v>7.6418191078017799E-3</v>
      </c>
      <c r="K14" s="19">
        <v>0</v>
      </c>
      <c r="L14" s="19">
        <v>2.6998914854810301E-2</v>
      </c>
      <c r="M14" s="19"/>
      <c r="N14" s="19">
        <v>7.9166171476270607E-3</v>
      </c>
      <c r="O14" s="19">
        <v>5.4041048901368799E-3</v>
      </c>
      <c r="P14" s="19">
        <v>0</v>
      </c>
      <c r="Q14" s="19">
        <v>3.1667166299856303E-2</v>
      </c>
      <c r="R14" s="19"/>
      <c r="S14" s="19">
        <v>8.3333333333333297E-3</v>
      </c>
      <c r="T14" s="19">
        <v>0</v>
      </c>
      <c r="U14" s="19">
        <v>0</v>
      </c>
      <c r="V14" s="19">
        <v>1.58730158730159E-2</v>
      </c>
      <c r="W14" s="19">
        <v>0</v>
      </c>
      <c r="X14" s="19">
        <v>1.26582278481013E-2</v>
      </c>
      <c r="Y14" s="19">
        <v>0</v>
      </c>
      <c r="Z14" s="19">
        <v>2.32558139534884E-2</v>
      </c>
      <c r="AA14" s="19">
        <v>2.2222222222222199E-2</v>
      </c>
      <c r="AB14" s="19"/>
      <c r="AC14" s="19">
        <v>8.7492966453909197E-3</v>
      </c>
      <c r="AD14" s="19">
        <v>6.1438617101479097E-3</v>
      </c>
      <c r="AE14" s="19">
        <v>2.20691620767078E-2</v>
      </c>
      <c r="AF14" s="19"/>
      <c r="AG14" s="19">
        <v>4.1104139026379403E-3</v>
      </c>
      <c r="AH14" s="19">
        <v>3.4638096987433301E-3</v>
      </c>
      <c r="AI14" s="19">
        <v>0</v>
      </c>
      <c r="AJ14" s="19">
        <v>0.20363788954449299</v>
      </c>
      <c r="AK14" s="19">
        <v>1.6369956107803299E-2</v>
      </c>
      <c r="AL14" s="19"/>
      <c r="AM14" s="19">
        <v>0</v>
      </c>
      <c r="AN14" s="19">
        <v>2.51806365804026E-2</v>
      </c>
      <c r="AO14" s="19">
        <v>7.6304064937154003E-3</v>
      </c>
      <c r="AP14" s="19">
        <v>4.2742173858979701E-3</v>
      </c>
      <c r="AQ14" s="19">
        <v>0</v>
      </c>
      <c r="AR14" s="19"/>
      <c r="AS14" s="19">
        <v>1.1920099940853799E-2</v>
      </c>
      <c r="AT14" s="19">
        <v>3.7143369688434199E-3</v>
      </c>
      <c r="AU14" s="19">
        <v>1.2598503012748501E-2</v>
      </c>
      <c r="AV14" s="19">
        <v>7.2649649989377204E-3</v>
      </c>
      <c r="AW14" s="19"/>
      <c r="AX14" s="19">
        <v>1.05773635049455E-2</v>
      </c>
      <c r="AY14" s="19"/>
      <c r="AZ14" s="19">
        <v>5.6550094736218604E-3</v>
      </c>
      <c r="BA14" s="19">
        <v>3.5732813655861102E-3</v>
      </c>
      <c r="BB14" s="19">
        <v>1.3471739437732101E-2</v>
      </c>
      <c r="BC14" s="19"/>
      <c r="BD14" s="19">
        <v>3.36809865176345E-3</v>
      </c>
      <c r="BE14" s="19">
        <v>9.2866854910902494E-3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I18"/>
  <sheetViews>
    <sheetView showGridLines="0" workbookViewId="0">
      <pane xSplit="2" topLeftCell="C1" activePane="topRight" state="frozen"/>
      <selection pane="topRight" activeCell="E16" sqref="E16"/>
    </sheetView>
  </sheetViews>
  <sheetFormatPr defaultColWidth="10.90625" defaultRowHeight="14.5" x14ac:dyDescent="0.35"/>
  <cols>
    <col min="2" max="2" width="25.7265625" customWidth="1"/>
    <col min="3" max="9" width="20.7265625" customWidth="1"/>
  </cols>
  <sheetData>
    <row r="2" spans="2:9" ht="40" customHeight="1" x14ac:dyDescent="0.35">
      <c r="D2" s="32" t="s">
        <v>204</v>
      </c>
      <c r="E2" s="28"/>
      <c r="F2" s="28"/>
      <c r="G2" s="28"/>
      <c r="H2" s="28"/>
      <c r="I2" s="28"/>
    </row>
    <row r="6" spans="2:9" ht="50" customHeight="1" x14ac:dyDescent="0.35">
      <c r="B6" s="20" t="s">
        <v>15</v>
      </c>
      <c r="C6" s="20" t="s">
        <v>198</v>
      </c>
      <c r="D6" s="20" t="s">
        <v>199</v>
      </c>
      <c r="E6" s="20" t="s">
        <v>200</v>
      </c>
      <c r="F6" s="20" t="s">
        <v>201</v>
      </c>
      <c r="G6" s="20" t="s">
        <v>202</v>
      </c>
      <c r="H6" s="20" t="s">
        <v>203</v>
      </c>
    </row>
    <row r="7" spans="2:9" x14ac:dyDescent="0.35">
      <c r="B7" s="18" t="s">
        <v>119</v>
      </c>
      <c r="C7" s="17">
        <v>9.3097209591089705E-2</v>
      </c>
      <c r="D7" s="17">
        <v>0.15876439611721799</v>
      </c>
      <c r="E7" s="17">
        <v>0.12446268605210099</v>
      </c>
      <c r="F7" s="17">
        <v>8.9729462174094707E-2</v>
      </c>
      <c r="G7" s="17">
        <v>0.144770681384772</v>
      </c>
      <c r="H7" s="17">
        <v>0.21274862019912699</v>
      </c>
    </row>
    <row r="8" spans="2:9" x14ac:dyDescent="0.35">
      <c r="B8" s="18" t="s">
        <v>120</v>
      </c>
      <c r="C8" s="17">
        <v>0.22344700841844101</v>
      </c>
      <c r="D8" s="17">
        <v>0.31696582854175698</v>
      </c>
      <c r="E8" s="17">
        <v>0.25046644433403198</v>
      </c>
      <c r="F8" s="17">
        <v>0.18958497085446799</v>
      </c>
      <c r="G8" s="17">
        <v>0.33460649977613699</v>
      </c>
      <c r="H8" s="17">
        <v>0.303205346491209</v>
      </c>
    </row>
    <row r="9" spans="2:9" x14ac:dyDescent="0.35">
      <c r="B9" s="18" t="s">
        <v>121</v>
      </c>
      <c r="C9" s="17">
        <v>0.210879526813884</v>
      </c>
      <c r="D9" s="17">
        <v>0.13118369367836999</v>
      </c>
      <c r="E9" s="17">
        <v>0.204241412412102</v>
      </c>
      <c r="F9" s="17">
        <v>0.190255442521752</v>
      </c>
      <c r="G9" s="17">
        <v>0.257442292966307</v>
      </c>
      <c r="H9" s="17">
        <v>0.16390411916518299</v>
      </c>
    </row>
    <row r="10" spans="2:9" x14ac:dyDescent="0.35">
      <c r="B10" s="18" t="s">
        <v>122</v>
      </c>
      <c r="C10" s="17">
        <v>0.34343352198617699</v>
      </c>
      <c r="D10" s="17">
        <v>0.30758857157694203</v>
      </c>
      <c r="E10" s="17">
        <v>0.31921033419546402</v>
      </c>
      <c r="F10" s="17">
        <v>0.39747535683401902</v>
      </c>
      <c r="G10" s="17">
        <v>0.197563782051033</v>
      </c>
      <c r="H10" s="17">
        <v>0.22514192461636001</v>
      </c>
    </row>
    <row r="11" spans="2:9" x14ac:dyDescent="0.35">
      <c r="B11" s="18" t="s">
        <v>123</v>
      </c>
      <c r="C11" s="17">
        <v>0.129142733190408</v>
      </c>
      <c r="D11" s="17">
        <v>8.5497510085711895E-2</v>
      </c>
      <c r="E11" s="17">
        <v>0.10161912300630099</v>
      </c>
      <c r="F11" s="17">
        <v>0.13295476761566599</v>
      </c>
      <c r="G11" s="17">
        <v>6.5616743821752005E-2</v>
      </c>
      <c r="H11" s="17">
        <v>9.4999989528121401E-2</v>
      </c>
    </row>
    <row r="12" spans="2:9" x14ac:dyDescent="0.35">
      <c r="B12" s="16"/>
      <c r="C12" s="16"/>
      <c r="D12" s="16"/>
      <c r="E12" s="16"/>
      <c r="F12" s="16"/>
      <c r="G12" s="16"/>
      <c r="H12" s="16"/>
    </row>
    <row r="13" spans="2:9" x14ac:dyDescent="0.35">
      <c r="B13" t="s">
        <v>86</v>
      </c>
    </row>
    <row r="14" spans="2:9" x14ac:dyDescent="0.35">
      <c r="B14" t="s">
        <v>87</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E18"/>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9.3097209591089705E-2</v>
      </c>
      <c r="D9" s="17">
        <v>0.117559675543619</v>
      </c>
      <c r="E9" s="17">
        <v>7.9148414882222795E-2</v>
      </c>
      <c r="F9" s="17"/>
      <c r="G9" s="17">
        <v>5.30059338941734E-2</v>
      </c>
      <c r="H9" s="17">
        <v>7.5095643087066802E-2</v>
      </c>
      <c r="I9" s="17">
        <v>8.3769492324065206E-2</v>
      </c>
      <c r="J9" s="17">
        <v>0.14422062972507199</v>
      </c>
      <c r="K9" s="17">
        <v>0.109288521543079</v>
      </c>
      <c r="L9" s="17">
        <v>0.100177384453945</v>
      </c>
      <c r="M9" s="17"/>
      <c r="N9" s="17">
        <v>0.110788438396499</v>
      </c>
      <c r="O9" s="17">
        <v>8.0241524439839298E-2</v>
      </c>
      <c r="P9" s="17">
        <v>7.1307527850614894E-2</v>
      </c>
      <c r="Q9" s="17">
        <v>7.2161519079015607E-2</v>
      </c>
      <c r="R9" s="17"/>
      <c r="S9" s="17">
        <v>5.83333333333333E-2</v>
      </c>
      <c r="T9" s="17">
        <v>0.133333333333333</v>
      </c>
      <c r="U9" s="17">
        <v>0.11764705882352899</v>
      </c>
      <c r="V9" s="17">
        <v>0.11111111111111099</v>
      </c>
      <c r="W9" s="17">
        <v>8.4745762711864403E-2</v>
      </c>
      <c r="X9" s="17">
        <v>7.5949367088607597E-2</v>
      </c>
      <c r="Y9" s="17">
        <v>0.1</v>
      </c>
      <c r="Z9" s="17">
        <v>0.116279069767442</v>
      </c>
      <c r="AA9" s="17">
        <v>5.5555555555555601E-2</v>
      </c>
      <c r="AB9" s="17"/>
      <c r="AC9" s="17">
        <v>0.13724599887085601</v>
      </c>
      <c r="AD9" s="17">
        <v>6.4681510859680894E-2</v>
      </c>
      <c r="AE9" s="17">
        <v>8.5639271667727501E-2</v>
      </c>
      <c r="AF9" s="17"/>
      <c r="AG9" s="17">
        <v>0.140425515277943</v>
      </c>
      <c r="AH9" s="17">
        <v>6.5791054259733805E-2</v>
      </c>
      <c r="AI9" s="17">
        <v>9.7462399566134297E-2</v>
      </c>
      <c r="AJ9" s="17">
        <v>0.18469483005198201</v>
      </c>
      <c r="AK9" s="17">
        <v>0.14949253001225801</v>
      </c>
      <c r="AL9" s="17"/>
      <c r="AM9" s="17">
        <v>0.114242228521092</v>
      </c>
      <c r="AN9" s="17">
        <v>7.8748878996887497E-2</v>
      </c>
      <c r="AO9" s="17">
        <v>9.0598695666110896E-2</v>
      </c>
      <c r="AP9" s="17">
        <v>0.100945265271368</v>
      </c>
      <c r="AQ9" s="17">
        <v>9.1861238380046104E-2</v>
      </c>
      <c r="AR9" s="17"/>
      <c r="AS9" s="17">
        <v>9.0526887932806499E-2</v>
      </c>
      <c r="AT9" s="17">
        <v>8.6555656243193099E-2</v>
      </c>
      <c r="AU9" s="17">
        <v>0.108563114262273</v>
      </c>
      <c r="AV9" s="17">
        <v>9.0944316561850994E-2</v>
      </c>
      <c r="AW9" s="17"/>
      <c r="AX9" s="17">
        <v>8.3237642597553799E-2</v>
      </c>
      <c r="AY9" s="17"/>
      <c r="AZ9" s="17">
        <v>8.6044129461858104E-2</v>
      </c>
      <c r="BA9" s="17">
        <v>9.3833560085123793E-2</v>
      </c>
      <c r="BB9" s="17">
        <v>0.10565415178391201</v>
      </c>
      <c r="BC9" s="17"/>
      <c r="BD9" s="17">
        <v>8.6735122338280804E-2</v>
      </c>
      <c r="BE9" s="17">
        <v>0.10034456594228</v>
      </c>
    </row>
    <row r="10" spans="2:57" x14ac:dyDescent="0.35">
      <c r="B10" s="18" t="s">
        <v>120</v>
      </c>
      <c r="C10" s="17">
        <v>0.22344700841844101</v>
      </c>
      <c r="D10" s="17">
        <v>0.22145323187524299</v>
      </c>
      <c r="E10" s="17">
        <v>0.22567018394812699</v>
      </c>
      <c r="F10" s="17"/>
      <c r="G10" s="17">
        <v>0.17960178116685099</v>
      </c>
      <c r="H10" s="17">
        <v>0.21769246614353799</v>
      </c>
      <c r="I10" s="17">
        <v>0.250317746122663</v>
      </c>
      <c r="J10" s="17">
        <v>0.22493475076643599</v>
      </c>
      <c r="K10" s="17">
        <v>0.21189149762318599</v>
      </c>
      <c r="L10" s="17">
        <v>0.23021574742318901</v>
      </c>
      <c r="M10" s="17"/>
      <c r="N10" s="17">
        <v>0.22082344803450801</v>
      </c>
      <c r="O10" s="17">
        <v>0.25949969159703801</v>
      </c>
      <c r="P10" s="17">
        <v>0.19186362573301599</v>
      </c>
      <c r="Q10" s="17">
        <v>0.19562052460566901</v>
      </c>
      <c r="R10" s="17"/>
      <c r="S10" s="17">
        <v>0.233333333333333</v>
      </c>
      <c r="T10" s="17">
        <v>0.133333333333333</v>
      </c>
      <c r="U10" s="17">
        <v>0.17647058823529399</v>
      </c>
      <c r="V10" s="17">
        <v>0.238095238095238</v>
      </c>
      <c r="W10" s="17">
        <v>0.25423728813559299</v>
      </c>
      <c r="X10" s="17">
        <v>0.215189873417722</v>
      </c>
      <c r="Y10" s="17">
        <v>0.22857142857142901</v>
      </c>
      <c r="Z10" s="17">
        <v>0.27906976744186002</v>
      </c>
      <c r="AA10" s="17">
        <v>0.31111111111111101</v>
      </c>
      <c r="AB10" s="17"/>
      <c r="AC10" s="17">
        <v>0.25071405957367698</v>
      </c>
      <c r="AD10" s="17">
        <v>0.21893657551659501</v>
      </c>
      <c r="AE10" s="17">
        <v>0.22825376151107399</v>
      </c>
      <c r="AF10" s="17"/>
      <c r="AG10" s="17">
        <v>0.27616910134511102</v>
      </c>
      <c r="AH10" s="17">
        <v>0.18887546717425299</v>
      </c>
      <c r="AI10" s="17">
        <v>0.29053449868412801</v>
      </c>
      <c r="AJ10" s="17">
        <v>0.20363788954449299</v>
      </c>
      <c r="AK10" s="17">
        <v>0.27431092814612701</v>
      </c>
      <c r="AL10" s="17"/>
      <c r="AM10" s="17">
        <v>0.170249647083901</v>
      </c>
      <c r="AN10" s="17">
        <v>0.27694997140473998</v>
      </c>
      <c r="AO10" s="17">
        <v>0.21155093629654401</v>
      </c>
      <c r="AP10" s="17">
        <v>0.23060355949012301</v>
      </c>
      <c r="AQ10" s="17">
        <v>0.17544344665530801</v>
      </c>
      <c r="AR10" s="17"/>
      <c r="AS10" s="17">
        <v>0.218553639490146</v>
      </c>
      <c r="AT10" s="17">
        <v>0.22647954597466899</v>
      </c>
      <c r="AU10" s="17">
        <v>0.23774799154218701</v>
      </c>
      <c r="AV10" s="17">
        <v>0.20466483437404501</v>
      </c>
      <c r="AW10" s="17"/>
      <c r="AX10" s="17">
        <v>0.22852644703029701</v>
      </c>
      <c r="AY10" s="17"/>
      <c r="AZ10" s="17">
        <v>0.189941115675379</v>
      </c>
      <c r="BA10" s="17">
        <v>0.226128506388099</v>
      </c>
      <c r="BB10" s="17">
        <v>0.24977761901499099</v>
      </c>
      <c r="BC10" s="17"/>
      <c r="BD10" s="17">
        <v>0.20514975351577899</v>
      </c>
      <c r="BE10" s="17">
        <v>0.234893612279134</v>
      </c>
    </row>
    <row r="11" spans="2:57" x14ac:dyDescent="0.35">
      <c r="B11" s="18" t="s">
        <v>121</v>
      </c>
      <c r="C11" s="17">
        <v>0.210879526813884</v>
      </c>
      <c r="D11" s="17">
        <v>0.17982897734911599</v>
      </c>
      <c r="E11" s="17">
        <v>0.230132079305088</v>
      </c>
      <c r="F11" s="17"/>
      <c r="G11" s="17">
        <v>0.171660969630932</v>
      </c>
      <c r="H11" s="17">
        <v>0.13042863295932</v>
      </c>
      <c r="I11" s="17">
        <v>0.20009383783192899</v>
      </c>
      <c r="J11" s="17">
        <v>0.26361749883914998</v>
      </c>
      <c r="K11" s="17">
        <v>0.283213521933118</v>
      </c>
      <c r="L11" s="17">
        <v>0.39221206321727797</v>
      </c>
      <c r="M11" s="17"/>
      <c r="N11" s="17">
        <v>0.201983588300191</v>
      </c>
      <c r="O11" s="17">
        <v>0.18800562815428301</v>
      </c>
      <c r="P11" s="17">
        <v>0.23897797216627301</v>
      </c>
      <c r="Q11" s="17">
        <v>0.27504140893460399</v>
      </c>
      <c r="R11" s="17"/>
      <c r="S11" s="17">
        <v>0.141666666666667</v>
      </c>
      <c r="T11" s="17">
        <v>0.19047619047618999</v>
      </c>
      <c r="U11" s="17">
        <v>0.32352941176470601</v>
      </c>
      <c r="V11" s="17">
        <v>0.238095238095238</v>
      </c>
      <c r="W11" s="17">
        <v>0.22033898305084701</v>
      </c>
      <c r="X11" s="17">
        <v>0.215189873417722</v>
      </c>
      <c r="Y11" s="17">
        <v>0.214285714285714</v>
      </c>
      <c r="Z11" s="17">
        <v>0.13953488372093001</v>
      </c>
      <c r="AA11" s="17">
        <v>0.22222222222222199</v>
      </c>
      <c r="AB11" s="17"/>
      <c r="AC11" s="17">
        <v>0.247266966744314</v>
      </c>
      <c r="AD11" s="17">
        <v>0.197453311391137</v>
      </c>
      <c r="AE11" s="17">
        <v>0.21253683342499399</v>
      </c>
      <c r="AF11" s="17"/>
      <c r="AG11" s="17">
        <v>0.16654348990196199</v>
      </c>
      <c r="AH11" s="17">
        <v>0.21937354347584201</v>
      </c>
      <c r="AI11" s="17">
        <v>0.14182831063866499</v>
      </c>
      <c r="AJ11" s="17">
        <v>0.39246902056161198</v>
      </c>
      <c r="AK11" s="17">
        <v>0.32469603909787498</v>
      </c>
      <c r="AL11" s="17"/>
      <c r="AM11" s="17">
        <v>0.23725989485795401</v>
      </c>
      <c r="AN11" s="17">
        <v>0.22747043063233699</v>
      </c>
      <c r="AO11" s="17">
        <v>0.22785402258020601</v>
      </c>
      <c r="AP11" s="17">
        <v>0.16591336953701699</v>
      </c>
      <c r="AQ11" s="17">
        <v>0.218726781040223</v>
      </c>
      <c r="AR11" s="17"/>
      <c r="AS11" s="17">
        <v>0.27980594118455698</v>
      </c>
      <c r="AT11" s="17">
        <v>0.17008087518881199</v>
      </c>
      <c r="AU11" s="17">
        <v>0.207986137608583</v>
      </c>
      <c r="AV11" s="17">
        <v>0.19062922115266601</v>
      </c>
      <c r="AW11" s="17"/>
      <c r="AX11" s="17">
        <v>0.199972086483129</v>
      </c>
      <c r="AY11" s="17"/>
      <c r="AZ11" s="17">
        <v>0.170975971280213</v>
      </c>
      <c r="BA11" s="17">
        <v>0.18461953268674899</v>
      </c>
      <c r="BB11" s="17">
        <v>0.280843170259999</v>
      </c>
      <c r="BC11" s="17"/>
      <c r="BD11" s="17">
        <v>0.224196101267675</v>
      </c>
      <c r="BE11" s="17">
        <v>0.183736983195423</v>
      </c>
    </row>
    <row r="12" spans="2:57" x14ac:dyDescent="0.35">
      <c r="B12" s="18" t="s">
        <v>122</v>
      </c>
      <c r="C12" s="17">
        <v>0.34343352198617699</v>
      </c>
      <c r="D12" s="17">
        <v>0.35528657897689803</v>
      </c>
      <c r="E12" s="17">
        <v>0.33337556262197499</v>
      </c>
      <c r="F12" s="17"/>
      <c r="G12" s="17">
        <v>0.38130725185339598</v>
      </c>
      <c r="H12" s="17">
        <v>0.416017800293286</v>
      </c>
      <c r="I12" s="17">
        <v>0.30113774083533101</v>
      </c>
      <c r="J12" s="17">
        <v>0.30858161673851298</v>
      </c>
      <c r="K12" s="17">
        <v>0.33041809772793501</v>
      </c>
      <c r="L12" s="17">
        <v>0.250395890050778</v>
      </c>
      <c r="M12" s="17"/>
      <c r="N12" s="17">
        <v>0.34295797689623603</v>
      </c>
      <c r="O12" s="17">
        <v>0.34775052727515898</v>
      </c>
      <c r="P12" s="17">
        <v>0.322046975201013</v>
      </c>
      <c r="Q12" s="17">
        <v>0.37232294172055502</v>
      </c>
      <c r="R12" s="17"/>
      <c r="S12" s="17">
        <v>0.34166666666666701</v>
      </c>
      <c r="T12" s="17">
        <v>0.419047619047619</v>
      </c>
      <c r="U12" s="17">
        <v>0.32352941176470601</v>
      </c>
      <c r="V12" s="17">
        <v>0.317460317460317</v>
      </c>
      <c r="W12" s="17">
        <v>0.28813559322033899</v>
      </c>
      <c r="X12" s="17">
        <v>0.291139240506329</v>
      </c>
      <c r="Y12" s="17">
        <v>0.371428571428571</v>
      </c>
      <c r="Z12" s="17">
        <v>0.34883720930232598</v>
      </c>
      <c r="AA12" s="17">
        <v>0.344444444444444</v>
      </c>
      <c r="AB12" s="17"/>
      <c r="AC12" s="17">
        <v>0.26947694970036701</v>
      </c>
      <c r="AD12" s="17">
        <v>0.38979885982018397</v>
      </c>
      <c r="AE12" s="17">
        <v>0.29886965987772202</v>
      </c>
      <c r="AF12" s="17"/>
      <c r="AG12" s="17">
        <v>0.29948975476323098</v>
      </c>
      <c r="AH12" s="17">
        <v>0.38879640934361298</v>
      </c>
      <c r="AI12" s="17">
        <v>0.33047622196574</v>
      </c>
      <c r="AJ12" s="17">
        <v>0</v>
      </c>
      <c r="AK12" s="17">
        <v>0.131598694271992</v>
      </c>
      <c r="AL12" s="17"/>
      <c r="AM12" s="17">
        <v>0.39448995041033402</v>
      </c>
      <c r="AN12" s="17">
        <v>0.29893908768302202</v>
      </c>
      <c r="AO12" s="17">
        <v>0.33652719947214998</v>
      </c>
      <c r="AP12" s="17">
        <v>0.35564023270874801</v>
      </c>
      <c r="AQ12" s="17">
        <v>0.21681297306247299</v>
      </c>
      <c r="AR12" s="17"/>
      <c r="AS12" s="17">
        <v>0.29374739883032802</v>
      </c>
      <c r="AT12" s="17">
        <v>0.37515788878095102</v>
      </c>
      <c r="AU12" s="17">
        <v>0.32155953093939998</v>
      </c>
      <c r="AV12" s="17">
        <v>0.38647241583853198</v>
      </c>
      <c r="AW12" s="17"/>
      <c r="AX12" s="17">
        <v>0.35419020770249299</v>
      </c>
      <c r="AY12" s="17"/>
      <c r="AZ12" s="17">
        <v>0.38775703975139603</v>
      </c>
      <c r="BA12" s="17">
        <v>0.35243930745141699</v>
      </c>
      <c r="BB12" s="17">
        <v>0.29032530069949802</v>
      </c>
      <c r="BC12" s="17"/>
      <c r="BD12" s="17">
        <v>0.334532246899585</v>
      </c>
      <c r="BE12" s="17">
        <v>0.34610078052181997</v>
      </c>
    </row>
    <row r="13" spans="2:57" x14ac:dyDescent="0.35">
      <c r="B13" s="18" t="s">
        <v>123</v>
      </c>
      <c r="C13" s="19">
        <v>0.129142733190408</v>
      </c>
      <c r="D13" s="19">
        <v>0.12587153625512401</v>
      </c>
      <c r="E13" s="19">
        <v>0.13167375924258601</v>
      </c>
      <c r="F13" s="19"/>
      <c r="G13" s="19">
        <v>0.21442406345464701</v>
      </c>
      <c r="H13" s="19">
        <v>0.160765457516789</v>
      </c>
      <c r="I13" s="19">
        <v>0.164681182886011</v>
      </c>
      <c r="J13" s="19">
        <v>5.8645503930828402E-2</v>
      </c>
      <c r="K13" s="19">
        <v>6.5188361172681702E-2</v>
      </c>
      <c r="L13" s="19">
        <v>2.6998914854810301E-2</v>
      </c>
      <c r="M13" s="19"/>
      <c r="N13" s="19">
        <v>0.123446548372566</v>
      </c>
      <c r="O13" s="19">
        <v>0.12450262853368101</v>
      </c>
      <c r="P13" s="19">
        <v>0.175803899049083</v>
      </c>
      <c r="Q13" s="19">
        <v>8.48536056601569E-2</v>
      </c>
      <c r="R13" s="19"/>
      <c r="S13" s="19">
        <v>0.22500000000000001</v>
      </c>
      <c r="T13" s="19">
        <v>0.12380952380952399</v>
      </c>
      <c r="U13" s="19">
        <v>5.8823529411764698E-2</v>
      </c>
      <c r="V13" s="19">
        <v>9.5238095238095205E-2</v>
      </c>
      <c r="W13" s="19">
        <v>0.152542372881356</v>
      </c>
      <c r="X13" s="19">
        <v>0.20253164556962</v>
      </c>
      <c r="Y13" s="19">
        <v>8.5714285714285701E-2</v>
      </c>
      <c r="Z13" s="19">
        <v>0.116279069767442</v>
      </c>
      <c r="AA13" s="19">
        <v>6.6666666666666693E-2</v>
      </c>
      <c r="AB13" s="19"/>
      <c r="AC13" s="19">
        <v>9.5296025110784804E-2</v>
      </c>
      <c r="AD13" s="19">
        <v>0.12912974241240199</v>
      </c>
      <c r="AE13" s="19">
        <v>0.174700473518482</v>
      </c>
      <c r="AF13" s="19"/>
      <c r="AG13" s="19">
        <v>0.117372138711753</v>
      </c>
      <c r="AH13" s="19">
        <v>0.13716352574655899</v>
      </c>
      <c r="AI13" s="19">
        <v>0.13969856914533199</v>
      </c>
      <c r="AJ13" s="19">
        <v>0.21919825984191299</v>
      </c>
      <c r="AK13" s="19">
        <v>0.119901808471748</v>
      </c>
      <c r="AL13" s="19"/>
      <c r="AM13" s="19">
        <v>8.3758279126719806E-2</v>
      </c>
      <c r="AN13" s="19">
        <v>0.117891631283014</v>
      </c>
      <c r="AO13" s="19">
        <v>0.13346914598498899</v>
      </c>
      <c r="AP13" s="19">
        <v>0.146897572992744</v>
      </c>
      <c r="AQ13" s="19">
        <v>0.29715556086195</v>
      </c>
      <c r="AR13" s="19"/>
      <c r="AS13" s="19">
        <v>0.11736613256216299</v>
      </c>
      <c r="AT13" s="19">
        <v>0.141726033812375</v>
      </c>
      <c r="AU13" s="19">
        <v>0.124143225647557</v>
      </c>
      <c r="AV13" s="19">
        <v>0.127289212072906</v>
      </c>
      <c r="AW13" s="19"/>
      <c r="AX13" s="19">
        <v>0.13407361618652699</v>
      </c>
      <c r="AY13" s="19"/>
      <c r="AZ13" s="19">
        <v>0.16528174383115399</v>
      </c>
      <c r="BA13" s="19">
        <v>0.14297909338861201</v>
      </c>
      <c r="BB13" s="19">
        <v>7.3399758241599902E-2</v>
      </c>
      <c r="BC13" s="19"/>
      <c r="BD13" s="19">
        <v>0.14938677597868</v>
      </c>
      <c r="BE13" s="19">
        <v>0.134924058061343</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0.15876439611721799</v>
      </c>
      <c r="D9" s="17">
        <v>0.16811813696672201</v>
      </c>
      <c r="E9" s="17">
        <v>0.154009895966399</v>
      </c>
      <c r="F9" s="17"/>
      <c r="G9" s="17">
        <v>5.3343930273421998E-2</v>
      </c>
      <c r="H9" s="17">
        <v>0.110598864776423</v>
      </c>
      <c r="I9" s="17">
        <v>0.19120063433155501</v>
      </c>
      <c r="J9" s="17">
        <v>0.20428110390261101</v>
      </c>
      <c r="K9" s="17">
        <v>0.20421229620596101</v>
      </c>
      <c r="L9" s="17">
        <v>0.18157202287539501</v>
      </c>
      <c r="M9" s="17"/>
      <c r="N9" s="17">
        <v>0.21197418732262299</v>
      </c>
      <c r="O9" s="17">
        <v>0.111801342818397</v>
      </c>
      <c r="P9" s="17">
        <v>8.4313455939685505E-2</v>
      </c>
      <c r="Q9" s="17">
        <v>0.108110808546934</v>
      </c>
      <c r="R9" s="17"/>
      <c r="S9" s="17">
        <v>0.15833333333333299</v>
      </c>
      <c r="T9" s="17">
        <v>0.12380952380952399</v>
      </c>
      <c r="U9" s="17">
        <v>0.29411764705882398</v>
      </c>
      <c r="V9" s="17">
        <v>0.238095238095238</v>
      </c>
      <c r="W9" s="17">
        <v>0.13559322033898299</v>
      </c>
      <c r="X9" s="17">
        <v>0.164556962025316</v>
      </c>
      <c r="Y9" s="17">
        <v>0.114285714285714</v>
      </c>
      <c r="Z9" s="17">
        <v>0.116279069767442</v>
      </c>
      <c r="AA9" s="17">
        <v>8.8888888888888906E-2</v>
      </c>
      <c r="AB9" s="17"/>
      <c r="AC9" s="17">
        <v>0.17253159198708201</v>
      </c>
      <c r="AD9" s="17">
        <v>0.156253955429731</v>
      </c>
      <c r="AE9" s="17">
        <v>0.13351853809695899</v>
      </c>
      <c r="AF9" s="17"/>
      <c r="AG9" s="17">
        <v>0.17096385108634299</v>
      </c>
      <c r="AH9" s="17">
        <v>0.153333990378233</v>
      </c>
      <c r="AI9" s="17">
        <v>0.16480860512712001</v>
      </c>
      <c r="AJ9" s="17">
        <v>0.59272422091101395</v>
      </c>
      <c r="AK9" s="17">
        <v>0.20803347022673099</v>
      </c>
      <c r="AL9" s="17"/>
      <c r="AM9" s="17">
        <v>8.2650590796457896E-2</v>
      </c>
      <c r="AN9" s="17">
        <v>0.138114478143057</v>
      </c>
      <c r="AO9" s="17">
        <v>0.18234022603518399</v>
      </c>
      <c r="AP9" s="17">
        <v>0.190768894477369</v>
      </c>
      <c r="AQ9" s="17">
        <v>0.16617293776637199</v>
      </c>
      <c r="AR9" s="17"/>
      <c r="AS9" s="17">
        <v>0.14553478539433901</v>
      </c>
      <c r="AT9" s="17">
        <v>0.18606697665012001</v>
      </c>
      <c r="AU9" s="17">
        <v>0.15430580718581899</v>
      </c>
      <c r="AV9" s="17">
        <v>0.12438405674595</v>
      </c>
      <c r="AW9" s="17"/>
      <c r="AX9" s="17">
        <v>0.163878341315948</v>
      </c>
      <c r="AY9" s="17"/>
      <c r="AZ9" s="17">
        <v>0.135585091698675</v>
      </c>
      <c r="BA9" s="17">
        <v>0.13611211322330299</v>
      </c>
      <c r="BB9" s="17">
        <v>0.21663131967402999</v>
      </c>
      <c r="BC9" s="17"/>
      <c r="BD9" s="17">
        <v>0.152800544205765</v>
      </c>
      <c r="BE9" s="17">
        <v>0.15613273810186401</v>
      </c>
    </row>
    <row r="10" spans="2:57" x14ac:dyDescent="0.35">
      <c r="B10" s="18" t="s">
        <v>120</v>
      </c>
      <c r="C10" s="17">
        <v>0.31696582854175698</v>
      </c>
      <c r="D10" s="17">
        <v>0.33256275495242898</v>
      </c>
      <c r="E10" s="17">
        <v>0.30458162823713503</v>
      </c>
      <c r="F10" s="17"/>
      <c r="G10" s="17">
        <v>0.35549453911540801</v>
      </c>
      <c r="H10" s="17">
        <v>0.29031382896525598</v>
      </c>
      <c r="I10" s="17">
        <v>0.284072398916419</v>
      </c>
      <c r="J10" s="17">
        <v>0.321897285534406</v>
      </c>
      <c r="K10" s="17">
        <v>0.39712783976577998</v>
      </c>
      <c r="L10" s="17">
        <v>0.31544423248530301</v>
      </c>
      <c r="M10" s="17"/>
      <c r="N10" s="17">
        <v>0.317339282099035</v>
      </c>
      <c r="O10" s="17">
        <v>0.30100865262063897</v>
      </c>
      <c r="P10" s="17">
        <v>0.32667103668505099</v>
      </c>
      <c r="Q10" s="17">
        <v>0.33361007323730701</v>
      </c>
      <c r="R10" s="17"/>
      <c r="S10" s="17">
        <v>0.21666666666666701</v>
      </c>
      <c r="T10" s="17">
        <v>0.371428571428571</v>
      </c>
      <c r="U10" s="17">
        <v>0.20588235294117599</v>
      </c>
      <c r="V10" s="17">
        <v>0.26984126984126999</v>
      </c>
      <c r="W10" s="17">
        <v>0.305084745762712</v>
      </c>
      <c r="X10" s="17">
        <v>0.30379746835443</v>
      </c>
      <c r="Y10" s="17">
        <v>0.41428571428571398</v>
      </c>
      <c r="Z10" s="17">
        <v>0.372093023255814</v>
      </c>
      <c r="AA10" s="17">
        <v>0.422222222222222</v>
      </c>
      <c r="AB10" s="17"/>
      <c r="AC10" s="17">
        <v>0.28793102033587298</v>
      </c>
      <c r="AD10" s="17">
        <v>0.31264103191868597</v>
      </c>
      <c r="AE10" s="17">
        <v>0.41836923738587301</v>
      </c>
      <c r="AF10" s="17"/>
      <c r="AG10" s="17">
        <v>0.35646811001909501</v>
      </c>
      <c r="AH10" s="17">
        <v>0.28284141359654402</v>
      </c>
      <c r="AI10" s="17">
        <v>0.422083670552444</v>
      </c>
      <c r="AJ10" s="17">
        <v>0.20363788954449299</v>
      </c>
      <c r="AK10" s="17">
        <v>0.32485697990856499</v>
      </c>
      <c r="AL10" s="17"/>
      <c r="AM10" s="17">
        <v>0.33525319434501</v>
      </c>
      <c r="AN10" s="17">
        <v>0.34086410043937998</v>
      </c>
      <c r="AO10" s="17">
        <v>0.31297846386946199</v>
      </c>
      <c r="AP10" s="17">
        <v>0.29382972881644798</v>
      </c>
      <c r="AQ10" s="17">
        <v>0.26324753321539701</v>
      </c>
      <c r="AR10" s="17"/>
      <c r="AS10" s="17">
        <v>0.35104625013664997</v>
      </c>
      <c r="AT10" s="17">
        <v>0.28786413600918398</v>
      </c>
      <c r="AU10" s="17">
        <v>0.330982501132143</v>
      </c>
      <c r="AV10" s="17">
        <v>0.30593574279923302</v>
      </c>
      <c r="AW10" s="17"/>
      <c r="AX10" s="17">
        <v>0.31533341066576798</v>
      </c>
      <c r="AY10" s="17"/>
      <c r="AZ10" s="17">
        <v>0.312624375823158</v>
      </c>
      <c r="BA10" s="17">
        <v>0.299475204509215</v>
      </c>
      <c r="BB10" s="17">
        <v>0.33566032773781002</v>
      </c>
      <c r="BC10" s="17"/>
      <c r="BD10" s="17">
        <v>0.30910077074916398</v>
      </c>
      <c r="BE10" s="17">
        <v>0.31414320891691999</v>
      </c>
    </row>
    <row r="11" spans="2:57" x14ac:dyDescent="0.35">
      <c r="B11" s="18" t="s">
        <v>121</v>
      </c>
      <c r="C11" s="17">
        <v>0.13118369367836999</v>
      </c>
      <c r="D11" s="17">
        <v>0.13509078824648199</v>
      </c>
      <c r="E11" s="17">
        <v>0.12950271847002401</v>
      </c>
      <c r="F11" s="17"/>
      <c r="G11" s="17">
        <v>0.15163649637204399</v>
      </c>
      <c r="H11" s="17">
        <v>8.8900216324746401E-2</v>
      </c>
      <c r="I11" s="17">
        <v>0.118549011423071</v>
      </c>
      <c r="J11" s="17">
        <v>0.18890092828261401</v>
      </c>
      <c r="K11" s="17">
        <v>0.1581207921734</v>
      </c>
      <c r="L11" s="17">
        <v>0.11624781944130901</v>
      </c>
      <c r="M11" s="17"/>
      <c r="N11" s="17">
        <v>0.13601967600620299</v>
      </c>
      <c r="O11" s="17">
        <v>0.123665666257045</v>
      </c>
      <c r="P11" s="17">
        <v>0.17721065575321199</v>
      </c>
      <c r="Q11" s="17">
        <v>6.5615119718137299E-2</v>
      </c>
      <c r="R11" s="17"/>
      <c r="S11" s="17">
        <v>0.15</v>
      </c>
      <c r="T11" s="17">
        <v>0.12380952380952399</v>
      </c>
      <c r="U11" s="17">
        <v>0.14705882352941199</v>
      </c>
      <c r="V11" s="17">
        <v>0.14285714285714299</v>
      </c>
      <c r="W11" s="17">
        <v>8.4745762711864403E-2</v>
      </c>
      <c r="X11" s="17">
        <v>0.215189873417722</v>
      </c>
      <c r="Y11" s="17">
        <v>8.5714285714285701E-2</v>
      </c>
      <c r="Z11" s="17">
        <v>0.13953488372093001</v>
      </c>
      <c r="AA11" s="17">
        <v>8.8888888888888906E-2</v>
      </c>
      <c r="AB11" s="17"/>
      <c r="AC11" s="17">
        <v>0.14652418141924101</v>
      </c>
      <c r="AD11" s="17">
        <v>0.13150759905517501</v>
      </c>
      <c r="AE11" s="17">
        <v>0.114715491064745</v>
      </c>
      <c r="AF11" s="17"/>
      <c r="AG11" s="17">
        <v>0.125102947008883</v>
      </c>
      <c r="AH11" s="17">
        <v>0.13031405351848899</v>
      </c>
      <c r="AI11" s="17">
        <v>1.8317823908105501E-2</v>
      </c>
      <c r="AJ11" s="17">
        <v>0.20363788954449299</v>
      </c>
      <c r="AK11" s="17">
        <v>0.15363869443072001</v>
      </c>
      <c r="AL11" s="17"/>
      <c r="AM11" s="17">
        <v>0.186589268568776</v>
      </c>
      <c r="AN11" s="17">
        <v>0.127001789638234</v>
      </c>
      <c r="AO11" s="17">
        <v>0.11736423257346799</v>
      </c>
      <c r="AP11" s="17">
        <v>0.13651697142281199</v>
      </c>
      <c r="AQ11" s="17">
        <v>4.6650534851308698E-2</v>
      </c>
      <c r="AR11" s="17"/>
      <c r="AS11" s="17">
        <v>0.13735225943042201</v>
      </c>
      <c r="AT11" s="17">
        <v>0.11159223634811501</v>
      </c>
      <c r="AU11" s="17">
        <v>0.15487968551992001</v>
      </c>
      <c r="AV11" s="17">
        <v>0.13266935739573299</v>
      </c>
      <c r="AW11" s="17"/>
      <c r="AX11" s="17">
        <v>0.132189884305661</v>
      </c>
      <c r="AY11" s="17"/>
      <c r="AZ11" s="17">
        <v>0.110751223897064</v>
      </c>
      <c r="BA11" s="17">
        <v>0.12475638219775299</v>
      </c>
      <c r="BB11" s="17">
        <v>0.15088589339973901</v>
      </c>
      <c r="BC11" s="17"/>
      <c r="BD11" s="17">
        <v>0.12632036358764501</v>
      </c>
      <c r="BE11" s="17">
        <v>0.12322247664736501</v>
      </c>
    </row>
    <row r="12" spans="2:57" x14ac:dyDescent="0.35">
      <c r="B12" s="18" t="s">
        <v>122</v>
      </c>
      <c r="C12" s="17">
        <v>0.30758857157694203</v>
      </c>
      <c r="D12" s="17">
        <v>0.28441357795070898</v>
      </c>
      <c r="E12" s="17">
        <v>0.322664176240615</v>
      </c>
      <c r="F12" s="17"/>
      <c r="G12" s="17">
        <v>0.37110768505113201</v>
      </c>
      <c r="H12" s="17">
        <v>0.387881557746248</v>
      </c>
      <c r="I12" s="17">
        <v>0.325198893797708</v>
      </c>
      <c r="J12" s="17">
        <v>0.223382037918711</v>
      </c>
      <c r="K12" s="17">
        <v>0.155103250861412</v>
      </c>
      <c r="L12" s="17">
        <v>0.35973701034318201</v>
      </c>
      <c r="M12" s="17"/>
      <c r="N12" s="17">
        <v>0.26404834623069301</v>
      </c>
      <c r="O12" s="17">
        <v>0.35284128525643899</v>
      </c>
      <c r="P12" s="17">
        <v>0.34327921628567598</v>
      </c>
      <c r="Q12" s="17">
        <v>0.37637541765122501</v>
      </c>
      <c r="R12" s="17"/>
      <c r="S12" s="17">
        <v>0.36666666666666697</v>
      </c>
      <c r="T12" s="17">
        <v>0.27619047619047599</v>
      </c>
      <c r="U12" s="17">
        <v>0.32352941176470601</v>
      </c>
      <c r="V12" s="17">
        <v>0.28571428571428598</v>
      </c>
      <c r="W12" s="17">
        <v>0.40677966101694901</v>
      </c>
      <c r="X12" s="17">
        <v>0.240506329113924</v>
      </c>
      <c r="Y12" s="17">
        <v>0.28571428571428598</v>
      </c>
      <c r="Z12" s="17">
        <v>0.30232558139534899</v>
      </c>
      <c r="AA12" s="17">
        <v>0.28888888888888897</v>
      </c>
      <c r="AB12" s="17"/>
      <c r="AC12" s="17">
        <v>0.31748498097849498</v>
      </c>
      <c r="AD12" s="17">
        <v>0.31612186186337998</v>
      </c>
      <c r="AE12" s="17">
        <v>0.19472201985635501</v>
      </c>
      <c r="AF12" s="17"/>
      <c r="AG12" s="17">
        <v>0.27626080175019502</v>
      </c>
      <c r="AH12" s="17">
        <v>0.34966767027642598</v>
      </c>
      <c r="AI12" s="17">
        <v>0.28743269069449601</v>
      </c>
      <c r="AJ12" s="17">
        <v>0</v>
      </c>
      <c r="AK12" s="17">
        <v>0.209316197696295</v>
      </c>
      <c r="AL12" s="17"/>
      <c r="AM12" s="17">
        <v>0.35767512947158298</v>
      </c>
      <c r="AN12" s="17">
        <v>0.325995058656605</v>
      </c>
      <c r="AO12" s="17">
        <v>0.30104428859144</v>
      </c>
      <c r="AP12" s="17">
        <v>0.29031480039152302</v>
      </c>
      <c r="AQ12" s="17">
        <v>0.25734422479285401</v>
      </c>
      <c r="AR12" s="17"/>
      <c r="AS12" s="17">
        <v>0.30657301142181098</v>
      </c>
      <c r="AT12" s="17">
        <v>0.33564090164547999</v>
      </c>
      <c r="AU12" s="17">
        <v>0.25554489495018501</v>
      </c>
      <c r="AV12" s="17">
        <v>0.31750299949917798</v>
      </c>
      <c r="AW12" s="17"/>
      <c r="AX12" s="17">
        <v>0.30297123037329299</v>
      </c>
      <c r="AY12" s="17"/>
      <c r="AZ12" s="17">
        <v>0.35015455363403603</v>
      </c>
      <c r="BA12" s="17">
        <v>0.344537574094819</v>
      </c>
      <c r="BB12" s="17">
        <v>0.227777980290362</v>
      </c>
      <c r="BC12" s="17"/>
      <c r="BD12" s="17">
        <v>0.315069029257524</v>
      </c>
      <c r="BE12" s="17">
        <v>0.31839817549682198</v>
      </c>
    </row>
    <row r="13" spans="2:57" x14ac:dyDescent="0.35">
      <c r="B13" s="18" t="s">
        <v>123</v>
      </c>
      <c r="C13" s="19">
        <v>8.5497510085711895E-2</v>
      </c>
      <c r="D13" s="19">
        <v>7.9814741883657905E-2</v>
      </c>
      <c r="E13" s="19">
        <v>8.9241581085827901E-2</v>
      </c>
      <c r="F13" s="19"/>
      <c r="G13" s="19">
        <v>6.8417349187995094E-2</v>
      </c>
      <c r="H13" s="19">
        <v>0.122305532187327</v>
      </c>
      <c r="I13" s="19">
        <v>8.0979061531247301E-2</v>
      </c>
      <c r="J13" s="19">
        <v>6.15386443616582E-2</v>
      </c>
      <c r="K13" s="19">
        <v>8.5435820993445794E-2</v>
      </c>
      <c r="L13" s="19">
        <v>2.6998914854810301E-2</v>
      </c>
      <c r="M13" s="19"/>
      <c r="N13" s="19">
        <v>7.0618508341445799E-2</v>
      </c>
      <c r="O13" s="19">
        <v>0.11068305304748</v>
      </c>
      <c r="P13" s="19">
        <v>6.8525635336374596E-2</v>
      </c>
      <c r="Q13" s="19">
        <v>0.116288580846396</v>
      </c>
      <c r="R13" s="19"/>
      <c r="S13" s="19">
        <v>0.108333333333333</v>
      </c>
      <c r="T13" s="19">
        <v>0.104761904761905</v>
      </c>
      <c r="U13" s="19">
        <v>2.9411764705882401E-2</v>
      </c>
      <c r="V13" s="19">
        <v>6.3492063492063502E-2</v>
      </c>
      <c r="W13" s="19">
        <v>6.7796610169491497E-2</v>
      </c>
      <c r="X13" s="19">
        <v>7.5949367088607597E-2</v>
      </c>
      <c r="Y13" s="19">
        <v>0.1</v>
      </c>
      <c r="Z13" s="19">
        <v>6.9767441860465101E-2</v>
      </c>
      <c r="AA13" s="19">
        <v>0.11111111111111099</v>
      </c>
      <c r="AB13" s="19"/>
      <c r="AC13" s="19">
        <v>7.5528225279309302E-2</v>
      </c>
      <c r="AD13" s="19">
        <v>8.3475551733027106E-2</v>
      </c>
      <c r="AE13" s="19">
        <v>0.13867471359606701</v>
      </c>
      <c r="AF13" s="19"/>
      <c r="AG13" s="19">
        <v>7.1204290135485293E-2</v>
      </c>
      <c r="AH13" s="19">
        <v>8.3842872230307994E-2</v>
      </c>
      <c r="AI13" s="19">
        <v>0.107357209717834</v>
      </c>
      <c r="AJ13" s="19">
        <v>0</v>
      </c>
      <c r="AK13" s="19">
        <v>0.104154657737689</v>
      </c>
      <c r="AL13" s="19"/>
      <c r="AM13" s="19">
        <v>3.7831816818172499E-2</v>
      </c>
      <c r="AN13" s="19">
        <v>6.8024573122723794E-2</v>
      </c>
      <c r="AO13" s="19">
        <v>8.6272788930445196E-2</v>
      </c>
      <c r="AP13" s="19">
        <v>8.8569604891848605E-2</v>
      </c>
      <c r="AQ13" s="19">
        <v>0.266584769374068</v>
      </c>
      <c r="AR13" s="19"/>
      <c r="AS13" s="19">
        <v>5.9493693616778198E-2</v>
      </c>
      <c r="AT13" s="19">
        <v>7.8835749347100401E-2</v>
      </c>
      <c r="AU13" s="19">
        <v>0.104287111211934</v>
      </c>
      <c r="AV13" s="19">
        <v>0.119507843559907</v>
      </c>
      <c r="AW13" s="19"/>
      <c r="AX13" s="19">
        <v>8.5627133339330405E-2</v>
      </c>
      <c r="AY13" s="19"/>
      <c r="AZ13" s="19">
        <v>9.0884754947067298E-2</v>
      </c>
      <c r="BA13" s="19">
        <v>9.5118725974909696E-2</v>
      </c>
      <c r="BB13" s="19">
        <v>6.9044478898059494E-2</v>
      </c>
      <c r="BC13" s="19"/>
      <c r="BD13" s="19">
        <v>9.6709292199902E-2</v>
      </c>
      <c r="BE13" s="19">
        <v>8.8103400837030693E-2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E18"/>
  <sheetViews>
    <sheetView showGridLines="0" topLeftCell="A4" workbookViewId="0">
      <pane xSplit="2" topLeftCell="A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0.12446268605210099</v>
      </c>
      <c r="D9" s="17">
        <v>0.13076960890544301</v>
      </c>
      <c r="E9" s="17">
        <v>0.12133875554864899</v>
      </c>
      <c r="F9" s="17"/>
      <c r="G9" s="17">
        <v>9.3929966569235607E-2</v>
      </c>
      <c r="H9" s="17">
        <v>6.6133593481067302E-2</v>
      </c>
      <c r="I9" s="17">
        <v>0.151594677325087</v>
      </c>
      <c r="J9" s="17">
        <v>0.17273866391202999</v>
      </c>
      <c r="K9" s="17">
        <v>0.15028200030851499</v>
      </c>
      <c r="L9" s="17">
        <v>0.12747427708405501</v>
      </c>
      <c r="M9" s="17"/>
      <c r="N9" s="17">
        <v>0.14071434350658499</v>
      </c>
      <c r="O9" s="17">
        <v>0.137169510118546</v>
      </c>
      <c r="P9" s="17">
        <v>8.3393109756789804E-2</v>
      </c>
      <c r="Q9" s="17">
        <v>6.2570643844554505E-2</v>
      </c>
      <c r="R9" s="17"/>
      <c r="S9" s="17">
        <v>0.108333333333333</v>
      </c>
      <c r="T9" s="17">
        <v>0.114285714285714</v>
      </c>
      <c r="U9" s="17">
        <v>0.17647058823529399</v>
      </c>
      <c r="V9" s="17">
        <v>0.158730158730159</v>
      </c>
      <c r="W9" s="17">
        <v>0.11864406779661001</v>
      </c>
      <c r="X9" s="17">
        <v>0.164556962025316</v>
      </c>
      <c r="Y9" s="17">
        <v>0.14285714285714299</v>
      </c>
      <c r="Z9" s="17">
        <v>9.3023255813953501E-2</v>
      </c>
      <c r="AA9" s="17">
        <v>5.5555555555555601E-2</v>
      </c>
      <c r="AB9" s="17"/>
      <c r="AC9" s="17">
        <v>0.16334225872452601</v>
      </c>
      <c r="AD9" s="17">
        <v>0.10502640384230599</v>
      </c>
      <c r="AE9" s="17">
        <v>0.129885735942459</v>
      </c>
      <c r="AF9" s="17"/>
      <c r="AG9" s="17">
        <v>0.15489044394865001</v>
      </c>
      <c r="AH9" s="17">
        <v>0.105506067439226</v>
      </c>
      <c r="AI9" s="17">
        <v>8.2471400819633806E-2</v>
      </c>
      <c r="AJ9" s="17">
        <v>0.37352596106910102</v>
      </c>
      <c r="AK9" s="17">
        <v>0.18896929217618499</v>
      </c>
      <c r="AL9" s="17"/>
      <c r="AM9" s="17">
        <v>6.7625792675727298E-2</v>
      </c>
      <c r="AN9" s="17">
        <v>0.12065617037297199</v>
      </c>
      <c r="AO9" s="17">
        <v>0.13396534830711199</v>
      </c>
      <c r="AP9" s="17">
        <v>0.14646470355308699</v>
      </c>
      <c r="AQ9" s="17">
        <v>0.121610158332792</v>
      </c>
      <c r="AR9" s="17"/>
      <c r="AS9" s="17">
        <v>0.10905540292080999</v>
      </c>
      <c r="AT9" s="17">
        <v>0.14483614179655999</v>
      </c>
      <c r="AU9" s="17">
        <v>0.138560178894613</v>
      </c>
      <c r="AV9" s="17">
        <v>8.3788829637038306E-2</v>
      </c>
      <c r="AW9" s="17"/>
      <c r="AX9" s="17">
        <v>0.118941270881424</v>
      </c>
      <c r="AY9" s="17"/>
      <c r="AZ9" s="17">
        <v>0.13241221477009299</v>
      </c>
      <c r="BA9" s="17">
        <v>7.5949479803988307E-2</v>
      </c>
      <c r="BB9" s="17">
        <v>0.18545626469125401</v>
      </c>
      <c r="BC9" s="17"/>
      <c r="BD9" s="17">
        <v>0.123527596830349</v>
      </c>
      <c r="BE9" s="17">
        <v>0.13199799636076301</v>
      </c>
    </row>
    <row r="10" spans="2:57" x14ac:dyDescent="0.35">
      <c r="B10" s="18" t="s">
        <v>120</v>
      </c>
      <c r="C10" s="17">
        <v>0.25046644433403198</v>
      </c>
      <c r="D10" s="17">
        <v>0.285744778384386</v>
      </c>
      <c r="E10" s="17">
        <v>0.23089670350109801</v>
      </c>
      <c r="F10" s="17"/>
      <c r="G10" s="17">
        <v>0.20828468531889799</v>
      </c>
      <c r="H10" s="17">
        <v>0.21106297696953699</v>
      </c>
      <c r="I10" s="17">
        <v>0.25618622187267198</v>
      </c>
      <c r="J10" s="17">
        <v>0.323483291715081</v>
      </c>
      <c r="K10" s="17">
        <v>0.27220084612905598</v>
      </c>
      <c r="L10" s="17">
        <v>0.213663660943579</v>
      </c>
      <c r="M10" s="17"/>
      <c r="N10" s="17">
        <v>0.233741599747087</v>
      </c>
      <c r="O10" s="17">
        <v>0.28038757638603601</v>
      </c>
      <c r="P10" s="17">
        <v>0.29565628965068202</v>
      </c>
      <c r="Q10" s="17">
        <v>0.179505183265565</v>
      </c>
      <c r="R10" s="17"/>
      <c r="S10" s="17">
        <v>0.233333333333333</v>
      </c>
      <c r="T10" s="17">
        <v>0.20952380952381</v>
      </c>
      <c r="U10" s="17">
        <v>0.17647058823529399</v>
      </c>
      <c r="V10" s="17">
        <v>0.22222222222222199</v>
      </c>
      <c r="W10" s="17">
        <v>0.322033898305085</v>
      </c>
      <c r="X10" s="17">
        <v>0.253164556962025</v>
      </c>
      <c r="Y10" s="17">
        <v>0.3</v>
      </c>
      <c r="Z10" s="17">
        <v>0.209302325581395</v>
      </c>
      <c r="AA10" s="17">
        <v>0.33333333333333298</v>
      </c>
      <c r="AB10" s="17"/>
      <c r="AC10" s="17">
        <v>0.238242785210519</v>
      </c>
      <c r="AD10" s="17">
        <v>0.26026720371800899</v>
      </c>
      <c r="AE10" s="17">
        <v>0.28672511880248303</v>
      </c>
      <c r="AF10" s="17"/>
      <c r="AG10" s="17">
        <v>0.27996831920978899</v>
      </c>
      <c r="AH10" s="17">
        <v>0.24328971231052199</v>
      </c>
      <c r="AI10" s="17">
        <v>0.21816902950870101</v>
      </c>
      <c r="AJ10" s="17">
        <v>0</v>
      </c>
      <c r="AK10" s="17">
        <v>0.26393858172316398</v>
      </c>
      <c r="AL10" s="17"/>
      <c r="AM10" s="17">
        <v>0.241119769357902</v>
      </c>
      <c r="AN10" s="17">
        <v>0.246215320775103</v>
      </c>
      <c r="AO10" s="17">
        <v>0.23105563262461801</v>
      </c>
      <c r="AP10" s="17">
        <v>0.27260681845533602</v>
      </c>
      <c r="AQ10" s="17">
        <v>0.229221146553344</v>
      </c>
      <c r="AR10" s="17"/>
      <c r="AS10" s="17">
        <v>0.30387883386256198</v>
      </c>
      <c r="AT10" s="17">
        <v>0.241267955800786</v>
      </c>
      <c r="AU10" s="17">
        <v>0.24657886485849601</v>
      </c>
      <c r="AV10" s="17">
        <v>0.184891227570436</v>
      </c>
      <c r="AW10" s="17"/>
      <c r="AX10" s="17">
        <v>0.25317907001072698</v>
      </c>
      <c r="AY10" s="17"/>
      <c r="AZ10" s="17">
        <v>0.22813536313454799</v>
      </c>
      <c r="BA10" s="17">
        <v>0.27790469385507099</v>
      </c>
      <c r="BB10" s="17">
        <v>0.23097066792742599</v>
      </c>
      <c r="BC10" s="17"/>
      <c r="BD10" s="17">
        <v>0.26423479614301998</v>
      </c>
      <c r="BE10" s="17">
        <v>0.20922663861371901</v>
      </c>
    </row>
    <row r="11" spans="2:57" x14ac:dyDescent="0.35">
      <c r="B11" s="18" t="s">
        <v>121</v>
      </c>
      <c r="C11" s="17">
        <v>0.204241412412102</v>
      </c>
      <c r="D11" s="17">
        <v>0.19737069127571799</v>
      </c>
      <c r="E11" s="17">
        <v>0.20701162299098799</v>
      </c>
      <c r="F11" s="17"/>
      <c r="G11" s="17">
        <v>0.15675294984549201</v>
      </c>
      <c r="H11" s="17">
        <v>0.204853097554588</v>
      </c>
      <c r="I11" s="17">
        <v>0.18728593539031799</v>
      </c>
      <c r="J11" s="17">
        <v>0.16022490528564201</v>
      </c>
      <c r="K11" s="17">
        <v>0.25256584221779299</v>
      </c>
      <c r="L11" s="17">
        <v>0.38690687176076599</v>
      </c>
      <c r="M11" s="17"/>
      <c r="N11" s="17">
        <v>0.22301765361856199</v>
      </c>
      <c r="O11" s="17">
        <v>0.126853740174939</v>
      </c>
      <c r="P11" s="17">
        <v>0.25385668545638501</v>
      </c>
      <c r="Q11" s="17">
        <v>0.23275332016827399</v>
      </c>
      <c r="R11" s="17"/>
      <c r="S11" s="17">
        <v>0.16666666666666699</v>
      </c>
      <c r="T11" s="17">
        <v>0.19047619047618999</v>
      </c>
      <c r="U11" s="17">
        <v>0.29411764705882398</v>
      </c>
      <c r="V11" s="17">
        <v>0.25396825396825401</v>
      </c>
      <c r="W11" s="17">
        <v>0.152542372881356</v>
      </c>
      <c r="X11" s="17">
        <v>0.227848101265823</v>
      </c>
      <c r="Y11" s="17">
        <v>0.157142857142857</v>
      </c>
      <c r="Z11" s="17">
        <v>0.186046511627907</v>
      </c>
      <c r="AA11" s="17">
        <v>0.211111111111111</v>
      </c>
      <c r="AB11" s="17"/>
      <c r="AC11" s="17">
        <v>0.19865296590862899</v>
      </c>
      <c r="AD11" s="17">
        <v>0.22609164960469</v>
      </c>
      <c r="AE11" s="17">
        <v>0.14325102250611099</v>
      </c>
      <c r="AF11" s="17"/>
      <c r="AG11" s="17">
        <v>0.18085666816668</v>
      </c>
      <c r="AH11" s="17">
        <v>0.196383085329358</v>
      </c>
      <c r="AI11" s="17">
        <v>0.35637498443415</v>
      </c>
      <c r="AJ11" s="17">
        <v>0.20363788954449299</v>
      </c>
      <c r="AK11" s="17">
        <v>0.14887199618782801</v>
      </c>
      <c r="AL11" s="17"/>
      <c r="AM11" s="17">
        <v>0.29713457903114698</v>
      </c>
      <c r="AN11" s="17">
        <v>0.162896997084156</v>
      </c>
      <c r="AO11" s="17">
        <v>0.22007826930180099</v>
      </c>
      <c r="AP11" s="17">
        <v>0.19236869310809601</v>
      </c>
      <c r="AQ11" s="17">
        <v>0.17472353099402199</v>
      </c>
      <c r="AR11" s="17"/>
      <c r="AS11" s="17">
        <v>0.19750360225128399</v>
      </c>
      <c r="AT11" s="17">
        <v>0.192639817043396</v>
      </c>
      <c r="AU11" s="17">
        <v>0.20962763788778299</v>
      </c>
      <c r="AV11" s="17">
        <v>0.23532132623664101</v>
      </c>
      <c r="AW11" s="17"/>
      <c r="AX11" s="17">
        <v>0.202474792175314</v>
      </c>
      <c r="AY11" s="17"/>
      <c r="AZ11" s="17">
        <v>0.210902122596863</v>
      </c>
      <c r="BA11" s="17">
        <v>0.15149232799614401</v>
      </c>
      <c r="BB11" s="17">
        <v>0.25883735163327098</v>
      </c>
      <c r="BC11" s="17"/>
      <c r="BD11" s="17">
        <v>0.18405557883084001</v>
      </c>
      <c r="BE11" s="17">
        <v>0.20723138667574401</v>
      </c>
    </row>
    <row r="12" spans="2:57" x14ac:dyDescent="0.35">
      <c r="B12" s="18" t="s">
        <v>122</v>
      </c>
      <c r="C12" s="17">
        <v>0.31921033419546402</v>
      </c>
      <c r="D12" s="17">
        <v>0.31947222211112902</v>
      </c>
      <c r="E12" s="17">
        <v>0.31808614193170498</v>
      </c>
      <c r="F12" s="17"/>
      <c r="G12" s="17">
        <v>0.44971232562013402</v>
      </c>
      <c r="H12" s="17">
        <v>0.38368219691097599</v>
      </c>
      <c r="I12" s="17">
        <v>0.27476979709230798</v>
      </c>
      <c r="J12" s="17">
        <v>0.24145550486578399</v>
      </c>
      <c r="K12" s="17">
        <v>0.29472511184809502</v>
      </c>
      <c r="L12" s="17">
        <v>0.27195519021160097</v>
      </c>
      <c r="M12" s="17"/>
      <c r="N12" s="17">
        <v>0.30388217921691202</v>
      </c>
      <c r="O12" s="17">
        <v>0.34889335965606</v>
      </c>
      <c r="P12" s="17">
        <v>0.26835440107207897</v>
      </c>
      <c r="Q12" s="17">
        <v>0.40965565531987402</v>
      </c>
      <c r="R12" s="17"/>
      <c r="S12" s="17">
        <v>0.375</v>
      </c>
      <c r="T12" s="17">
        <v>0.371428571428571</v>
      </c>
      <c r="U12" s="17">
        <v>0.29411764705882398</v>
      </c>
      <c r="V12" s="17">
        <v>0.28571428571428598</v>
      </c>
      <c r="W12" s="17">
        <v>0.27118644067796599</v>
      </c>
      <c r="X12" s="17">
        <v>0.227848101265823</v>
      </c>
      <c r="Y12" s="17">
        <v>0.314285714285714</v>
      </c>
      <c r="Z12" s="17">
        <v>0.34883720930232598</v>
      </c>
      <c r="AA12" s="17">
        <v>0.33333333333333298</v>
      </c>
      <c r="AB12" s="17"/>
      <c r="AC12" s="17">
        <v>0.319361798080949</v>
      </c>
      <c r="AD12" s="17">
        <v>0.31324680504313102</v>
      </c>
      <c r="AE12" s="17">
        <v>0.26272126819747199</v>
      </c>
      <c r="AF12" s="17"/>
      <c r="AG12" s="17">
        <v>0.29630139926966798</v>
      </c>
      <c r="AH12" s="17">
        <v>0.35598303132885001</v>
      </c>
      <c r="AI12" s="17">
        <v>0.23562737551968099</v>
      </c>
      <c r="AJ12" s="17">
        <v>0.20363788954449299</v>
      </c>
      <c r="AK12" s="17">
        <v>0.16609804991277</v>
      </c>
      <c r="AL12" s="17"/>
      <c r="AM12" s="17">
        <v>0.32359703524188899</v>
      </c>
      <c r="AN12" s="17">
        <v>0.39394256558087298</v>
      </c>
      <c r="AO12" s="17">
        <v>0.28909394819402201</v>
      </c>
      <c r="AP12" s="17">
        <v>0.30428144443702698</v>
      </c>
      <c r="AQ12" s="17">
        <v>0.25612036816866901</v>
      </c>
      <c r="AR12" s="17"/>
      <c r="AS12" s="17">
        <v>0.29326001000591301</v>
      </c>
      <c r="AT12" s="17">
        <v>0.32885964529605499</v>
      </c>
      <c r="AU12" s="17">
        <v>0.29322848899042098</v>
      </c>
      <c r="AV12" s="17">
        <v>0.37835923026159402</v>
      </c>
      <c r="AW12" s="17"/>
      <c r="AX12" s="17">
        <v>0.32441930616743198</v>
      </c>
      <c r="AY12" s="17"/>
      <c r="AZ12" s="17">
        <v>0.30596875843319299</v>
      </c>
      <c r="BA12" s="17">
        <v>0.36645048757225701</v>
      </c>
      <c r="BB12" s="17">
        <v>0.28093838610076199</v>
      </c>
      <c r="BC12" s="17"/>
      <c r="BD12" s="17">
        <v>0.32936277691667198</v>
      </c>
      <c r="BE12" s="17">
        <v>0.34862575993933498</v>
      </c>
    </row>
    <row r="13" spans="2:57" x14ac:dyDescent="0.35">
      <c r="B13" s="18" t="s">
        <v>123</v>
      </c>
      <c r="C13" s="19">
        <v>0.10161912300630099</v>
      </c>
      <c r="D13" s="19">
        <v>6.6642699323324894E-2</v>
      </c>
      <c r="E13" s="19">
        <v>0.12266677602756</v>
      </c>
      <c r="F13" s="19"/>
      <c r="G13" s="19">
        <v>9.1320072646240896E-2</v>
      </c>
      <c r="H13" s="19">
        <v>0.13426813508383101</v>
      </c>
      <c r="I13" s="19">
        <v>0.130163368319615</v>
      </c>
      <c r="J13" s="19">
        <v>0.10209763422146299</v>
      </c>
      <c r="K13" s="19">
        <v>3.02261994965408E-2</v>
      </c>
      <c r="L13" s="19">
        <v>0</v>
      </c>
      <c r="M13" s="19"/>
      <c r="N13" s="19">
        <v>9.8644223910852605E-2</v>
      </c>
      <c r="O13" s="19">
        <v>0.10669581366442001</v>
      </c>
      <c r="P13" s="19">
        <v>9.8739514064064102E-2</v>
      </c>
      <c r="Q13" s="19">
        <v>0.11551519740173299</v>
      </c>
      <c r="R13" s="19"/>
      <c r="S13" s="19">
        <v>0.116666666666667</v>
      </c>
      <c r="T13" s="19">
        <v>0.114285714285714</v>
      </c>
      <c r="U13" s="19">
        <v>5.8823529411764698E-2</v>
      </c>
      <c r="V13" s="19">
        <v>7.9365079365079402E-2</v>
      </c>
      <c r="W13" s="19">
        <v>0.13559322033898299</v>
      </c>
      <c r="X13" s="19">
        <v>0.126582278481013</v>
      </c>
      <c r="Y13" s="19">
        <v>8.5714285714285701E-2</v>
      </c>
      <c r="Z13" s="19">
        <v>0.162790697674419</v>
      </c>
      <c r="AA13" s="19">
        <v>6.6666666666666693E-2</v>
      </c>
      <c r="AB13" s="19"/>
      <c r="AC13" s="19">
        <v>8.0400192075375396E-2</v>
      </c>
      <c r="AD13" s="19">
        <v>9.5367937791864102E-2</v>
      </c>
      <c r="AE13" s="19">
        <v>0.17741685455147599</v>
      </c>
      <c r="AF13" s="19"/>
      <c r="AG13" s="19">
        <v>8.7983169405212697E-2</v>
      </c>
      <c r="AH13" s="19">
        <v>9.8838103592045298E-2</v>
      </c>
      <c r="AI13" s="19">
        <v>0.107357209717834</v>
      </c>
      <c r="AJ13" s="19">
        <v>0.21919825984191299</v>
      </c>
      <c r="AK13" s="19">
        <v>0.23212208000005299</v>
      </c>
      <c r="AL13" s="19"/>
      <c r="AM13" s="19">
        <v>7.0522823693335096E-2</v>
      </c>
      <c r="AN13" s="19">
        <v>7.6288946186895898E-2</v>
      </c>
      <c r="AO13" s="19">
        <v>0.125806801572448</v>
      </c>
      <c r="AP13" s="19">
        <v>8.4278340446454894E-2</v>
      </c>
      <c r="AQ13" s="19">
        <v>0.21832479595117299</v>
      </c>
      <c r="AR13" s="19"/>
      <c r="AS13" s="19">
        <v>9.6302150959430996E-2</v>
      </c>
      <c r="AT13" s="19">
        <v>9.23964400632028E-2</v>
      </c>
      <c r="AU13" s="19">
        <v>0.112004829368687</v>
      </c>
      <c r="AV13" s="19">
        <v>0.11763938629429101</v>
      </c>
      <c r="AW13" s="19"/>
      <c r="AX13" s="19">
        <v>0.100985560765103</v>
      </c>
      <c r="AY13" s="19"/>
      <c r="AZ13" s="19">
        <v>0.122581541065303</v>
      </c>
      <c r="BA13" s="19">
        <v>0.12820301077253901</v>
      </c>
      <c r="BB13" s="19">
        <v>4.3797329647286699E-2</v>
      </c>
      <c r="BC13" s="19"/>
      <c r="BD13" s="19">
        <v>9.8819251279118794E-2</v>
      </c>
      <c r="BE13" s="19">
        <v>0.10291821841043899</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E18"/>
  <sheetViews>
    <sheetView showGridLines="0" topLeftCell="A6"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8.9729462174094707E-2</v>
      </c>
      <c r="D9" s="17">
        <v>0.123899539307332</v>
      </c>
      <c r="E9" s="17">
        <v>7.0055726509683905E-2</v>
      </c>
      <c r="F9" s="17"/>
      <c r="G9" s="17">
        <v>2.60606863448213E-2</v>
      </c>
      <c r="H9" s="17">
        <v>6.5952112331001206E-2</v>
      </c>
      <c r="I9" s="17">
        <v>7.5097156299634593E-2</v>
      </c>
      <c r="J9" s="17">
        <v>0.15308827192054</v>
      </c>
      <c r="K9" s="17">
        <v>0.10867444525533899</v>
      </c>
      <c r="L9" s="17">
        <v>0.15024896631597201</v>
      </c>
      <c r="M9" s="17"/>
      <c r="N9" s="17">
        <v>0.103954660661423</v>
      </c>
      <c r="O9" s="17">
        <v>9.4499506683627693E-2</v>
      </c>
      <c r="P9" s="17">
        <v>5.3096992525563401E-2</v>
      </c>
      <c r="Q9" s="17">
        <v>6.3656960469538698E-2</v>
      </c>
      <c r="R9" s="17"/>
      <c r="S9" s="17">
        <v>6.6666666666666693E-2</v>
      </c>
      <c r="T9" s="17">
        <v>8.5714285714285701E-2</v>
      </c>
      <c r="U9" s="17">
        <v>0.17647058823529399</v>
      </c>
      <c r="V9" s="17">
        <v>0.14285714285714299</v>
      </c>
      <c r="W9" s="17">
        <v>8.4745762711864403E-2</v>
      </c>
      <c r="X9" s="17">
        <v>7.5949367088607597E-2</v>
      </c>
      <c r="Y9" s="17">
        <v>5.7142857142857099E-2</v>
      </c>
      <c r="Z9" s="17">
        <v>6.9767441860465101E-2</v>
      </c>
      <c r="AA9" s="17">
        <v>5.5555555555555601E-2</v>
      </c>
      <c r="AB9" s="17"/>
      <c r="AC9" s="17">
        <v>0.12568937331556501</v>
      </c>
      <c r="AD9" s="17">
        <v>6.8430589640197895E-2</v>
      </c>
      <c r="AE9" s="17">
        <v>7.8842896554990494E-2</v>
      </c>
      <c r="AF9" s="17"/>
      <c r="AG9" s="17">
        <v>0.102917673251464</v>
      </c>
      <c r="AH9" s="17">
        <v>8.0507320585260694E-2</v>
      </c>
      <c r="AI9" s="17">
        <v>9.1253628260159203E-2</v>
      </c>
      <c r="AJ9" s="17">
        <v>0.403893089893895</v>
      </c>
      <c r="AK9" s="17">
        <v>0.169905114125639</v>
      </c>
      <c r="AL9" s="17"/>
      <c r="AM9" s="17">
        <v>3.5502831098134902E-2</v>
      </c>
      <c r="AN9" s="17">
        <v>0.103191321019558</v>
      </c>
      <c r="AO9" s="17">
        <v>0.102252412761415</v>
      </c>
      <c r="AP9" s="17">
        <v>8.1637124811573994E-2</v>
      </c>
      <c r="AQ9" s="17">
        <v>0.26084184722543302</v>
      </c>
      <c r="AR9" s="17"/>
      <c r="AS9" s="17">
        <v>8.73592440341769E-2</v>
      </c>
      <c r="AT9" s="17">
        <v>7.57108129909429E-2</v>
      </c>
      <c r="AU9" s="17">
        <v>0.116301786338129</v>
      </c>
      <c r="AV9" s="17">
        <v>8.8960865800236197E-2</v>
      </c>
      <c r="AW9" s="17"/>
      <c r="AX9" s="17">
        <v>8.0155961678333998E-2</v>
      </c>
      <c r="AY9" s="17"/>
      <c r="AZ9" s="17">
        <v>7.5381058727401806E-2</v>
      </c>
      <c r="BA9" s="17">
        <v>5.9203104578500698E-2</v>
      </c>
      <c r="BB9" s="17">
        <v>0.14376103355831399</v>
      </c>
      <c r="BC9" s="17"/>
      <c r="BD9" s="17">
        <v>7.4963755780020694E-2</v>
      </c>
      <c r="BE9" s="17">
        <v>9.77192895435193E-2</v>
      </c>
    </row>
    <row r="10" spans="2:57" x14ac:dyDescent="0.35">
      <c r="B10" s="18" t="s">
        <v>120</v>
      </c>
      <c r="C10" s="17">
        <v>0.18958497085446799</v>
      </c>
      <c r="D10" s="17">
        <v>0.20266010628216799</v>
      </c>
      <c r="E10" s="17">
        <v>0.18055598684691601</v>
      </c>
      <c r="F10" s="17"/>
      <c r="G10" s="17">
        <v>0.26700358628674797</v>
      </c>
      <c r="H10" s="17">
        <v>0.195234681730341</v>
      </c>
      <c r="I10" s="17">
        <v>0.20472767567193201</v>
      </c>
      <c r="J10" s="17">
        <v>0.15497640315116301</v>
      </c>
      <c r="K10" s="17">
        <v>0.15916943843220099</v>
      </c>
      <c r="L10" s="17">
        <v>0.13211851333970701</v>
      </c>
      <c r="M10" s="17"/>
      <c r="N10" s="17">
        <v>0.17566594544192199</v>
      </c>
      <c r="O10" s="17">
        <v>0.166259348206859</v>
      </c>
      <c r="P10" s="17">
        <v>0.240032718747725</v>
      </c>
      <c r="Q10" s="17">
        <v>0.24649166462959099</v>
      </c>
      <c r="R10" s="17"/>
      <c r="S10" s="17">
        <v>0.19166666666666701</v>
      </c>
      <c r="T10" s="17">
        <v>0.104761904761905</v>
      </c>
      <c r="U10" s="17">
        <v>0.14705882352941199</v>
      </c>
      <c r="V10" s="17">
        <v>0.158730158730159</v>
      </c>
      <c r="W10" s="17">
        <v>0.20338983050847501</v>
      </c>
      <c r="X10" s="17">
        <v>0.20253164556962</v>
      </c>
      <c r="Y10" s="17">
        <v>0.25714285714285701</v>
      </c>
      <c r="Z10" s="17">
        <v>0.232558139534884</v>
      </c>
      <c r="AA10" s="17">
        <v>0.266666666666667</v>
      </c>
      <c r="AB10" s="17"/>
      <c r="AC10" s="17">
        <v>0.192912998191346</v>
      </c>
      <c r="AD10" s="17">
        <v>0.179867329751183</v>
      </c>
      <c r="AE10" s="17">
        <v>0.23561720808706799</v>
      </c>
      <c r="AF10" s="17"/>
      <c r="AG10" s="17">
        <v>0.19108040682042199</v>
      </c>
      <c r="AH10" s="17">
        <v>0.16622950225529301</v>
      </c>
      <c r="AI10" s="17">
        <v>0.33116249273672099</v>
      </c>
      <c r="AJ10" s="17">
        <v>0.20363788954449299</v>
      </c>
      <c r="AK10" s="17">
        <v>0.135947363679499</v>
      </c>
      <c r="AL10" s="17"/>
      <c r="AM10" s="17">
        <v>0.130982984116568</v>
      </c>
      <c r="AN10" s="17">
        <v>0.19091761155406001</v>
      </c>
      <c r="AO10" s="17">
        <v>0.19510812734535099</v>
      </c>
      <c r="AP10" s="17">
        <v>0.19658641017756401</v>
      </c>
      <c r="AQ10" s="17">
        <v>0.181825071923992</v>
      </c>
      <c r="AR10" s="17"/>
      <c r="AS10" s="17">
        <v>0.21721969540297101</v>
      </c>
      <c r="AT10" s="17">
        <v>0.20562481588962001</v>
      </c>
      <c r="AU10" s="17">
        <v>0.16496182801811499</v>
      </c>
      <c r="AV10" s="17">
        <v>0.13914743049055101</v>
      </c>
      <c r="AW10" s="17"/>
      <c r="AX10" s="17">
        <v>0.18760454333983201</v>
      </c>
      <c r="AY10" s="17"/>
      <c r="AZ10" s="17">
        <v>0.213272380458119</v>
      </c>
      <c r="BA10" s="17">
        <v>0.1858386922768</v>
      </c>
      <c r="BB10" s="17">
        <v>0.18219927470695901</v>
      </c>
      <c r="BC10" s="17"/>
      <c r="BD10" s="17">
        <v>0.21270877282508799</v>
      </c>
      <c r="BE10" s="17">
        <v>0.178463578964316</v>
      </c>
    </row>
    <row r="11" spans="2:57" x14ac:dyDescent="0.35">
      <c r="B11" s="18" t="s">
        <v>121</v>
      </c>
      <c r="C11" s="17">
        <v>0.190255442521752</v>
      </c>
      <c r="D11" s="17">
        <v>0.17629800658689501</v>
      </c>
      <c r="E11" s="17">
        <v>0.199358457050931</v>
      </c>
      <c r="F11" s="17"/>
      <c r="G11" s="17">
        <v>0.14641781007635499</v>
      </c>
      <c r="H11" s="17">
        <v>0.16642438506950599</v>
      </c>
      <c r="I11" s="17">
        <v>0.21825861495444501</v>
      </c>
      <c r="J11" s="17">
        <v>0.14843935794923399</v>
      </c>
      <c r="K11" s="17">
        <v>0.26685521193470801</v>
      </c>
      <c r="L11" s="17">
        <v>0.191558998332858</v>
      </c>
      <c r="M11" s="17"/>
      <c r="N11" s="17">
        <v>0.20465467236243101</v>
      </c>
      <c r="O11" s="17">
        <v>0.149982890181865</v>
      </c>
      <c r="P11" s="17">
        <v>0.202265005864119</v>
      </c>
      <c r="Q11" s="17">
        <v>0.201611135551301</v>
      </c>
      <c r="R11" s="17"/>
      <c r="S11" s="17">
        <v>0.116666666666667</v>
      </c>
      <c r="T11" s="17">
        <v>0.24761904761904799</v>
      </c>
      <c r="U11" s="17">
        <v>0.26470588235294101</v>
      </c>
      <c r="V11" s="17">
        <v>0.238095238095238</v>
      </c>
      <c r="W11" s="17">
        <v>0.11864406779661001</v>
      </c>
      <c r="X11" s="17">
        <v>0.227848101265823</v>
      </c>
      <c r="Y11" s="17">
        <v>0.185714285714286</v>
      </c>
      <c r="Z11" s="17">
        <v>0.116279069767442</v>
      </c>
      <c r="AA11" s="17">
        <v>0.155555555555556</v>
      </c>
      <c r="AB11" s="17"/>
      <c r="AC11" s="17">
        <v>0.183677975494204</v>
      </c>
      <c r="AD11" s="17">
        <v>0.20927806820228501</v>
      </c>
      <c r="AE11" s="17">
        <v>0.149284141910001</v>
      </c>
      <c r="AF11" s="17"/>
      <c r="AG11" s="17">
        <v>0.21447477260237999</v>
      </c>
      <c r="AH11" s="17">
        <v>0.17721839369815401</v>
      </c>
      <c r="AI11" s="17">
        <v>1.8728057549669701E-2</v>
      </c>
      <c r="AJ11" s="17">
        <v>0.20363788954449299</v>
      </c>
      <c r="AK11" s="17">
        <v>0.24657733588453301</v>
      </c>
      <c r="AL11" s="17"/>
      <c r="AM11" s="17">
        <v>0.25545828949703298</v>
      </c>
      <c r="AN11" s="17">
        <v>0.218299169095474</v>
      </c>
      <c r="AO11" s="17">
        <v>0.19004262888708601</v>
      </c>
      <c r="AP11" s="17">
        <v>0.16010965330885099</v>
      </c>
      <c r="AQ11" s="17">
        <v>0.178755058697221</v>
      </c>
      <c r="AR11" s="17"/>
      <c r="AS11" s="17">
        <v>0.22621490314751799</v>
      </c>
      <c r="AT11" s="17">
        <v>0.15666189496497299</v>
      </c>
      <c r="AU11" s="17">
        <v>0.179850137233282</v>
      </c>
      <c r="AV11" s="17">
        <v>0.22091637002196601</v>
      </c>
      <c r="AW11" s="17"/>
      <c r="AX11" s="17">
        <v>0.18833497344246999</v>
      </c>
      <c r="AY11" s="17"/>
      <c r="AZ11" s="17">
        <v>0.15251913376626</v>
      </c>
      <c r="BA11" s="17">
        <v>0.21658487599085899</v>
      </c>
      <c r="BB11" s="17">
        <v>0.19968586811994099</v>
      </c>
      <c r="BC11" s="17"/>
      <c r="BD11" s="17">
        <v>0.15809583553508599</v>
      </c>
      <c r="BE11" s="17">
        <v>0.20659835018083</v>
      </c>
    </row>
    <row r="12" spans="2:57" x14ac:dyDescent="0.35">
      <c r="B12" s="18" t="s">
        <v>122</v>
      </c>
      <c r="C12" s="17">
        <v>0.39747535683401902</v>
      </c>
      <c r="D12" s="17">
        <v>0.36995519203492899</v>
      </c>
      <c r="E12" s="17">
        <v>0.41305795512031201</v>
      </c>
      <c r="F12" s="17"/>
      <c r="G12" s="17">
        <v>0.40818245671186398</v>
      </c>
      <c r="H12" s="17">
        <v>0.43212745155305099</v>
      </c>
      <c r="I12" s="17">
        <v>0.34708365138314301</v>
      </c>
      <c r="J12" s="17">
        <v>0.45395047144374401</v>
      </c>
      <c r="K12" s="17">
        <v>0.33953685393058902</v>
      </c>
      <c r="L12" s="17">
        <v>0.41571684481140603</v>
      </c>
      <c r="M12" s="17"/>
      <c r="N12" s="17">
        <v>0.38997471291791702</v>
      </c>
      <c r="O12" s="17">
        <v>0.431601670322734</v>
      </c>
      <c r="P12" s="17">
        <v>0.38002164208080402</v>
      </c>
      <c r="Q12" s="17">
        <v>0.37302850691595002</v>
      </c>
      <c r="R12" s="17"/>
      <c r="S12" s="17">
        <v>0.483333333333333</v>
      </c>
      <c r="T12" s="17">
        <v>0.4</v>
      </c>
      <c r="U12" s="17">
        <v>0.29411764705882398</v>
      </c>
      <c r="V12" s="17">
        <v>0.365079365079365</v>
      </c>
      <c r="W12" s="17">
        <v>0.38983050847457601</v>
      </c>
      <c r="X12" s="17">
        <v>0.329113924050633</v>
      </c>
      <c r="Y12" s="17">
        <v>0.4</v>
      </c>
      <c r="Z12" s="17">
        <v>0.46511627906976699</v>
      </c>
      <c r="AA12" s="17">
        <v>0.43333333333333302</v>
      </c>
      <c r="AB12" s="17"/>
      <c r="AC12" s="17">
        <v>0.42090881051262702</v>
      </c>
      <c r="AD12" s="17">
        <v>0.39708565802561702</v>
      </c>
      <c r="AE12" s="17">
        <v>0.29958779669980901</v>
      </c>
      <c r="AF12" s="17"/>
      <c r="AG12" s="17">
        <v>0.37082324123907001</v>
      </c>
      <c r="AH12" s="17">
        <v>0.43942607881296902</v>
      </c>
      <c r="AI12" s="17">
        <v>0.45636323530095502</v>
      </c>
      <c r="AJ12" s="17">
        <v>0</v>
      </c>
      <c r="AK12" s="17">
        <v>0.24410624997827399</v>
      </c>
      <c r="AL12" s="17"/>
      <c r="AM12" s="17">
        <v>0.45543684640562099</v>
      </c>
      <c r="AN12" s="17">
        <v>0.39680738597950499</v>
      </c>
      <c r="AO12" s="17">
        <v>0.38367296043690502</v>
      </c>
      <c r="AP12" s="17">
        <v>0.437908715706878</v>
      </c>
      <c r="AQ12" s="17">
        <v>0.20666216223834599</v>
      </c>
      <c r="AR12" s="17"/>
      <c r="AS12" s="17">
        <v>0.37265630844014003</v>
      </c>
      <c r="AT12" s="17">
        <v>0.420576545419379</v>
      </c>
      <c r="AU12" s="17">
        <v>0.38659114728060801</v>
      </c>
      <c r="AV12" s="17">
        <v>0.40202012746274701</v>
      </c>
      <c r="AW12" s="17"/>
      <c r="AX12" s="17">
        <v>0.411641707371245</v>
      </c>
      <c r="AY12" s="17"/>
      <c r="AZ12" s="17">
        <v>0.40910735503002998</v>
      </c>
      <c r="BA12" s="17">
        <v>0.40877610935382702</v>
      </c>
      <c r="BB12" s="17">
        <v>0.35511795805366397</v>
      </c>
      <c r="BC12" s="17"/>
      <c r="BD12" s="17">
        <v>0.39553429139749102</v>
      </c>
      <c r="BE12" s="17">
        <v>0.38836950788145203</v>
      </c>
    </row>
    <row r="13" spans="2:57" x14ac:dyDescent="0.35">
      <c r="B13" s="18" t="s">
        <v>123</v>
      </c>
      <c r="C13" s="19">
        <v>0.13295476761566599</v>
      </c>
      <c r="D13" s="19">
        <v>0.12718715578867601</v>
      </c>
      <c r="E13" s="19">
        <v>0.136971874472157</v>
      </c>
      <c r="F13" s="19"/>
      <c r="G13" s="19">
        <v>0.152335460580212</v>
      </c>
      <c r="H13" s="19">
        <v>0.1402613693161</v>
      </c>
      <c r="I13" s="19">
        <v>0.15483290169084599</v>
      </c>
      <c r="J13" s="19">
        <v>8.9545495535319999E-2</v>
      </c>
      <c r="K13" s="19">
        <v>0.12576405044716299</v>
      </c>
      <c r="L13" s="19">
        <v>0.110356677200058</v>
      </c>
      <c r="M13" s="19"/>
      <c r="N13" s="19">
        <v>0.125750008616308</v>
      </c>
      <c r="O13" s="19">
        <v>0.157656584604913</v>
      </c>
      <c r="P13" s="19">
        <v>0.124583640781788</v>
      </c>
      <c r="Q13" s="19">
        <v>0.11521173243362</v>
      </c>
      <c r="R13" s="19"/>
      <c r="S13" s="19">
        <v>0.141666666666667</v>
      </c>
      <c r="T13" s="19">
        <v>0.161904761904762</v>
      </c>
      <c r="U13" s="19">
        <v>0.11764705882352899</v>
      </c>
      <c r="V13" s="19">
        <v>9.5238095238095205E-2</v>
      </c>
      <c r="W13" s="19">
        <v>0.20338983050847501</v>
      </c>
      <c r="X13" s="19">
        <v>0.164556962025316</v>
      </c>
      <c r="Y13" s="19">
        <v>0.1</v>
      </c>
      <c r="Z13" s="19">
        <v>0.116279069767442</v>
      </c>
      <c r="AA13" s="19">
        <v>8.8888888888888906E-2</v>
      </c>
      <c r="AB13" s="19"/>
      <c r="AC13" s="19">
        <v>7.6810842486257594E-2</v>
      </c>
      <c r="AD13" s="19">
        <v>0.14533835438071699</v>
      </c>
      <c r="AE13" s="19">
        <v>0.23666795674813201</v>
      </c>
      <c r="AF13" s="19"/>
      <c r="AG13" s="19">
        <v>0.120703906086664</v>
      </c>
      <c r="AH13" s="19">
        <v>0.13661870464832401</v>
      </c>
      <c r="AI13" s="19">
        <v>0.102492586152495</v>
      </c>
      <c r="AJ13" s="19">
        <v>0.18883113101711901</v>
      </c>
      <c r="AK13" s="19">
        <v>0.20346393633205501</v>
      </c>
      <c r="AL13" s="19"/>
      <c r="AM13" s="19">
        <v>0.12261904888264299</v>
      </c>
      <c r="AN13" s="19">
        <v>9.0784512351403002E-2</v>
      </c>
      <c r="AO13" s="19">
        <v>0.12892387056924301</v>
      </c>
      <c r="AP13" s="19">
        <v>0.123758095995133</v>
      </c>
      <c r="AQ13" s="19">
        <v>0.17191585991500799</v>
      </c>
      <c r="AR13" s="19"/>
      <c r="AS13" s="19">
        <v>9.6549848975192906E-2</v>
      </c>
      <c r="AT13" s="19">
        <v>0.141425930735085</v>
      </c>
      <c r="AU13" s="19">
        <v>0.152295101129866</v>
      </c>
      <c r="AV13" s="19">
        <v>0.14895520622450001</v>
      </c>
      <c r="AW13" s="19"/>
      <c r="AX13" s="19">
        <v>0.132262814168119</v>
      </c>
      <c r="AY13" s="19"/>
      <c r="AZ13" s="19">
        <v>0.14972007201818899</v>
      </c>
      <c r="BA13" s="19">
        <v>0.12959721780001299</v>
      </c>
      <c r="BB13" s="19">
        <v>0.11923586556112099</v>
      </c>
      <c r="BC13" s="19"/>
      <c r="BD13" s="19">
        <v>0.15869734446231501</v>
      </c>
      <c r="BE13" s="19">
        <v>0.128849273429884</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E18"/>
  <sheetViews>
    <sheetView showGridLines="0" topLeftCell="A6" workbookViewId="0">
      <pane xSplit="2" topLeftCell="A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0.144770681384772</v>
      </c>
      <c r="D9" s="17">
        <v>0.160463075511975</v>
      </c>
      <c r="E9" s="17">
        <v>0.13622258313114599</v>
      </c>
      <c r="F9" s="17"/>
      <c r="G9" s="17">
        <v>8.4458579646815399E-2</v>
      </c>
      <c r="H9" s="17">
        <v>0.111796518839304</v>
      </c>
      <c r="I9" s="17">
        <v>0.16203251521603501</v>
      </c>
      <c r="J9" s="17">
        <v>0.181943054028185</v>
      </c>
      <c r="K9" s="17">
        <v>0.15007123683687501</v>
      </c>
      <c r="L9" s="17">
        <v>0.210784486918144</v>
      </c>
      <c r="M9" s="17"/>
      <c r="N9" s="17">
        <v>0.151093518680088</v>
      </c>
      <c r="O9" s="17">
        <v>0.14332554763387301</v>
      </c>
      <c r="P9" s="17">
        <v>0.13765661944747201</v>
      </c>
      <c r="Q9" s="17">
        <v>0.12427982500670499</v>
      </c>
      <c r="R9" s="17"/>
      <c r="S9" s="17">
        <v>0.125</v>
      </c>
      <c r="T9" s="17">
        <v>0.17142857142857101</v>
      </c>
      <c r="U9" s="17">
        <v>0.29411764705882398</v>
      </c>
      <c r="V9" s="17">
        <v>0.14285714285714299</v>
      </c>
      <c r="W9" s="17">
        <v>0.11864406779661001</v>
      </c>
      <c r="X9" s="17">
        <v>0.151898734177215</v>
      </c>
      <c r="Y9" s="17">
        <v>0.128571428571429</v>
      </c>
      <c r="Z9" s="17">
        <v>0.13953488372093001</v>
      </c>
      <c r="AA9" s="17">
        <v>4.4444444444444398E-2</v>
      </c>
      <c r="AB9" s="17"/>
      <c r="AC9" s="17">
        <v>0.12390966894902899</v>
      </c>
      <c r="AD9" s="17">
        <v>0.157818786854756</v>
      </c>
      <c r="AE9" s="17">
        <v>0.16170751573487199</v>
      </c>
      <c r="AF9" s="17"/>
      <c r="AG9" s="17">
        <v>0.15082898760885199</v>
      </c>
      <c r="AH9" s="17">
        <v>0.124205446956365</v>
      </c>
      <c r="AI9" s="17">
        <v>0.141342476419136</v>
      </c>
      <c r="AJ9" s="17">
        <v>0.21919825984191299</v>
      </c>
      <c r="AK9" s="17">
        <v>0.187208955566464</v>
      </c>
      <c r="AL9" s="17"/>
      <c r="AM9" s="17">
        <v>0.12580010254903601</v>
      </c>
      <c r="AN9" s="17">
        <v>0.13367675460595699</v>
      </c>
      <c r="AO9" s="17">
        <v>0.149232630732057</v>
      </c>
      <c r="AP9" s="17">
        <v>0.16300372257592699</v>
      </c>
      <c r="AQ9" s="17">
        <v>8.2302763226596798E-2</v>
      </c>
      <c r="AR9" s="17"/>
      <c r="AS9" s="17">
        <v>0.116601158563596</v>
      </c>
      <c r="AT9" s="17">
        <v>0.16163869360988301</v>
      </c>
      <c r="AU9" s="17">
        <v>0.18561128461746701</v>
      </c>
      <c r="AV9" s="17">
        <v>9.6597727816976703E-2</v>
      </c>
      <c r="AW9" s="17"/>
      <c r="AX9" s="17">
        <v>0.14923082245256999</v>
      </c>
      <c r="AY9" s="17"/>
      <c r="AZ9" s="17">
        <v>0.153120341537265</v>
      </c>
      <c r="BA9" s="17">
        <v>0.10914956941612899</v>
      </c>
      <c r="BB9" s="17">
        <v>0.175953455662303</v>
      </c>
      <c r="BC9" s="17"/>
      <c r="BD9" s="17">
        <v>0.16416115815509899</v>
      </c>
      <c r="BE9" s="17">
        <v>0.121250173847247</v>
      </c>
    </row>
    <row r="10" spans="2:57" x14ac:dyDescent="0.35">
      <c r="B10" s="18" t="s">
        <v>120</v>
      </c>
      <c r="C10" s="17">
        <v>0.33460649977613699</v>
      </c>
      <c r="D10" s="17">
        <v>0.307005943274404</v>
      </c>
      <c r="E10" s="17">
        <v>0.34770995084698503</v>
      </c>
      <c r="F10" s="17"/>
      <c r="G10" s="17">
        <v>0.302617301804114</v>
      </c>
      <c r="H10" s="17">
        <v>0.27465082888838699</v>
      </c>
      <c r="I10" s="17">
        <v>0.335632707447718</v>
      </c>
      <c r="J10" s="17">
        <v>0.35823680848362999</v>
      </c>
      <c r="K10" s="17">
        <v>0.44706604777910097</v>
      </c>
      <c r="L10" s="17">
        <v>0.32705712695057798</v>
      </c>
      <c r="M10" s="17"/>
      <c r="N10" s="17">
        <v>0.36118819449044398</v>
      </c>
      <c r="O10" s="17">
        <v>0.33138486886976998</v>
      </c>
      <c r="P10" s="17">
        <v>0.26855061230225802</v>
      </c>
      <c r="Q10" s="17">
        <v>0.28135475584994302</v>
      </c>
      <c r="R10" s="17"/>
      <c r="S10" s="17">
        <v>0.36666666666666697</v>
      </c>
      <c r="T10" s="17">
        <v>0.314285714285714</v>
      </c>
      <c r="U10" s="17">
        <v>0.32352941176470601</v>
      </c>
      <c r="V10" s="17">
        <v>0.30158730158730201</v>
      </c>
      <c r="W10" s="17">
        <v>0.355932203389831</v>
      </c>
      <c r="X10" s="17">
        <v>0.354430379746835</v>
      </c>
      <c r="Y10" s="17">
        <v>0.32857142857142901</v>
      </c>
      <c r="Z10" s="17">
        <v>0.30232558139534899</v>
      </c>
      <c r="AA10" s="17">
        <v>0.344444444444444</v>
      </c>
      <c r="AB10" s="17"/>
      <c r="AC10" s="17">
        <v>0.37240074268157802</v>
      </c>
      <c r="AD10" s="17">
        <v>0.333719390413237</v>
      </c>
      <c r="AE10" s="17">
        <v>0.217165414677571</v>
      </c>
      <c r="AF10" s="17"/>
      <c r="AG10" s="17">
        <v>0.38458767564553298</v>
      </c>
      <c r="AH10" s="17">
        <v>0.31001861450850898</v>
      </c>
      <c r="AI10" s="17">
        <v>0.36007005991577501</v>
      </c>
      <c r="AJ10" s="17">
        <v>0.38833271959647497</v>
      </c>
      <c r="AK10" s="17">
        <v>0.327405853530707</v>
      </c>
      <c r="AL10" s="17"/>
      <c r="AM10" s="17">
        <v>0.38629741451159999</v>
      </c>
      <c r="AN10" s="17">
        <v>0.36330969837944899</v>
      </c>
      <c r="AO10" s="17">
        <v>0.34389612570421202</v>
      </c>
      <c r="AP10" s="17">
        <v>0.31442600622257999</v>
      </c>
      <c r="AQ10" s="17">
        <v>0.133976304565255</v>
      </c>
      <c r="AR10" s="17"/>
      <c r="AS10" s="17">
        <v>0.34062402685704601</v>
      </c>
      <c r="AT10" s="17">
        <v>0.33649939514327598</v>
      </c>
      <c r="AU10" s="17">
        <v>0.39210024877224497</v>
      </c>
      <c r="AV10" s="17">
        <v>0.23859744438396399</v>
      </c>
      <c r="AW10" s="17"/>
      <c r="AX10" s="17">
        <v>0.33770983341210098</v>
      </c>
      <c r="AY10" s="17"/>
      <c r="AZ10" s="17">
        <v>0.31394507356664503</v>
      </c>
      <c r="BA10" s="17">
        <v>0.33146429223936702</v>
      </c>
      <c r="BB10" s="17">
        <v>0.35328234599390301</v>
      </c>
      <c r="BC10" s="17"/>
      <c r="BD10" s="17">
        <v>0.33394930948078699</v>
      </c>
      <c r="BE10" s="17">
        <v>0.310121963400734</v>
      </c>
    </row>
    <row r="11" spans="2:57" x14ac:dyDescent="0.35">
      <c r="B11" s="18" t="s">
        <v>121</v>
      </c>
      <c r="C11" s="17">
        <v>0.257442292966307</v>
      </c>
      <c r="D11" s="17">
        <v>0.20162781085881601</v>
      </c>
      <c r="E11" s="17">
        <v>0.291477600408865</v>
      </c>
      <c r="F11" s="17"/>
      <c r="G11" s="17">
        <v>0.22653060958445301</v>
      </c>
      <c r="H11" s="17">
        <v>0.23441868849648301</v>
      </c>
      <c r="I11" s="17">
        <v>0.24550991613144801</v>
      </c>
      <c r="J11" s="17">
        <v>0.313343805667468</v>
      </c>
      <c r="K11" s="17">
        <v>0.233287456671251</v>
      </c>
      <c r="L11" s="17">
        <v>0.37658707459809099</v>
      </c>
      <c r="M11" s="17"/>
      <c r="N11" s="17">
        <v>0.27545850365904101</v>
      </c>
      <c r="O11" s="17">
        <v>0.223752850958196</v>
      </c>
      <c r="P11" s="17">
        <v>0.25393307200505</v>
      </c>
      <c r="Q11" s="17">
        <v>0.27234270619253098</v>
      </c>
      <c r="R11" s="17"/>
      <c r="S11" s="17">
        <v>0.19166666666666701</v>
      </c>
      <c r="T11" s="17">
        <v>0.24761904761904799</v>
      </c>
      <c r="U11" s="17">
        <v>0.17647058823529399</v>
      </c>
      <c r="V11" s="17">
        <v>0.33333333333333298</v>
      </c>
      <c r="W11" s="17">
        <v>0.27118644067796599</v>
      </c>
      <c r="X11" s="17">
        <v>0.253164556962025</v>
      </c>
      <c r="Y11" s="17">
        <v>0.27142857142857102</v>
      </c>
      <c r="Z11" s="17">
        <v>0.25581395348837199</v>
      </c>
      <c r="AA11" s="17">
        <v>0.33333333333333298</v>
      </c>
      <c r="AB11" s="17"/>
      <c r="AC11" s="17">
        <v>0.249272139115883</v>
      </c>
      <c r="AD11" s="17">
        <v>0.26212483372509698</v>
      </c>
      <c r="AE11" s="17">
        <v>0.28673351269233999</v>
      </c>
      <c r="AF11" s="17"/>
      <c r="AG11" s="17">
        <v>0.243927991206221</v>
      </c>
      <c r="AH11" s="17">
        <v>0.27489289958989199</v>
      </c>
      <c r="AI11" s="17">
        <v>0.218682883241923</v>
      </c>
      <c r="AJ11" s="17">
        <v>0.18883113101711901</v>
      </c>
      <c r="AK11" s="17">
        <v>0.27835096596877601</v>
      </c>
      <c r="AL11" s="17"/>
      <c r="AM11" s="17">
        <v>0.28472094150163002</v>
      </c>
      <c r="AN11" s="17">
        <v>0.304319521510795</v>
      </c>
      <c r="AO11" s="17">
        <v>0.25695973777968101</v>
      </c>
      <c r="AP11" s="17">
        <v>0.23927757113130199</v>
      </c>
      <c r="AQ11" s="17">
        <v>0.30805191146411998</v>
      </c>
      <c r="AR11" s="17"/>
      <c r="AS11" s="17">
        <v>0.26681741155414901</v>
      </c>
      <c r="AT11" s="17">
        <v>0.24114518701047</v>
      </c>
      <c r="AU11" s="17">
        <v>0.289420076357297</v>
      </c>
      <c r="AV11" s="17">
        <v>0.23400970638713101</v>
      </c>
      <c r="AW11" s="17"/>
      <c r="AX11" s="17">
        <v>0.25622992622644197</v>
      </c>
      <c r="AY11" s="17"/>
      <c r="AZ11" s="17">
        <v>0.248822664638219</v>
      </c>
      <c r="BA11" s="17">
        <v>0.248386868331544</v>
      </c>
      <c r="BB11" s="17">
        <v>0.27651257452253403</v>
      </c>
      <c r="BC11" s="17"/>
      <c r="BD11" s="17">
        <v>0.25508881090888502</v>
      </c>
      <c r="BE11" s="17">
        <v>0.24310519699503699</v>
      </c>
    </row>
    <row r="12" spans="2:57" x14ac:dyDescent="0.35">
      <c r="B12" s="18" t="s">
        <v>122</v>
      </c>
      <c r="C12" s="17">
        <v>0.197563782051033</v>
      </c>
      <c r="D12" s="17">
        <v>0.26904069633372801</v>
      </c>
      <c r="E12" s="17">
        <v>0.15645668980140301</v>
      </c>
      <c r="F12" s="17"/>
      <c r="G12" s="17">
        <v>0.31665425678744902</v>
      </c>
      <c r="H12" s="17">
        <v>0.27081641479055202</v>
      </c>
      <c r="I12" s="17">
        <v>0.18854798087538699</v>
      </c>
      <c r="J12" s="17">
        <v>0.119315066401797</v>
      </c>
      <c r="K12" s="17">
        <v>0.123638940854882</v>
      </c>
      <c r="L12" s="17">
        <v>8.5571311533186006E-2</v>
      </c>
      <c r="M12" s="17"/>
      <c r="N12" s="17">
        <v>0.15450130910036899</v>
      </c>
      <c r="O12" s="17">
        <v>0.24949042330576399</v>
      </c>
      <c r="P12" s="17">
        <v>0.236689585255933</v>
      </c>
      <c r="Q12" s="17">
        <v>0.24565352328908799</v>
      </c>
      <c r="R12" s="17"/>
      <c r="S12" s="17">
        <v>0.28333333333333299</v>
      </c>
      <c r="T12" s="17">
        <v>0.20952380952381</v>
      </c>
      <c r="U12" s="17">
        <v>0.14705882352941199</v>
      </c>
      <c r="V12" s="17">
        <v>0.126984126984127</v>
      </c>
      <c r="W12" s="17">
        <v>0.23728813559322001</v>
      </c>
      <c r="X12" s="17">
        <v>0.177215189873418</v>
      </c>
      <c r="Y12" s="17">
        <v>0.157142857142857</v>
      </c>
      <c r="Z12" s="17">
        <v>0.25581395348837199</v>
      </c>
      <c r="AA12" s="17">
        <v>0.17777777777777801</v>
      </c>
      <c r="AB12" s="17"/>
      <c r="AC12" s="17">
        <v>0.198706440689047</v>
      </c>
      <c r="AD12" s="17">
        <v>0.18649475074293501</v>
      </c>
      <c r="AE12" s="17">
        <v>0.21923661806921299</v>
      </c>
      <c r="AF12" s="17"/>
      <c r="AG12" s="17">
        <v>0.17956014134722101</v>
      </c>
      <c r="AH12" s="17">
        <v>0.23509697005114299</v>
      </c>
      <c r="AI12" s="17">
        <v>0.16134742342699199</v>
      </c>
      <c r="AJ12" s="17">
        <v>0</v>
      </c>
      <c r="AK12" s="17">
        <v>5.4498312208895103E-2</v>
      </c>
      <c r="AL12" s="17"/>
      <c r="AM12" s="17">
        <v>0.153613117822615</v>
      </c>
      <c r="AN12" s="17">
        <v>0.146554342949438</v>
      </c>
      <c r="AO12" s="17">
        <v>0.18213962243618401</v>
      </c>
      <c r="AP12" s="17">
        <v>0.218149600439069</v>
      </c>
      <c r="AQ12" s="17">
        <v>0.33312571980947298</v>
      </c>
      <c r="AR12" s="17"/>
      <c r="AS12" s="17">
        <v>0.155758401718425</v>
      </c>
      <c r="AT12" s="17">
        <v>0.212450904614296</v>
      </c>
      <c r="AU12" s="17">
        <v>0.110853932897962</v>
      </c>
      <c r="AV12" s="17">
        <v>0.35771634930308599</v>
      </c>
      <c r="AW12" s="17"/>
      <c r="AX12" s="17">
        <v>0.192614732920347</v>
      </c>
      <c r="AY12" s="17"/>
      <c r="AZ12" s="17">
        <v>0.190033317635625</v>
      </c>
      <c r="BA12" s="17">
        <v>0.25452034616566899</v>
      </c>
      <c r="BB12" s="17">
        <v>0.146788764447631</v>
      </c>
      <c r="BC12" s="17"/>
      <c r="BD12" s="17">
        <v>0.163082093422247</v>
      </c>
      <c r="BE12" s="17">
        <v>0.26929755643116499</v>
      </c>
    </row>
    <row r="13" spans="2:57" x14ac:dyDescent="0.35">
      <c r="B13" s="18" t="s">
        <v>123</v>
      </c>
      <c r="C13" s="19">
        <v>6.5616743821752005E-2</v>
      </c>
      <c r="D13" s="19">
        <v>6.1862474021076898E-2</v>
      </c>
      <c r="E13" s="19">
        <v>6.8133175811601304E-2</v>
      </c>
      <c r="F13" s="19"/>
      <c r="G13" s="19">
        <v>6.9739252177169503E-2</v>
      </c>
      <c r="H13" s="19">
        <v>0.108317548985273</v>
      </c>
      <c r="I13" s="19">
        <v>6.8276880329412995E-2</v>
      </c>
      <c r="J13" s="19">
        <v>2.716126541892E-2</v>
      </c>
      <c r="K13" s="19">
        <v>4.5936317857891901E-2</v>
      </c>
      <c r="L13" s="19">
        <v>0</v>
      </c>
      <c r="M13" s="19"/>
      <c r="N13" s="19">
        <v>5.7758474070058401E-2</v>
      </c>
      <c r="O13" s="19">
        <v>5.2046309232397198E-2</v>
      </c>
      <c r="P13" s="19">
        <v>0.103170110989286</v>
      </c>
      <c r="Q13" s="19">
        <v>7.6369189661733297E-2</v>
      </c>
      <c r="R13" s="19"/>
      <c r="S13" s="19">
        <v>3.3333333333333298E-2</v>
      </c>
      <c r="T13" s="19">
        <v>5.7142857142857099E-2</v>
      </c>
      <c r="U13" s="19">
        <v>5.8823529411764698E-2</v>
      </c>
      <c r="V13" s="19">
        <v>9.5238095238095205E-2</v>
      </c>
      <c r="W13" s="19">
        <v>1.6949152542372899E-2</v>
      </c>
      <c r="X13" s="19">
        <v>6.3291139240506306E-2</v>
      </c>
      <c r="Y13" s="19">
        <v>0.114285714285714</v>
      </c>
      <c r="Z13" s="19">
        <v>4.6511627906976702E-2</v>
      </c>
      <c r="AA13" s="19">
        <v>0.1</v>
      </c>
      <c r="AB13" s="19"/>
      <c r="AC13" s="19">
        <v>5.5711008564462199E-2</v>
      </c>
      <c r="AD13" s="19">
        <v>5.9842238263975701E-2</v>
      </c>
      <c r="AE13" s="19">
        <v>0.115156938826005</v>
      </c>
      <c r="AF13" s="19"/>
      <c r="AG13" s="19">
        <v>4.1095204192172399E-2</v>
      </c>
      <c r="AH13" s="19">
        <v>5.5786068894090601E-2</v>
      </c>
      <c r="AI13" s="19">
        <v>0.118557156996174</v>
      </c>
      <c r="AJ13" s="19">
        <v>0.20363788954449299</v>
      </c>
      <c r="AK13" s="19">
        <v>0.15253591272515701</v>
      </c>
      <c r="AL13" s="19"/>
      <c r="AM13" s="19">
        <v>4.9568423615120497E-2</v>
      </c>
      <c r="AN13" s="19">
        <v>5.2139682554361098E-2</v>
      </c>
      <c r="AO13" s="19">
        <v>6.7771883347866504E-2</v>
      </c>
      <c r="AP13" s="19">
        <v>6.5143099631120804E-2</v>
      </c>
      <c r="AQ13" s="19">
        <v>0.142543300934554</v>
      </c>
      <c r="AR13" s="19"/>
      <c r="AS13" s="19">
        <v>0.120199001306784</v>
      </c>
      <c r="AT13" s="19">
        <v>4.8265819622074498E-2</v>
      </c>
      <c r="AU13" s="19">
        <v>2.2014457355029202E-2</v>
      </c>
      <c r="AV13" s="19">
        <v>7.3078772108842394E-2</v>
      </c>
      <c r="AW13" s="19"/>
      <c r="AX13" s="19">
        <v>6.4214684988540799E-2</v>
      </c>
      <c r="AY13" s="19"/>
      <c r="AZ13" s="19">
        <v>9.4078602622246404E-2</v>
      </c>
      <c r="BA13" s="19">
        <v>5.64789238472913E-2</v>
      </c>
      <c r="BB13" s="19">
        <v>4.7462859373629603E-2</v>
      </c>
      <c r="BC13" s="19"/>
      <c r="BD13" s="19">
        <v>8.3718628032982106E-2</v>
      </c>
      <c r="BE13" s="19">
        <v>5.6225109325817799E-2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E18"/>
  <sheetViews>
    <sheetView showGridLines="0" topLeftCell="A5"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0.21274862019912699</v>
      </c>
      <c r="D9" s="17">
        <v>0.22119347193534</v>
      </c>
      <c r="E9" s="17">
        <v>0.20878247123076499</v>
      </c>
      <c r="F9" s="17"/>
      <c r="G9" s="17">
        <v>0.17979813956306001</v>
      </c>
      <c r="H9" s="17">
        <v>0.173709721560036</v>
      </c>
      <c r="I9" s="17">
        <v>0.206418932036701</v>
      </c>
      <c r="J9" s="17">
        <v>0.232390087586856</v>
      </c>
      <c r="K9" s="17">
        <v>0.25981915914324</v>
      </c>
      <c r="L9" s="17">
        <v>0.31982897205647798</v>
      </c>
      <c r="M9" s="17"/>
      <c r="N9" s="17">
        <v>0.24863171110052401</v>
      </c>
      <c r="O9" s="17">
        <v>0.202305443417543</v>
      </c>
      <c r="P9" s="17">
        <v>0.13034577150193</v>
      </c>
      <c r="Q9" s="17">
        <v>0.161055362104112</v>
      </c>
      <c r="R9" s="17"/>
      <c r="S9" s="17">
        <v>0.141666666666667</v>
      </c>
      <c r="T9" s="17">
        <v>0.32380952380952399</v>
      </c>
      <c r="U9" s="17">
        <v>0.26470588235294101</v>
      </c>
      <c r="V9" s="17">
        <v>0.126984126984127</v>
      </c>
      <c r="W9" s="17">
        <v>0.322033898305085</v>
      </c>
      <c r="X9" s="17">
        <v>0.215189873417722</v>
      </c>
      <c r="Y9" s="17">
        <v>0.185714285714286</v>
      </c>
      <c r="Z9" s="17">
        <v>0.162790697674419</v>
      </c>
      <c r="AA9" s="17">
        <v>0.155555555555556</v>
      </c>
      <c r="AB9" s="17"/>
      <c r="AC9" s="17">
        <v>0.173174989772686</v>
      </c>
      <c r="AD9" s="17">
        <v>0.226135047364942</v>
      </c>
      <c r="AE9" s="17">
        <v>0.26440024922685801</v>
      </c>
      <c r="AF9" s="17"/>
      <c r="AG9" s="17">
        <v>0.17535663694862</v>
      </c>
      <c r="AH9" s="17">
        <v>0.218201402911437</v>
      </c>
      <c r="AI9" s="17">
        <v>0.27059102842001098</v>
      </c>
      <c r="AJ9" s="17">
        <v>0.21919825984191299</v>
      </c>
      <c r="AK9" s="17">
        <v>0.26643353431497802</v>
      </c>
      <c r="AL9" s="17"/>
      <c r="AM9" s="17">
        <v>0.13389012441489501</v>
      </c>
      <c r="AN9" s="17">
        <v>0.17813490414949601</v>
      </c>
      <c r="AO9" s="17">
        <v>0.22016712235913499</v>
      </c>
      <c r="AP9" s="17">
        <v>0.22645844057456199</v>
      </c>
      <c r="AQ9" s="17">
        <v>0.30537900254225497</v>
      </c>
      <c r="AR9" s="17"/>
      <c r="AS9" s="17">
        <v>0.189660136522839</v>
      </c>
      <c r="AT9" s="17">
        <v>0.19837302513376101</v>
      </c>
      <c r="AU9" s="17">
        <v>0.26749805125787202</v>
      </c>
      <c r="AV9" s="17">
        <v>0.20890002421100601</v>
      </c>
      <c r="AW9" s="17"/>
      <c r="AX9" s="17">
        <v>0.217509522706516</v>
      </c>
      <c r="AY9" s="17"/>
      <c r="AZ9" s="17">
        <v>0.21387063280420099</v>
      </c>
      <c r="BA9" s="17">
        <v>0.187334004894853</v>
      </c>
      <c r="BB9" s="17">
        <v>0.23819422948569099</v>
      </c>
      <c r="BC9" s="17"/>
      <c r="BD9" s="17">
        <v>0.209392458712923</v>
      </c>
      <c r="BE9" s="17">
        <v>0.215856529837682</v>
      </c>
    </row>
    <row r="10" spans="2:57" x14ac:dyDescent="0.35">
      <c r="B10" s="18" t="s">
        <v>120</v>
      </c>
      <c r="C10" s="17">
        <v>0.303205346491209</v>
      </c>
      <c r="D10" s="17">
        <v>0.25924815731912798</v>
      </c>
      <c r="E10" s="17">
        <v>0.325780589640704</v>
      </c>
      <c r="F10" s="17"/>
      <c r="G10" s="17">
        <v>0.35840608099642202</v>
      </c>
      <c r="H10" s="17">
        <v>0.25356006795451203</v>
      </c>
      <c r="I10" s="17">
        <v>0.29030962921798698</v>
      </c>
      <c r="J10" s="17">
        <v>0.30317512579402001</v>
      </c>
      <c r="K10" s="17">
        <v>0.416625918354048</v>
      </c>
      <c r="L10" s="17">
        <v>0.21980929345851399</v>
      </c>
      <c r="M10" s="17"/>
      <c r="N10" s="17">
        <v>0.31477739878958699</v>
      </c>
      <c r="O10" s="17">
        <v>0.29623749457446402</v>
      </c>
      <c r="P10" s="17">
        <v>0.32306878517349702</v>
      </c>
      <c r="Q10" s="17">
        <v>0.22848054683500099</v>
      </c>
      <c r="R10" s="17"/>
      <c r="S10" s="17">
        <v>0.266666666666667</v>
      </c>
      <c r="T10" s="17">
        <v>0.238095238095238</v>
      </c>
      <c r="U10" s="17">
        <v>0.26470588235294101</v>
      </c>
      <c r="V10" s="17">
        <v>0.33333333333333298</v>
      </c>
      <c r="W10" s="17">
        <v>0.25423728813559299</v>
      </c>
      <c r="X10" s="17">
        <v>0.265822784810127</v>
      </c>
      <c r="Y10" s="17">
        <v>0.48571428571428599</v>
      </c>
      <c r="Z10" s="17">
        <v>0.372093023255814</v>
      </c>
      <c r="AA10" s="17">
        <v>0.33333333333333298</v>
      </c>
      <c r="AB10" s="17"/>
      <c r="AC10" s="17">
        <v>0.32278482480833098</v>
      </c>
      <c r="AD10" s="17">
        <v>0.29580868776865599</v>
      </c>
      <c r="AE10" s="17">
        <v>0.250982745320041</v>
      </c>
      <c r="AF10" s="17"/>
      <c r="AG10" s="17">
        <v>0.30247215754858803</v>
      </c>
      <c r="AH10" s="17">
        <v>0.30194259756691999</v>
      </c>
      <c r="AI10" s="17">
        <v>0.38867849762366902</v>
      </c>
      <c r="AJ10" s="17">
        <v>0.37352596106910102</v>
      </c>
      <c r="AK10" s="17">
        <v>0.20232623854947601</v>
      </c>
      <c r="AL10" s="17"/>
      <c r="AM10" s="17">
        <v>0.29957420481087599</v>
      </c>
      <c r="AN10" s="17">
        <v>0.27259679205964799</v>
      </c>
      <c r="AO10" s="17">
        <v>0.302501322353942</v>
      </c>
      <c r="AP10" s="17">
        <v>0.33016687235665199</v>
      </c>
      <c r="AQ10" s="17">
        <v>0.133976304565255</v>
      </c>
      <c r="AR10" s="17"/>
      <c r="AS10" s="17">
        <v>0.30995574619211402</v>
      </c>
      <c r="AT10" s="17">
        <v>0.313695444564773</v>
      </c>
      <c r="AU10" s="17">
        <v>0.304338344726863</v>
      </c>
      <c r="AV10" s="17">
        <v>0.26548700694056399</v>
      </c>
      <c r="AW10" s="17"/>
      <c r="AX10" s="17">
        <v>0.31012019359357201</v>
      </c>
      <c r="AY10" s="17"/>
      <c r="AZ10" s="17">
        <v>0.29959508129124801</v>
      </c>
      <c r="BA10" s="17">
        <v>0.29751930847893798</v>
      </c>
      <c r="BB10" s="17">
        <v>0.31662905505599598</v>
      </c>
      <c r="BC10" s="17"/>
      <c r="BD10" s="17">
        <v>0.33630241819259998</v>
      </c>
      <c r="BE10" s="17">
        <v>0.27165550714030401</v>
      </c>
    </row>
    <row r="11" spans="2:57" x14ac:dyDescent="0.35">
      <c r="B11" s="18" t="s">
        <v>121</v>
      </c>
      <c r="C11" s="17">
        <v>0.16390411916518299</v>
      </c>
      <c r="D11" s="17">
        <v>0.16207471758932901</v>
      </c>
      <c r="E11" s="17">
        <v>0.16575066065541699</v>
      </c>
      <c r="F11" s="17"/>
      <c r="G11" s="17">
        <v>0.193098599515692</v>
      </c>
      <c r="H11" s="17">
        <v>0.18203658405546599</v>
      </c>
      <c r="I11" s="17">
        <v>0.15955074831129901</v>
      </c>
      <c r="J11" s="17">
        <v>0.140183468918858</v>
      </c>
      <c r="K11" s="17">
        <v>0.11980925488828199</v>
      </c>
      <c r="L11" s="17">
        <v>0.22881804582930601</v>
      </c>
      <c r="M11" s="17"/>
      <c r="N11" s="17">
        <v>0.16213741391717901</v>
      </c>
      <c r="O11" s="17">
        <v>0.157470462873149</v>
      </c>
      <c r="P11" s="17">
        <v>0.19143894655506499</v>
      </c>
      <c r="Q11" s="17">
        <v>0.15998105756756001</v>
      </c>
      <c r="R11" s="17"/>
      <c r="S11" s="17">
        <v>0.17499999999999999</v>
      </c>
      <c r="T11" s="17">
        <v>0.133333333333333</v>
      </c>
      <c r="U11" s="17">
        <v>0.20588235294117599</v>
      </c>
      <c r="V11" s="17">
        <v>0.158730158730159</v>
      </c>
      <c r="W11" s="17">
        <v>0.186440677966102</v>
      </c>
      <c r="X11" s="17">
        <v>0.240506329113924</v>
      </c>
      <c r="Y11" s="17">
        <v>7.1428571428571397E-2</v>
      </c>
      <c r="Z11" s="17">
        <v>0.186046511627907</v>
      </c>
      <c r="AA11" s="17">
        <v>0.14444444444444399</v>
      </c>
      <c r="AB11" s="17"/>
      <c r="AC11" s="17">
        <v>0.156692002329194</v>
      </c>
      <c r="AD11" s="17">
        <v>0.17030204683583</v>
      </c>
      <c r="AE11" s="17">
        <v>0.164473970422225</v>
      </c>
      <c r="AF11" s="17"/>
      <c r="AG11" s="17">
        <v>0.157839797384868</v>
      </c>
      <c r="AH11" s="17">
        <v>0.17604889089623499</v>
      </c>
      <c r="AI11" s="17">
        <v>8.2739793843928405E-2</v>
      </c>
      <c r="AJ11" s="17">
        <v>0.20363788954449299</v>
      </c>
      <c r="AK11" s="17">
        <v>0.163234931597487</v>
      </c>
      <c r="AL11" s="17"/>
      <c r="AM11" s="17">
        <v>0.20237728996263099</v>
      </c>
      <c r="AN11" s="17">
        <v>0.153036636735846</v>
      </c>
      <c r="AO11" s="17">
        <v>0.17985387185952001</v>
      </c>
      <c r="AP11" s="17">
        <v>0.13985009826745401</v>
      </c>
      <c r="AQ11" s="17">
        <v>3.9307395106195298E-2</v>
      </c>
      <c r="AR11" s="17"/>
      <c r="AS11" s="17">
        <v>0.15836304371743301</v>
      </c>
      <c r="AT11" s="17">
        <v>0.16918306316986101</v>
      </c>
      <c r="AU11" s="17">
        <v>0.13400905643868499</v>
      </c>
      <c r="AV11" s="17">
        <v>0.20341671180752699</v>
      </c>
      <c r="AW11" s="17"/>
      <c r="AX11" s="17">
        <v>0.16325520208834499</v>
      </c>
      <c r="AY11" s="17"/>
      <c r="AZ11" s="17">
        <v>0.17270144230346801</v>
      </c>
      <c r="BA11" s="17">
        <v>0.15994744113345699</v>
      </c>
      <c r="BB11" s="17">
        <v>0.156102248665383</v>
      </c>
      <c r="BC11" s="17"/>
      <c r="BD11" s="17">
        <v>0.13421770912699499</v>
      </c>
      <c r="BE11" s="17">
        <v>0.194409178067255</v>
      </c>
    </row>
    <row r="12" spans="2:57" x14ac:dyDescent="0.35">
      <c r="B12" s="18" t="s">
        <v>122</v>
      </c>
      <c r="C12" s="17">
        <v>0.22514192461636001</v>
      </c>
      <c r="D12" s="17">
        <v>0.25216587210844699</v>
      </c>
      <c r="E12" s="17">
        <v>0.210307566471539</v>
      </c>
      <c r="F12" s="17"/>
      <c r="G12" s="17">
        <v>0.21841730474971</v>
      </c>
      <c r="H12" s="17">
        <v>0.27681050022848702</v>
      </c>
      <c r="I12" s="17">
        <v>0.24276169344252799</v>
      </c>
      <c r="J12" s="17">
        <v>0.231190121526655</v>
      </c>
      <c r="K12" s="17">
        <v>0.114881254014435</v>
      </c>
      <c r="L12" s="17">
        <v>0.15641920549771601</v>
      </c>
      <c r="M12" s="17"/>
      <c r="N12" s="17">
        <v>0.180718936109562</v>
      </c>
      <c r="O12" s="17">
        <v>0.27071402716523502</v>
      </c>
      <c r="P12" s="17">
        <v>0.26115474534106797</v>
      </c>
      <c r="Q12" s="17">
        <v>0.28508142517993801</v>
      </c>
      <c r="R12" s="17"/>
      <c r="S12" s="17">
        <v>0.3</v>
      </c>
      <c r="T12" s="17">
        <v>0.20952380952381</v>
      </c>
      <c r="U12" s="17">
        <v>0.17647058823529399</v>
      </c>
      <c r="V12" s="17">
        <v>0.25396825396825401</v>
      </c>
      <c r="W12" s="17">
        <v>0.152542372881356</v>
      </c>
      <c r="X12" s="17">
        <v>0.215189873417722</v>
      </c>
      <c r="Y12" s="17">
        <v>0.2</v>
      </c>
      <c r="Z12" s="17">
        <v>0.162790697674419</v>
      </c>
      <c r="AA12" s="17">
        <v>0.266666666666667</v>
      </c>
      <c r="AB12" s="17"/>
      <c r="AC12" s="17">
        <v>0.24056784651964</v>
      </c>
      <c r="AD12" s="17">
        <v>0.22899622120642399</v>
      </c>
      <c r="AE12" s="17">
        <v>0.19611871378985599</v>
      </c>
      <c r="AF12" s="17"/>
      <c r="AG12" s="17">
        <v>0.240006678673026</v>
      </c>
      <c r="AH12" s="17">
        <v>0.23701138061348301</v>
      </c>
      <c r="AI12" s="17">
        <v>0.154517525141707</v>
      </c>
      <c r="AJ12" s="17">
        <v>0.20363788954449299</v>
      </c>
      <c r="AK12" s="17">
        <v>0.19562909550616001</v>
      </c>
      <c r="AL12" s="17"/>
      <c r="AM12" s="17">
        <v>0.307921896352152</v>
      </c>
      <c r="AN12" s="17">
        <v>0.27881841303507199</v>
      </c>
      <c r="AO12" s="17">
        <v>0.19809514772782899</v>
      </c>
      <c r="AP12" s="17">
        <v>0.20327218773716099</v>
      </c>
      <c r="AQ12" s="17">
        <v>0.42666838832723403</v>
      </c>
      <c r="AR12" s="17"/>
      <c r="AS12" s="17">
        <v>0.25656106163523801</v>
      </c>
      <c r="AT12" s="17">
        <v>0.24407824631686401</v>
      </c>
      <c r="AU12" s="17">
        <v>0.18647856556599501</v>
      </c>
      <c r="AV12" s="17">
        <v>0.181230783473981</v>
      </c>
      <c r="AW12" s="17"/>
      <c r="AX12" s="17">
        <v>0.22821202530628801</v>
      </c>
      <c r="AY12" s="17"/>
      <c r="AZ12" s="17">
        <v>0.23500431795605201</v>
      </c>
      <c r="BA12" s="17">
        <v>0.264101462582918</v>
      </c>
      <c r="BB12" s="17">
        <v>0.170473796812047</v>
      </c>
      <c r="BC12" s="17"/>
      <c r="BD12" s="17">
        <v>0.25533589502152099</v>
      </c>
      <c r="BE12" s="17">
        <v>0.201684363518743</v>
      </c>
    </row>
    <row r="13" spans="2:57" x14ac:dyDescent="0.35">
      <c r="B13" s="18" t="s">
        <v>123</v>
      </c>
      <c r="C13" s="19">
        <v>9.4999989528121401E-2</v>
      </c>
      <c r="D13" s="19">
        <v>0.10531778104775601</v>
      </c>
      <c r="E13" s="19">
        <v>8.9378712001575794E-2</v>
      </c>
      <c r="F13" s="19"/>
      <c r="G13" s="19">
        <v>5.0279875175115799E-2</v>
      </c>
      <c r="H13" s="19">
        <v>0.113883126201499</v>
      </c>
      <c r="I13" s="19">
        <v>0.100958996991486</v>
      </c>
      <c r="J13" s="19">
        <v>9.3061196173611402E-2</v>
      </c>
      <c r="K13" s="19">
        <v>8.8864413599994696E-2</v>
      </c>
      <c r="L13" s="19">
        <v>7.5124483157985797E-2</v>
      </c>
      <c r="M13" s="19"/>
      <c r="N13" s="19">
        <v>9.37345400831468E-2</v>
      </c>
      <c r="O13" s="19">
        <v>7.3272571969610303E-2</v>
      </c>
      <c r="P13" s="19">
        <v>9.3991751428440004E-2</v>
      </c>
      <c r="Q13" s="19">
        <v>0.16540160831338899</v>
      </c>
      <c r="R13" s="19"/>
      <c r="S13" s="19">
        <v>0.116666666666667</v>
      </c>
      <c r="T13" s="19">
        <v>9.5238095238095205E-2</v>
      </c>
      <c r="U13" s="19">
        <v>8.8235294117647106E-2</v>
      </c>
      <c r="V13" s="19">
        <v>0.126984126984127</v>
      </c>
      <c r="W13" s="19">
        <v>8.4745762711864403E-2</v>
      </c>
      <c r="X13" s="19">
        <v>6.3291139240506306E-2</v>
      </c>
      <c r="Y13" s="19">
        <v>5.7142857142857099E-2</v>
      </c>
      <c r="Z13" s="19">
        <v>0.116279069767442</v>
      </c>
      <c r="AA13" s="19">
        <v>0.1</v>
      </c>
      <c r="AB13" s="19"/>
      <c r="AC13" s="19">
        <v>0.106780336570149</v>
      </c>
      <c r="AD13" s="19">
        <v>7.8757996824147802E-2</v>
      </c>
      <c r="AE13" s="19">
        <v>0.124024321241021</v>
      </c>
      <c r="AF13" s="19"/>
      <c r="AG13" s="19">
        <v>0.124324729444898</v>
      </c>
      <c r="AH13" s="19">
        <v>6.6795728011925806E-2</v>
      </c>
      <c r="AI13" s="19">
        <v>0.103473154970685</v>
      </c>
      <c r="AJ13" s="19">
        <v>0</v>
      </c>
      <c r="AK13" s="19">
        <v>0.17237620003189899</v>
      </c>
      <c r="AL13" s="19"/>
      <c r="AM13" s="19">
        <v>5.6236484459445603E-2</v>
      </c>
      <c r="AN13" s="19">
        <v>0.117413254019938</v>
      </c>
      <c r="AO13" s="19">
        <v>9.9382535699573907E-2</v>
      </c>
      <c r="AP13" s="19">
        <v>0.10025240106416999</v>
      </c>
      <c r="AQ13" s="19">
        <v>9.4668909459060105E-2</v>
      </c>
      <c r="AR13" s="19"/>
      <c r="AS13" s="19">
        <v>8.5460011932375499E-2</v>
      </c>
      <c r="AT13" s="19">
        <v>7.4670220814741506E-2</v>
      </c>
      <c r="AU13" s="19">
        <v>0.10767598201058499</v>
      </c>
      <c r="AV13" s="19">
        <v>0.14096547356692199</v>
      </c>
      <c r="AW13" s="19"/>
      <c r="AX13" s="19">
        <v>8.0903056305279497E-2</v>
      </c>
      <c r="AY13" s="19"/>
      <c r="AZ13" s="19">
        <v>7.8828525645030206E-2</v>
      </c>
      <c r="BA13" s="19">
        <v>9.1097782909834599E-2</v>
      </c>
      <c r="BB13" s="19">
        <v>0.11860066998088201</v>
      </c>
      <c r="BC13" s="19"/>
      <c r="BD13" s="19">
        <v>6.4751518945960401E-2</v>
      </c>
      <c r="BE13" s="19">
        <v>0.116394421436016</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32" t="s">
        <v>229</v>
      </c>
      <c r="E2" s="28"/>
      <c r="F2" s="28"/>
      <c r="G2" s="28"/>
      <c r="H2" s="28"/>
      <c r="I2" s="28"/>
      <c r="J2" s="28"/>
      <c r="K2" s="28"/>
      <c r="L2" s="28"/>
      <c r="M2" s="28"/>
      <c r="N2" s="28"/>
      <c r="O2" s="28"/>
      <c r="P2" s="28"/>
      <c r="Q2" s="28"/>
    </row>
    <row r="6" spans="2:17" ht="50" customHeight="1" x14ac:dyDescent="0.35">
      <c r="B6" s="20" t="s">
        <v>15</v>
      </c>
      <c r="C6" s="20" t="s">
        <v>211</v>
      </c>
      <c r="D6" s="20" t="s">
        <v>212</v>
      </c>
      <c r="E6" s="20" t="s">
        <v>213</v>
      </c>
      <c r="F6" s="20" t="s">
        <v>214</v>
      </c>
      <c r="G6" s="20" t="s">
        <v>215</v>
      </c>
      <c r="H6" s="20" t="s">
        <v>216</v>
      </c>
      <c r="I6" s="20" t="s">
        <v>217</v>
      </c>
      <c r="J6" s="20" t="s">
        <v>218</v>
      </c>
      <c r="K6" s="20" t="s">
        <v>219</v>
      </c>
      <c r="L6" s="20" t="s">
        <v>220</v>
      </c>
      <c r="M6" s="20" t="s">
        <v>221</v>
      </c>
      <c r="N6" s="20" t="s">
        <v>222</v>
      </c>
      <c r="O6" s="20" t="s">
        <v>223</v>
      </c>
      <c r="P6" s="20" t="s">
        <v>224</v>
      </c>
    </row>
    <row r="7" spans="2:17" x14ac:dyDescent="0.35">
      <c r="B7" s="18" t="s">
        <v>225</v>
      </c>
      <c r="C7" s="17">
        <v>0.14611770839525601</v>
      </c>
      <c r="D7" s="17">
        <v>0.16639811454140899</v>
      </c>
      <c r="E7" s="17">
        <v>0.22236185557684099</v>
      </c>
      <c r="F7" s="17">
        <v>0.18610091459335901</v>
      </c>
      <c r="G7" s="17">
        <v>0.15779046308414901</v>
      </c>
      <c r="H7" s="17">
        <v>0.136419194918704</v>
      </c>
      <c r="I7" s="17">
        <v>0.25101423810721302</v>
      </c>
      <c r="J7" s="17">
        <v>0.16862653906151001</v>
      </c>
      <c r="K7" s="17">
        <v>0.14084592287484299</v>
      </c>
      <c r="L7" s="17">
        <v>0.15390088671789101</v>
      </c>
      <c r="M7" s="17">
        <v>0.18631676857954799</v>
      </c>
      <c r="N7" s="17">
        <v>0.15390765136156601</v>
      </c>
      <c r="O7" s="17">
        <v>0.214134445636466</v>
      </c>
      <c r="P7" s="17">
        <v>0.17619691937321899</v>
      </c>
    </row>
    <row r="8" spans="2:17" x14ac:dyDescent="0.35">
      <c r="B8" s="18" t="s">
        <v>226</v>
      </c>
      <c r="C8" s="17">
        <v>0.50656913904641998</v>
      </c>
      <c r="D8" s="17">
        <v>0.51478888624499197</v>
      </c>
      <c r="E8" s="17">
        <v>0.56917885498047305</v>
      </c>
      <c r="F8" s="17">
        <v>0.47422554706023701</v>
      </c>
      <c r="G8" s="17">
        <v>0.49106128786079201</v>
      </c>
      <c r="H8" s="17">
        <v>0.34924885098594199</v>
      </c>
      <c r="I8" s="17">
        <v>0.55201356633891496</v>
      </c>
      <c r="J8" s="17">
        <v>0.390811322570564</v>
      </c>
      <c r="K8" s="17">
        <v>0.40991104321912603</v>
      </c>
      <c r="L8" s="17">
        <v>0.47505440826619499</v>
      </c>
      <c r="M8" s="17">
        <v>0.48623916489310598</v>
      </c>
      <c r="N8" s="17">
        <v>0.46340152477483798</v>
      </c>
      <c r="O8" s="17">
        <v>0.55171833707742002</v>
      </c>
      <c r="P8" s="17">
        <v>0.53406029469678395</v>
      </c>
    </row>
    <row r="9" spans="2:17" x14ac:dyDescent="0.35">
      <c r="B9" s="18" t="s">
        <v>227</v>
      </c>
      <c r="C9" s="17">
        <v>0.233494984904313</v>
      </c>
      <c r="D9" s="17">
        <v>0.20734654240947301</v>
      </c>
      <c r="E9" s="17">
        <v>0.125206300300711</v>
      </c>
      <c r="F9" s="17">
        <v>0.21558882704037199</v>
      </c>
      <c r="G9" s="17">
        <v>0.183655727130631</v>
      </c>
      <c r="H9" s="17">
        <v>0.250437029924091</v>
      </c>
      <c r="I9" s="17">
        <v>8.8785533304141198E-2</v>
      </c>
      <c r="J9" s="17">
        <v>0.215840678606634</v>
      </c>
      <c r="K9" s="17">
        <v>0.26778199562449101</v>
      </c>
      <c r="L9" s="17">
        <v>0.25383419175102701</v>
      </c>
      <c r="M9" s="17">
        <v>0.188836629609513</v>
      </c>
      <c r="N9" s="17">
        <v>0.23959343723665699</v>
      </c>
      <c r="O9" s="17">
        <v>0.15627388367839401</v>
      </c>
      <c r="P9" s="17">
        <v>0.174586589973664</v>
      </c>
    </row>
    <row r="10" spans="2:17" x14ac:dyDescent="0.35">
      <c r="B10" s="18" t="s">
        <v>228</v>
      </c>
      <c r="C10" s="17">
        <v>7.6470352553818399E-2</v>
      </c>
      <c r="D10" s="17">
        <v>6.6177796511552395E-2</v>
      </c>
      <c r="E10" s="17">
        <v>3.88284618487739E-2</v>
      </c>
      <c r="F10" s="17">
        <v>5.9868310709399401E-2</v>
      </c>
      <c r="G10" s="17">
        <v>6.3412002972567702E-2</v>
      </c>
      <c r="H10" s="17">
        <v>8.4411977227143706E-2</v>
      </c>
      <c r="I10" s="17">
        <v>5.2440731022266401E-2</v>
      </c>
      <c r="J10" s="17">
        <v>7.4859182429582796E-2</v>
      </c>
      <c r="K10" s="17">
        <v>0.118725423907229</v>
      </c>
      <c r="L10" s="17">
        <v>7.8546538881489297E-2</v>
      </c>
      <c r="M10" s="17">
        <v>7.2450079508973503E-2</v>
      </c>
      <c r="N10" s="17">
        <v>6.0702377871887897E-2</v>
      </c>
      <c r="O10" s="17">
        <v>4.3129230120919203E-2</v>
      </c>
      <c r="P10" s="17">
        <v>7.0489317043267205E-2</v>
      </c>
    </row>
    <row r="11" spans="2:17" x14ac:dyDescent="0.35">
      <c r="B11" s="18" t="s">
        <v>81</v>
      </c>
      <c r="C11" s="17">
        <v>3.7347815100192298E-2</v>
      </c>
      <c r="D11" s="17">
        <v>4.5288660292574098E-2</v>
      </c>
      <c r="E11" s="17">
        <v>4.4424527293201198E-2</v>
      </c>
      <c r="F11" s="17">
        <v>6.4216400596632903E-2</v>
      </c>
      <c r="G11" s="17">
        <v>0.10408051895186</v>
      </c>
      <c r="H11" s="17">
        <v>0.17948294694412001</v>
      </c>
      <c r="I11" s="17">
        <v>5.5745931227464303E-2</v>
      </c>
      <c r="J11" s="17">
        <v>0.14986227733170901</v>
      </c>
      <c r="K11" s="17">
        <v>6.27356143743103E-2</v>
      </c>
      <c r="L11" s="17">
        <v>3.86639743833984E-2</v>
      </c>
      <c r="M11" s="17">
        <v>6.6157357408860501E-2</v>
      </c>
      <c r="N11" s="17">
        <v>8.2395008755051402E-2</v>
      </c>
      <c r="O11" s="17">
        <v>3.4744103486800897E-2</v>
      </c>
      <c r="P11" s="17">
        <v>4.4666878913065901E-2</v>
      </c>
    </row>
    <row r="12" spans="2:17" x14ac:dyDescent="0.35">
      <c r="B12" s="16"/>
      <c r="C12" s="16"/>
      <c r="D12" s="16"/>
      <c r="E12" s="16"/>
      <c r="F12" s="16"/>
      <c r="G12" s="16"/>
      <c r="H12" s="16"/>
      <c r="I12" s="16"/>
      <c r="J12" s="16"/>
      <c r="K12" s="16"/>
      <c r="L12" s="16"/>
      <c r="M12" s="16"/>
      <c r="N12" s="16"/>
      <c r="O12" s="16"/>
      <c r="P12" s="16"/>
    </row>
    <row r="13" spans="2:17" x14ac:dyDescent="0.35">
      <c r="B13" t="s">
        <v>86</v>
      </c>
    </row>
    <row r="14" spans="2:17" x14ac:dyDescent="0.35">
      <c r="B14" t="s">
        <v>87</v>
      </c>
    </row>
    <row r="18" spans="2:2" x14ac:dyDescent="0.35">
      <c r="B18"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E18"/>
  <sheetViews>
    <sheetView showGridLines="0" topLeftCell="A5" workbookViewId="0">
      <pane xSplit="2" topLeftCell="AM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0.14611770839525601</v>
      </c>
      <c r="D9" s="17">
        <v>0.16418731866980699</v>
      </c>
      <c r="E9" s="17">
        <v>0.13617788819454901</v>
      </c>
      <c r="F9" s="17"/>
      <c r="G9" s="17">
        <v>0.13496955354977699</v>
      </c>
      <c r="H9" s="17">
        <v>0.131649380864615</v>
      </c>
      <c r="I9" s="17">
        <v>0.15818014999396601</v>
      </c>
      <c r="J9" s="17">
        <v>0.196472700602246</v>
      </c>
      <c r="K9" s="17">
        <v>0.112540983741517</v>
      </c>
      <c r="L9" s="17">
        <v>0.10974475855435301</v>
      </c>
      <c r="M9" s="17"/>
      <c r="N9" s="17">
        <v>0.156171701387919</v>
      </c>
      <c r="O9" s="17">
        <v>0.13270286909395801</v>
      </c>
      <c r="P9" s="17">
        <v>0.148392374348295</v>
      </c>
      <c r="Q9" s="17">
        <v>0.116375045520172</v>
      </c>
      <c r="R9" s="17"/>
      <c r="S9" s="17">
        <v>0.1</v>
      </c>
      <c r="T9" s="17">
        <v>0.104761904761905</v>
      </c>
      <c r="U9" s="17">
        <v>0.20588235294117599</v>
      </c>
      <c r="V9" s="17">
        <v>0.158730158730159</v>
      </c>
      <c r="W9" s="17">
        <v>0.101694915254237</v>
      </c>
      <c r="X9" s="17">
        <v>0.139240506329114</v>
      </c>
      <c r="Y9" s="17">
        <v>0.2</v>
      </c>
      <c r="Z9" s="17">
        <v>0.209302325581395</v>
      </c>
      <c r="AA9" s="17">
        <v>0.16666666666666699</v>
      </c>
      <c r="AB9" s="17"/>
      <c r="AC9" s="17">
        <v>0.150885217669216</v>
      </c>
      <c r="AD9" s="17">
        <v>0.14517220061688299</v>
      </c>
      <c r="AE9" s="17">
        <v>0.125493871861308</v>
      </c>
      <c r="AF9" s="17"/>
      <c r="AG9" s="17">
        <v>0.18436719486560599</v>
      </c>
      <c r="AH9" s="17">
        <v>0.11827332126258901</v>
      </c>
      <c r="AI9" s="17">
        <v>8.6450641464934003E-2</v>
      </c>
      <c r="AJ9" s="17">
        <v>0.42283614938640601</v>
      </c>
      <c r="AK9" s="17">
        <v>0.19608300450736299</v>
      </c>
      <c r="AL9" s="17"/>
      <c r="AM9" s="17">
        <v>0.113610907291641</v>
      </c>
      <c r="AN9" s="17">
        <v>0.15823253891121999</v>
      </c>
      <c r="AO9" s="17">
        <v>0.13645167225323801</v>
      </c>
      <c r="AP9" s="17">
        <v>0.13229323474464699</v>
      </c>
      <c r="AQ9" s="17">
        <v>0.27011235611436801</v>
      </c>
      <c r="AR9" s="17"/>
      <c r="AS9" s="17">
        <v>0.136557400372048</v>
      </c>
      <c r="AT9" s="17">
        <v>0.149341617265005</v>
      </c>
      <c r="AU9" s="17">
        <v>0.11170286055033</v>
      </c>
      <c r="AV9" s="17">
        <v>0.20375761740717899</v>
      </c>
      <c r="AW9" s="17"/>
      <c r="AX9" s="17">
        <v>0.15368761647149501</v>
      </c>
      <c r="AY9" s="17"/>
      <c r="AZ9" s="17">
        <v>0.13138119837447601</v>
      </c>
      <c r="BA9" s="17">
        <v>0.174121538243737</v>
      </c>
      <c r="BB9" s="17">
        <v>0.124762871314963</v>
      </c>
      <c r="BC9" s="17"/>
      <c r="BD9" s="17">
        <v>0.15011698405826601</v>
      </c>
      <c r="BE9" s="17">
        <v>0.15168194041194399</v>
      </c>
    </row>
    <row r="10" spans="2:57" x14ac:dyDescent="0.35">
      <c r="B10" s="18" t="s">
        <v>226</v>
      </c>
      <c r="C10" s="17">
        <v>0.50656913904641998</v>
      </c>
      <c r="D10" s="17">
        <v>0.51414821544232103</v>
      </c>
      <c r="E10" s="17">
        <v>0.50449366961534803</v>
      </c>
      <c r="F10" s="17"/>
      <c r="G10" s="17">
        <v>0.490926634362787</v>
      </c>
      <c r="H10" s="17">
        <v>0.42645338559351198</v>
      </c>
      <c r="I10" s="17">
        <v>0.520057284126761</v>
      </c>
      <c r="J10" s="17">
        <v>0.52296308794256197</v>
      </c>
      <c r="K10" s="17">
        <v>0.536579400693177</v>
      </c>
      <c r="L10" s="17">
        <v>0.75138324195484196</v>
      </c>
      <c r="M10" s="17"/>
      <c r="N10" s="17">
        <v>0.53590082488030499</v>
      </c>
      <c r="O10" s="17">
        <v>0.45969514398176498</v>
      </c>
      <c r="P10" s="17">
        <v>0.493904485703132</v>
      </c>
      <c r="Q10" s="17">
        <v>0.47579916192904198</v>
      </c>
      <c r="R10" s="17"/>
      <c r="S10" s="17">
        <v>0.51666666666666705</v>
      </c>
      <c r="T10" s="17">
        <v>0.476190476190476</v>
      </c>
      <c r="U10" s="17">
        <v>0.41176470588235298</v>
      </c>
      <c r="V10" s="17">
        <v>0.55555555555555602</v>
      </c>
      <c r="W10" s="17">
        <v>0.50847457627118597</v>
      </c>
      <c r="X10" s="17">
        <v>0.544303797468354</v>
      </c>
      <c r="Y10" s="17">
        <v>0.55714285714285705</v>
      </c>
      <c r="Z10" s="17">
        <v>0.46511627906976699</v>
      </c>
      <c r="AA10" s="17">
        <v>0.51111111111111096</v>
      </c>
      <c r="AB10" s="17"/>
      <c r="AC10" s="17">
        <v>0.55777431098713903</v>
      </c>
      <c r="AD10" s="17">
        <v>0.50541911076909796</v>
      </c>
      <c r="AE10" s="17">
        <v>0.438797144139842</v>
      </c>
      <c r="AF10" s="17"/>
      <c r="AG10" s="17">
        <v>0.54318846947829602</v>
      </c>
      <c r="AH10" s="17">
        <v>0.50856964016692996</v>
      </c>
      <c r="AI10" s="17">
        <v>0.56645554135205201</v>
      </c>
      <c r="AJ10" s="17">
        <v>0.18883113101711901</v>
      </c>
      <c r="AK10" s="17">
        <v>0.37970477152123</v>
      </c>
      <c r="AL10" s="17"/>
      <c r="AM10" s="17">
        <v>0.432322026419031</v>
      </c>
      <c r="AN10" s="17">
        <v>0.48682717810930698</v>
      </c>
      <c r="AO10" s="17">
        <v>0.52585584873987801</v>
      </c>
      <c r="AP10" s="17">
        <v>0.53230925522698802</v>
      </c>
      <c r="AQ10" s="17">
        <v>0.25371468217870502</v>
      </c>
      <c r="AR10" s="17"/>
      <c r="AS10" s="17">
        <v>0.51069837007663099</v>
      </c>
      <c r="AT10" s="17">
        <v>0.51065704339558005</v>
      </c>
      <c r="AU10" s="17">
        <v>0.52222118653723804</v>
      </c>
      <c r="AV10" s="17">
        <v>0.46779836193006402</v>
      </c>
      <c r="AW10" s="17"/>
      <c r="AX10" s="17">
        <v>0.50978113947351</v>
      </c>
      <c r="AY10" s="17"/>
      <c r="AZ10" s="17">
        <v>0.44864071737217798</v>
      </c>
      <c r="BA10" s="17">
        <v>0.49531636888681901</v>
      </c>
      <c r="BB10" s="17">
        <v>0.58181616570745298</v>
      </c>
      <c r="BC10" s="17"/>
      <c r="BD10" s="17">
        <v>0.49109259155361401</v>
      </c>
      <c r="BE10" s="17">
        <v>0.51937878741280097</v>
      </c>
    </row>
    <row r="11" spans="2:57" x14ac:dyDescent="0.35">
      <c r="B11" s="18" t="s">
        <v>227</v>
      </c>
      <c r="C11" s="17">
        <v>0.233494984904313</v>
      </c>
      <c r="D11" s="17">
        <v>0.20815235173823499</v>
      </c>
      <c r="E11" s="17">
        <v>0.247266188273671</v>
      </c>
      <c r="F11" s="17"/>
      <c r="G11" s="17">
        <v>0.236660172275694</v>
      </c>
      <c r="H11" s="17">
        <v>0.28488756180297697</v>
      </c>
      <c r="I11" s="17">
        <v>0.24712813163418401</v>
      </c>
      <c r="J11" s="17">
        <v>0.18991260668012699</v>
      </c>
      <c r="K11" s="17">
        <v>0.21715022306599699</v>
      </c>
      <c r="L11" s="17">
        <v>7.9133536722354E-2</v>
      </c>
      <c r="M11" s="17"/>
      <c r="N11" s="17">
        <v>0.22018146126167701</v>
      </c>
      <c r="O11" s="17">
        <v>0.29247982805814599</v>
      </c>
      <c r="P11" s="17">
        <v>0.230497894224996</v>
      </c>
      <c r="Q11" s="17">
        <v>0.172697326822525</v>
      </c>
      <c r="R11" s="17"/>
      <c r="S11" s="17">
        <v>0.25</v>
      </c>
      <c r="T11" s="17">
        <v>0.30476190476190501</v>
      </c>
      <c r="U11" s="17">
        <v>0.26470588235294101</v>
      </c>
      <c r="V11" s="17">
        <v>0.126984126984127</v>
      </c>
      <c r="W11" s="17">
        <v>0.28813559322033899</v>
      </c>
      <c r="X11" s="17">
        <v>0.215189873417722</v>
      </c>
      <c r="Y11" s="17">
        <v>0.185714285714286</v>
      </c>
      <c r="Z11" s="17">
        <v>0.186046511627907</v>
      </c>
      <c r="AA11" s="17">
        <v>0.22222222222222199</v>
      </c>
      <c r="AB11" s="17"/>
      <c r="AC11" s="17">
        <v>0.22528700551483899</v>
      </c>
      <c r="AD11" s="17">
        <v>0.23675860070541699</v>
      </c>
      <c r="AE11" s="17">
        <v>0.25648227522468497</v>
      </c>
      <c r="AF11" s="17"/>
      <c r="AG11" s="17">
        <v>0.19498971281424299</v>
      </c>
      <c r="AH11" s="17">
        <v>0.25219825453042999</v>
      </c>
      <c r="AI11" s="17">
        <v>0.24315861852493501</v>
      </c>
      <c r="AJ11" s="17">
        <v>0</v>
      </c>
      <c r="AK11" s="17">
        <v>0.27225745679928998</v>
      </c>
      <c r="AL11" s="17"/>
      <c r="AM11" s="17">
        <v>0.28515694927923302</v>
      </c>
      <c r="AN11" s="17">
        <v>0.22731813858872199</v>
      </c>
      <c r="AO11" s="17">
        <v>0.22039306590066499</v>
      </c>
      <c r="AP11" s="17">
        <v>0.24309156917462801</v>
      </c>
      <c r="AQ11" s="17">
        <v>0.25453655371383999</v>
      </c>
      <c r="AR11" s="17"/>
      <c r="AS11" s="17">
        <v>0.204263462326497</v>
      </c>
      <c r="AT11" s="17">
        <v>0.25830899025284998</v>
      </c>
      <c r="AU11" s="17">
        <v>0.24012099440759599</v>
      </c>
      <c r="AV11" s="17">
        <v>0.216966881465779</v>
      </c>
      <c r="AW11" s="17"/>
      <c r="AX11" s="17">
        <v>0.23579494522595901</v>
      </c>
      <c r="AY11" s="17"/>
      <c r="AZ11" s="17">
        <v>0.29380263018047198</v>
      </c>
      <c r="BA11" s="17">
        <v>0.21886136448981999</v>
      </c>
      <c r="BB11" s="17">
        <v>0.191563757411467</v>
      </c>
      <c r="BC11" s="17"/>
      <c r="BD11" s="17">
        <v>0.24093295839498299</v>
      </c>
      <c r="BE11" s="17">
        <v>0.22147859752250901</v>
      </c>
    </row>
    <row r="12" spans="2:57" x14ac:dyDescent="0.35">
      <c r="B12" s="18" t="s">
        <v>228</v>
      </c>
      <c r="C12" s="17">
        <v>7.6470352553818399E-2</v>
      </c>
      <c r="D12" s="17">
        <v>9.0834056981084293E-2</v>
      </c>
      <c r="E12" s="17">
        <v>6.83825243104276E-2</v>
      </c>
      <c r="F12" s="17"/>
      <c r="G12" s="17">
        <v>0.123076851185751</v>
      </c>
      <c r="H12" s="17">
        <v>0.120236284545004</v>
      </c>
      <c r="I12" s="17">
        <v>5.3144987636183999E-2</v>
      </c>
      <c r="J12" s="17">
        <v>6.5150882404342594E-2</v>
      </c>
      <c r="K12" s="17">
        <v>3.1079083229513201E-2</v>
      </c>
      <c r="L12" s="17">
        <v>3.27395479136404E-2</v>
      </c>
      <c r="M12" s="17"/>
      <c r="N12" s="17">
        <v>5.8529555412183902E-2</v>
      </c>
      <c r="O12" s="17">
        <v>7.5389856259586399E-2</v>
      </c>
      <c r="P12" s="17">
        <v>9.8771758974810206E-2</v>
      </c>
      <c r="Q12" s="17">
        <v>0.14539550165332099</v>
      </c>
      <c r="R12" s="17"/>
      <c r="S12" s="17">
        <v>8.3333333333333301E-2</v>
      </c>
      <c r="T12" s="17">
        <v>7.6190476190476197E-2</v>
      </c>
      <c r="U12" s="17">
        <v>5.8823529411764698E-2</v>
      </c>
      <c r="V12" s="17">
        <v>0.126984126984127</v>
      </c>
      <c r="W12" s="17">
        <v>6.7796610169491497E-2</v>
      </c>
      <c r="X12" s="17">
        <v>6.3291139240506306E-2</v>
      </c>
      <c r="Y12" s="17">
        <v>4.2857142857142899E-2</v>
      </c>
      <c r="Z12" s="17">
        <v>0.116279069767442</v>
      </c>
      <c r="AA12" s="17">
        <v>6.6666666666666693E-2</v>
      </c>
      <c r="AB12" s="17"/>
      <c r="AC12" s="17">
        <v>3.8765600835988102E-2</v>
      </c>
      <c r="AD12" s="17">
        <v>7.1002116925227898E-2</v>
      </c>
      <c r="AE12" s="17">
        <v>0.12791432241725201</v>
      </c>
      <c r="AF12" s="17"/>
      <c r="AG12" s="17">
        <v>6.4429841402119603E-2</v>
      </c>
      <c r="AH12" s="17">
        <v>9.4285670703803504E-2</v>
      </c>
      <c r="AI12" s="17">
        <v>4.2808687374986498E-2</v>
      </c>
      <c r="AJ12" s="17">
        <v>0.18469483005198201</v>
      </c>
      <c r="AK12" s="17">
        <v>4.3645096269564802E-2</v>
      </c>
      <c r="AL12" s="17"/>
      <c r="AM12" s="17">
        <v>0.117552350707629</v>
      </c>
      <c r="AN12" s="17">
        <v>8.5511164920139701E-2</v>
      </c>
      <c r="AO12" s="17">
        <v>7.7078452345105006E-2</v>
      </c>
      <c r="AP12" s="17">
        <v>6.4384934880527003E-2</v>
      </c>
      <c r="AQ12" s="17">
        <v>0.16908256471923599</v>
      </c>
      <c r="AR12" s="17"/>
      <c r="AS12" s="17">
        <v>9.8636160476199303E-2</v>
      </c>
      <c r="AT12" s="17">
        <v>5.4272887744479997E-2</v>
      </c>
      <c r="AU12" s="17">
        <v>6.1106690926982898E-2</v>
      </c>
      <c r="AV12" s="17">
        <v>0.11147713919697801</v>
      </c>
      <c r="AW12" s="17"/>
      <c r="AX12" s="17">
        <v>6.7798476064207705E-2</v>
      </c>
      <c r="AY12" s="17"/>
      <c r="AZ12" s="17">
        <v>7.9331061671022704E-2</v>
      </c>
      <c r="BA12" s="17">
        <v>8.86626944533421E-2</v>
      </c>
      <c r="BB12" s="17">
        <v>5.8308214995937697E-2</v>
      </c>
      <c r="BC12" s="17"/>
      <c r="BD12" s="17">
        <v>6.7655245192248095E-2</v>
      </c>
      <c r="BE12" s="17">
        <v>9.1188995311011406E-2</v>
      </c>
    </row>
    <row r="13" spans="2:57" x14ac:dyDescent="0.35">
      <c r="B13" s="18" t="s">
        <v>81</v>
      </c>
      <c r="C13" s="19">
        <v>3.7347815100192298E-2</v>
      </c>
      <c r="D13" s="19">
        <v>2.2678057168552201E-2</v>
      </c>
      <c r="E13" s="19">
        <v>4.3679729606004802E-2</v>
      </c>
      <c r="F13" s="19"/>
      <c r="G13" s="19">
        <v>1.43667886259912E-2</v>
      </c>
      <c r="H13" s="19">
        <v>3.6773387193892997E-2</v>
      </c>
      <c r="I13" s="19">
        <v>2.1489446608905002E-2</v>
      </c>
      <c r="J13" s="19">
        <v>2.5500722370723101E-2</v>
      </c>
      <c r="K13" s="19">
        <v>0.102650309269796</v>
      </c>
      <c r="L13" s="19">
        <v>2.6998914854810301E-2</v>
      </c>
      <c r="M13" s="19"/>
      <c r="N13" s="19">
        <v>2.9216457057915601E-2</v>
      </c>
      <c r="O13" s="19">
        <v>3.97323026065452E-2</v>
      </c>
      <c r="P13" s="19">
        <v>2.84334867487674E-2</v>
      </c>
      <c r="Q13" s="19">
        <v>8.97329640749394E-2</v>
      </c>
      <c r="R13" s="19"/>
      <c r="S13" s="19">
        <v>0.05</v>
      </c>
      <c r="T13" s="19">
        <v>3.8095238095238099E-2</v>
      </c>
      <c r="U13" s="19">
        <v>5.8823529411764698E-2</v>
      </c>
      <c r="V13" s="19">
        <v>3.17460317460318E-2</v>
      </c>
      <c r="W13" s="19">
        <v>3.3898305084745797E-2</v>
      </c>
      <c r="X13" s="19">
        <v>3.7974683544303799E-2</v>
      </c>
      <c r="Y13" s="19">
        <v>1.4285714285714299E-2</v>
      </c>
      <c r="Z13" s="19">
        <v>2.32558139534884E-2</v>
      </c>
      <c r="AA13" s="19">
        <v>3.3333333333333298E-2</v>
      </c>
      <c r="AB13" s="19"/>
      <c r="AC13" s="19">
        <v>2.72878649928185E-2</v>
      </c>
      <c r="AD13" s="19">
        <v>4.1647970983374499E-2</v>
      </c>
      <c r="AE13" s="19">
        <v>5.1312386356913202E-2</v>
      </c>
      <c r="AF13" s="19"/>
      <c r="AG13" s="19">
        <v>1.30247814397348E-2</v>
      </c>
      <c r="AH13" s="19">
        <v>2.6673113336248201E-2</v>
      </c>
      <c r="AI13" s="19">
        <v>6.1126511283092003E-2</v>
      </c>
      <c r="AJ13" s="19">
        <v>0.20363788954449299</v>
      </c>
      <c r="AK13" s="19">
        <v>0.108309670902552</v>
      </c>
      <c r="AL13" s="19"/>
      <c r="AM13" s="19">
        <v>5.1357766302466502E-2</v>
      </c>
      <c r="AN13" s="19">
        <v>4.2110979470612098E-2</v>
      </c>
      <c r="AO13" s="19">
        <v>4.02209607611137E-2</v>
      </c>
      <c r="AP13" s="19">
        <v>2.79210059732104E-2</v>
      </c>
      <c r="AQ13" s="19">
        <v>5.2553843273850799E-2</v>
      </c>
      <c r="AR13" s="19"/>
      <c r="AS13" s="19">
        <v>4.9844606748626001E-2</v>
      </c>
      <c r="AT13" s="19">
        <v>2.74194613420852E-2</v>
      </c>
      <c r="AU13" s="19">
        <v>6.4848267577852503E-2</v>
      </c>
      <c r="AV13" s="19">
        <v>0</v>
      </c>
      <c r="AW13" s="19"/>
      <c r="AX13" s="19">
        <v>3.29378227648294E-2</v>
      </c>
      <c r="AY13" s="19"/>
      <c r="AZ13" s="19">
        <v>4.6844392401851599E-2</v>
      </c>
      <c r="BA13" s="19">
        <v>2.3038033926281998E-2</v>
      </c>
      <c r="BB13" s="19">
        <v>4.35489905701801E-2</v>
      </c>
      <c r="BC13" s="19"/>
      <c r="BD13" s="19">
        <v>5.0202220800888903E-2</v>
      </c>
      <c r="BE13" s="19">
        <v>1.62716793417347E-2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0.16639811454140899</v>
      </c>
      <c r="D9" s="17">
        <v>0.20978835362765599</v>
      </c>
      <c r="E9" s="17">
        <v>0.14166243216009999</v>
      </c>
      <c r="F9" s="17"/>
      <c r="G9" s="17">
        <v>0.219474310790091</v>
      </c>
      <c r="H9" s="17">
        <v>0.16374672844379101</v>
      </c>
      <c r="I9" s="17">
        <v>0.20233291554764801</v>
      </c>
      <c r="J9" s="17">
        <v>0.145063617367862</v>
      </c>
      <c r="K9" s="17">
        <v>0.106638510595139</v>
      </c>
      <c r="L9" s="17">
        <v>0.13077149592099799</v>
      </c>
      <c r="M9" s="17"/>
      <c r="N9" s="17">
        <v>0.175431866687393</v>
      </c>
      <c r="O9" s="17">
        <v>0.14769821599656499</v>
      </c>
      <c r="P9" s="17">
        <v>0.15879104164878199</v>
      </c>
      <c r="Q9" s="17">
        <v>0.162081079273446</v>
      </c>
      <c r="R9" s="17"/>
      <c r="S9" s="17">
        <v>0.16666666666666699</v>
      </c>
      <c r="T9" s="17">
        <v>0.104761904761905</v>
      </c>
      <c r="U9" s="17">
        <v>0.26470588235294101</v>
      </c>
      <c r="V9" s="17">
        <v>0.126984126984127</v>
      </c>
      <c r="W9" s="17">
        <v>0.11864406779661001</v>
      </c>
      <c r="X9" s="17">
        <v>0.20253164556962</v>
      </c>
      <c r="Y9" s="17">
        <v>0.27142857142857102</v>
      </c>
      <c r="Z9" s="17">
        <v>4.6511627906976702E-2</v>
      </c>
      <c r="AA9" s="17">
        <v>0.16666666666666699</v>
      </c>
      <c r="AB9" s="17"/>
      <c r="AC9" s="17">
        <v>0.15273631718890601</v>
      </c>
      <c r="AD9" s="17">
        <v>0.184106116705017</v>
      </c>
      <c r="AE9" s="17">
        <v>0.11790735149505301</v>
      </c>
      <c r="AF9" s="17"/>
      <c r="AG9" s="17">
        <v>0.17772009656181301</v>
      </c>
      <c r="AH9" s="17">
        <v>0.166787477227753</v>
      </c>
      <c r="AI9" s="17">
        <v>0.13938686839709899</v>
      </c>
      <c r="AJ9" s="17">
        <v>0.42283614938640601</v>
      </c>
      <c r="AK9" s="17">
        <v>6.6270714175707193E-2</v>
      </c>
      <c r="AL9" s="17"/>
      <c r="AM9" s="17">
        <v>0.138297099095579</v>
      </c>
      <c r="AN9" s="17">
        <v>0.19581688409465001</v>
      </c>
      <c r="AO9" s="17">
        <v>0.168752952474747</v>
      </c>
      <c r="AP9" s="17">
        <v>0.149296415510941</v>
      </c>
      <c r="AQ9" s="17">
        <v>0.25686590794671199</v>
      </c>
      <c r="AR9" s="17"/>
      <c r="AS9" s="17">
        <v>0.161136143949865</v>
      </c>
      <c r="AT9" s="17">
        <v>0.206377608360197</v>
      </c>
      <c r="AU9" s="17">
        <v>7.8816058335899997E-2</v>
      </c>
      <c r="AV9" s="17">
        <v>0.206069000616663</v>
      </c>
      <c r="AW9" s="17"/>
      <c r="AX9" s="17">
        <v>0.17709252199259301</v>
      </c>
      <c r="AY9" s="17"/>
      <c r="AZ9" s="17">
        <v>0.14609848885250801</v>
      </c>
      <c r="BA9" s="17">
        <v>0.21502206540726601</v>
      </c>
      <c r="BB9" s="17">
        <v>0.13210329498624199</v>
      </c>
      <c r="BC9" s="17"/>
      <c r="BD9" s="17">
        <v>0.17400090853727601</v>
      </c>
      <c r="BE9" s="17">
        <v>0.18729460672888101</v>
      </c>
    </row>
    <row r="10" spans="2:57" x14ac:dyDescent="0.35">
      <c r="B10" s="18" t="s">
        <v>226</v>
      </c>
      <c r="C10" s="17">
        <v>0.51478888624499197</v>
      </c>
      <c r="D10" s="17">
        <v>0.48446496962803998</v>
      </c>
      <c r="E10" s="17">
        <v>0.53257198360593805</v>
      </c>
      <c r="F10" s="17"/>
      <c r="G10" s="17">
        <v>0.40196676010871002</v>
      </c>
      <c r="H10" s="17">
        <v>0.488729978520349</v>
      </c>
      <c r="I10" s="17">
        <v>0.48424559700698899</v>
      </c>
      <c r="J10" s="17">
        <v>0.55124891034832102</v>
      </c>
      <c r="K10" s="17">
        <v>0.56784611834394405</v>
      </c>
      <c r="L10" s="17">
        <v>0.75342917159541301</v>
      </c>
      <c r="M10" s="17"/>
      <c r="N10" s="17">
        <v>0.53974704725391198</v>
      </c>
      <c r="O10" s="17">
        <v>0.50840458671643995</v>
      </c>
      <c r="P10" s="17">
        <v>0.50862635469604001</v>
      </c>
      <c r="Q10" s="17">
        <v>0.41526673414808501</v>
      </c>
      <c r="R10" s="17"/>
      <c r="S10" s="17">
        <v>0.45833333333333298</v>
      </c>
      <c r="T10" s="17">
        <v>0.53333333333333299</v>
      </c>
      <c r="U10" s="17">
        <v>0.35294117647058798</v>
      </c>
      <c r="V10" s="17">
        <v>0.60317460317460303</v>
      </c>
      <c r="W10" s="17">
        <v>0.644067796610169</v>
      </c>
      <c r="X10" s="17">
        <v>0.506329113924051</v>
      </c>
      <c r="Y10" s="17">
        <v>0.52857142857142903</v>
      </c>
      <c r="Z10" s="17">
        <v>0.48837209302325602</v>
      </c>
      <c r="AA10" s="17">
        <v>0.53333333333333299</v>
      </c>
      <c r="AB10" s="17"/>
      <c r="AC10" s="17">
        <v>0.53074087012718496</v>
      </c>
      <c r="AD10" s="17">
        <v>0.51651500509631698</v>
      </c>
      <c r="AE10" s="17">
        <v>0.50005479084184501</v>
      </c>
      <c r="AF10" s="17"/>
      <c r="AG10" s="17">
        <v>0.54877459327122202</v>
      </c>
      <c r="AH10" s="17">
        <v>0.49408514198867098</v>
      </c>
      <c r="AI10" s="17">
        <v>0.54037687776713805</v>
      </c>
      <c r="AJ10" s="17">
        <v>0.18883113101711901</v>
      </c>
      <c r="AK10" s="17">
        <v>0.53957753261404795</v>
      </c>
      <c r="AL10" s="17"/>
      <c r="AM10" s="17">
        <v>0.467260450098191</v>
      </c>
      <c r="AN10" s="17">
        <v>0.51001486070628599</v>
      </c>
      <c r="AO10" s="17">
        <v>0.52888577059292596</v>
      </c>
      <c r="AP10" s="17">
        <v>0.508994158327855</v>
      </c>
      <c r="AQ10" s="17">
        <v>0.44194700348813898</v>
      </c>
      <c r="AR10" s="17"/>
      <c r="AS10" s="17">
        <v>0.50351192603156103</v>
      </c>
      <c r="AT10" s="17">
        <v>0.50700684439586496</v>
      </c>
      <c r="AU10" s="17">
        <v>0.55728975600401598</v>
      </c>
      <c r="AV10" s="17">
        <v>0.49242756718289499</v>
      </c>
      <c r="AW10" s="17"/>
      <c r="AX10" s="17">
        <v>0.52789644990354201</v>
      </c>
      <c r="AY10" s="17"/>
      <c r="AZ10" s="17">
        <v>0.53470079130202097</v>
      </c>
      <c r="BA10" s="17">
        <v>0.454902934628654</v>
      </c>
      <c r="BB10" s="17">
        <v>0.56006233392379001</v>
      </c>
      <c r="BC10" s="17"/>
      <c r="BD10" s="17">
        <v>0.51863402281929305</v>
      </c>
      <c r="BE10" s="17">
        <v>0.49425955960863999</v>
      </c>
    </row>
    <row r="11" spans="2:57" x14ac:dyDescent="0.35">
      <c r="B11" s="18" t="s">
        <v>227</v>
      </c>
      <c r="C11" s="17">
        <v>0.20734654240947301</v>
      </c>
      <c r="D11" s="17">
        <v>0.19802827963906799</v>
      </c>
      <c r="E11" s="17">
        <v>0.21157076734080901</v>
      </c>
      <c r="F11" s="17"/>
      <c r="G11" s="17">
        <v>0.25904485380985998</v>
      </c>
      <c r="H11" s="17">
        <v>0.224610648663154</v>
      </c>
      <c r="I11" s="17">
        <v>0.21942406331185901</v>
      </c>
      <c r="J11" s="17">
        <v>0.188673803228221</v>
      </c>
      <c r="K11" s="17">
        <v>0.192323614682536</v>
      </c>
      <c r="L11" s="17">
        <v>6.1801502773967697E-2</v>
      </c>
      <c r="M11" s="17"/>
      <c r="N11" s="17">
        <v>0.177694307869141</v>
      </c>
      <c r="O11" s="17">
        <v>0.24598188991946801</v>
      </c>
      <c r="P11" s="17">
        <v>0.225641427542805</v>
      </c>
      <c r="Q11" s="17">
        <v>0.25088287097836898</v>
      </c>
      <c r="R11" s="17"/>
      <c r="S11" s="17">
        <v>0.21666666666666701</v>
      </c>
      <c r="T11" s="17">
        <v>0.27619047619047599</v>
      </c>
      <c r="U11" s="17">
        <v>0.23529411764705899</v>
      </c>
      <c r="V11" s="17">
        <v>0.22222222222222199</v>
      </c>
      <c r="W11" s="17">
        <v>0.152542372881356</v>
      </c>
      <c r="X11" s="17">
        <v>0.151898734177215</v>
      </c>
      <c r="Y11" s="17">
        <v>0.114285714285714</v>
      </c>
      <c r="Z11" s="17">
        <v>0.27906976744186002</v>
      </c>
      <c r="AA11" s="17">
        <v>0.2</v>
      </c>
      <c r="AB11" s="17"/>
      <c r="AC11" s="17">
        <v>0.209756636715384</v>
      </c>
      <c r="AD11" s="17">
        <v>0.200963743293855</v>
      </c>
      <c r="AE11" s="17">
        <v>0.23194343719302901</v>
      </c>
      <c r="AF11" s="17"/>
      <c r="AG11" s="17">
        <v>0.182993352695481</v>
      </c>
      <c r="AH11" s="17">
        <v>0.22308496784915</v>
      </c>
      <c r="AI11" s="17">
        <v>0.246964958203341</v>
      </c>
      <c r="AJ11" s="17">
        <v>0.18469483005198201</v>
      </c>
      <c r="AK11" s="17">
        <v>0.18204105753453401</v>
      </c>
      <c r="AL11" s="17"/>
      <c r="AM11" s="17">
        <v>0.26214285322453101</v>
      </c>
      <c r="AN11" s="17">
        <v>0.19463971061584501</v>
      </c>
      <c r="AO11" s="17">
        <v>0.181429817180954</v>
      </c>
      <c r="AP11" s="17">
        <v>0.216565091842779</v>
      </c>
      <c r="AQ11" s="17">
        <v>0.25453655371383999</v>
      </c>
      <c r="AR11" s="17"/>
      <c r="AS11" s="17">
        <v>0.22111734913578801</v>
      </c>
      <c r="AT11" s="17">
        <v>0.18809892444270301</v>
      </c>
      <c r="AU11" s="17">
        <v>0.22541754428282099</v>
      </c>
      <c r="AV11" s="17">
        <v>0.20281025299043401</v>
      </c>
      <c r="AW11" s="17"/>
      <c r="AX11" s="17">
        <v>0.19733032516316401</v>
      </c>
      <c r="AY11" s="17"/>
      <c r="AZ11" s="17">
        <v>0.206035011844557</v>
      </c>
      <c r="BA11" s="17">
        <v>0.22341153365562</v>
      </c>
      <c r="BB11" s="17">
        <v>0.19402565126364099</v>
      </c>
      <c r="BC11" s="17"/>
      <c r="BD11" s="17">
        <v>0.20648092768360199</v>
      </c>
      <c r="BE11" s="17">
        <v>0.206088526050237</v>
      </c>
    </row>
    <row r="12" spans="2:57" x14ac:dyDescent="0.35">
      <c r="B12" s="18" t="s">
        <v>228</v>
      </c>
      <c r="C12" s="17">
        <v>6.6177796511552395E-2</v>
      </c>
      <c r="D12" s="17">
        <v>8.50403399366845E-2</v>
      </c>
      <c r="E12" s="17">
        <v>5.53957787631712E-2</v>
      </c>
      <c r="F12" s="17"/>
      <c r="G12" s="17">
        <v>0.10514728666534801</v>
      </c>
      <c r="H12" s="17">
        <v>7.0810581467871697E-2</v>
      </c>
      <c r="I12" s="17">
        <v>5.1450689349385299E-2</v>
      </c>
      <c r="J12" s="17">
        <v>9.9730030839993197E-2</v>
      </c>
      <c r="K12" s="17">
        <v>4.08101672535729E-2</v>
      </c>
      <c r="L12" s="17">
        <v>0</v>
      </c>
      <c r="M12" s="17"/>
      <c r="N12" s="17">
        <v>6.5029485811724103E-2</v>
      </c>
      <c r="O12" s="17">
        <v>5.9170448688526299E-2</v>
      </c>
      <c r="P12" s="17">
        <v>5.4444106700298499E-2</v>
      </c>
      <c r="Q12" s="17">
        <v>0.100575045275938</v>
      </c>
      <c r="R12" s="17"/>
      <c r="S12" s="17">
        <v>9.1666666666666702E-2</v>
      </c>
      <c r="T12" s="17">
        <v>4.7619047619047603E-2</v>
      </c>
      <c r="U12" s="17">
        <v>5.8823529411764698E-2</v>
      </c>
      <c r="V12" s="17">
        <v>3.17460317460318E-2</v>
      </c>
      <c r="W12" s="17">
        <v>6.7796610169491497E-2</v>
      </c>
      <c r="X12" s="17">
        <v>7.5949367088607597E-2</v>
      </c>
      <c r="Y12" s="17">
        <v>5.7142857142857099E-2</v>
      </c>
      <c r="Z12" s="17">
        <v>0.162790697674419</v>
      </c>
      <c r="AA12" s="17">
        <v>5.5555555555555601E-2</v>
      </c>
      <c r="AB12" s="17"/>
      <c r="AC12" s="17">
        <v>6.2646922461525506E-2</v>
      </c>
      <c r="AD12" s="17">
        <v>6.3532072578006096E-2</v>
      </c>
      <c r="AE12" s="17">
        <v>5.9137414000721103E-2</v>
      </c>
      <c r="AF12" s="17"/>
      <c r="AG12" s="17">
        <v>6.4923663316003993E-2</v>
      </c>
      <c r="AH12" s="17">
        <v>8.49828280502367E-2</v>
      </c>
      <c r="AI12" s="17">
        <v>1.8317823908105501E-2</v>
      </c>
      <c r="AJ12" s="17">
        <v>0</v>
      </c>
      <c r="AK12" s="17">
        <v>2.1251463146306101E-2</v>
      </c>
      <c r="AL12" s="17"/>
      <c r="AM12" s="17">
        <v>6.4326506325305302E-2</v>
      </c>
      <c r="AN12" s="17">
        <v>4.0120040094571999E-2</v>
      </c>
      <c r="AO12" s="17">
        <v>7.4281338415599599E-2</v>
      </c>
      <c r="AP12" s="17">
        <v>8.6398638521160601E-2</v>
      </c>
      <c r="AQ12" s="17">
        <v>4.6650534851308698E-2</v>
      </c>
      <c r="AR12" s="17"/>
      <c r="AS12" s="17">
        <v>6.7182069615801296E-2</v>
      </c>
      <c r="AT12" s="17">
        <v>6.7345671127782794E-2</v>
      </c>
      <c r="AU12" s="17">
        <v>5.9087418667099899E-2</v>
      </c>
      <c r="AV12" s="17">
        <v>7.1730645419307404E-2</v>
      </c>
      <c r="AW12" s="17"/>
      <c r="AX12" s="17">
        <v>5.5810009609160299E-2</v>
      </c>
      <c r="AY12" s="17"/>
      <c r="AZ12" s="17">
        <v>4.8138307766511602E-2</v>
      </c>
      <c r="BA12" s="17">
        <v>8.0949765777769703E-2</v>
      </c>
      <c r="BB12" s="17">
        <v>6.5817699317415504E-2</v>
      </c>
      <c r="BC12" s="17"/>
      <c r="BD12" s="17">
        <v>4.8274860632126902E-2</v>
      </c>
      <c r="BE12" s="17">
        <v>8.3973829817455603E-2</v>
      </c>
    </row>
    <row r="13" spans="2:57" x14ac:dyDescent="0.35">
      <c r="B13" s="18" t="s">
        <v>81</v>
      </c>
      <c r="C13" s="19">
        <v>4.5288660292574098E-2</v>
      </c>
      <c r="D13" s="19">
        <v>2.2678057168552201E-2</v>
      </c>
      <c r="E13" s="19">
        <v>5.8799038129981301E-2</v>
      </c>
      <c r="F13" s="19"/>
      <c r="G13" s="19">
        <v>1.43667886259912E-2</v>
      </c>
      <c r="H13" s="19">
        <v>5.2102062904834698E-2</v>
      </c>
      <c r="I13" s="19">
        <v>4.25467347841193E-2</v>
      </c>
      <c r="J13" s="19">
        <v>1.52836382156036E-2</v>
      </c>
      <c r="K13" s="19">
        <v>9.2381589124808594E-2</v>
      </c>
      <c r="L13" s="19">
        <v>5.3997829709620498E-2</v>
      </c>
      <c r="M13" s="19"/>
      <c r="N13" s="19">
        <v>4.2097292377830303E-2</v>
      </c>
      <c r="O13" s="19">
        <v>3.8744858679000398E-2</v>
      </c>
      <c r="P13" s="19">
        <v>5.2497069412073799E-2</v>
      </c>
      <c r="Q13" s="19">
        <v>7.1194270324161493E-2</v>
      </c>
      <c r="R13" s="19"/>
      <c r="S13" s="19">
        <v>6.6666666666666693E-2</v>
      </c>
      <c r="T13" s="19">
        <v>3.8095238095238099E-2</v>
      </c>
      <c r="U13" s="19">
        <v>8.8235294117647106E-2</v>
      </c>
      <c r="V13" s="19">
        <v>1.58730158730159E-2</v>
      </c>
      <c r="W13" s="19">
        <v>1.6949152542372899E-2</v>
      </c>
      <c r="X13" s="19">
        <v>6.3291139240506306E-2</v>
      </c>
      <c r="Y13" s="19">
        <v>2.8571428571428598E-2</v>
      </c>
      <c r="Z13" s="19">
        <v>2.32558139534884E-2</v>
      </c>
      <c r="AA13" s="19">
        <v>4.4444444444444398E-2</v>
      </c>
      <c r="AB13" s="19"/>
      <c r="AC13" s="19">
        <v>4.4119253506999002E-2</v>
      </c>
      <c r="AD13" s="19">
        <v>3.4883062326804597E-2</v>
      </c>
      <c r="AE13" s="19">
        <v>9.0957006469352397E-2</v>
      </c>
      <c r="AF13" s="19"/>
      <c r="AG13" s="19">
        <v>2.5588294155480199E-2</v>
      </c>
      <c r="AH13" s="19">
        <v>3.10595848841894E-2</v>
      </c>
      <c r="AI13" s="19">
        <v>5.4953471724316499E-2</v>
      </c>
      <c r="AJ13" s="19">
        <v>0.20363788954449299</v>
      </c>
      <c r="AK13" s="19">
        <v>0.19085923252940501</v>
      </c>
      <c r="AL13" s="19"/>
      <c r="AM13" s="19">
        <v>6.79730912563936E-2</v>
      </c>
      <c r="AN13" s="19">
        <v>5.9408504488646603E-2</v>
      </c>
      <c r="AO13" s="19">
        <v>4.6650121335773502E-2</v>
      </c>
      <c r="AP13" s="19">
        <v>3.8745695797264598E-2</v>
      </c>
      <c r="AQ13" s="19">
        <v>0</v>
      </c>
      <c r="AR13" s="19"/>
      <c r="AS13" s="19">
        <v>4.7052511266984502E-2</v>
      </c>
      <c r="AT13" s="19">
        <v>3.1170951673452602E-2</v>
      </c>
      <c r="AU13" s="19">
        <v>7.9389222710162397E-2</v>
      </c>
      <c r="AV13" s="19">
        <v>2.6962533790700401E-2</v>
      </c>
      <c r="AW13" s="19"/>
      <c r="AX13" s="19">
        <v>4.1870693331541101E-2</v>
      </c>
      <c r="AY13" s="19"/>
      <c r="AZ13" s="19">
        <v>6.5027400234401803E-2</v>
      </c>
      <c r="BA13" s="19">
        <v>2.57137005306898E-2</v>
      </c>
      <c r="BB13" s="19">
        <v>4.7991020508910798E-2</v>
      </c>
      <c r="BC13" s="19"/>
      <c r="BD13" s="19">
        <v>5.2609280327701097E-2</v>
      </c>
      <c r="BE13" s="19">
        <v>2.83834777947869E-2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E18"/>
  <sheetViews>
    <sheetView showGridLines="0" topLeftCell="A6"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0.22236185557684099</v>
      </c>
      <c r="D9" s="17">
        <v>0.22403356889221501</v>
      </c>
      <c r="E9" s="17">
        <v>0.219953165400432</v>
      </c>
      <c r="F9" s="17"/>
      <c r="G9" s="17">
        <v>0.21390442046632099</v>
      </c>
      <c r="H9" s="17">
        <v>0.233204366959302</v>
      </c>
      <c r="I9" s="17">
        <v>0.217157445198292</v>
      </c>
      <c r="J9" s="17">
        <v>0.243107391567805</v>
      </c>
      <c r="K9" s="17">
        <v>0.19258994838715099</v>
      </c>
      <c r="L9" s="17">
        <v>0.21957191354977601</v>
      </c>
      <c r="M9" s="17"/>
      <c r="N9" s="17">
        <v>0.245448583579091</v>
      </c>
      <c r="O9" s="17">
        <v>0.24500885465844499</v>
      </c>
      <c r="P9" s="17">
        <v>0.18603375273803899</v>
      </c>
      <c r="Q9" s="17">
        <v>9.8846651642150299E-2</v>
      </c>
      <c r="R9" s="17"/>
      <c r="S9" s="17">
        <v>0.2</v>
      </c>
      <c r="T9" s="17">
        <v>0.24761904761904799</v>
      </c>
      <c r="U9" s="17">
        <v>0.29411764705882398</v>
      </c>
      <c r="V9" s="17">
        <v>0.17460317460317501</v>
      </c>
      <c r="W9" s="17">
        <v>0.20338983050847501</v>
      </c>
      <c r="X9" s="17">
        <v>0.151898734177215</v>
      </c>
      <c r="Y9" s="17">
        <v>0.22857142857142901</v>
      </c>
      <c r="Z9" s="17">
        <v>0.162790697674419</v>
      </c>
      <c r="AA9" s="17">
        <v>0.28888888888888897</v>
      </c>
      <c r="AB9" s="17"/>
      <c r="AC9" s="17">
        <v>0.180407660924783</v>
      </c>
      <c r="AD9" s="17">
        <v>0.26638055023375801</v>
      </c>
      <c r="AE9" s="17">
        <v>0.104345924320787</v>
      </c>
      <c r="AF9" s="17"/>
      <c r="AG9" s="17">
        <v>0.22058818471865899</v>
      </c>
      <c r="AH9" s="17">
        <v>0.24881445196514301</v>
      </c>
      <c r="AI9" s="17">
        <v>0.12032331956706201</v>
      </c>
      <c r="AJ9" s="17">
        <v>0.42283614938640601</v>
      </c>
      <c r="AK9" s="17">
        <v>0.128555311559093</v>
      </c>
      <c r="AL9" s="17"/>
      <c r="AM9" s="17">
        <v>0.19486978710905201</v>
      </c>
      <c r="AN9" s="17">
        <v>0.24849318265519699</v>
      </c>
      <c r="AO9" s="17">
        <v>0.23081791828249801</v>
      </c>
      <c r="AP9" s="17">
        <v>0.21826110223089301</v>
      </c>
      <c r="AQ9" s="17">
        <v>0.26137575249605399</v>
      </c>
      <c r="AR9" s="17"/>
      <c r="AS9" s="17">
        <v>0.23208658459262499</v>
      </c>
      <c r="AT9" s="17">
        <v>0.25393914754114</v>
      </c>
      <c r="AU9" s="17">
        <v>0.139274884342238</v>
      </c>
      <c r="AV9" s="17">
        <v>0.24930289563765401</v>
      </c>
      <c r="AW9" s="17"/>
      <c r="AX9" s="17">
        <v>0.24346273293670501</v>
      </c>
      <c r="AY9" s="17"/>
      <c r="AZ9" s="17">
        <v>0.21914449256937499</v>
      </c>
      <c r="BA9" s="17">
        <v>0.23119284894054701</v>
      </c>
      <c r="BB9" s="17">
        <v>0.21916807013735001</v>
      </c>
      <c r="BC9" s="17"/>
      <c r="BD9" s="17">
        <v>0.25688170054130099</v>
      </c>
      <c r="BE9" s="17">
        <v>0.21560519755930899</v>
      </c>
    </row>
    <row r="10" spans="2:57" x14ac:dyDescent="0.35">
      <c r="B10" s="18" t="s">
        <v>226</v>
      </c>
      <c r="C10" s="17">
        <v>0.56917885498047305</v>
      </c>
      <c r="D10" s="17">
        <v>0.56748372950811299</v>
      </c>
      <c r="E10" s="17">
        <v>0.57062116138154695</v>
      </c>
      <c r="F10" s="17"/>
      <c r="G10" s="17">
        <v>0.48407728604175398</v>
      </c>
      <c r="H10" s="17">
        <v>0.50047608111469599</v>
      </c>
      <c r="I10" s="17">
        <v>0.59831043448628196</v>
      </c>
      <c r="J10" s="17">
        <v>0.57589005095861001</v>
      </c>
      <c r="K10" s="17">
        <v>0.63233956585307505</v>
      </c>
      <c r="L10" s="17">
        <v>0.75342917159541301</v>
      </c>
      <c r="M10" s="17"/>
      <c r="N10" s="17">
        <v>0.59931000421420899</v>
      </c>
      <c r="O10" s="17">
        <v>0.54478392508766105</v>
      </c>
      <c r="P10" s="17">
        <v>0.55498859018879798</v>
      </c>
      <c r="Q10" s="17">
        <v>0.50867685087354098</v>
      </c>
      <c r="R10" s="17"/>
      <c r="S10" s="17">
        <v>0.5</v>
      </c>
      <c r="T10" s="17">
        <v>0.55238095238095197</v>
      </c>
      <c r="U10" s="17">
        <v>0.5</v>
      </c>
      <c r="V10" s="17">
        <v>0.61904761904761896</v>
      </c>
      <c r="W10" s="17">
        <v>0.62711864406779705</v>
      </c>
      <c r="X10" s="17">
        <v>0.632911392405063</v>
      </c>
      <c r="Y10" s="17">
        <v>0.64285714285714302</v>
      </c>
      <c r="Z10" s="17">
        <v>0.55813953488372103</v>
      </c>
      <c r="AA10" s="17">
        <v>0.54444444444444395</v>
      </c>
      <c r="AB10" s="17"/>
      <c r="AC10" s="17">
        <v>0.61282103473600202</v>
      </c>
      <c r="AD10" s="17">
        <v>0.54784275610421096</v>
      </c>
      <c r="AE10" s="17">
        <v>0.57771437793029101</v>
      </c>
      <c r="AF10" s="17"/>
      <c r="AG10" s="17">
        <v>0.607994299400752</v>
      </c>
      <c r="AH10" s="17">
        <v>0.53974540663057702</v>
      </c>
      <c r="AI10" s="17">
        <v>0.70789961527005996</v>
      </c>
      <c r="AJ10" s="17">
        <v>0.37352596106910102</v>
      </c>
      <c r="AK10" s="17">
        <v>0.60934212604063498</v>
      </c>
      <c r="AL10" s="17"/>
      <c r="AM10" s="17">
        <v>0.46684907123057701</v>
      </c>
      <c r="AN10" s="17">
        <v>0.54203357318900502</v>
      </c>
      <c r="AO10" s="17">
        <v>0.57155324442049005</v>
      </c>
      <c r="AP10" s="17">
        <v>0.58454402699812602</v>
      </c>
      <c r="AQ10" s="17">
        <v>0.61216068993281902</v>
      </c>
      <c r="AR10" s="17"/>
      <c r="AS10" s="17">
        <v>0.58067529994440803</v>
      </c>
      <c r="AT10" s="17">
        <v>0.55381340772146503</v>
      </c>
      <c r="AU10" s="17">
        <v>0.63848407660178697</v>
      </c>
      <c r="AV10" s="17">
        <v>0.48719707885128699</v>
      </c>
      <c r="AW10" s="17"/>
      <c r="AX10" s="17">
        <v>0.56450509351744604</v>
      </c>
      <c r="AY10" s="17"/>
      <c r="AZ10" s="17">
        <v>0.57287873031490799</v>
      </c>
      <c r="BA10" s="17">
        <v>0.51772292259821295</v>
      </c>
      <c r="BB10" s="17">
        <v>0.62914195260963601</v>
      </c>
      <c r="BC10" s="17"/>
      <c r="BD10" s="17">
        <v>0.57059015048443995</v>
      </c>
      <c r="BE10" s="17">
        <v>0.54009135625563498</v>
      </c>
    </row>
    <row r="11" spans="2:57" x14ac:dyDescent="0.35">
      <c r="B11" s="18" t="s">
        <v>227</v>
      </c>
      <c r="C11" s="17">
        <v>0.125206300300711</v>
      </c>
      <c r="D11" s="17">
        <v>0.131895759128873</v>
      </c>
      <c r="E11" s="17">
        <v>0.121860894416692</v>
      </c>
      <c r="F11" s="17"/>
      <c r="G11" s="17">
        <v>0.19218956272319099</v>
      </c>
      <c r="H11" s="17">
        <v>0.16112927102258701</v>
      </c>
      <c r="I11" s="17">
        <v>0.111475875557785</v>
      </c>
      <c r="J11" s="17">
        <v>0.14886772840488</v>
      </c>
      <c r="K11" s="17">
        <v>5.1192219745450102E-2</v>
      </c>
      <c r="L11" s="17">
        <v>0</v>
      </c>
      <c r="M11" s="17"/>
      <c r="N11" s="17">
        <v>8.7452908499270995E-2</v>
      </c>
      <c r="O11" s="17">
        <v>0.14530351869938299</v>
      </c>
      <c r="P11" s="17">
        <v>0.16356833636453599</v>
      </c>
      <c r="Q11" s="17">
        <v>0.19343744343415301</v>
      </c>
      <c r="R11" s="17"/>
      <c r="S11" s="17">
        <v>0.19166666666666701</v>
      </c>
      <c r="T11" s="17">
        <v>0.12380952380952399</v>
      </c>
      <c r="U11" s="17">
        <v>0.11764705882352899</v>
      </c>
      <c r="V11" s="17">
        <v>0.14285714285714299</v>
      </c>
      <c r="W11" s="17">
        <v>0.11864406779661001</v>
      </c>
      <c r="X11" s="17">
        <v>0.113924050632911</v>
      </c>
      <c r="Y11" s="17">
        <v>7.1428571428571397E-2</v>
      </c>
      <c r="Z11" s="17">
        <v>0.162790697674419</v>
      </c>
      <c r="AA11" s="17">
        <v>7.7777777777777807E-2</v>
      </c>
      <c r="AB11" s="17"/>
      <c r="AC11" s="17">
        <v>0.12212820719855701</v>
      </c>
      <c r="AD11" s="17">
        <v>0.107111988598436</v>
      </c>
      <c r="AE11" s="17">
        <v>0.231318290364283</v>
      </c>
      <c r="AF11" s="17"/>
      <c r="AG11" s="17">
        <v>0.117285200957812</v>
      </c>
      <c r="AH11" s="17">
        <v>0.110136769622695</v>
      </c>
      <c r="AI11" s="17">
        <v>0.14728620169599799</v>
      </c>
      <c r="AJ11" s="17">
        <v>0</v>
      </c>
      <c r="AK11" s="17">
        <v>0.176418509403863</v>
      </c>
      <c r="AL11" s="17"/>
      <c r="AM11" s="17">
        <v>0.221489180702338</v>
      </c>
      <c r="AN11" s="17">
        <v>9.86472886537096E-2</v>
      </c>
      <c r="AO11" s="17">
        <v>0.12690485089745401</v>
      </c>
      <c r="AP11" s="17">
        <v>0.10260389961036399</v>
      </c>
      <c r="AQ11" s="17">
        <v>0.12646355757112701</v>
      </c>
      <c r="AR11" s="17"/>
      <c r="AS11" s="17">
        <v>0.10771534177927</v>
      </c>
      <c r="AT11" s="17">
        <v>0.11452633162272401</v>
      </c>
      <c r="AU11" s="17">
        <v>0.13169023342781599</v>
      </c>
      <c r="AV11" s="17">
        <v>0.171209567013656</v>
      </c>
      <c r="AW11" s="17"/>
      <c r="AX11" s="17">
        <v>0.10993961446992399</v>
      </c>
      <c r="AY11" s="17"/>
      <c r="AZ11" s="17">
        <v>0.112100193172593</v>
      </c>
      <c r="BA11" s="17">
        <v>0.16839871812981499</v>
      </c>
      <c r="BB11" s="17">
        <v>8.0193720711723301E-2</v>
      </c>
      <c r="BC11" s="17"/>
      <c r="BD11" s="17">
        <v>0.103269147031488</v>
      </c>
      <c r="BE11" s="17">
        <v>0.147376613727944</v>
      </c>
    </row>
    <row r="12" spans="2:57" x14ac:dyDescent="0.35">
      <c r="B12" s="18" t="s">
        <v>228</v>
      </c>
      <c r="C12" s="17">
        <v>3.88284618487739E-2</v>
      </c>
      <c r="D12" s="17">
        <v>5.0871178435514197E-2</v>
      </c>
      <c r="E12" s="17">
        <v>3.1928632887535099E-2</v>
      </c>
      <c r="F12" s="17"/>
      <c r="G12" s="17">
        <v>8.2431598970331504E-2</v>
      </c>
      <c r="H12" s="17">
        <v>5.7110010935398102E-2</v>
      </c>
      <c r="I12" s="17">
        <v>3.6255155567507899E-2</v>
      </c>
      <c r="J12" s="17">
        <v>8.4255954265506795E-3</v>
      </c>
      <c r="K12" s="17">
        <v>2.8446647670441201E-2</v>
      </c>
      <c r="L12" s="17">
        <v>0</v>
      </c>
      <c r="M12" s="17"/>
      <c r="N12" s="17">
        <v>3.3230795910350198E-2</v>
      </c>
      <c r="O12" s="17">
        <v>2.1501737290343E-2</v>
      </c>
      <c r="P12" s="17">
        <v>5.4810726380764403E-2</v>
      </c>
      <c r="Q12" s="17">
        <v>9.1483064486664697E-2</v>
      </c>
      <c r="R12" s="17"/>
      <c r="S12" s="17">
        <v>5.83333333333333E-2</v>
      </c>
      <c r="T12" s="17">
        <v>3.8095238095238099E-2</v>
      </c>
      <c r="U12" s="17">
        <v>2.9411764705882401E-2</v>
      </c>
      <c r="V12" s="17">
        <v>3.17460317460318E-2</v>
      </c>
      <c r="W12" s="17">
        <v>0</v>
      </c>
      <c r="X12" s="17">
        <v>5.0632911392405097E-2</v>
      </c>
      <c r="Y12" s="17">
        <v>2.8571428571428598E-2</v>
      </c>
      <c r="Z12" s="17">
        <v>9.3023255813953501E-2</v>
      </c>
      <c r="AA12" s="17">
        <v>3.3333333333333298E-2</v>
      </c>
      <c r="AB12" s="17"/>
      <c r="AC12" s="17">
        <v>4.4043466396041002E-2</v>
      </c>
      <c r="AD12" s="17">
        <v>3.4774003856228197E-2</v>
      </c>
      <c r="AE12" s="17">
        <v>4.8394968804678098E-2</v>
      </c>
      <c r="AF12" s="17"/>
      <c r="AG12" s="17">
        <v>3.2315721651291998E-2</v>
      </c>
      <c r="AH12" s="17">
        <v>5.0318987349566302E-2</v>
      </c>
      <c r="AI12" s="17">
        <v>2.4490863466881001E-2</v>
      </c>
      <c r="AJ12" s="17">
        <v>0</v>
      </c>
      <c r="AK12" s="17">
        <v>0</v>
      </c>
      <c r="AL12" s="17"/>
      <c r="AM12" s="17">
        <v>3.5019992595200201E-2</v>
      </c>
      <c r="AN12" s="17">
        <v>5.70986886970139E-2</v>
      </c>
      <c r="AO12" s="17">
        <v>3.3963326257687401E-2</v>
      </c>
      <c r="AP12" s="17">
        <v>4.5566124466697902E-2</v>
      </c>
      <c r="AQ12" s="17">
        <v>0</v>
      </c>
      <c r="AR12" s="17"/>
      <c r="AS12" s="17">
        <v>4.0708817665963598E-2</v>
      </c>
      <c r="AT12" s="17">
        <v>3.9543538863062999E-2</v>
      </c>
      <c r="AU12" s="17">
        <v>1.7263296920686899E-2</v>
      </c>
      <c r="AV12" s="17">
        <v>6.4357210456843894E-2</v>
      </c>
      <c r="AW12" s="17"/>
      <c r="AX12" s="17">
        <v>3.11861916612199E-2</v>
      </c>
      <c r="AY12" s="17"/>
      <c r="AZ12" s="17">
        <v>3.0291429349679901E-2</v>
      </c>
      <c r="BA12" s="17">
        <v>6.1119733149194798E-2</v>
      </c>
      <c r="BB12" s="17">
        <v>2.2224287272951001E-2</v>
      </c>
      <c r="BC12" s="17"/>
      <c r="BD12" s="17">
        <v>2.59530434801084E-2</v>
      </c>
      <c r="BE12" s="17">
        <v>5.8723735488458301E-2</v>
      </c>
    </row>
    <row r="13" spans="2:57" x14ac:dyDescent="0.35">
      <c r="B13" s="18" t="s">
        <v>81</v>
      </c>
      <c r="C13" s="19">
        <v>4.4424527293201198E-2</v>
      </c>
      <c r="D13" s="19">
        <v>2.5715764035284399E-2</v>
      </c>
      <c r="E13" s="19">
        <v>5.56361459137951E-2</v>
      </c>
      <c r="F13" s="19"/>
      <c r="G13" s="19">
        <v>2.7397131798401801E-2</v>
      </c>
      <c r="H13" s="19">
        <v>4.8080269968016898E-2</v>
      </c>
      <c r="I13" s="19">
        <v>3.68010891901333E-2</v>
      </c>
      <c r="J13" s="19">
        <v>2.3709233642154201E-2</v>
      </c>
      <c r="K13" s="19">
        <v>9.5431618343882002E-2</v>
      </c>
      <c r="L13" s="19">
        <v>2.6998914854810301E-2</v>
      </c>
      <c r="M13" s="19"/>
      <c r="N13" s="19">
        <v>3.4557707797079E-2</v>
      </c>
      <c r="O13" s="19">
        <v>4.3401964264168397E-2</v>
      </c>
      <c r="P13" s="19">
        <v>4.0598594327862697E-2</v>
      </c>
      <c r="Q13" s="19">
        <v>0.10755598956349099</v>
      </c>
      <c r="R13" s="19"/>
      <c r="S13" s="19">
        <v>0.05</v>
      </c>
      <c r="T13" s="19">
        <v>3.8095238095238099E-2</v>
      </c>
      <c r="U13" s="19">
        <v>5.8823529411764698E-2</v>
      </c>
      <c r="V13" s="19">
        <v>3.17460317460318E-2</v>
      </c>
      <c r="W13" s="19">
        <v>5.0847457627118599E-2</v>
      </c>
      <c r="X13" s="19">
        <v>5.0632911392405097E-2</v>
      </c>
      <c r="Y13" s="19">
        <v>2.8571428571428598E-2</v>
      </c>
      <c r="Z13" s="19">
        <v>2.32558139534884E-2</v>
      </c>
      <c r="AA13" s="19">
        <v>5.5555555555555601E-2</v>
      </c>
      <c r="AB13" s="19"/>
      <c r="AC13" s="19">
        <v>4.0599630744617102E-2</v>
      </c>
      <c r="AD13" s="19">
        <v>4.3890701207366302E-2</v>
      </c>
      <c r="AE13" s="19">
        <v>3.8226438579961698E-2</v>
      </c>
      <c r="AF13" s="19"/>
      <c r="AG13" s="19">
        <v>2.1816593271485898E-2</v>
      </c>
      <c r="AH13" s="19">
        <v>5.09843844320182E-2</v>
      </c>
      <c r="AI13" s="19">
        <v>0</v>
      </c>
      <c r="AJ13" s="19">
        <v>0.20363788954449299</v>
      </c>
      <c r="AK13" s="19">
        <v>8.5684052996409604E-2</v>
      </c>
      <c r="AL13" s="19"/>
      <c r="AM13" s="19">
        <v>8.1771968362833305E-2</v>
      </c>
      <c r="AN13" s="19">
        <v>5.3727266805074801E-2</v>
      </c>
      <c r="AO13" s="19">
        <v>3.6760660141870703E-2</v>
      </c>
      <c r="AP13" s="19">
        <v>4.9024846693918697E-2</v>
      </c>
      <c r="AQ13" s="19">
        <v>0</v>
      </c>
      <c r="AR13" s="19"/>
      <c r="AS13" s="19">
        <v>3.8813956017733603E-2</v>
      </c>
      <c r="AT13" s="19">
        <v>3.8177574251607803E-2</v>
      </c>
      <c r="AU13" s="19">
        <v>7.3287508707472304E-2</v>
      </c>
      <c r="AV13" s="19">
        <v>2.7933248040558498E-2</v>
      </c>
      <c r="AW13" s="19"/>
      <c r="AX13" s="19">
        <v>5.0906367414704501E-2</v>
      </c>
      <c r="AY13" s="19"/>
      <c r="AZ13" s="19">
        <v>6.5585154593443995E-2</v>
      </c>
      <c r="BA13" s="19">
        <v>2.1565777182229899E-2</v>
      </c>
      <c r="BB13" s="19">
        <v>4.9271969268339703E-2</v>
      </c>
      <c r="BC13" s="19"/>
      <c r="BD13" s="19">
        <v>4.3305958462662497E-2</v>
      </c>
      <c r="BE13" s="19">
        <v>3.82030969686541E-2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E18"/>
  <sheetViews>
    <sheetView showGridLines="0" topLeftCell="A6" workbookViewId="0">
      <pane xSplit="2" topLeftCell="A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0.18610091459335901</v>
      </c>
      <c r="D9" s="17">
        <v>0.24125178095062999</v>
      </c>
      <c r="E9" s="17">
        <v>0.154541374967756</v>
      </c>
      <c r="F9" s="17"/>
      <c r="G9" s="17">
        <v>0.11844097418528</v>
      </c>
      <c r="H9" s="17">
        <v>0.200495530664413</v>
      </c>
      <c r="I9" s="17">
        <v>0.223851808981747</v>
      </c>
      <c r="J9" s="17">
        <v>0.19479047670959901</v>
      </c>
      <c r="K9" s="17">
        <v>0.157059329785732</v>
      </c>
      <c r="L9" s="17">
        <v>0.103772581066188</v>
      </c>
      <c r="M9" s="17"/>
      <c r="N9" s="17">
        <v>0.19814962486920401</v>
      </c>
      <c r="O9" s="17">
        <v>0.16198702213322999</v>
      </c>
      <c r="P9" s="17">
        <v>0.143233305865899</v>
      </c>
      <c r="Q9" s="17">
        <v>0.24757896096391499</v>
      </c>
      <c r="R9" s="17"/>
      <c r="S9" s="17">
        <v>0.21666666666666701</v>
      </c>
      <c r="T9" s="17">
        <v>0.17142857142857101</v>
      </c>
      <c r="U9" s="17">
        <v>0.20588235294117599</v>
      </c>
      <c r="V9" s="17">
        <v>0.17460317460317501</v>
      </c>
      <c r="W9" s="17">
        <v>0.169491525423729</v>
      </c>
      <c r="X9" s="17">
        <v>0.177215189873418</v>
      </c>
      <c r="Y9" s="17">
        <v>0.185714285714286</v>
      </c>
      <c r="Z9" s="17">
        <v>0.162790697674419</v>
      </c>
      <c r="AA9" s="17">
        <v>0.18888888888888899</v>
      </c>
      <c r="AB9" s="17"/>
      <c r="AC9" s="17">
        <v>0.17781073142708401</v>
      </c>
      <c r="AD9" s="17">
        <v>0.205458719470622</v>
      </c>
      <c r="AE9" s="17">
        <v>0.13943242123029501</v>
      </c>
      <c r="AF9" s="17"/>
      <c r="AG9" s="17">
        <v>0.241790968973179</v>
      </c>
      <c r="AH9" s="17">
        <v>0.153372072071117</v>
      </c>
      <c r="AI9" s="17">
        <v>0.14970385340542799</v>
      </c>
      <c r="AJ9" s="17">
        <v>0.61166728040352503</v>
      </c>
      <c r="AK9" s="17">
        <v>0.14160945216857199</v>
      </c>
      <c r="AL9" s="17"/>
      <c r="AM9" s="17">
        <v>0.18101595325046399</v>
      </c>
      <c r="AN9" s="17">
        <v>0.249332799735174</v>
      </c>
      <c r="AO9" s="17">
        <v>0.173818288812881</v>
      </c>
      <c r="AP9" s="17">
        <v>0.17340310703348599</v>
      </c>
      <c r="AQ9" s="17">
        <v>0.217558512840517</v>
      </c>
      <c r="AR9" s="17"/>
      <c r="AS9" s="17">
        <v>0.17049444891104401</v>
      </c>
      <c r="AT9" s="17">
        <v>0.21902371446468699</v>
      </c>
      <c r="AU9" s="17">
        <v>0.116106338367493</v>
      </c>
      <c r="AV9" s="17">
        <v>0.235284324039258</v>
      </c>
      <c r="AW9" s="17"/>
      <c r="AX9" s="17">
        <v>0.19199180856673001</v>
      </c>
      <c r="AY9" s="17"/>
      <c r="AZ9" s="17">
        <v>0.14721644902259301</v>
      </c>
      <c r="BA9" s="17">
        <v>0.23769127669911</v>
      </c>
      <c r="BB9" s="17">
        <v>0.16869635384774101</v>
      </c>
      <c r="BC9" s="17"/>
      <c r="BD9" s="17">
        <v>0.18502817163860999</v>
      </c>
      <c r="BE9" s="17">
        <v>0.20513375862018099</v>
      </c>
    </row>
    <row r="10" spans="2:57" x14ac:dyDescent="0.35">
      <c r="B10" s="18" t="s">
        <v>226</v>
      </c>
      <c r="C10" s="17">
        <v>0.47422554706023701</v>
      </c>
      <c r="D10" s="17">
        <v>0.45242964258369001</v>
      </c>
      <c r="E10" s="17">
        <v>0.48927360956278798</v>
      </c>
      <c r="F10" s="17"/>
      <c r="G10" s="17">
        <v>0.43706699457986598</v>
      </c>
      <c r="H10" s="17">
        <v>0.35341176074620001</v>
      </c>
      <c r="I10" s="17">
        <v>0.51293720760502504</v>
      </c>
      <c r="J10" s="17">
        <v>0.518152008978227</v>
      </c>
      <c r="K10" s="17">
        <v>0.53424468408177594</v>
      </c>
      <c r="L10" s="17">
        <v>0.67906711626555305</v>
      </c>
      <c r="M10" s="17"/>
      <c r="N10" s="17">
        <v>0.50364149045703299</v>
      </c>
      <c r="O10" s="17">
        <v>0.44484627188965298</v>
      </c>
      <c r="P10" s="17">
        <v>0.48392622865763202</v>
      </c>
      <c r="Q10" s="17">
        <v>0.36999488734124097</v>
      </c>
      <c r="R10" s="17"/>
      <c r="S10" s="17">
        <v>0.42499999999999999</v>
      </c>
      <c r="T10" s="17">
        <v>0.4</v>
      </c>
      <c r="U10" s="17">
        <v>0.41176470588235298</v>
      </c>
      <c r="V10" s="17">
        <v>0.60317460317460303</v>
      </c>
      <c r="W10" s="17">
        <v>0.50847457627118597</v>
      </c>
      <c r="X10" s="17">
        <v>0.455696202531646</v>
      </c>
      <c r="Y10" s="17">
        <v>0.55714285714285705</v>
      </c>
      <c r="Z10" s="17">
        <v>0.46511627906976699</v>
      </c>
      <c r="AA10" s="17">
        <v>0.5</v>
      </c>
      <c r="AB10" s="17"/>
      <c r="AC10" s="17">
        <v>0.52843804243423198</v>
      </c>
      <c r="AD10" s="17">
        <v>0.46280455074864202</v>
      </c>
      <c r="AE10" s="17">
        <v>0.41806711556674597</v>
      </c>
      <c r="AF10" s="17"/>
      <c r="AG10" s="17">
        <v>0.52824398146052998</v>
      </c>
      <c r="AH10" s="17">
        <v>0.45410787462602498</v>
      </c>
      <c r="AI10" s="17">
        <v>0.42886605590184201</v>
      </c>
      <c r="AJ10" s="17">
        <v>0</v>
      </c>
      <c r="AK10" s="17">
        <v>0.516183761013562</v>
      </c>
      <c r="AL10" s="17"/>
      <c r="AM10" s="17">
        <v>0.44604395823394499</v>
      </c>
      <c r="AN10" s="17">
        <v>0.439476849179677</v>
      </c>
      <c r="AO10" s="17">
        <v>0.43896825992348298</v>
      </c>
      <c r="AP10" s="17">
        <v>0.53149221128258595</v>
      </c>
      <c r="AQ10" s="17">
        <v>0.34154439285555099</v>
      </c>
      <c r="AR10" s="17"/>
      <c r="AS10" s="17">
        <v>0.48484195508785</v>
      </c>
      <c r="AT10" s="17">
        <v>0.47020462901707999</v>
      </c>
      <c r="AU10" s="17">
        <v>0.51291676176745105</v>
      </c>
      <c r="AV10" s="17">
        <v>0.41057483447882598</v>
      </c>
      <c r="AW10" s="17"/>
      <c r="AX10" s="17">
        <v>0.48302641413369801</v>
      </c>
      <c r="AY10" s="17"/>
      <c r="AZ10" s="17">
        <v>0.47708865686636398</v>
      </c>
      <c r="BA10" s="17">
        <v>0.40252942221327498</v>
      </c>
      <c r="BB10" s="17">
        <v>0.56804310492196597</v>
      </c>
      <c r="BC10" s="17"/>
      <c r="BD10" s="17">
        <v>0.49082017481512102</v>
      </c>
      <c r="BE10" s="17">
        <v>0.43312799705516303</v>
      </c>
    </row>
    <row r="11" spans="2:57" x14ac:dyDescent="0.35">
      <c r="B11" s="18" t="s">
        <v>227</v>
      </c>
      <c r="C11" s="17">
        <v>0.21558882704037199</v>
      </c>
      <c r="D11" s="17">
        <v>0.22075170815584599</v>
      </c>
      <c r="E11" s="17">
        <v>0.213566179633116</v>
      </c>
      <c r="F11" s="17"/>
      <c r="G11" s="17">
        <v>0.31015229285007601</v>
      </c>
      <c r="H11" s="17">
        <v>0.33292596655789902</v>
      </c>
      <c r="I11" s="17">
        <v>0.12552629692706199</v>
      </c>
      <c r="J11" s="17">
        <v>0.149475024032487</v>
      </c>
      <c r="K11" s="17">
        <v>0.20430579404743299</v>
      </c>
      <c r="L11" s="17">
        <v>0.113836208559791</v>
      </c>
      <c r="M11" s="17"/>
      <c r="N11" s="17">
        <v>0.17460144067807901</v>
      </c>
      <c r="O11" s="17">
        <v>0.27415909144394301</v>
      </c>
      <c r="P11" s="17">
        <v>0.267845242501207</v>
      </c>
      <c r="Q11" s="17">
        <v>0.205820528797864</v>
      </c>
      <c r="R11" s="17"/>
      <c r="S11" s="17">
        <v>0.233333333333333</v>
      </c>
      <c r="T11" s="17">
        <v>0.238095238095238</v>
      </c>
      <c r="U11" s="17">
        <v>0.26470588235294101</v>
      </c>
      <c r="V11" s="17">
        <v>0.14285714285714299</v>
      </c>
      <c r="W11" s="17">
        <v>0.25423728813559299</v>
      </c>
      <c r="X11" s="17">
        <v>0.227848101265823</v>
      </c>
      <c r="Y11" s="17">
        <v>0.17142857142857101</v>
      </c>
      <c r="Z11" s="17">
        <v>0.209302325581395</v>
      </c>
      <c r="AA11" s="17">
        <v>0.18888888888888899</v>
      </c>
      <c r="AB11" s="17"/>
      <c r="AC11" s="17">
        <v>0.204378200881073</v>
      </c>
      <c r="AD11" s="17">
        <v>0.198327790245759</v>
      </c>
      <c r="AE11" s="17">
        <v>0.29313736685950897</v>
      </c>
      <c r="AF11" s="17"/>
      <c r="AG11" s="17">
        <v>0.16051862606408199</v>
      </c>
      <c r="AH11" s="17">
        <v>0.24555538552775699</v>
      </c>
      <c r="AI11" s="17">
        <v>0.317621444441677</v>
      </c>
      <c r="AJ11" s="17">
        <v>0.18469483005198201</v>
      </c>
      <c r="AK11" s="17">
        <v>0.12772300972325401</v>
      </c>
      <c r="AL11" s="17"/>
      <c r="AM11" s="17">
        <v>0.19584549559597</v>
      </c>
      <c r="AN11" s="17">
        <v>0.18846604417313201</v>
      </c>
      <c r="AO11" s="17">
        <v>0.25655919044571301</v>
      </c>
      <c r="AP11" s="17">
        <v>0.17579734722588999</v>
      </c>
      <c r="AQ11" s="17">
        <v>0.39424655945262299</v>
      </c>
      <c r="AR11" s="17"/>
      <c r="AS11" s="17">
        <v>0.24737555290000601</v>
      </c>
      <c r="AT11" s="17">
        <v>0.19508974340125601</v>
      </c>
      <c r="AU11" s="17">
        <v>0.20045066559924199</v>
      </c>
      <c r="AV11" s="17">
        <v>0.22966280237091699</v>
      </c>
      <c r="AW11" s="17"/>
      <c r="AX11" s="17">
        <v>0.21886032585206799</v>
      </c>
      <c r="AY11" s="17"/>
      <c r="AZ11" s="17">
        <v>0.25048374524540601</v>
      </c>
      <c r="BA11" s="17">
        <v>0.246612300640213</v>
      </c>
      <c r="BB11" s="17">
        <v>0.141956586566308</v>
      </c>
      <c r="BC11" s="17"/>
      <c r="BD11" s="17">
        <v>0.23026321877925901</v>
      </c>
      <c r="BE11" s="17">
        <v>0.214312364754081</v>
      </c>
    </row>
    <row r="12" spans="2:57" x14ac:dyDescent="0.35">
      <c r="B12" s="18" t="s">
        <v>228</v>
      </c>
      <c r="C12" s="17">
        <v>5.9868310709399401E-2</v>
      </c>
      <c r="D12" s="17">
        <v>5.5692450739156102E-2</v>
      </c>
      <c r="E12" s="17">
        <v>6.2605653986466905E-2</v>
      </c>
      <c r="F12" s="17"/>
      <c r="G12" s="17">
        <v>9.2689705830186098E-2</v>
      </c>
      <c r="H12" s="17">
        <v>6.7842068370361594E-2</v>
      </c>
      <c r="I12" s="17">
        <v>8.1868782283862601E-2</v>
      </c>
      <c r="J12" s="17">
        <v>6.2172011611489601E-2</v>
      </c>
      <c r="K12" s="17">
        <v>0</v>
      </c>
      <c r="L12" s="17">
        <v>0</v>
      </c>
      <c r="M12" s="17"/>
      <c r="N12" s="17">
        <v>6.0398266702876201E-2</v>
      </c>
      <c r="O12" s="17">
        <v>5.6362380261799898E-2</v>
      </c>
      <c r="P12" s="17">
        <v>6.6812985632288005E-2</v>
      </c>
      <c r="Q12" s="17">
        <v>5.9871187870439803E-2</v>
      </c>
      <c r="R12" s="17"/>
      <c r="S12" s="17">
        <v>8.3333333333333301E-2</v>
      </c>
      <c r="T12" s="17">
        <v>7.6190476190476197E-2</v>
      </c>
      <c r="U12" s="17">
        <v>5.8823529411764698E-2</v>
      </c>
      <c r="V12" s="17">
        <v>6.3492063492063502E-2</v>
      </c>
      <c r="W12" s="17">
        <v>3.3898305084745797E-2</v>
      </c>
      <c r="X12" s="17">
        <v>8.8607594936708806E-2</v>
      </c>
      <c r="Y12" s="17">
        <v>1.4285714285714299E-2</v>
      </c>
      <c r="Z12" s="17">
        <v>6.9767441860465101E-2</v>
      </c>
      <c r="AA12" s="17">
        <v>3.3333333333333298E-2</v>
      </c>
      <c r="AB12" s="17"/>
      <c r="AC12" s="17">
        <v>3.7485215961052899E-2</v>
      </c>
      <c r="AD12" s="17">
        <v>6.3291964135374704E-2</v>
      </c>
      <c r="AE12" s="17">
        <v>7.1452560434324797E-2</v>
      </c>
      <c r="AF12" s="17"/>
      <c r="AG12" s="17">
        <v>2.1123053539664999E-2</v>
      </c>
      <c r="AH12" s="17">
        <v>8.9549741574420805E-2</v>
      </c>
      <c r="AI12" s="17">
        <v>0.103808646251053</v>
      </c>
      <c r="AJ12" s="17">
        <v>0</v>
      </c>
      <c r="AK12" s="17">
        <v>4.16897959566883E-2</v>
      </c>
      <c r="AL12" s="17"/>
      <c r="AM12" s="17">
        <v>3.68093352825462E-2</v>
      </c>
      <c r="AN12" s="17">
        <v>6.5086739508549707E-2</v>
      </c>
      <c r="AO12" s="17">
        <v>7.1107289331056395E-2</v>
      </c>
      <c r="AP12" s="17">
        <v>5.9251676662120202E-2</v>
      </c>
      <c r="AQ12" s="17">
        <v>4.6650534851308698E-2</v>
      </c>
      <c r="AR12" s="17"/>
      <c r="AS12" s="17">
        <v>3.5666520795294199E-2</v>
      </c>
      <c r="AT12" s="17">
        <v>6.4922001327080606E-2</v>
      </c>
      <c r="AU12" s="17">
        <v>5.4317501770228101E-2</v>
      </c>
      <c r="AV12" s="17">
        <v>9.7843437768167799E-2</v>
      </c>
      <c r="AW12" s="17"/>
      <c r="AX12" s="17">
        <v>4.7415280958673499E-2</v>
      </c>
      <c r="AY12" s="17"/>
      <c r="AZ12" s="17">
        <v>6.00305819102748E-2</v>
      </c>
      <c r="BA12" s="17">
        <v>7.5567469029746495E-2</v>
      </c>
      <c r="BB12" s="17">
        <v>3.41010371377692E-2</v>
      </c>
      <c r="BC12" s="17"/>
      <c r="BD12" s="17">
        <v>2.58554325655065E-2</v>
      </c>
      <c r="BE12" s="17">
        <v>9.7883504131546797E-2</v>
      </c>
    </row>
    <row r="13" spans="2:57" x14ac:dyDescent="0.35">
      <c r="B13" s="18" t="s">
        <v>81</v>
      </c>
      <c r="C13" s="19">
        <v>6.4216400596632903E-2</v>
      </c>
      <c r="D13" s="19">
        <v>2.9874417570679001E-2</v>
      </c>
      <c r="E13" s="19">
        <v>8.0013181849873494E-2</v>
      </c>
      <c r="F13" s="19"/>
      <c r="G13" s="19">
        <v>4.1650032554592001E-2</v>
      </c>
      <c r="H13" s="19">
        <v>4.5324673661126698E-2</v>
      </c>
      <c r="I13" s="19">
        <v>5.5815904202303201E-2</v>
      </c>
      <c r="J13" s="19">
        <v>7.5410478668197695E-2</v>
      </c>
      <c r="K13" s="19">
        <v>0.10439019208505999</v>
      </c>
      <c r="L13" s="19">
        <v>0.103324094108467</v>
      </c>
      <c r="M13" s="19"/>
      <c r="N13" s="19">
        <v>6.3209177292808699E-2</v>
      </c>
      <c r="O13" s="19">
        <v>6.2645234271373806E-2</v>
      </c>
      <c r="P13" s="19">
        <v>3.81822373429739E-2</v>
      </c>
      <c r="Q13" s="19">
        <v>0.116734435026541</v>
      </c>
      <c r="R13" s="19"/>
      <c r="S13" s="19">
        <v>4.1666666666666699E-2</v>
      </c>
      <c r="T13" s="19">
        <v>0.114285714285714</v>
      </c>
      <c r="U13" s="19">
        <v>5.8823529411764698E-2</v>
      </c>
      <c r="V13" s="19">
        <v>1.58730158730159E-2</v>
      </c>
      <c r="W13" s="19">
        <v>3.3898305084745797E-2</v>
      </c>
      <c r="X13" s="19">
        <v>5.0632911392405097E-2</v>
      </c>
      <c r="Y13" s="19">
        <v>7.1428571428571397E-2</v>
      </c>
      <c r="Z13" s="19">
        <v>9.3023255813953501E-2</v>
      </c>
      <c r="AA13" s="19">
        <v>8.8888888888888906E-2</v>
      </c>
      <c r="AB13" s="19"/>
      <c r="AC13" s="19">
        <v>5.1887809296558701E-2</v>
      </c>
      <c r="AD13" s="19">
        <v>7.0116975399601794E-2</v>
      </c>
      <c r="AE13" s="19">
        <v>7.7910535909126E-2</v>
      </c>
      <c r="AF13" s="19"/>
      <c r="AG13" s="19">
        <v>4.8323369962543099E-2</v>
      </c>
      <c r="AH13" s="19">
        <v>5.7414926200680297E-2</v>
      </c>
      <c r="AI13" s="19">
        <v>0</v>
      </c>
      <c r="AJ13" s="19">
        <v>0.20363788954449299</v>
      </c>
      <c r="AK13" s="19">
        <v>0.17279398113792299</v>
      </c>
      <c r="AL13" s="19"/>
      <c r="AM13" s="19">
        <v>0.140285257637075</v>
      </c>
      <c r="AN13" s="19">
        <v>5.7637567403466899E-2</v>
      </c>
      <c r="AO13" s="19">
        <v>5.9546971486867203E-2</v>
      </c>
      <c r="AP13" s="19">
        <v>6.0055657795917997E-2</v>
      </c>
      <c r="AQ13" s="19">
        <v>0</v>
      </c>
      <c r="AR13" s="19"/>
      <c r="AS13" s="19">
        <v>6.1621522305805802E-2</v>
      </c>
      <c r="AT13" s="19">
        <v>5.0759911789896903E-2</v>
      </c>
      <c r="AU13" s="19">
        <v>0.116208732495586</v>
      </c>
      <c r="AV13" s="19">
        <v>2.6634601342831701E-2</v>
      </c>
      <c r="AW13" s="19"/>
      <c r="AX13" s="19">
        <v>5.8706170488830402E-2</v>
      </c>
      <c r="AY13" s="19"/>
      <c r="AZ13" s="19">
        <v>6.5180566955362396E-2</v>
      </c>
      <c r="BA13" s="19">
        <v>3.7599531417656401E-2</v>
      </c>
      <c r="BB13" s="19">
        <v>8.7202917526215395E-2</v>
      </c>
      <c r="BC13" s="19"/>
      <c r="BD13" s="19">
        <v>6.8033002201503698E-2</v>
      </c>
      <c r="BE13" s="19">
        <v>4.9542375439028397E-2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0.15779046308414901</v>
      </c>
      <c r="D9" s="17">
        <v>0.16756138902366999</v>
      </c>
      <c r="E9" s="17">
        <v>0.15278603447573699</v>
      </c>
      <c r="F9" s="17"/>
      <c r="G9" s="17">
        <v>0.17684736184397101</v>
      </c>
      <c r="H9" s="17">
        <v>0.187065864287314</v>
      </c>
      <c r="I9" s="17">
        <v>0.13630697808383699</v>
      </c>
      <c r="J9" s="17">
        <v>0.18746474031948701</v>
      </c>
      <c r="K9" s="17">
        <v>0.10074095943596199</v>
      </c>
      <c r="L9" s="17">
        <v>0.13077149592099799</v>
      </c>
      <c r="M9" s="17"/>
      <c r="N9" s="17">
        <v>0.159071955938235</v>
      </c>
      <c r="O9" s="17">
        <v>0.15742832038304999</v>
      </c>
      <c r="P9" s="17">
        <v>0.13827700407362301</v>
      </c>
      <c r="Q9" s="17">
        <v>0.191961383525035</v>
      </c>
      <c r="R9" s="17"/>
      <c r="S9" s="17">
        <v>0.141666666666667</v>
      </c>
      <c r="T9" s="17">
        <v>8.5714285714285701E-2</v>
      </c>
      <c r="U9" s="17">
        <v>0.26470588235294101</v>
      </c>
      <c r="V9" s="17">
        <v>0.11111111111111099</v>
      </c>
      <c r="W9" s="17">
        <v>8.4745762711864403E-2</v>
      </c>
      <c r="X9" s="17">
        <v>0.189873417721519</v>
      </c>
      <c r="Y9" s="17">
        <v>0.185714285714286</v>
      </c>
      <c r="Z9" s="17">
        <v>0.162790697674419</v>
      </c>
      <c r="AA9" s="17">
        <v>0.22222222222222199</v>
      </c>
      <c r="AB9" s="17"/>
      <c r="AC9" s="17">
        <v>0.15429399336850999</v>
      </c>
      <c r="AD9" s="17">
        <v>0.16984631196698799</v>
      </c>
      <c r="AE9" s="17">
        <v>9.0424712403556803E-2</v>
      </c>
      <c r="AF9" s="17"/>
      <c r="AG9" s="17">
        <v>0.15759227365931799</v>
      </c>
      <c r="AH9" s="17">
        <v>0.14166252029586901</v>
      </c>
      <c r="AI9" s="17">
        <v>0.121953263033015</v>
      </c>
      <c r="AJ9" s="17">
        <v>0.61166728040352503</v>
      </c>
      <c r="AK9" s="17">
        <v>0.12110575939853301</v>
      </c>
      <c r="AL9" s="17"/>
      <c r="AM9" s="17">
        <v>0.16629710864127301</v>
      </c>
      <c r="AN9" s="17">
        <v>0.181461537056125</v>
      </c>
      <c r="AO9" s="17">
        <v>0.12483578808979399</v>
      </c>
      <c r="AP9" s="17">
        <v>0.19101739750864399</v>
      </c>
      <c r="AQ9" s="17">
        <v>0.26557688744826802</v>
      </c>
      <c r="AR9" s="17"/>
      <c r="AS9" s="17">
        <v>0.19077262665870701</v>
      </c>
      <c r="AT9" s="17">
        <v>0.15797165777784899</v>
      </c>
      <c r="AU9" s="17">
        <v>0.11505214340114001</v>
      </c>
      <c r="AV9" s="17">
        <v>0.16060459019027501</v>
      </c>
      <c r="AW9" s="17"/>
      <c r="AX9" s="17">
        <v>0.159910653341167</v>
      </c>
      <c r="AY9" s="17"/>
      <c r="AZ9" s="17">
        <v>0.140313283565178</v>
      </c>
      <c r="BA9" s="17">
        <v>0.184849006779231</v>
      </c>
      <c r="BB9" s="17">
        <v>0.14712413695509099</v>
      </c>
      <c r="BC9" s="17"/>
      <c r="BD9" s="17">
        <v>0.17528047701819099</v>
      </c>
      <c r="BE9" s="17">
        <v>0.16103771666748601</v>
      </c>
    </row>
    <row r="10" spans="2:57" x14ac:dyDescent="0.35">
      <c r="B10" s="18" t="s">
        <v>226</v>
      </c>
      <c r="C10" s="17">
        <v>0.49106128786079201</v>
      </c>
      <c r="D10" s="17">
        <v>0.53263325034681397</v>
      </c>
      <c r="E10" s="17">
        <v>0.46892147566197701</v>
      </c>
      <c r="F10" s="17"/>
      <c r="G10" s="17">
        <v>0.48681711443725501</v>
      </c>
      <c r="H10" s="17">
        <v>0.38191645406216501</v>
      </c>
      <c r="I10" s="17">
        <v>0.56783707399560401</v>
      </c>
      <c r="J10" s="17">
        <v>0.46322032308724698</v>
      </c>
      <c r="K10" s="17">
        <v>0.53832753970111002</v>
      </c>
      <c r="L10" s="17">
        <v>0.65206820141074295</v>
      </c>
      <c r="M10" s="17"/>
      <c r="N10" s="17">
        <v>0.52227587021330601</v>
      </c>
      <c r="O10" s="17">
        <v>0.47645136900427798</v>
      </c>
      <c r="P10" s="17">
        <v>0.44864633252714098</v>
      </c>
      <c r="Q10" s="17">
        <v>0.41093965084052098</v>
      </c>
      <c r="R10" s="17"/>
      <c r="S10" s="17">
        <v>0.5</v>
      </c>
      <c r="T10" s="17">
        <v>0.45714285714285702</v>
      </c>
      <c r="U10" s="17">
        <v>0.35294117647058798</v>
      </c>
      <c r="V10" s="17">
        <v>0.60317460317460303</v>
      </c>
      <c r="W10" s="17">
        <v>0.57627118644067798</v>
      </c>
      <c r="X10" s="17">
        <v>0.430379746835443</v>
      </c>
      <c r="Y10" s="17">
        <v>0.52857142857142903</v>
      </c>
      <c r="Z10" s="17">
        <v>0.46511627906976699</v>
      </c>
      <c r="AA10" s="17">
        <v>0.51111111111111096</v>
      </c>
      <c r="AB10" s="17"/>
      <c r="AC10" s="17">
        <v>0.571418861562495</v>
      </c>
      <c r="AD10" s="17">
        <v>0.47258635286724998</v>
      </c>
      <c r="AE10" s="17">
        <v>0.38878441406981501</v>
      </c>
      <c r="AF10" s="17"/>
      <c r="AG10" s="17">
        <v>0.58712326172903895</v>
      </c>
      <c r="AH10" s="17">
        <v>0.46710257996312998</v>
      </c>
      <c r="AI10" s="17">
        <v>0.39155724290573102</v>
      </c>
      <c r="AJ10" s="17">
        <v>0</v>
      </c>
      <c r="AK10" s="17">
        <v>0.42919328040863503</v>
      </c>
      <c r="AL10" s="17"/>
      <c r="AM10" s="17">
        <v>0.48426329747969799</v>
      </c>
      <c r="AN10" s="17">
        <v>0.43823329742884498</v>
      </c>
      <c r="AO10" s="17">
        <v>0.492501119336343</v>
      </c>
      <c r="AP10" s="17">
        <v>0.49937984543526398</v>
      </c>
      <c r="AQ10" s="17">
        <v>0.341374785606537</v>
      </c>
      <c r="AR10" s="17"/>
      <c r="AS10" s="17">
        <v>0.44088894867758299</v>
      </c>
      <c r="AT10" s="17">
        <v>0.52359302310085598</v>
      </c>
      <c r="AU10" s="17">
        <v>0.492063080348277</v>
      </c>
      <c r="AV10" s="17">
        <v>0.500761265800724</v>
      </c>
      <c r="AW10" s="17"/>
      <c r="AX10" s="17">
        <v>0.51587431017112095</v>
      </c>
      <c r="AY10" s="17"/>
      <c r="AZ10" s="17">
        <v>0.47102705959400498</v>
      </c>
      <c r="BA10" s="17">
        <v>0.47518622772574498</v>
      </c>
      <c r="BB10" s="17">
        <v>0.53956657283376197</v>
      </c>
      <c r="BC10" s="17"/>
      <c r="BD10" s="17">
        <v>0.490036710925286</v>
      </c>
      <c r="BE10" s="17">
        <v>0.49219400191865897</v>
      </c>
    </row>
    <row r="11" spans="2:57" x14ac:dyDescent="0.35">
      <c r="B11" s="18" t="s">
        <v>227</v>
      </c>
      <c r="C11" s="17">
        <v>0.183655727130631</v>
      </c>
      <c r="D11" s="17">
        <v>0.16587583954832899</v>
      </c>
      <c r="E11" s="17">
        <v>0.194975717981481</v>
      </c>
      <c r="F11" s="17"/>
      <c r="G11" s="17">
        <v>0.14582040282841199</v>
      </c>
      <c r="H11" s="17">
        <v>0.23910912655835001</v>
      </c>
      <c r="I11" s="17">
        <v>0.15780794774699899</v>
      </c>
      <c r="J11" s="17">
        <v>0.168444593374216</v>
      </c>
      <c r="K11" s="17">
        <v>0.21564307632023899</v>
      </c>
      <c r="L11" s="17">
        <v>5.9738462768450601E-2</v>
      </c>
      <c r="M11" s="17"/>
      <c r="N11" s="17">
        <v>0.18156073949604801</v>
      </c>
      <c r="O11" s="17">
        <v>0.19070031609680699</v>
      </c>
      <c r="P11" s="17">
        <v>0.190635757870661</v>
      </c>
      <c r="Q11" s="17">
        <v>0.160760730493583</v>
      </c>
      <c r="R11" s="17"/>
      <c r="S11" s="17">
        <v>0.20833333333333301</v>
      </c>
      <c r="T11" s="17">
        <v>0.24761904761904799</v>
      </c>
      <c r="U11" s="17">
        <v>0.23529411764705899</v>
      </c>
      <c r="V11" s="17">
        <v>0.126984126984127</v>
      </c>
      <c r="W11" s="17">
        <v>0.20338983050847501</v>
      </c>
      <c r="X11" s="17">
        <v>0.151898734177215</v>
      </c>
      <c r="Y11" s="17">
        <v>8.5714285714285701E-2</v>
      </c>
      <c r="Z11" s="17">
        <v>0.186046511627907</v>
      </c>
      <c r="AA11" s="17">
        <v>0.16666666666666699</v>
      </c>
      <c r="AB11" s="17"/>
      <c r="AC11" s="17">
        <v>0.15879008728336799</v>
      </c>
      <c r="AD11" s="17">
        <v>0.185282542431044</v>
      </c>
      <c r="AE11" s="17">
        <v>0.28691140873686999</v>
      </c>
      <c r="AF11" s="17"/>
      <c r="AG11" s="17">
        <v>0.137112018356429</v>
      </c>
      <c r="AH11" s="17">
        <v>0.196545878087652</v>
      </c>
      <c r="AI11" s="17">
        <v>0.37103165627630003</v>
      </c>
      <c r="AJ11" s="17">
        <v>0.18469483005198201</v>
      </c>
      <c r="AK11" s="17">
        <v>0.18634141901999601</v>
      </c>
      <c r="AL11" s="17"/>
      <c r="AM11" s="17">
        <v>0.14786040085652599</v>
      </c>
      <c r="AN11" s="17">
        <v>0.18798814336895001</v>
      </c>
      <c r="AO11" s="17">
        <v>0.199907875872572</v>
      </c>
      <c r="AP11" s="17">
        <v>0.16041249625307799</v>
      </c>
      <c r="AQ11" s="17">
        <v>0.30709039698769097</v>
      </c>
      <c r="AR11" s="17"/>
      <c r="AS11" s="17">
        <v>0.173328978884353</v>
      </c>
      <c r="AT11" s="17">
        <v>0.194260123919553</v>
      </c>
      <c r="AU11" s="17">
        <v>0.15272731595681399</v>
      </c>
      <c r="AV11" s="17">
        <v>0.22051186817609</v>
      </c>
      <c r="AW11" s="17"/>
      <c r="AX11" s="17">
        <v>0.17838674327506501</v>
      </c>
      <c r="AY11" s="17"/>
      <c r="AZ11" s="17">
        <v>0.20806962853198099</v>
      </c>
      <c r="BA11" s="17">
        <v>0.191241173350326</v>
      </c>
      <c r="BB11" s="17">
        <v>0.15269389831263699</v>
      </c>
      <c r="BC11" s="17"/>
      <c r="BD11" s="17">
        <v>0.163399361011142</v>
      </c>
      <c r="BE11" s="17">
        <v>0.203414990149652</v>
      </c>
    </row>
    <row r="12" spans="2:57" x14ac:dyDescent="0.35">
      <c r="B12" s="18" t="s">
        <v>228</v>
      </c>
      <c r="C12" s="17">
        <v>6.3412002972567702E-2</v>
      </c>
      <c r="D12" s="17">
        <v>6.8617699767845694E-2</v>
      </c>
      <c r="E12" s="17">
        <v>6.0648656740185797E-2</v>
      </c>
      <c r="F12" s="17"/>
      <c r="G12" s="17">
        <v>0.12037016205764201</v>
      </c>
      <c r="H12" s="17">
        <v>8.2289669301406507E-2</v>
      </c>
      <c r="I12" s="17">
        <v>4.80217471772088E-2</v>
      </c>
      <c r="J12" s="17">
        <v>7.7626790858718694E-2</v>
      </c>
      <c r="K12" s="17">
        <v>9.9787396757767301E-3</v>
      </c>
      <c r="L12" s="17">
        <v>2.90619548603273E-2</v>
      </c>
      <c r="M12" s="17"/>
      <c r="N12" s="17">
        <v>5.9952810324615101E-2</v>
      </c>
      <c r="O12" s="17">
        <v>6.0603210465748097E-2</v>
      </c>
      <c r="P12" s="17">
        <v>8.7243700552795997E-2</v>
      </c>
      <c r="Q12" s="17">
        <v>5.7643264936840098E-2</v>
      </c>
      <c r="R12" s="17"/>
      <c r="S12" s="17">
        <v>6.6666666666666693E-2</v>
      </c>
      <c r="T12" s="17">
        <v>7.6190476190476197E-2</v>
      </c>
      <c r="U12" s="17">
        <v>0</v>
      </c>
      <c r="V12" s="17">
        <v>6.3492063492063502E-2</v>
      </c>
      <c r="W12" s="17">
        <v>5.0847457627118599E-2</v>
      </c>
      <c r="X12" s="17">
        <v>0.126582278481013</v>
      </c>
      <c r="Y12" s="17">
        <v>7.1428571428571397E-2</v>
      </c>
      <c r="Z12" s="17">
        <v>9.3023255813953501E-2</v>
      </c>
      <c r="AA12" s="17">
        <v>3.3333333333333298E-2</v>
      </c>
      <c r="AB12" s="17"/>
      <c r="AC12" s="17">
        <v>3.1624902447304898E-2</v>
      </c>
      <c r="AD12" s="17">
        <v>7.3532784603658002E-2</v>
      </c>
      <c r="AE12" s="17">
        <v>6.1745061605379299E-2</v>
      </c>
      <c r="AF12" s="17"/>
      <c r="AG12" s="17">
        <v>3.4664689997823302E-2</v>
      </c>
      <c r="AH12" s="17">
        <v>0.105147655917175</v>
      </c>
      <c r="AI12" s="17">
        <v>4.04678925175311E-2</v>
      </c>
      <c r="AJ12" s="17">
        <v>0</v>
      </c>
      <c r="AK12" s="17">
        <v>0</v>
      </c>
      <c r="AL12" s="17"/>
      <c r="AM12" s="17">
        <v>5.0874927799531802E-2</v>
      </c>
      <c r="AN12" s="17">
        <v>6.4389729534194307E-2</v>
      </c>
      <c r="AO12" s="17">
        <v>6.9137918356574707E-2</v>
      </c>
      <c r="AP12" s="17">
        <v>7.7015034704357999E-2</v>
      </c>
      <c r="AQ12" s="17">
        <v>4.6650534851308698E-2</v>
      </c>
      <c r="AR12" s="17"/>
      <c r="AS12" s="17">
        <v>6.8372371471191198E-2</v>
      </c>
      <c r="AT12" s="17">
        <v>6.2820483413493597E-2</v>
      </c>
      <c r="AU12" s="17">
        <v>3.9267822464117502E-2</v>
      </c>
      <c r="AV12" s="17">
        <v>9.0291982334004095E-2</v>
      </c>
      <c r="AW12" s="17"/>
      <c r="AX12" s="17">
        <v>5.1530206085050698E-2</v>
      </c>
      <c r="AY12" s="17"/>
      <c r="AZ12" s="17">
        <v>6.29642855962394E-2</v>
      </c>
      <c r="BA12" s="17">
        <v>7.8951633871358007E-2</v>
      </c>
      <c r="BB12" s="17">
        <v>3.8713701863697297E-2</v>
      </c>
      <c r="BC12" s="17"/>
      <c r="BD12" s="17">
        <v>5.0237428652295198E-2</v>
      </c>
      <c r="BE12" s="17">
        <v>8.2673501077253006E-2</v>
      </c>
    </row>
    <row r="13" spans="2:57" x14ac:dyDescent="0.35">
      <c r="B13" s="18" t="s">
        <v>81</v>
      </c>
      <c r="C13" s="19">
        <v>0.10408051895186</v>
      </c>
      <c r="D13" s="19">
        <v>6.5311821313341595E-2</v>
      </c>
      <c r="E13" s="19">
        <v>0.12266811514062</v>
      </c>
      <c r="F13" s="19"/>
      <c r="G13" s="19">
        <v>7.0144958832720705E-2</v>
      </c>
      <c r="H13" s="19">
        <v>0.109618885790764</v>
      </c>
      <c r="I13" s="19">
        <v>9.0026252996350503E-2</v>
      </c>
      <c r="J13" s="19">
        <v>0.103243552360331</v>
      </c>
      <c r="K13" s="19">
        <v>0.135309684866911</v>
      </c>
      <c r="L13" s="19">
        <v>0.12835988503948001</v>
      </c>
      <c r="M13" s="19"/>
      <c r="N13" s="19">
        <v>7.7138624027795394E-2</v>
      </c>
      <c r="O13" s="19">
        <v>0.114816784050117</v>
      </c>
      <c r="P13" s="19">
        <v>0.135197204975779</v>
      </c>
      <c r="Q13" s="19">
        <v>0.178694970204021</v>
      </c>
      <c r="R13" s="19"/>
      <c r="S13" s="19">
        <v>8.3333333333333301E-2</v>
      </c>
      <c r="T13" s="19">
        <v>0.133333333333333</v>
      </c>
      <c r="U13" s="19">
        <v>0.14705882352941199</v>
      </c>
      <c r="V13" s="19">
        <v>9.5238095238095205E-2</v>
      </c>
      <c r="W13" s="19">
        <v>8.4745762711864403E-2</v>
      </c>
      <c r="X13" s="19">
        <v>0.10126582278481</v>
      </c>
      <c r="Y13" s="19">
        <v>0.128571428571429</v>
      </c>
      <c r="Z13" s="19">
        <v>9.3023255813953501E-2</v>
      </c>
      <c r="AA13" s="19">
        <v>6.6666666666666693E-2</v>
      </c>
      <c r="AB13" s="19"/>
      <c r="AC13" s="19">
        <v>8.3872155338322193E-2</v>
      </c>
      <c r="AD13" s="19">
        <v>9.8752008131060096E-2</v>
      </c>
      <c r="AE13" s="19">
        <v>0.172134403184379</v>
      </c>
      <c r="AF13" s="19"/>
      <c r="AG13" s="19">
        <v>8.3507756257390403E-2</v>
      </c>
      <c r="AH13" s="19">
        <v>8.9541365736173703E-2</v>
      </c>
      <c r="AI13" s="19">
        <v>7.4989945267422295E-2</v>
      </c>
      <c r="AJ13" s="19">
        <v>0.20363788954449299</v>
      </c>
      <c r="AK13" s="19">
        <v>0.263359541172836</v>
      </c>
      <c r="AL13" s="19"/>
      <c r="AM13" s="19">
        <v>0.15070426522297201</v>
      </c>
      <c r="AN13" s="19">
        <v>0.12792729261188601</v>
      </c>
      <c r="AO13" s="19">
        <v>0.113617298344717</v>
      </c>
      <c r="AP13" s="19">
        <v>7.2175226098655607E-2</v>
      </c>
      <c r="AQ13" s="19">
        <v>3.9307395106195298E-2</v>
      </c>
      <c r="AR13" s="19"/>
      <c r="AS13" s="19">
        <v>0.12663707430816501</v>
      </c>
      <c r="AT13" s="19">
        <v>6.1354711788249798E-2</v>
      </c>
      <c r="AU13" s="19">
        <v>0.200889637829651</v>
      </c>
      <c r="AV13" s="19">
        <v>2.7830293498906901E-2</v>
      </c>
      <c r="AW13" s="19"/>
      <c r="AX13" s="19">
        <v>9.4298087127596394E-2</v>
      </c>
      <c r="AY13" s="19"/>
      <c r="AZ13" s="19">
        <v>0.117625742712596</v>
      </c>
      <c r="BA13" s="19">
        <v>6.9771958273340304E-2</v>
      </c>
      <c r="BB13" s="19">
        <v>0.12190169003481301</v>
      </c>
      <c r="BC13" s="19"/>
      <c r="BD13" s="19">
        <v>0.121046022393086</v>
      </c>
      <c r="BE13" s="19">
        <v>6.0679790186949398E-2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E18"/>
  <sheetViews>
    <sheetView showGridLines="0" workbookViewId="0">
      <pane xSplit="2" topLeftCell="A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0.136419194918704</v>
      </c>
      <c r="D9" s="17">
        <v>0.16387663584484699</v>
      </c>
      <c r="E9" s="17">
        <v>0.120912732105062</v>
      </c>
      <c r="F9" s="17"/>
      <c r="G9" s="17">
        <v>0.17756475353239901</v>
      </c>
      <c r="H9" s="17">
        <v>0.14616043994283401</v>
      </c>
      <c r="I9" s="17">
        <v>0.15002323441731599</v>
      </c>
      <c r="J9" s="17">
        <v>0.13033483775079099</v>
      </c>
      <c r="K9" s="17">
        <v>8.0291584350043604E-2</v>
      </c>
      <c r="L9" s="17">
        <v>0.10974475855435301</v>
      </c>
      <c r="M9" s="17"/>
      <c r="N9" s="17">
        <v>0.145206021395235</v>
      </c>
      <c r="O9" s="17">
        <v>0.13085694166371101</v>
      </c>
      <c r="P9" s="17">
        <v>0.14573298550543901</v>
      </c>
      <c r="Q9" s="17">
        <v>0.100154711459204</v>
      </c>
      <c r="R9" s="17"/>
      <c r="S9" s="17">
        <v>0.15</v>
      </c>
      <c r="T9" s="17">
        <v>0.104761904761905</v>
      </c>
      <c r="U9" s="17">
        <v>0.20588235294117599</v>
      </c>
      <c r="V9" s="17">
        <v>0.126984126984127</v>
      </c>
      <c r="W9" s="17">
        <v>0.13559322033898299</v>
      </c>
      <c r="X9" s="17">
        <v>8.8607594936708806E-2</v>
      </c>
      <c r="Y9" s="17">
        <v>0.17142857142857101</v>
      </c>
      <c r="Z9" s="17">
        <v>0.116279069767442</v>
      </c>
      <c r="AA9" s="17">
        <v>0.133333333333333</v>
      </c>
      <c r="AB9" s="17"/>
      <c r="AC9" s="17">
        <v>0.13642560698821801</v>
      </c>
      <c r="AD9" s="17">
        <v>0.14468295260588901</v>
      </c>
      <c r="AE9" s="17">
        <v>6.4145378854769203E-2</v>
      </c>
      <c r="AF9" s="17"/>
      <c r="AG9" s="17">
        <v>0.163109990924622</v>
      </c>
      <c r="AH9" s="17">
        <v>0.110453455400257</v>
      </c>
      <c r="AI9" s="17">
        <v>7.2971536099253401E-2</v>
      </c>
      <c r="AJ9" s="17">
        <v>0.61166728040352503</v>
      </c>
      <c r="AK9" s="17">
        <v>8.1266515523674102E-2</v>
      </c>
      <c r="AL9" s="17"/>
      <c r="AM9" s="17">
        <v>0.12715231623656501</v>
      </c>
      <c r="AN9" s="17">
        <v>0.158449889717932</v>
      </c>
      <c r="AO9" s="17">
        <v>0.116375575253685</v>
      </c>
      <c r="AP9" s="17">
        <v>0.13881576417533001</v>
      </c>
      <c r="AQ9" s="17">
        <v>0.29614767893615002</v>
      </c>
      <c r="AR9" s="17"/>
      <c r="AS9" s="17">
        <v>0.146440036481262</v>
      </c>
      <c r="AT9" s="17">
        <v>0.14799346317315501</v>
      </c>
      <c r="AU9" s="17">
        <v>7.7614166384313399E-2</v>
      </c>
      <c r="AV9" s="17">
        <v>0.17514547711873599</v>
      </c>
      <c r="AW9" s="17"/>
      <c r="AX9" s="17">
        <v>0.14372530958249599</v>
      </c>
      <c r="AY9" s="17"/>
      <c r="AZ9" s="17">
        <v>0.123779993236545</v>
      </c>
      <c r="BA9" s="17">
        <v>0.14565845595794899</v>
      </c>
      <c r="BB9" s="17">
        <v>0.141729746778781</v>
      </c>
      <c r="BC9" s="17"/>
      <c r="BD9" s="17">
        <v>0.14827502857555699</v>
      </c>
      <c r="BE9" s="17">
        <v>0.14184725218043501</v>
      </c>
    </row>
    <row r="10" spans="2:57" x14ac:dyDescent="0.35">
      <c r="B10" s="18" t="s">
        <v>226</v>
      </c>
      <c r="C10" s="17">
        <v>0.34924885098594199</v>
      </c>
      <c r="D10" s="17">
        <v>0.35506569574452801</v>
      </c>
      <c r="E10" s="17">
        <v>0.34747005822044802</v>
      </c>
      <c r="F10" s="17"/>
      <c r="G10" s="17">
        <v>0.308980636035044</v>
      </c>
      <c r="H10" s="17">
        <v>0.34375016161766803</v>
      </c>
      <c r="I10" s="17">
        <v>0.391553759054937</v>
      </c>
      <c r="J10" s="17">
        <v>0.301736726171072</v>
      </c>
      <c r="K10" s="17">
        <v>0.35991192694214402</v>
      </c>
      <c r="L10" s="17">
        <v>0.37140195017778799</v>
      </c>
      <c r="M10" s="17"/>
      <c r="N10" s="17">
        <v>0.36513138235736597</v>
      </c>
      <c r="O10" s="17">
        <v>0.34251439591287303</v>
      </c>
      <c r="P10" s="17">
        <v>0.32271460674859098</v>
      </c>
      <c r="Q10" s="17">
        <v>0.32875380968712797</v>
      </c>
      <c r="R10" s="17"/>
      <c r="S10" s="17">
        <v>0.35</v>
      </c>
      <c r="T10" s="17">
        <v>0.32380952380952399</v>
      </c>
      <c r="U10" s="17">
        <v>0.23529411764705899</v>
      </c>
      <c r="V10" s="17">
        <v>0.44444444444444497</v>
      </c>
      <c r="W10" s="17">
        <v>0.25423728813559299</v>
      </c>
      <c r="X10" s="17">
        <v>0.316455696202532</v>
      </c>
      <c r="Y10" s="17">
        <v>0.442857142857143</v>
      </c>
      <c r="Z10" s="17">
        <v>0.372093023255814</v>
      </c>
      <c r="AA10" s="17">
        <v>0.4</v>
      </c>
      <c r="AB10" s="17"/>
      <c r="AC10" s="17">
        <v>0.34230307281255301</v>
      </c>
      <c r="AD10" s="17">
        <v>0.36816824403223503</v>
      </c>
      <c r="AE10" s="17">
        <v>0.36938026393828999</v>
      </c>
      <c r="AF10" s="17"/>
      <c r="AG10" s="17">
        <v>0.40806814836727801</v>
      </c>
      <c r="AH10" s="17">
        <v>0.33253617418547299</v>
      </c>
      <c r="AI10" s="17">
        <v>0.368796970288915</v>
      </c>
      <c r="AJ10" s="17">
        <v>0</v>
      </c>
      <c r="AK10" s="17">
        <v>0.33947001186987003</v>
      </c>
      <c r="AL10" s="17"/>
      <c r="AM10" s="17">
        <v>0.26882928485268598</v>
      </c>
      <c r="AN10" s="17">
        <v>0.35655060588151199</v>
      </c>
      <c r="AO10" s="17">
        <v>0.35291746461527801</v>
      </c>
      <c r="AP10" s="17">
        <v>0.37101064493570302</v>
      </c>
      <c r="AQ10" s="17">
        <v>0.266584769374068</v>
      </c>
      <c r="AR10" s="17"/>
      <c r="AS10" s="17">
        <v>0.35564490223447398</v>
      </c>
      <c r="AT10" s="17">
        <v>0.344120275794703</v>
      </c>
      <c r="AU10" s="17">
        <v>0.28953013020836799</v>
      </c>
      <c r="AV10" s="17">
        <v>0.43444021120848703</v>
      </c>
      <c r="AW10" s="17"/>
      <c r="AX10" s="17">
        <v>0.35001915769834602</v>
      </c>
      <c r="AY10" s="17"/>
      <c r="AZ10" s="17">
        <v>0.36434704801293899</v>
      </c>
      <c r="BA10" s="17">
        <v>0.38694895897912301</v>
      </c>
      <c r="BB10" s="17">
        <v>0.28988636423377501</v>
      </c>
      <c r="BC10" s="17"/>
      <c r="BD10" s="17">
        <v>0.34417573421557501</v>
      </c>
      <c r="BE10" s="17">
        <v>0.360889025460643</v>
      </c>
    </row>
    <row r="11" spans="2:57" x14ac:dyDescent="0.35">
      <c r="B11" s="18" t="s">
        <v>227</v>
      </c>
      <c r="C11" s="17">
        <v>0.250437029924091</v>
      </c>
      <c r="D11" s="17">
        <v>0.26104550382926101</v>
      </c>
      <c r="E11" s="17">
        <v>0.24537564812566001</v>
      </c>
      <c r="F11" s="17"/>
      <c r="G11" s="17">
        <v>0.33172417779459201</v>
      </c>
      <c r="H11" s="17">
        <v>0.23158419953005199</v>
      </c>
      <c r="I11" s="17">
        <v>0.21545837043691399</v>
      </c>
      <c r="J11" s="17">
        <v>0.28225779490362801</v>
      </c>
      <c r="K11" s="17">
        <v>0.278606840047043</v>
      </c>
      <c r="L11" s="17">
        <v>0.18909232006539201</v>
      </c>
      <c r="M11" s="17"/>
      <c r="N11" s="17">
        <v>0.26245020009102399</v>
      </c>
      <c r="O11" s="17">
        <v>0.233133568269871</v>
      </c>
      <c r="P11" s="17">
        <v>0.28304709169134201</v>
      </c>
      <c r="Q11" s="17">
        <v>0.16119393773067101</v>
      </c>
      <c r="R11" s="17"/>
      <c r="S11" s="17">
        <v>0.27500000000000002</v>
      </c>
      <c r="T11" s="17">
        <v>0.28571428571428598</v>
      </c>
      <c r="U11" s="17">
        <v>0.23529411764705899</v>
      </c>
      <c r="V11" s="17">
        <v>0.158730158730159</v>
      </c>
      <c r="W11" s="17">
        <v>0.305084745762712</v>
      </c>
      <c r="X11" s="17">
        <v>0.291139240506329</v>
      </c>
      <c r="Y11" s="17">
        <v>0.214285714285714</v>
      </c>
      <c r="Z11" s="17">
        <v>0.25581395348837199</v>
      </c>
      <c r="AA11" s="17">
        <v>0.22222222222222199</v>
      </c>
      <c r="AB11" s="17"/>
      <c r="AC11" s="17">
        <v>0.25435721800396999</v>
      </c>
      <c r="AD11" s="17">
        <v>0.23897039439708501</v>
      </c>
      <c r="AE11" s="17">
        <v>0.233065688248457</v>
      </c>
      <c r="AF11" s="17"/>
      <c r="AG11" s="17">
        <v>0.23199842404129001</v>
      </c>
      <c r="AH11" s="17">
        <v>0.26856017304528002</v>
      </c>
      <c r="AI11" s="17">
        <v>0.27636795817144899</v>
      </c>
      <c r="AJ11" s="17">
        <v>0.18469483005198201</v>
      </c>
      <c r="AK11" s="17">
        <v>0.20583254555658201</v>
      </c>
      <c r="AL11" s="17"/>
      <c r="AM11" s="17">
        <v>0.26884393995825001</v>
      </c>
      <c r="AN11" s="17">
        <v>0.26345876065371499</v>
      </c>
      <c r="AO11" s="17">
        <v>0.23384175277284</v>
      </c>
      <c r="AP11" s="17">
        <v>0.29391037761759797</v>
      </c>
      <c r="AQ11" s="17">
        <v>0.25856808141704002</v>
      </c>
      <c r="AR11" s="17"/>
      <c r="AS11" s="17">
        <v>0.21263342096582799</v>
      </c>
      <c r="AT11" s="17">
        <v>0.296870148393794</v>
      </c>
      <c r="AU11" s="17">
        <v>0.22083385750482601</v>
      </c>
      <c r="AV11" s="17">
        <v>0.249559830626673</v>
      </c>
      <c r="AW11" s="17"/>
      <c r="AX11" s="17">
        <v>0.25450516251232602</v>
      </c>
      <c r="AY11" s="17"/>
      <c r="AZ11" s="17">
        <v>0.25382328191093401</v>
      </c>
      <c r="BA11" s="17">
        <v>0.212339296135759</v>
      </c>
      <c r="BB11" s="17">
        <v>0.29831989043949297</v>
      </c>
      <c r="BC11" s="17"/>
      <c r="BD11" s="17">
        <v>0.24821406823134401</v>
      </c>
      <c r="BE11" s="17">
        <v>0.25464920154063198</v>
      </c>
    </row>
    <row r="12" spans="2:57" x14ac:dyDescent="0.35">
      <c r="B12" s="18" t="s">
        <v>228</v>
      </c>
      <c r="C12" s="17">
        <v>8.4411977227143706E-2</v>
      </c>
      <c r="D12" s="17">
        <v>9.6882946367342904E-2</v>
      </c>
      <c r="E12" s="17">
        <v>7.5243795322676402E-2</v>
      </c>
      <c r="F12" s="17"/>
      <c r="G12" s="17">
        <v>0.104266658939644</v>
      </c>
      <c r="H12" s="17">
        <v>0.13663424122344001</v>
      </c>
      <c r="I12" s="17">
        <v>5.4391683980562301E-2</v>
      </c>
      <c r="J12" s="17">
        <v>5.9503756153472802E-2</v>
      </c>
      <c r="K12" s="17">
        <v>6.2510306251148506E-2</v>
      </c>
      <c r="L12" s="17">
        <v>6.1801502773967697E-2</v>
      </c>
      <c r="M12" s="17"/>
      <c r="N12" s="17">
        <v>8.0421731483986694E-2</v>
      </c>
      <c r="O12" s="17">
        <v>6.4194165922424301E-2</v>
      </c>
      <c r="P12" s="17">
        <v>8.06536168718784E-2</v>
      </c>
      <c r="Q12" s="17">
        <v>0.168596780001843</v>
      </c>
      <c r="R12" s="17"/>
      <c r="S12" s="17">
        <v>6.6666666666666693E-2</v>
      </c>
      <c r="T12" s="17">
        <v>0.114285714285714</v>
      </c>
      <c r="U12" s="17">
        <v>0.11764705882352899</v>
      </c>
      <c r="V12" s="17">
        <v>9.5238095238095205E-2</v>
      </c>
      <c r="W12" s="17">
        <v>5.0847457627118599E-2</v>
      </c>
      <c r="X12" s="17">
        <v>8.8607594936708806E-2</v>
      </c>
      <c r="Y12" s="17">
        <v>5.7142857142857099E-2</v>
      </c>
      <c r="Z12" s="17">
        <v>6.9767441860465101E-2</v>
      </c>
      <c r="AA12" s="17">
        <v>7.7777777777777807E-2</v>
      </c>
      <c r="AB12" s="17"/>
      <c r="AC12" s="17">
        <v>7.9476078643692993E-2</v>
      </c>
      <c r="AD12" s="17">
        <v>8.2923392340630106E-2</v>
      </c>
      <c r="AE12" s="17">
        <v>8.5854147657496799E-2</v>
      </c>
      <c r="AF12" s="17"/>
      <c r="AG12" s="17">
        <v>7.13530460247985E-2</v>
      </c>
      <c r="AH12" s="17">
        <v>0.10439777211849099</v>
      </c>
      <c r="AI12" s="17">
        <v>0.10998168580982901</v>
      </c>
      <c r="AJ12" s="17">
        <v>0</v>
      </c>
      <c r="AK12" s="17">
        <v>6.3136222806150194E-2</v>
      </c>
      <c r="AL12" s="17"/>
      <c r="AM12" s="17">
        <v>8.3828026460725194E-2</v>
      </c>
      <c r="AN12" s="17">
        <v>6.1776875064408897E-2</v>
      </c>
      <c r="AO12" s="17">
        <v>0.114774813694346</v>
      </c>
      <c r="AP12" s="17">
        <v>6.5760953556060694E-2</v>
      </c>
      <c r="AQ12" s="17">
        <v>4.6650534851308698E-2</v>
      </c>
      <c r="AR12" s="17"/>
      <c r="AS12" s="17">
        <v>9.8954018379166397E-2</v>
      </c>
      <c r="AT12" s="17">
        <v>7.4888109978978795E-2</v>
      </c>
      <c r="AU12" s="17">
        <v>7.3160384760549604E-2</v>
      </c>
      <c r="AV12" s="17">
        <v>9.7298565393247397E-2</v>
      </c>
      <c r="AW12" s="17"/>
      <c r="AX12" s="17">
        <v>7.0225604409854106E-2</v>
      </c>
      <c r="AY12" s="17"/>
      <c r="AZ12" s="17">
        <v>7.3296469369719397E-2</v>
      </c>
      <c r="BA12" s="17">
        <v>0.114711337114883</v>
      </c>
      <c r="BB12" s="17">
        <v>5.8523611230187199E-2</v>
      </c>
      <c r="BC12" s="17"/>
      <c r="BD12" s="17">
        <v>6.3959041879887199E-2</v>
      </c>
      <c r="BE12" s="17">
        <v>0.11619618495496301</v>
      </c>
    </row>
    <row r="13" spans="2:57" x14ac:dyDescent="0.35">
      <c r="B13" s="18" t="s">
        <v>81</v>
      </c>
      <c r="C13" s="19">
        <v>0.17948294694412001</v>
      </c>
      <c r="D13" s="19">
        <v>0.12312921821402099</v>
      </c>
      <c r="E13" s="19">
        <v>0.21099776622615399</v>
      </c>
      <c r="F13" s="19"/>
      <c r="G13" s="19">
        <v>7.7463773698321706E-2</v>
      </c>
      <c r="H13" s="19">
        <v>0.14187095768600699</v>
      </c>
      <c r="I13" s="19">
        <v>0.18857295211027</v>
      </c>
      <c r="J13" s="19">
        <v>0.22616688502103599</v>
      </c>
      <c r="K13" s="19">
        <v>0.218679342409621</v>
      </c>
      <c r="L13" s="19">
        <v>0.26795946842849899</v>
      </c>
      <c r="M13" s="19"/>
      <c r="N13" s="19">
        <v>0.14679066467238799</v>
      </c>
      <c r="O13" s="19">
        <v>0.229300928231121</v>
      </c>
      <c r="P13" s="19">
        <v>0.16785169918275</v>
      </c>
      <c r="Q13" s="19">
        <v>0.24130076112115401</v>
      </c>
      <c r="R13" s="19"/>
      <c r="S13" s="19">
        <v>0.15833333333333299</v>
      </c>
      <c r="T13" s="19">
        <v>0.17142857142857101</v>
      </c>
      <c r="U13" s="19">
        <v>0.20588235294117599</v>
      </c>
      <c r="V13" s="19">
        <v>0.17460317460317501</v>
      </c>
      <c r="W13" s="19">
        <v>0.25423728813559299</v>
      </c>
      <c r="X13" s="19">
        <v>0.215189873417722</v>
      </c>
      <c r="Y13" s="19">
        <v>0.114285714285714</v>
      </c>
      <c r="Z13" s="19">
        <v>0.186046511627907</v>
      </c>
      <c r="AA13" s="19">
        <v>0.16666666666666699</v>
      </c>
      <c r="AB13" s="19"/>
      <c r="AC13" s="19">
        <v>0.187438023551566</v>
      </c>
      <c r="AD13" s="19">
        <v>0.16525501662416101</v>
      </c>
      <c r="AE13" s="19">
        <v>0.24755452130098701</v>
      </c>
      <c r="AF13" s="19"/>
      <c r="AG13" s="19">
        <v>0.12547039064201099</v>
      </c>
      <c r="AH13" s="19">
        <v>0.184052425250498</v>
      </c>
      <c r="AI13" s="19">
        <v>0.171881849630554</v>
      </c>
      <c r="AJ13" s="19">
        <v>0.20363788954449299</v>
      </c>
      <c r="AK13" s="19">
        <v>0.31029470424372402</v>
      </c>
      <c r="AL13" s="19"/>
      <c r="AM13" s="19">
        <v>0.25134643249177402</v>
      </c>
      <c r="AN13" s="19">
        <v>0.159763868682432</v>
      </c>
      <c r="AO13" s="19">
        <v>0.18209039366385099</v>
      </c>
      <c r="AP13" s="19">
        <v>0.13050225971530899</v>
      </c>
      <c r="AQ13" s="19">
        <v>0.132048935421434</v>
      </c>
      <c r="AR13" s="19"/>
      <c r="AS13" s="19">
        <v>0.18632762193926999</v>
      </c>
      <c r="AT13" s="19">
        <v>0.136128002659369</v>
      </c>
      <c r="AU13" s="19">
        <v>0.33886146114194299</v>
      </c>
      <c r="AV13" s="19">
        <v>4.3555915652857498E-2</v>
      </c>
      <c r="AW13" s="19"/>
      <c r="AX13" s="19">
        <v>0.18152476579697699</v>
      </c>
      <c r="AY13" s="19"/>
      <c r="AZ13" s="19">
        <v>0.18475320746986301</v>
      </c>
      <c r="BA13" s="19">
        <v>0.14034195181228501</v>
      </c>
      <c r="BB13" s="19">
        <v>0.21154038731776401</v>
      </c>
      <c r="BC13" s="19"/>
      <c r="BD13" s="19">
        <v>0.19537612709763699</v>
      </c>
      <c r="BE13" s="19">
        <v>0.12641833586332801</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E18"/>
  <sheetViews>
    <sheetView showGridLines="0" topLeftCell="A5" workbookViewId="0">
      <pane xSplit="2" topLeftCell="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0.25101423810721302</v>
      </c>
      <c r="D9" s="17">
        <v>0.31417944362315697</v>
      </c>
      <c r="E9" s="17">
        <v>0.21034474153323299</v>
      </c>
      <c r="F9" s="17"/>
      <c r="G9" s="17">
        <v>0.27629232900108303</v>
      </c>
      <c r="H9" s="17">
        <v>0.343138778281459</v>
      </c>
      <c r="I9" s="17">
        <v>0.27793328615219898</v>
      </c>
      <c r="J9" s="17">
        <v>0.152803408515507</v>
      </c>
      <c r="K9" s="17">
        <v>0.147429482081604</v>
      </c>
      <c r="L9" s="17">
        <v>0.18506730340591801</v>
      </c>
      <c r="M9" s="17"/>
      <c r="N9" s="17">
        <v>0.23992737870924499</v>
      </c>
      <c r="O9" s="17">
        <v>0.28471150464623102</v>
      </c>
      <c r="P9" s="17">
        <v>0.24198189049743199</v>
      </c>
      <c r="Q9" s="17">
        <v>0.22381260206815801</v>
      </c>
      <c r="R9" s="17"/>
      <c r="S9" s="17">
        <v>0.25833333333333303</v>
      </c>
      <c r="T9" s="17">
        <v>0.238095238095238</v>
      </c>
      <c r="U9" s="17">
        <v>0.35294117647058798</v>
      </c>
      <c r="V9" s="17">
        <v>0.206349206349206</v>
      </c>
      <c r="W9" s="17">
        <v>0.20338983050847501</v>
      </c>
      <c r="X9" s="17">
        <v>0.215189873417722</v>
      </c>
      <c r="Y9" s="17">
        <v>0.32857142857142901</v>
      </c>
      <c r="Z9" s="17">
        <v>0.209302325581395</v>
      </c>
      <c r="AA9" s="17">
        <v>0.233333333333333</v>
      </c>
      <c r="AB9" s="17"/>
      <c r="AC9" s="17">
        <v>0.203616568251172</v>
      </c>
      <c r="AD9" s="17">
        <v>0.279640353432205</v>
      </c>
      <c r="AE9" s="17">
        <v>0.19388889940488199</v>
      </c>
      <c r="AF9" s="17"/>
      <c r="AG9" s="17">
        <v>0.205176486814377</v>
      </c>
      <c r="AH9" s="17">
        <v>0.31387163712767902</v>
      </c>
      <c r="AI9" s="17">
        <v>0.15623617477670701</v>
      </c>
      <c r="AJ9" s="17">
        <v>0.42283614938640601</v>
      </c>
      <c r="AK9" s="17">
        <v>0.17430105646213401</v>
      </c>
      <c r="AL9" s="17"/>
      <c r="AM9" s="17">
        <v>0.172199294079798</v>
      </c>
      <c r="AN9" s="17">
        <v>0.32308819815827</v>
      </c>
      <c r="AO9" s="17">
        <v>0.25897319379339101</v>
      </c>
      <c r="AP9" s="17">
        <v>0.23247221779782401</v>
      </c>
      <c r="AQ9" s="17">
        <v>0.27133621273855302</v>
      </c>
      <c r="AR9" s="17"/>
      <c r="AS9" s="17">
        <v>0.26455218677282899</v>
      </c>
      <c r="AT9" s="17">
        <v>0.280855721194396</v>
      </c>
      <c r="AU9" s="17">
        <v>0.15638561353733299</v>
      </c>
      <c r="AV9" s="17">
        <v>0.29169172940447502</v>
      </c>
      <c r="AW9" s="17"/>
      <c r="AX9" s="17">
        <v>0.26238240217459402</v>
      </c>
      <c r="AY9" s="17"/>
      <c r="AZ9" s="17">
        <v>0.30868935659478502</v>
      </c>
      <c r="BA9" s="17">
        <v>0.30017395522697599</v>
      </c>
      <c r="BB9" s="17">
        <v>0.14057480532347499</v>
      </c>
      <c r="BC9" s="17"/>
      <c r="BD9" s="17">
        <v>0.26237027337006003</v>
      </c>
      <c r="BE9" s="17">
        <v>0.274627957853111</v>
      </c>
    </row>
    <row r="10" spans="2:57" x14ac:dyDescent="0.35">
      <c r="B10" s="18" t="s">
        <v>226</v>
      </c>
      <c r="C10" s="17">
        <v>0.55201356633891496</v>
      </c>
      <c r="D10" s="17">
        <v>0.49987787629983399</v>
      </c>
      <c r="E10" s="17">
        <v>0.58527039508198397</v>
      </c>
      <c r="F10" s="17"/>
      <c r="G10" s="17">
        <v>0.46125076721650798</v>
      </c>
      <c r="H10" s="17">
        <v>0.44974734138461397</v>
      </c>
      <c r="I10" s="17">
        <v>0.55311843745953404</v>
      </c>
      <c r="J10" s="17">
        <v>0.62821157777258396</v>
      </c>
      <c r="K10" s="17">
        <v>0.663378415633049</v>
      </c>
      <c r="L10" s="17">
        <v>0.70683712109312002</v>
      </c>
      <c r="M10" s="17"/>
      <c r="N10" s="17">
        <v>0.58634934598241495</v>
      </c>
      <c r="O10" s="17">
        <v>0.53487137267123896</v>
      </c>
      <c r="P10" s="17">
        <v>0.468226106059839</v>
      </c>
      <c r="Q10" s="17">
        <v>0.55111164578905203</v>
      </c>
      <c r="R10" s="17"/>
      <c r="S10" s="17">
        <v>0.52500000000000002</v>
      </c>
      <c r="T10" s="17">
        <v>0.56190476190476202</v>
      </c>
      <c r="U10" s="17">
        <v>0.47058823529411797</v>
      </c>
      <c r="V10" s="17">
        <v>0.61904761904761896</v>
      </c>
      <c r="W10" s="17">
        <v>0.57627118644067798</v>
      </c>
      <c r="X10" s="17">
        <v>0.632911392405063</v>
      </c>
      <c r="Y10" s="17">
        <v>0.54285714285714304</v>
      </c>
      <c r="Z10" s="17">
        <v>0.53488372093023295</v>
      </c>
      <c r="AA10" s="17">
        <v>0.51111111111111096</v>
      </c>
      <c r="AB10" s="17"/>
      <c r="AC10" s="17">
        <v>0.56548146439418401</v>
      </c>
      <c r="AD10" s="17">
        <v>0.55038515194978099</v>
      </c>
      <c r="AE10" s="17">
        <v>0.56616043711214303</v>
      </c>
      <c r="AF10" s="17"/>
      <c r="AG10" s="17">
        <v>0.57999138039021803</v>
      </c>
      <c r="AH10" s="17">
        <v>0.50783145966114496</v>
      </c>
      <c r="AI10" s="17">
        <v>0.66044804263490997</v>
      </c>
      <c r="AJ10" s="17">
        <v>0.37352596106910102</v>
      </c>
      <c r="AK10" s="17">
        <v>0.55830050545628995</v>
      </c>
      <c r="AL10" s="17"/>
      <c r="AM10" s="17">
        <v>0.56733093419082703</v>
      </c>
      <c r="AN10" s="17">
        <v>0.45741384778799699</v>
      </c>
      <c r="AO10" s="17">
        <v>0.55666123319787197</v>
      </c>
      <c r="AP10" s="17">
        <v>0.578417965152345</v>
      </c>
      <c r="AQ10" s="17">
        <v>0.64553915249971405</v>
      </c>
      <c r="AR10" s="17"/>
      <c r="AS10" s="17">
        <v>0.53434216745172503</v>
      </c>
      <c r="AT10" s="17">
        <v>0.54461208503431102</v>
      </c>
      <c r="AU10" s="17">
        <v>0.61725836362739495</v>
      </c>
      <c r="AV10" s="17">
        <v>0.50772388429003301</v>
      </c>
      <c r="AW10" s="17"/>
      <c r="AX10" s="17">
        <v>0.55393212867668795</v>
      </c>
      <c r="AY10" s="17"/>
      <c r="AZ10" s="17">
        <v>0.50536350606979996</v>
      </c>
      <c r="BA10" s="17">
        <v>0.49800629620597398</v>
      </c>
      <c r="BB10" s="17">
        <v>0.66553834367407305</v>
      </c>
      <c r="BC10" s="17"/>
      <c r="BD10" s="17">
        <v>0.548137113632851</v>
      </c>
      <c r="BE10" s="17">
        <v>0.52228286182858397</v>
      </c>
    </row>
    <row r="11" spans="2:57" x14ac:dyDescent="0.35">
      <c r="B11" s="18" t="s">
        <v>227</v>
      </c>
      <c r="C11" s="17">
        <v>8.8785533304141198E-2</v>
      </c>
      <c r="D11" s="17">
        <v>8.2606881244060501E-2</v>
      </c>
      <c r="E11" s="17">
        <v>9.28366965911505E-2</v>
      </c>
      <c r="F11" s="17"/>
      <c r="G11" s="17">
        <v>0.15159265119312601</v>
      </c>
      <c r="H11" s="17">
        <v>8.4352699292217906E-2</v>
      </c>
      <c r="I11" s="17">
        <v>6.5836377664412804E-2</v>
      </c>
      <c r="J11" s="17">
        <v>0.124885834697562</v>
      </c>
      <c r="K11" s="17">
        <v>6.3537061275683093E-2</v>
      </c>
      <c r="L11" s="17">
        <v>5.6060869715137601E-2</v>
      </c>
      <c r="M11" s="17"/>
      <c r="N11" s="17">
        <v>8.6543485276809495E-2</v>
      </c>
      <c r="O11" s="17">
        <v>8.9145359346775699E-2</v>
      </c>
      <c r="P11" s="17">
        <v>0.111053518270417</v>
      </c>
      <c r="Q11" s="17">
        <v>7.2592885274841798E-2</v>
      </c>
      <c r="R11" s="17"/>
      <c r="S11" s="17">
        <v>7.4999999999999997E-2</v>
      </c>
      <c r="T11" s="17">
        <v>0.133333333333333</v>
      </c>
      <c r="U11" s="17">
        <v>0</v>
      </c>
      <c r="V11" s="17">
        <v>0.11111111111111099</v>
      </c>
      <c r="W11" s="17">
        <v>8.4745762711864403E-2</v>
      </c>
      <c r="X11" s="17">
        <v>5.0632911392405097E-2</v>
      </c>
      <c r="Y11" s="17">
        <v>5.7142857142857099E-2</v>
      </c>
      <c r="Z11" s="17">
        <v>0.186046511627907</v>
      </c>
      <c r="AA11" s="17">
        <v>0.122222222222222</v>
      </c>
      <c r="AB11" s="17"/>
      <c r="AC11" s="17">
        <v>0.11655700872488001</v>
      </c>
      <c r="AD11" s="17">
        <v>6.87826093296703E-2</v>
      </c>
      <c r="AE11" s="17">
        <v>0.112085610099703</v>
      </c>
      <c r="AF11" s="17"/>
      <c r="AG11" s="17">
        <v>0.11875379117418799</v>
      </c>
      <c r="AH11" s="17">
        <v>8.3892034759149706E-2</v>
      </c>
      <c r="AI11" s="17">
        <v>5.8550872529378899E-2</v>
      </c>
      <c r="AJ11" s="17">
        <v>0</v>
      </c>
      <c r="AK11" s="17">
        <v>5.3759390579029002E-2</v>
      </c>
      <c r="AL11" s="17"/>
      <c r="AM11" s="17">
        <v>9.04757450293808E-2</v>
      </c>
      <c r="AN11" s="17">
        <v>8.8754146755447696E-2</v>
      </c>
      <c r="AO11" s="17">
        <v>8.0212487955145004E-2</v>
      </c>
      <c r="AP11" s="17">
        <v>9.0984262091155593E-2</v>
      </c>
      <c r="AQ11" s="17">
        <v>8.3124634761732402E-2</v>
      </c>
      <c r="AR11" s="17"/>
      <c r="AS11" s="17">
        <v>7.7070116226962901E-2</v>
      </c>
      <c r="AT11" s="17">
        <v>8.0443181500430505E-2</v>
      </c>
      <c r="AU11" s="17">
        <v>0.102273764506606</v>
      </c>
      <c r="AV11" s="17">
        <v>0.10945412123474001</v>
      </c>
      <c r="AW11" s="17"/>
      <c r="AX11" s="17">
        <v>8.3038290791852806E-2</v>
      </c>
      <c r="AY11" s="17"/>
      <c r="AZ11" s="17">
        <v>8.9968388506940999E-2</v>
      </c>
      <c r="BA11" s="17">
        <v>9.9778498930715095E-2</v>
      </c>
      <c r="BB11" s="17">
        <v>7.1419114586671106E-2</v>
      </c>
      <c r="BC11" s="17"/>
      <c r="BD11" s="17">
        <v>8.55877877720055E-2</v>
      </c>
      <c r="BE11" s="17">
        <v>8.8291091849528505E-2</v>
      </c>
    </row>
    <row r="12" spans="2:57" x14ac:dyDescent="0.35">
      <c r="B12" s="18" t="s">
        <v>228</v>
      </c>
      <c r="C12" s="17">
        <v>5.2440731022266401E-2</v>
      </c>
      <c r="D12" s="17">
        <v>8.1319125833951802E-2</v>
      </c>
      <c r="E12" s="17">
        <v>3.5703738955754002E-2</v>
      </c>
      <c r="F12" s="17"/>
      <c r="G12" s="17">
        <v>5.5778170206729497E-2</v>
      </c>
      <c r="H12" s="17">
        <v>6.1665066274501801E-2</v>
      </c>
      <c r="I12" s="17">
        <v>5.3089694856977898E-2</v>
      </c>
      <c r="J12" s="17">
        <v>6.0956637535821701E-2</v>
      </c>
      <c r="K12" s="17">
        <v>3.0831427577796101E-2</v>
      </c>
      <c r="L12" s="17">
        <v>2.50357909310133E-2</v>
      </c>
      <c r="M12" s="17"/>
      <c r="N12" s="17">
        <v>3.6895845592995101E-2</v>
      </c>
      <c r="O12" s="17">
        <v>3.35234494629272E-2</v>
      </c>
      <c r="P12" s="17">
        <v>0.105244106788102</v>
      </c>
      <c r="Q12" s="17">
        <v>0.10744223146538</v>
      </c>
      <c r="R12" s="17"/>
      <c r="S12" s="17">
        <v>7.4999999999999997E-2</v>
      </c>
      <c r="T12" s="17">
        <v>1.9047619047619001E-2</v>
      </c>
      <c r="U12" s="17">
        <v>5.8823529411764698E-2</v>
      </c>
      <c r="V12" s="17">
        <v>3.17460317460318E-2</v>
      </c>
      <c r="W12" s="17">
        <v>8.4745762711864403E-2</v>
      </c>
      <c r="X12" s="17">
        <v>5.0632911392405097E-2</v>
      </c>
      <c r="Y12" s="17">
        <v>4.2857142857142899E-2</v>
      </c>
      <c r="Z12" s="17">
        <v>2.32558139534884E-2</v>
      </c>
      <c r="AA12" s="17">
        <v>7.7777777777777807E-2</v>
      </c>
      <c r="AB12" s="17"/>
      <c r="AC12" s="17">
        <v>6.3217546679817604E-2</v>
      </c>
      <c r="AD12" s="17">
        <v>4.9632974574816101E-2</v>
      </c>
      <c r="AE12" s="17">
        <v>4.9478292315424603E-2</v>
      </c>
      <c r="AF12" s="17"/>
      <c r="AG12" s="17">
        <v>6.0558597747646499E-2</v>
      </c>
      <c r="AH12" s="17">
        <v>5.7462093261526903E-2</v>
      </c>
      <c r="AI12" s="17">
        <v>4.3218921016550699E-2</v>
      </c>
      <c r="AJ12" s="17">
        <v>0</v>
      </c>
      <c r="AK12" s="17">
        <v>4.2270941509728502E-2</v>
      </c>
      <c r="AL12" s="17"/>
      <c r="AM12" s="17">
        <v>8.4723956132588998E-2</v>
      </c>
      <c r="AN12" s="17">
        <v>8.0297578968853103E-2</v>
      </c>
      <c r="AO12" s="17">
        <v>4.5627270360124803E-2</v>
      </c>
      <c r="AP12" s="17">
        <v>4.7987311183598301E-2</v>
      </c>
      <c r="AQ12" s="17">
        <v>0</v>
      </c>
      <c r="AR12" s="17"/>
      <c r="AS12" s="17">
        <v>6.4651263237581802E-2</v>
      </c>
      <c r="AT12" s="17">
        <v>5.0377843956466099E-2</v>
      </c>
      <c r="AU12" s="17">
        <v>3.3178488401287398E-2</v>
      </c>
      <c r="AV12" s="17">
        <v>6.3299971571845498E-2</v>
      </c>
      <c r="AW12" s="17"/>
      <c r="AX12" s="17">
        <v>4.7892680471167598E-2</v>
      </c>
      <c r="AY12" s="17"/>
      <c r="AZ12" s="17">
        <v>3.6376986536051099E-2</v>
      </c>
      <c r="BA12" s="17">
        <v>6.4308531098066501E-2</v>
      </c>
      <c r="BB12" s="17">
        <v>5.7674330406301801E-2</v>
      </c>
      <c r="BC12" s="17"/>
      <c r="BD12" s="17">
        <v>4.4314449046022601E-2</v>
      </c>
      <c r="BE12" s="17">
        <v>7.0690062935590298E-2</v>
      </c>
    </row>
    <row r="13" spans="2:57" x14ac:dyDescent="0.35">
      <c r="B13" s="18" t="s">
        <v>81</v>
      </c>
      <c r="C13" s="19">
        <v>5.5745931227464303E-2</v>
      </c>
      <c r="D13" s="19">
        <v>2.2016672998996099E-2</v>
      </c>
      <c r="E13" s="19">
        <v>7.5844427837878897E-2</v>
      </c>
      <c r="F13" s="19"/>
      <c r="G13" s="19">
        <v>5.50860823825539E-2</v>
      </c>
      <c r="H13" s="19">
        <v>6.1096114767207499E-2</v>
      </c>
      <c r="I13" s="19">
        <v>5.0022203866876003E-2</v>
      </c>
      <c r="J13" s="19">
        <v>3.3142541478524898E-2</v>
      </c>
      <c r="K13" s="19">
        <v>9.4823613431868098E-2</v>
      </c>
      <c r="L13" s="19">
        <v>2.6998914854810301E-2</v>
      </c>
      <c r="M13" s="19"/>
      <c r="N13" s="19">
        <v>5.0283944438535198E-2</v>
      </c>
      <c r="O13" s="19">
        <v>5.7748313872827098E-2</v>
      </c>
      <c r="P13" s="19">
        <v>7.3494378384210898E-2</v>
      </c>
      <c r="Q13" s="19">
        <v>4.5040635402568002E-2</v>
      </c>
      <c r="R13" s="19"/>
      <c r="S13" s="19">
        <v>6.6666666666666693E-2</v>
      </c>
      <c r="T13" s="19">
        <v>4.7619047619047603E-2</v>
      </c>
      <c r="U13" s="19">
        <v>0.11764705882352899</v>
      </c>
      <c r="V13" s="19">
        <v>3.17460317460318E-2</v>
      </c>
      <c r="W13" s="19">
        <v>5.0847457627118599E-2</v>
      </c>
      <c r="X13" s="19">
        <v>5.0632911392405097E-2</v>
      </c>
      <c r="Y13" s="19">
        <v>2.8571428571428598E-2</v>
      </c>
      <c r="Z13" s="19">
        <v>4.6511627906976702E-2</v>
      </c>
      <c r="AA13" s="19">
        <v>5.5555555555555601E-2</v>
      </c>
      <c r="AB13" s="19"/>
      <c r="AC13" s="19">
        <v>5.11274119499463E-2</v>
      </c>
      <c r="AD13" s="19">
        <v>5.1558910713526897E-2</v>
      </c>
      <c r="AE13" s="19">
        <v>7.8386761067847296E-2</v>
      </c>
      <c r="AF13" s="19"/>
      <c r="AG13" s="19">
        <v>3.55197438735705E-2</v>
      </c>
      <c r="AH13" s="19">
        <v>3.6942775190499599E-2</v>
      </c>
      <c r="AI13" s="19">
        <v>8.1545989042453304E-2</v>
      </c>
      <c r="AJ13" s="19">
        <v>0.20363788954449299</v>
      </c>
      <c r="AK13" s="19">
        <v>0.17136810599281899</v>
      </c>
      <c r="AL13" s="19"/>
      <c r="AM13" s="19">
        <v>8.5270070567404904E-2</v>
      </c>
      <c r="AN13" s="19">
        <v>5.04462283294317E-2</v>
      </c>
      <c r="AO13" s="19">
        <v>5.8525814693467897E-2</v>
      </c>
      <c r="AP13" s="19">
        <v>5.0138243775077203E-2</v>
      </c>
      <c r="AQ13" s="19">
        <v>0</v>
      </c>
      <c r="AR13" s="19"/>
      <c r="AS13" s="19">
        <v>5.9384266310900803E-2</v>
      </c>
      <c r="AT13" s="19">
        <v>4.3711168314396198E-2</v>
      </c>
      <c r="AU13" s="19">
        <v>9.0903769927377906E-2</v>
      </c>
      <c r="AV13" s="19">
        <v>2.7830293498906901E-2</v>
      </c>
      <c r="AW13" s="19"/>
      <c r="AX13" s="19">
        <v>5.2754497885696902E-2</v>
      </c>
      <c r="AY13" s="19"/>
      <c r="AZ13" s="19">
        <v>5.9601762292423699E-2</v>
      </c>
      <c r="BA13" s="19">
        <v>3.77327185382684E-2</v>
      </c>
      <c r="BB13" s="19">
        <v>6.4793406009479707E-2</v>
      </c>
      <c r="BC13" s="19"/>
      <c r="BD13" s="19">
        <v>5.9590376179060101E-2</v>
      </c>
      <c r="BE13" s="19">
        <v>4.41080255331864E-2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E18"/>
  <sheetViews>
    <sheetView showGridLines="0" topLeftCell="A6"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0.16862653906151001</v>
      </c>
      <c r="D9" s="17">
        <v>0.215300670201267</v>
      </c>
      <c r="E9" s="17">
        <v>0.14197005725876599</v>
      </c>
      <c r="F9" s="17"/>
      <c r="G9" s="17">
        <v>0.22341809996638601</v>
      </c>
      <c r="H9" s="17">
        <v>0.16823650476478899</v>
      </c>
      <c r="I9" s="17">
        <v>0.20154221337716</v>
      </c>
      <c r="J9" s="17">
        <v>0.18121031844100999</v>
      </c>
      <c r="K9" s="17">
        <v>7.9248289365058802E-2</v>
      </c>
      <c r="L9" s="17">
        <v>0.10202348193107599</v>
      </c>
      <c r="M9" s="17"/>
      <c r="N9" s="17">
        <v>0.16708624751505499</v>
      </c>
      <c r="O9" s="17">
        <v>0.170388736380681</v>
      </c>
      <c r="P9" s="17">
        <v>0.16212181337335399</v>
      </c>
      <c r="Q9" s="17">
        <v>0.179671052316459</v>
      </c>
      <c r="R9" s="17"/>
      <c r="S9" s="17">
        <v>0.19166666666666701</v>
      </c>
      <c r="T9" s="17">
        <v>0.15238095238095201</v>
      </c>
      <c r="U9" s="17">
        <v>0.20588235294117599</v>
      </c>
      <c r="V9" s="17">
        <v>0.14285714285714299</v>
      </c>
      <c r="W9" s="17">
        <v>0.152542372881356</v>
      </c>
      <c r="X9" s="17">
        <v>0.164556962025316</v>
      </c>
      <c r="Y9" s="17">
        <v>0.128571428571429</v>
      </c>
      <c r="Z9" s="17">
        <v>0.162790697674419</v>
      </c>
      <c r="AA9" s="17">
        <v>0.2</v>
      </c>
      <c r="AB9" s="17"/>
      <c r="AC9" s="17">
        <v>0.183842382364443</v>
      </c>
      <c r="AD9" s="17">
        <v>0.16956061449850801</v>
      </c>
      <c r="AE9" s="17">
        <v>0.131621335550963</v>
      </c>
      <c r="AF9" s="17"/>
      <c r="AG9" s="17">
        <v>0.22527072908607099</v>
      </c>
      <c r="AH9" s="17">
        <v>0.119518744547952</v>
      </c>
      <c r="AI9" s="17">
        <v>0.162010921908982</v>
      </c>
      <c r="AJ9" s="17">
        <v>0.61166728040352503</v>
      </c>
      <c r="AK9" s="17">
        <v>0.14980677470539899</v>
      </c>
      <c r="AL9" s="17"/>
      <c r="AM9" s="17">
        <v>0.18798996760632899</v>
      </c>
      <c r="AN9" s="17">
        <v>0.18303363474891901</v>
      </c>
      <c r="AO9" s="17">
        <v>0.17015558612680301</v>
      </c>
      <c r="AP9" s="17">
        <v>0.15945732685884501</v>
      </c>
      <c r="AQ9" s="17">
        <v>0.12879291180399899</v>
      </c>
      <c r="AR9" s="17"/>
      <c r="AS9" s="17">
        <v>0.17549004330979401</v>
      </c>
      <c r="AT9" s="17">
        <v>0.18328740311451699</v>
      </c>
      <c r="AU9" s="17">
        <v>0.111022072712404</v>
      </c>
      <c r="AV9" s="17">
        <v>0.20393650458029999</v>
      </c>
      <c r="AW9" s="17"/>
      <c r="AX9" s="17">
        <v>0.17725681086001399</v>
      </c>
      <c r="AY9" s="17"/>
      <c r="AZ9" s="17">
        <v>0.16864624835653899</v>
      </c>
      <c r="BA9" s="17">
        <v>0.20561464442664901</v>
      </c>
      <c r="BB9" s="17">
        <v>0.122115473718877</v>
      </c>
      <c r="BC9" s="17"/>
      <c r="BD9" s="17">
        <v>0.16751175565097001</v>
      </c>
      <c r="BE9" s="17">
        <v>0.19471415444718701</v>
      </c>
    </row>
    <row r="10" spans="2:57" x14ac:dyDescent="0.35">
      <c r="B10" s="18" t="s">
        <v>226</v>
      </c>
      <c r="C10" s="17">
        <v>0.390811322570564</v>
      </c>
      <c r="D10" s="17">
        <v>0.334842009385933</v>
      </c>
      <c r="E10" s="17">
        <v>0.42309370742941499</v>
      </c>
      <c r="F10" s="17"/>
      <c r="G10" s="17">
        <v>0.36551482327769103</v>
      </c>
      <c r="H10" s="17">
        <v>0.34971562063709399</v>
      </c>
      <c r="I10" s="17">
        <v>0.39418846733047602</v>
      </c>
      <c r="J10" s="17">
        <v>0.35805745852158699</v>
      </c>
      <c r="K10" s="17">
        <v>0.46554681156313399</v>
      </c>
      <c r="L10" s="17">
        <v>0.54197905983977301</v>
      </c>
      <c r="M10" s="17"/>
      <c r="N10" s="17">
        <v>0.393315568943855</v>
      </c>
      <c r="O10" s="17">
        <v>0.40973712559737102</v>
      </c>
      <c r="P10" s="17">
        <v>0.381374333992268</v>
      </c>
      <c r="Q10" s="17">
        <v>0.34472896083670901</v>
      </c>
      <c r="R10" s="17"/>
      <c r="S10" s="17">
        <v>0.35</v>
      </c>
      <c r="T10" s="17">
        <v>0.34285714285714303</v>
      </c>
      <c r="U10" s="17">
        <v>0.35294117647058798</v>
      </c>
      <c r="V10" s="17">
        <v>0.44444444444444497</v>
      </c>
      <c r="W10" s="17">
        <v>0.40677966101694901</v>
      </c>
      <c r="X10" s="17">
        <v>0.40506329113924</v>
      </c>
      <c r="Y10" s="17">
        <v>0.47142857142857097</v>
      </c>
      <c r="Z10" s="17">
        <v>0.39534883720930197</v>
      </c>
      <c r="AA10" s="17">
        <v>0.4</v>
      </c>
      <c r="AB10" s="17"/>
      <c r="AC10" s="17">
        <v>0.41975773935887001</v>
      </c>
      <c r="AD10" s="17">
        <v>0.371529281285227</v>
      </c>
      <c r="AE10" s="17">
        <v>0.424929248909864</v>
      </c>
      <c r="AF10" s="17"/>
      <c r="AG10" s="17">
        <v>0.39979174922031202</v>
      </c>
      <c r="AH10" s="17">
        <v>0.36376687277561798</v>
      </c>
      <c r="AI10" s="17">
        <v>0.42556973903234202</v>
      </c>
      <c r="AJ10" s="17">
        <v>0</v>
      </c>
      <c r="AK10" s="17">
        <v>0.35180991981533399</v>
      </c>
      <c r="AL10" s="17"/>
      <c r="AM10" s="17">
        <v>0.33368096049597301</v>
      </c>
      <c r="AN10" s="17">
        <v>0.36246832293601</v>
      </c>
      <c r="AO10" s="17">
        <v>0.414367728846322</v>
      </c>
      <c r="AP10" s="17">
        <v>0.40071206491080902</v>
      </c>
      <c r="AQ10" s="17">
        <v>0.34330215475035802</v>
      </c>
      <c r="AR10" s="17"/>
      <c r="AS10" s="17">
        <v>0.38273099477522499</v>
      </c>
      <c r="AT10" s="17">
        <v>0.409239753778117</v>
      </c>
      <c r="AU10" s="17">
        <v>0.43602508298753201</v>
      </c>
      <c r="AV10" s="17">
        <v>0.29804398706474</v>
      </c>
      <c r="AW10" s="17"/>
      <c r="AX10" s="17">
        <v>0.40596384691871801</v>
      </c>
      <c r="AY10" s="17"/>
      <c r="AZ10" s="17">
        <v>0.39409199968277597</v>
      </c>
      <c r="BA10" s="17">
        <v>0.35670366702928902</v>
      </c>
      <c r="BB10" s="17">
        <v>0.43727237854331702</v>
      </c>
      <c r="BC10" s="17"/>
      <c r="BD10" s="17">
        <v>0.408791764446161</v>
      </c>
      <c r="BE10" s="17">
        <v>0.35953580363640902</v>
      </c>
    </row>
    <row r="11" spans="2:57" x14ac:dyDescent="0.35">
      <c r="B11" s="18" t="s">
        <v>227</v>
      </c>
      <c r="C11" s="17">
        <v>0.215840678606634</v>
      </c>
      <c r="D11" s="17">
        <v>0.20949875606989901</v>
      </c>
      <c r="E11" s="17">
        <v>0.21835443792994599</v>
      </c>
      <c r="F11" s="17"/>
      <c r="G11" s="17">
        <v>0.20751156573518101</v>
      </c>
      <c r="H11" s="17">
        <v>0.24949926930461999</v>
      </c>
      <c r="I11" s="17">
        <v>0.204124645572518</v>
      </c>
      <c r="J11" s="17">
        <v>0.24606061552851599</v>
      </c>
      <c r="K11" s="17">
        <v>0.20086403032500799</v>
      </c>
      <c r="L11" s="17">
        <v>5.7775338844653697E-2</v>
      </c>
      <c r="M11" s="17"/>
      <c r="N11" s="17">
        <v>0.23024804305581401</v>
      </c>
      <c r="O11" s="17">
        <v>0.20846089044146399</v>
      </c>
      <c r="P11" s="17">
        <v>0.18566170739634</v>
      </c>
      <c r="Q11" s="17">
        <v>0.18931058289847599</v>
      </c>
      <c r="R11" s="17"/>
      <c r="S11" s="17">
        <v>0.25833333333333303</v>
      </c>
      <c r="T11" s="17">
        <v>0.238095238095238</v>
      </c>
      <c r="U11" s="17">
        <v>0.26470588235294101</v>
      </c>
      <c r="V11" s="17">
        <v>0.17460317460317501</v>
      </c>
      <c r="W11" s="17">
        <v>0.186440677966102</v>
      </c>
      <c r="X11" s="17">
        <v>0.215189873417722</v>
      </c>
      <c r="Y11" s="17">
        <v>0.17142857142857101</v>
      </c>
      <c r="Z11" s="17">
        <v>0.209302325581395</v>
      </c>
      <c r="AA11" s="17">
        <v>0.18888888888888899</v>
      </c>
      <c r="AB11" s="17"/>
      <c r="AC11" s="17">
        <v>0.17742131917937801</v>
      </c>
      <c r="AD11" s="17">
        <v>0.23372165010366999</v>
      </c>
      <c r="AE11" s="17">
        <v>0.20875556567709699</v>
      </c>
      <c r="AF11" s="17"/>
      <c r="AG11" s="17">
        <v>0.17447449505593199</v>
      </c>
      <c r="AH11" s="17">
        <v>0.252643391139031</v>
      </c>
      <c r="AI11" s="17">
        <v>0.28423241793991599</v>
      </c>
      <c r="AJ11" s="17">
        <v>0.18469483005198201</v>
      </c>
      <c r="AK11" s="17">
        <v>0.18632809807922099</v>
      </c>
      <c r="AL11" s="17"/>
      <c r="AM11" s="17">
        <v>0.164223743305142</v>
      </c>
      <c r="AN11" s="17">
        <v>0.20233234821489099</v>
      </c>
      <c r="AO11" s="17">
        <v>0.217761969594329</v>
      </c>
      <c r="AP11" s="17">
        <v>0.22666583125728401</v>
      </c>
      <c r="AQ11" s="17">
        <v>0.30709039698769097</v>
      </c>
      <c r="AR11" s="17"/>
      <c r="AS11" s="17">
        <v>0.17928734311286701</v>
      </c>
      <c r="AT11" s="17">
        <v>0.21049905158965701</v>
      </c>
      <c r="AU11" s="17">
        <v>0.232704150228569</v>
      </c>
      <c r="AV11" s="17">
        <v>0.26776336172791398</v>
      </c>
      <c r="AW11" s="17"/>
      <c r="AX11" s="17">
        <v>0.21159454278237799</v>
      </c>
      <c r="AY11" s="17"/>
      <c r="AZ11" s="17">
        <v>0.206737215340936</v>
      </c>
      <c r="BA11" s="17">
        <v>0.24920144986137399</v>
      </c>
      <c r="BB11" s="17">
        <v>0.18942159876595699</v>
      </c>
      <c r="BC11" s="17"/>
      <c r="BD11" s="17">
        <v>0.182348759438691</v>
      </c>
      <c r="BE11" s="17">
        <v>0.23885868601438301</v>
      </c>
    </row>
    <row r="12" spans="2:57" x14ac:dyDescent="0.35">
      <c r="B12" s="18" t="s">
        <v>228</v>
      </c>
      <c r="C12" s="17">
        <v>7.4859182429582796E-2</v>
      </c>
      <c r="D12" s="17">
        <v>9.4726451341846901E-2</v>
      </c>
      <c r="E12" s="17">
        <v>6.3527098327875203E-2</v>
      </c>
      <c r="F12" s="17"/>
      <c r="G12" s="17">
        <v>0.102958687924292</v>
      </c>
      <c r="H12" s="17">
        <v>0.118976184543115</v>
      </c>
      <c r="I12" s="17">
        <v>4.7800068659887902E-2</v>
      </c>
      <c r="J12" s="17">
        <v>6.8050334002106402E-2</v>
      </c>
      <c r="K12" s="17">
        <v>4.4998145751622198E-2</v>
      </c>
      <c r="L12" s="17">
        <v>2.6998914854810301E-2</v>
      </c>
      <c r="M12" s="17"/>
      <c r="N12" s="17">
        <v>6.2858062018103997E-2</v>
      </c>
      <c r="O12" s="17">
        <v>8.4025780023390603E-2</v>
      </c>
      <c r="P12" s="17">
        <v>0.10525154867606799</v>
      </c>
      <c r="Q12" s="17">
        <v>7.4206024623972494E-2</v>
      </c>
      <c r="R12" s="17"/>
      <c r="S12" s="17">
        <v>9.1666666666666702E-2</v>
      </c>
      <c r="T12" s="17">
        <v>5.7142857142857099E-2</v>
      </c>
      <c r="U12" s="17">
        <v>2.9411764705882401E-2</v>
      </c>
      <c r="V12" s="17">
        <v>0.11111111111111099</v>
      </c>
      <c r="W12" s="17">
        <v>5.0847457627118599E-2</v>
      </c>
      <c r="X12" s="17">
        <v>6.3291139240506306E-2</v>
      </c>
      <c r="Y12" s="17">
        <v>0.1</v>
      </c>
      <c r="Z12" s="17">
        <v>0.162790697674419</v>
      </c>
      <c r="AA12" s="17">
        <v>5.5555555555555601E-2</v>
      </c>
      <c r="AB12" s="17"/>
      <c r="AC12" s="17">
        <v>6.2710605849675596E-2</v>
      </c>
      <c r="AD12" s="17">
        <v>8.4396669736368807E-2</v>
      </c>
      <c r="AE12" s="17">
        <v>3.6297450580665497E-2</v>
      </c>
      <c r="AF12" s="17"/>
      <c r="AG12" s="17">
        <v>4.2946275542745299E-2</v>
      </c>
      <c r="AH12" s="17">
        <v>0.121333894730814</v>
      </c>
      <c r="AI12" s="17">
        <v>7.0721561901623403E-2</v>
      </c>
      <c r="AJ12" s="17">
        <v>0</v>
      </c>
      <c r="AK12" s="17">
        <v>1.9064178050545898E-2</v>
      </c>
      <c r="AL12" s="17"/>
      <c r="AM12" s="17">
        <v>0.101539944718275</v>
      </c>
      <c r="AN12" s="17">
        <v>0.101205619129541</v>
      </c>
      <c r="AO12" s="17">
        <v>6.4187262517049398E-2</v>
      </c>
      <c r="AP12" s="17">
        <v>7.0049249794936402E-2</v>
      </c>
      <c r="AQ12" s="17">
        <v>9.1861238380046104E-2</v>
      </c>
      <c r="AR12" s="17"/>
      <c r="AS12" s="17">
        <v>6.4094384732723497E-2</v>
      </c>
      <c r="AT12" s="17">
        <v>7.6984259216774903E-2</v>
      </c>
      <c r="AU12" s="17">
        <v>4.0893425350731899E-2</v>
      </c>
      <c r="AV12" s="17">
        <v>0.13650962927989099</v>
      </c>
      <c r="AW12" s="17"/>
      <c r="AX12" s="17">
        <v>5.9651922715526003E-2</v>
      </c>
      <c r="AY12" s="17"/>
      <c r="AZ12" s="17">
        <v>8.2268783689754099E-2</v>
      </c>
      <c r="BA12" s="17">
        <v>7.7253821160707406E-2</v>
      </c>
      <c r="BB12" s="17">
        <v>5.92865534764642E-2</v>
      </c>
      <c r="BC12" s="17"/>
      <c r="BD12" s="17">
        <v>5.9109583215109403E-2</v>
      </c>
      <c r="BE12" s="17">
        <v>9.9896309874678096E-2</v>
      </c>
    </row>
    <row r="13" spans="2:57" x14ac:dyDescent="0.35">
      <c r="B13" s="18" t="s">
        <v>81</v>
      </c>
      <c r="C13" s="19">
        <v>0.14986227733170901</v>
      </c>
      <c r="D13" s="19">
        <v>0.145632113001054</v>
      </c>
      <c r="E13" s="19">
        <v>0.15305469905399799</v>
      </c>
      <c r="F13" s="19"/>
      <c r="G13" s="19">
        <v>0.10059682309645</v>
      </c>
      <c r="H13" s="19">
        <v>0.113572420750381</v>
      </c>
      <c r="I13" s="19">
        <v>0.152344605059958</v>
      </c>
      <c r="J13" s="19">
        <v>0.146621273506781</v>
      </c>
      <c r="K13" s="19">
        <v>0.20934272299517701</v>
      </c>
      <c r="L13" s="19">
        <v>0.27122320452968701</v>
      </c>
      <c r="M13" s="19"/>
      <c r="N13" s="19">
        <v>0.14649207846717199</v>
      </c>
      <c r="O13" s="19">
        <v>0.12738746755709299</v>
      </c>
      <c r="P13" s="19">
        <v>0.165590596561971</v>
      </c>
      <c r="Q13" s="19">
        <v>0.21208337932438401</v>
      </c>
      <c r="R13" s="19"/>
      <c r="S13" s="19">
        <v>0.108333333333333</v>
      </c>
      <c r="T13" s="19">
        <v>0.20952380952381</v>
      </c>
      <c r="U13" s="19">
        <v>0.14705882352941199</v>
      </c>
      <c r="V13" s="19">
        <v>0.126984126984127</v>
      </c>
      <c r="W13" s="19">
        <v>0.20338983050847501</v>
      </c>
      <c r="X13" s="19">
        <v>0.151898734177215</v>
      </c>
      <c r="Y13" s="19">
        <v>0.128571428571429</v>
      </c>
      <c r="Z13" s="19">
        <v>6.9767441860465101E-2</v>
      </c>
      <c r="AA13" s="19">
        <v>0.155555555555556</v>
      </c>
      <c r="AB13" s="19"/>
      <c r="AC13" s="19">
        <v>0.15626795324763301</v>
      </c>
      <c r="AD13" s="19">
        <v>0.140791784376225</v>
      </c>
      <c r="AE13" s="19">
        <v>0.19839639928141001</v>
      </c>
      <c r="AF13" s="19"/>
      <c r="AG13" s="19">
        <v>0.15751675109494001</v>
      </c>
      <c r="AH13" s="19">
        <v>0.142737096806585</v>
      </c>
      <c r="AI13" s="19">
        <v>5.7465359217136601E-2</v>
      </c>
      <c r="AJ13" s="19">
        <v>0.20363788954449299</v>
      </c>
      <c r="AK13" s="19">
        <v>0.2929910293495</v>
      </c>
      <c r="AL13" s="19"/>
      <c r="AM13" s="19">
        <v>0.212565383874282</v>
      </c>
      <c r="AN13" s="19">
        <v>0.15096007497064001</v>
      </c>
      <c r="AO13" s="19">
        <v>0.133527452915497</v>
      </c>
      <c r="AP13" s="19">
        <v>0.14311552717812701</v>
      </c>
      <c r="AQ13" s="19">
        <v>0.12895329807790601</v>
      </c>
      <c r="AR13" s="19"/>
      <c r="AS13" s="19">
        <v>0.19839723406939</v>
      </c>
      <c r="AT13" s="19">
        <v>0.119989532300935</v>
      </c>
      <c r="AU13" s="19">
        <v>0.17935526872076299</v>
      </c>
      <c r="AV13" s="19">
        <v>9.37465173471555E-2</v>
      </c>
      <c r="AW13" s="19"/>
      <c r="AX13" s="19">
        <v>0.14553287672336401</v>
      </c>
      <c r="AY13" s="19"/>
      <c r="AZ13" s="19">
        <v>0.14825575292999399</v>
      </c>
      <c r="BA13" s="19">
        <v>0.11122641752197999</v>
      </c>
      <c r="BB13" s="19">
        <v>0.191903995495385</v>
      </c>
      <c r="BC13" s="19"/>
      <c r="BD13" s="19">
        <v>0.18223813724906801</v>
      </c>
      <c r="BE13" s="19">
        <v>0.106995046027344</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E18"/>
  <sheetViews>
    <sheetView showGridLines="0" topLeftCell="A2" workbookViewId="0">
      <pane xSplit="2" topLeftCell="B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0.14084592287484299</v>
      </c>
      <c r="D9" s="17">
        <v>0.18584036684753899</v>
      </c>
      <c r="E9" s="17">
        <v>0.115046654087866</v>
      </c>
      <c r="F9" s="17"/>
      <c r="G9" s="17">
        <v>0.14627228707746201</v>
      </c>
      <c r="H9" s="17">
        <v>0.142469040433956</v>
      </c>
      <c r="I9" s="17">
        <v>0.16376028456896599</v>
      </c>
      <c r="J9" s="17">
        <v>0.14680315482106601</v>
      </c>
      <c r="K9" s="17">
        <v>9.5795900887456598E-2</v>
      </c>
      <c r="L9" s="17">
        <v>0.110042736329653</v>
      </c>
      <c r="M9" s="17"/>
      <c r="N9" s="17">
        <v>0.14355865693834899</v>
      </c>
      <c r="O9" s="17">
        <v>0.12849918623338499</v>
      </c>
      <c r="P9" s="17">
        <v>0.17224354138487799</v>
      </c>
      <c r="Q9" s="17">
        <v>0.121244935722747</v>
      </c>
      <c r="R9" s="17"/>
      <c r="S9" s="17">
        <v>0.16666666666666699</v>
      </c>
      <c r="T9" s="17">
        <v>0.114285714285714</v>
      </c>
      <c r="U9" s="17">
        <v>8.8235294117647106E-2</v>
      </c>
      <c r="V9" s="17">
        <v>0.17460317460317501</v>
      </c>
      <c r="W9" s="17">
        <v>0.13559322033898299</v>
      </c>
      <c r="X9" s="17">
        <v>8.8607594936708806E-2</v>
      </c>
      <c r="Y9" s="17">
        <v>0.214285714285714</v>
      </c>
      <c r="Z9" s="17">
        <v>0.116279069767442</v>
      </c>
      <c r="AA9" s="17">
        <v>0.155555555555556</v>
      </c>
      <c r="AB9" s="17"/>
      <c r="AC9" s="17">
        <v>0.134061024219122</v>
      </c>
      <c r="AD9" s="17">
        <v>0.159880718277882</v>
      </c>
      <c r="AE9" s="17">
        <v>7.9680912915090898E-2</v>
      </c>
      <c r="AF9" s="17"/>
      <c r="AG9" s="17">
        <v>0.16732563320427099</v>
      </c>
      <c r="AH9" s="17">
        <v>0.13757297313963601</v>
      </c>
      <c r="AI9" s="17">
        <v>0.14328286435931301</v>
      </c>
      <c r="AJ9" s="17">
        <v>0.42283614938640601</v>
      </c>
      <c r="AK9" s="17">
        <v>8.1266515523674102E-2</v>
      </c>
      <c r="AL9" s="17"/>
      <c r="AM9" s="17">
        <v>5.2454359606088997E-2</v>
      </c>
      <c r="AN9" s="17">
        <v>0.140765389253178</v>
      </c>
      <c r="AO9" s="17">
        <v>0.13741864889086799</v>
      </c>
      <c r="AP9" s="17">
        <v>0.154111715739043</v>
      </c>
      <c r="AQ9" s="17">
        <v>0.22799728992915799</v>
      </c>
      <c r="AR9" s="17"/>
      <c r="AS9" s="17">
        <v>0.14276198762563899</v>
      </c>
      <c r="AT9" s="17">
        <v>0.142608169927465</v>
      </c>
      <c r="AU9" s="17">
        <v>5.6920531829342202E-2</v>
      </c>
      <c r="AV9" s="17">
        <v>0.25192671558593099</v>
      </c>
      <c r="AW9" s="17"/>
      <c r="AX9" s="17">
        <v>0.145884104063499</v>
      </c>
      <c r="AY9" s="17"/>
      <c r="AZ9" s="17">
        <v>0.15210378915293701</v>
      </c>
      <c r="BA9" s="17">
        <v>0.17266742980755601</v>
      </c>
      <c r="BB9" s="17">
        <v>9.3195284160293504E-2</v>
      </c>
      <c r="BC9" s="17"/>
      <c r="BD9" s="17">
        <v>0.127158459172138</v>
      </c>
      <c r="BE9" s="17">
        <v>0.18120341358146799</v>
      </c>
    </row>
    <row r="10" spans="2:57" x14ac:dyDescent="0.35">
      <c r="B10" s="18" t="s">
        <v>226</v>
      </c>
      <c r="C10" s="17">
        <v>0.40991104321912603</v>
      </c>
      <c r="D10" s="17">
        <v>0.382142872504108</v>
      </c>
      <c r="E10" s="17">
        <v>0.42816903272529599</v>
      </c>
      <c r="F10" s="17"/>
      <c r="G10" s="17">
        <v>0.31943110244084799</v>
      </c>
      <c r="H10" s="17">
        <v>0.37454240606266997</v>
      </c>
      <c r="I10" s="17">
        <v>0.42044828707827298</v>
      </c>
      <c r="J10" s="17">
        <v>0.40370569313169402</v>
      </c>
      <c r="K10" s="17">
        <v>0.48170867357291203</v>
      </c>
      <c r="L10" s="17">
        <v>0.54186318066294803</v>
      </c>
      <c r="M10" s="17"/>
      <c r="N10" s="17">
        <v>0.418034843305369</v>
      </c>
      <c r="O10" s="17">
        <v>0.42711413387221397</v>
      </c>
      <c r="P10" s="17">
        <v>0.381791453047504</v>
      </c>
      <c r="Q10" s="17">
        <v>0.38177183612031101</v>
      </c>
      <c r="R10" s="17"/>
      <c r="S10" s="17">
        <v>0.375</v>
      </c>
      <c r="T10" s="17">
        <v>0.419047619047619</v>
      </c>
      <c r="U10" s="17">
        <v>0.26470588235294101</v>
      </c>
      <c r="V10" s="17">
        <v>0.52380952380952395</v>
      </c>
      <c r="W10" s="17">
        <v>0.47457627118644102</v>
      </c>
      <c r="X10" s="17">
        <v>0.40506329113924</v>
      </c>
      <c r="Y10" s="17">
        <v>0.371428571428571</v>
      </c>
      <c r="Z10" s="17">
        <v>0.51162790697674398</v>
      </c>
      <c r="AA10" s="17">
        <v>0.41111111111111098</v>
      </c>
      <c r="AB10" s="17"/>
      <c r="AC10" s="17">
        <v>0.43489343231472</v>
      </c>
      <c r="AD10" s="17">
        <v>0.39809522675299502</v>
      </c>
      <c r="AE10" s="17">
        <v>0.46003019382091498</v>
      </c>
      <c r="AF10" s="17"/>
      <c r="AG10" s="17">
        <v>0.48417327372333402</v>
      </c>
      <c r="AH10" s="17">
        <v>0.36574987340191301</v>
      </c>
      <c r="AI10" s="17">
        <v>0.39238965140392401</v>
      </c>
      <c r="AJ10" s="17">
        <v>0.18883113101711901</v>
      </c>
      <c r="AK10" s="17">
        <v>0.37516219814171797</v>
      </c>
      <c r="AL10" s="17"/>
      <c r="AM10" s="17">
        <v>0.39218315474357501</v>
      </c>
      <c r="AN10" s="17">
        <v>0.34716122323076298</v>
      </c>
      <c r="AO10" s="17">
        <v>0.41452681713824002</v>
      </c>
      <c r="AP10" s="17">
        <v>0.44277031889226598</v>
      </c>
      <c r="AQ10" s="17">
        <v>0.24968315447550499</v>
      </c>
      <c r="AR10" s="17"/>
      <c r="AS10" s="17">
        <v>0.43223977837364502</v>
      </c>
      <c r="AT10" s="17">
        <v>0.38201476871859502</v>
      </c>
      <c r="AU10" s="17">
        <v>0.46625929535697602</v>
      </c>
      <c r="AV10" s="17">
        <v>0.356650237204717</v>
      </c>
      <c r="AW10" s="17"/>
      <c r="AX10" s="17">
        <v>0.41972218786425902</v>
      </c>
      <c r="AY10" s="17"/>
      <c r="AZ10" s="17">
        <v>0.37054934494757502</v>
      </c>
      <c r="BA10" s="17">
        <v>0.40510576466667803</v>
      </c>
      <c r="BB10" s="17">
        <v>0.470317617332627</v>
      </c>
      <c r="BC10" s="17"/>
      <c r="BD10" s="17">
        <v>0.42805282028890101</v>
      </c>
      <c r="BE10" s="17">
        <v>0.38445239428530398</v>
      </c>
    </row>
    <row r="11" spans="2:57" x14ac:dyDescent="0.35">
      <c r="B11" s="18" t="s">
        <v>227</v>
      </c>
      <c r="C11" s="17">
        <v>0.26778199562449101</v>
      </c>
      <c r="D11" s="17">
        <v>0.236234685526029</v>
      </c>
      <c r="E11" s="17">
        <v>0.28289235544138702</v>
      </c>
      <c r="F11" s="17"/>
      <c r="G11" s="17">
        <v>0.25345126771143001</v>
      </c>
      <c r="H11" s="17">
        <v>0.29353641413453502</v>
      </c>
      <c r="I11" s="17">
        <v>0.23206482943568099</v>
      </c>
      <c r="J11" s="17">
        <v>0.29894565728719902</v>
      </c>
      <c r="K11" s="17">
        <v>0.29688270934746103</v>
      </c>
      <c r="L11" s="17">
        <v>0.15968179432906399</v>
      </c>
      <c r="M11" s="17"/>
      <c r="N11" s="17">
        <v>0.259888558902163</v>
      </c>
      <c r="O11" s="17">
        <v>0.27201936229790802</v>
      </c>
      <c r="P11" s="17">
        <v>0.30389228542362501</v>
      </c>
      <c r="Q11" s="17">
        <v>0.21721431823179499</v>
      </c>
      <c r="R11" s="17"/>
      <c r="S11" s="17">
        <v>0.28333333333333299</v>
      </c>
      <c r="T11" s="17">
        <v>0.24761904761904799</v>
      </c>
      <c r="U11" s="17">
        <v>0.47058823529411797</v>
      </c>
      <c r="V11" s="17">
        <v>0.158730158730159</v>
      </c>
      <c r="W11" s="17">
        <v>0.27118644067796599</v>
      </c>
      <c r="X11" s="17">
        <v>0.316455696202532</v>
      </c>
      <c r="Y11" s="17">
        <v>0.22857142857142901</v>
      </c>
      <c r="Z11" s="17">
        <v>0.162790697674419</v>
      </c>
      <c r="AA11" s="17">
        <v>0.233333333333333</v>
      </c>
      <c r="AB11" s="17"/>
      <c r="AC11" s="17">
        <v>0.29576031867615998</v>
      </c>
      <c r="AD11" s="17">
        <v>0.25103897001596598</v>
      </c>
      <c r="AE11" s="17">
        <v>0.25739039605175101</v>
      </c>
      <c r="AF11" s="17"/>
      <c r="AG11" s="17">
        <v>0.218838792727756</v>
      </c>
      <c r="AH11" s="17">
        <v>0.288017079300943</v>
      </c>
      <c r="AI11" s="17">
        <v>0.27543824928432697</v>
      </c>
      <c r="AJ11" s="17">
        <v>0.18469483005198201</v>
      </c>
      <c r="AK11" s="17">
        <v>0.33312981861196</v>
      </c>
      <c r="AL11" s="17"/>
      <c r="AM11" s="17">
        <v>0.32296683523465097</v>
      </c>
      <c r="AN11" s="17">
        <v>0.367162083536337</v>
      </c>
      <c r="AO11" s="17">
        <v>0.26281171144557303</v>
      </c>
      <c r="AP11" s="17">
        <v>0.221467822114499</v>
      </c>
      <c r="AQ11" s="17">
        <v>0.25576041033802599</v>
      </c>
      <c r="AR11" s="17"/>
      <c r="AS11" s="17">
        <v>0.20688276158218999</v>
      </c>
      <c r="AT11" s="17">
        <v>0.30099979046262199</v>
      </c>
      <c r="AU11" s="17">
        <v>0.30034836530055098</v>
      </c>
      <c r="AV11" s="17">
        <v>0.24988927752123299</v>
      </c>
      <c r="AW11" s="17"/>
      <c r="AX11" s="17">
        <v>0.26595777450580499</v>
      </c>
      <c r="AY11" s="17"/>
      <c r="AZ11" s="17">
        <v>0.26855426677767302</v>
      </c>
      <c r="BA11" s="17">
        <v>0.26779820954723199</v>
      </c>
      <c r="BB11" s="17">
        <v>0.26487697106666702</v>
      </c>
      <c r="BC11" s="17"/>
      <c r="BD11" s="17">
        <v>0.25095805769777701</v>
      </c>
      <c r="BE11" s="17">
        <v>0.25334635210934597</v>
      </c>
    </row>
    <row r="12" spans="2:57" x14ac:dyDescent="0.35">
      <c r="B12" s="18" t="s">
        <v>228</v>
      </c>
      <c r="C12" s="17">
        <v>0.118725423907229</v>
      </c>
      <c r="D12" s="17">
        <v>0.150169127408116</v>
      </c>
      <c r="E12" s="17">
        <v>0.100791421256115</v>
      </c>
      <c r="F12" s="17"/>
      <c r="G12" s="17">
        <v>0.224264253609125</v>
      </c>
      <c r="H12" s="17">
        <v>0.14865639262231001</v>
      </c>
      <c r="I12" s="17">
        <v>0.12334846788183899</v>
      </c>
      <c r="J12" s="17">
        <v>8.2412939051654893E-2</v>
      </c>
      <c r="K12" s="17">
        <v>4.2013052686219E-2</v>
      </c>
      <c r="L12" s="17">
        <v>6.1801502773967697E-2</v>
      </c>
      <c r="M12" s="17"/>
      <c r="N12" s="17">
        <v>0.11622177519315199</v>
      </c>
      <c r="O12" s="17">
        <v>0.115029379987065</v>
      </c>
      <c r="P12" s="17">
        <v>0.112989316688945</v>
      </c>
      <c r="Q12" s="17">
        <v>0.15807576250378599</v>
      </c>
      <c r="R12" s="17"/>
      <c r="S12" s="17">
        <v>0.116666666666667</v>
      </c>
      <c r="T12" s="17">
        <v>0.161904761904762</v>
      </c>
      <c r="U12" s="17">
        <v>8.8235294117647106E-2</v>
      </c>
      <c r="V12" s="17">
        <v>9.5238095238095205E-2</v>
      </c>
      <c r="W12" s="17">
        <v>6.7796610169491497E-2</v>
      </c>
      <c r="X12" s="17">
        <v>0.10126582278481</v>
      </c>
      <c r="Y12" s="17">
        <v>0.157142857142857</v>
      </c>
      <c r="Z12" s="17">
        <v>0.13953488372093001</v>
      </c>
      <c r="AA12" s="17">
        <v>0.122222222222222</v>
      </c>
      <c r="AB12" s="17"/>
      <c r="AC12" s="17">
        <v>8.1014348346013398E-2</v>
      </c>
      <c r="AD12" s="17">
        <v>0.125276917084612</v>
      </c>
      <c r="AE12" s="17">
        <v>0.137902008288253</v>
      </c>
      <c r="AF12" s="17"/>
      <c r="AG12" s="17">
        <v>8.6364726936384903E-2</v>
      </c>
      <c r="AH12" s="17">
        <v>0.16152836546027499</v>
      </c>
      <c r="AI12" s="17">
        <v>0.12735249002778101</v>
      </c>
      <c r="AJ12" s="17">
        <v>0</v>
      </c>
      <c r="AK12" s="17">
        <v>8.5334892226253095E-2</v>
      </c>
      <c r="AL12" s="17"/>
      <c r="AM12" s="17">
        <v>0.14553505301508399</v>
      </c>
      <c r="AN12" s="17">
        <v>8.3688443000166202E-2</v>
      </c>
      <c r="AO12" s="17">
        <v>0.135109113769985</v>
      </c>
      <c r="AP12" s="17">
        <v>0.117526389350321</v>
      </c>
      <c r="AQ12" s="17">
        <v>0.170188062327922</v>
      </c>
      <c r="AR12" s="17"/>
      <c r="AS12" s="17">
        <v>0.14116427203563101</v>
      </c>
      <c r="AT12" s="17">
        <v>0.122731909979564</v>
      </c>
      <c r="AU12" s="17">
        <v>8.7595502944087106E-2</v>
      </c>
      <c r="AV12" s="17">
        <v>0.114496279909334</v>
      </c>
      <c r="AW12" s="17"/>
      <c r="AX12" s="17">
        <v>0.112028844374157</v>
      </c>
      <c r="AY12" s="17"/>
      <c r="AZ12" s="17">
        <v>0.14479675620649399</v>
      </c>
      <c r="BA12" s="17">
        <v>0.133508289498246</v>
      </c>
      <c r="BB12" s="17">
        <v>7.1569561074891902E-2</v>
      </c>
      <c r="BC12" s="17"/>
      <c r="BD12" s="17">
        <v>0.10947820488004199</v>
      </c>
      <c r="BE12" s="17">
        <v>0.14606087426841599</v>
      </c>
    </row>
    <row r="13" spans="2:57" x14ac:dyDescent="0.35">
      <c r="B13" s="18" t="s">
        <v>81</v>
      </c>
      <c r="C13" s="19">
        <v>6.27356143743103E-2</v>
      </c>
      <c r="D13" s="19">
        <v>4.5612947714208499E-2</v>
      </c>
      <c r="E13" s="19">
        <v>7.3100536489336398E-2</v>
      </c>
      <c r="F13" s="19"/>
      <c r="G13" s="19">
        <v>5.6581089161135502E-2</v>
      </c>
      <c r="H13" s="19">
        <v>4.0795746746530297E-2</v>
      </c>
      <c r="I13" s="19">
        <v>6.03781310352412E-2</v>
      </c>
      <c r="J13" s="19">
        <v>6.81325557083865E-2</v>
      </c>
      <c r="K13" s="19">
        <v>8.3599663505951702E-2</v>
      </c>
      <c r="L13" s="19">
        <v>0.126610785904368</v>
      </c>
      <c r="M13" s="19"/>
      <c r="N13" s="19">
        <v>6.22961656609681E-2</v>
      </c>
      <c r="O13" s="19">
        <v>5.73379376094275E-2</v>
      </c>
      <c r="P13" s="19">
        <v>2.9083403455047799E-2</v>
      </c>
      <c r="Q13" s="19">
        <v>0.121693147421361</v>
      </c>
      <c r="R13" s="19"/>
      <c r="S13" s="19">
        <v>5.83333333333333E-2</v>
      </c>
      <c r="T13" s="19">
        <v>5.7142857142857099E-2</v>
      </c>
      <c r="U13" s="19">
        <v>8.8235294117647106E-2</v>
      </c>
      <c r="V13" s="19">
        <v>4.7619047619047603E-2</v>
      </c>
      <c r="W13" s="19">
        <v>5.0847457627118599E-2</v>
      </c>
      <c r="X13" s="19">
        <v>8.8607594936708806E-2</v>
      </c>
      <c r="Y13" s="19">
        <v>2.8571428571428598E-2</v>
      </c>
      <c r="Z13" s="19">
        <v>6.9767441860465101E-2</v>
      </c>
      <c r="AA13" s="19">
        <v>7.7777777777777807E-2</v>
      </c>
      <c r="AB13" s="19"/>
      <c r="AC13" s="19">
        <v>5.4270876443985698E-2</v>
      </c>
      <c r="AD13" s="19">
        <v>6.5708167868545303E-2</v>
      </c>
      <c r="AE13" s="19">
        <v>6.4996488923990001E-2</v>
      </c>
      <c r="AF13" s="19"/>
      <c r="AG13" s="19">
        <v>4.32975734082542E-2</v>
      </c>
      <c r="AH13" s="19">
        <v>4.71317086972333E-2</v>
      </c>
      <c r="AI13" s="19">
        <v>6.1536744924656099E-2</v>
      </c>
      <c r="AJ13" s="19">
        <v>0.20363788954449299</v>
      </c>
      <c r="AK13" s="19">
        <v>0.12510657549639501</v>
      </c>
      <c r="AL13" s="19"/>
      <c r="AM13" s="19">
        <v>8.68605974006013E-2</v>
      </c>
      <c r="AN13" s="19">
        <v>6.1222860979556398E-2</v>
      </c>
      <c r="AO13" s="19">
        <v>5.0133708755333399E-2</v>
      </c>
      <c r="AP13" s="19">
        <v>6.4123753903870803E-2</v>
      </c>
      <c r="AQ13" s="19">
        <v>9.6371082929387994E-2</v>
      </c>
      <c r="AR13" s="19"/>
      <c r="AS13" s="19">
        <v>7.6951200382894797E-2</v>
      </c>
      <c r="AT13" s="19">
        <v>5.16453609117535E-2</v>
      </c>
      <c r="AU13" s="19">
        <v>8.8876304569043593E-2</v>
      </c>
      <c r="AV13" s="19">
        <v>2.7037489778784701E-2</v>
      </c>
      <c r="AW13" s="19"/>
      <c r="AX13" s="19">
        <v>5.6407089192280498E-2</v>
      </c>
      <c r="AY13" s="19"/>
      <c r="AZ13" s="19">
        <v>6.3995842915320594E-2</v>
      </c>
      <c r="BA13" s="19">
        <v>2.09203064802875E-2</v>
      </c>
      <c r="BB13" s="19">
        <v>0.100040566365521</v>
      </c>
      <c r="BC13" s="19"/>
      <c r="BD13" s="19">
        <v>8.4352457961142102E-2</v>
      </c>
      <c r="BE13" s="19">
        <v>3.4936965755466398E-2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0.15390088671789101</v>
      </c>
      <c r="D9" s="17">
        <v>0.22851303594347899</v>
      </c>
      <c r="E9" s="17">
        <v>0.110744645283674</v>
      </c>
      <c r="F9" s="17"/>
      <c r="G9" s="17">
        <v>0.15098209178467001</v>
      </c>
      <c r="H9" s="17">
        <v>0.17174184969655201</v>
      </c>
      <c r="I9" s="17">
        <v>0.16196797418525199</v>
      </c>
      <c r="J9" s="17">
        <v>0.155652663165777</v>
      </c>
      <c r="K9" s="17">
        <v>0.120647265763538</v>
      </c>
      <c r="L9" s="17">
        <v>0.110042736329653</v>
      </c>
      <c r="M9" s="17"/>
      <c r="N9" s="17">
        <v>0.154871796076265</v>
      </c>
      <c r="O9" s="17">
        <v>0.19020380474340901</v>
      </c>
      <c r="P9" s="17">
        <v>0.11408537874861201</v>
      </c>
      <c r="Q9" s="17">
        <v>0.12567278533064999</v>
      </c>
      <c r="R9" s="17"/>
      <c r="S9" s="17">
        <v>0.18333333333333299</v>
      </c>
      <c r="T9" s="17">
        <v>0.114285714285714</v>
      </c>
      <c r="U9" s="17">
        <v>0.11764705882352899</v>
      </c>
      <c r="V9" s="17">
        <v>0.158730158730159</v>
      </c>
      <c r="W9" s="17">
        <v>0.152542372881356</v>
      </c>
      <c r="X9" s="17">
        <v>7.5949367088607597E-2</v>
      </c>
      <c r="Y9" s="17">
        <v>0.24285714285714299</v>
      </c>
      <c r="Z9" s="17">
        <v>0.186046511627907</v>
      </c>
      <c r="AA9" s="17">
        <v>0.17777777777777801</v>
      </c>
      <c r="AB9" s="17"/>
      <c r="AC9" s="17">
        <v>0.16282292562826101</v>
      </c>
      <c r="AD9" s="17">
        <v>0.166100472664787</v>
      </c>
      <c r="AE9" s="17">
        <v>0.12662781869845799</v>
      </c>
      <c r="AF9" s="17"/>
      <c r="AG9" s="17">
        <v>0.17088326633832901</v>
      </c>
      <c r="AH9" s="17">
        <v>0.142330822072116</v>
      </c>
      <c r="AI9" s="17">
        <v>0.14459128035274901</v>
      </c>
      <c r="AJ9" s="17">
        <v>0.61166728040352503</v>
      </c>
      <c r="AK9" s="17">
        <v>0.16024668173307899</v>
      </c>
      <c r="AL9" s="17"/>
      <c r="AM9" s="17">
        <v>6.4515212898735297E-2</v>
      </c>
      <c r="AN9" s="17">
        <v>0.144561015593758</v>
      </c>
      <c r="AO9" s="17">
        <v>0.167480109632164</v>
      </c>
      <c r="AP9" s="17">
        <v>0.15569735232113099</v>
      </c>
      <c r="AQ9" s="17">
        <v>0.26485697178698298</v>
      </c>
      <c r="AR9" s="17"/>
      <c r="AS9" s="17">
        <v>0.135319249817037</v>
      </c>
      <c r="AT9" s="17">
        <v>0.19109013172709399</v>
      </c>
      <c r="AU9" s="17">
        <v>7.0202223006534198E-2</v>
      </c>
      <c r="AV9" s="17">
        <v>0.21765020711177599</v>
      </c>
      <c r="AW9" s="17"/>
      <c r="AX9" s="17">
        <v>0.15814749753393401</v>
      </c>
      <c r="AY9" s="17"/>
      <c r="AZ9" s="17">
        <v>0.14396733354083499</v>
      </c>
      <c r="BA9" s="17">
        <v>0.20875174105664701</v>
      </c>
      <c r="BB9" s="17">
        <v>0.100169903522288</v>
      </c>
      <c r="BC9" s="17"/>
      <c r="BD9" s="17">
        <v>0.140005454492863</v>
      </c>
      <c r="BE9" s="17">
        <v>0.19273006223568601</v>
      </c>
    </row>
    <row r="10" spans="2:57" x14ac:dyDescent="0.35">
      <c r="B10" s="18" t="s">
        <v>226</v>
      </c>
      <c r="C10" s="17">
        <v>0.47505440826619499</v>
      </c>
      <c r="D10" s="17">
        <v>0.42964317819669301</v>
      </c>
      <c r="E10" s="17">
        <v>0.50152362084839397</v>
      </c>
      <c r="F10" s="17"/>
      <c r="G10" s="17">
        <v>0.42405507888771499</v>
      </c>
      <c r="H10" s="17">
        <v>0.39514178749372902</v>
      </c>
      <c r="I10" s="17">
        <v>0.51529485568328004</v>
      </c>
      <c r="J10" s="17">
        <v>0.502018685500768</v>
      </c>
      <c r="K10" s="17">
        <v>0.508367599609579</v>
      </c>
      <c r="L10" s="17">
        <v>0.61241309685217804</v>
      </c>
      <c r="M10" s="17"/>
      <c r="N10" s="17">
        <v>0.49729211993670902</v>
      </c>
      <c r="O10" s="17">
        <v>0.42075540922798899</v>
      </c>
      <c r="P10" s="17">
        <v>0.48068315493857799</v>
      </c>
      <c r="Q10" s="17">
        <v>0.47847223620782497</v>
      </c>
      <c r="R10" s="17"/>
      <c r="S10" s="17">
        <v>0.41666666666666702</v>
      </c>
      <c r="T10" s="17">
        <v>0.44761904761904803</v>
      </c>
      <c r="U10" s="17">
        <v>0.47058823529411797</v>
      </c>
      <c r="V10" s="17">
        <v>0.60317460317460303</v>
      </c>
      <c r="W10" s="17">
        <v>0.45762711864406802</v>
      </c>
      <c r="X10" s="17">
        <v>0.518987341772152</v>
      </c>
      <c r="Y10" s="17">
        <v>0.4</v>
      </c>
      <c r="Z10" s="17">
        <v>0.46511627906976699</v>
      </c>
      <c r="AA10" s="17">
        <v>0.51111111111111096</v>
      </c>
      <c r="AB10" s="17"/>
      <c r="AC10" s="17">
        <v>0.49407537929620199</v>
      </c>
      <c r="AD10" s="17">
        <v>0.47003821957192699</v>
      </c>
      <c r="AE10" s="17">
        <v>0.465105510922107</v>
      </c>
      <c r="AF10" s="17"/>
      <c r="AG10" s="17">
        <v>0.48781581034006</v>
      </c>
      <c r="AH10" s="17">
        <v>0.46803959862866001</v>
      </c>
      <c r="AI10" s="17">
        <v>0.41893333138377897</v>
      </c>
      <c r="AJ10" s="17">
        <v>0</v>
      </c>
      <c r="AK10" s="17">
        <v>0.52754391379987398</v>
      </c>
      <c r="AL10" s="17"/>
      <c r="AM10" s="17">
        <v>0.55213936035942102</v>
      </c>
      <c r="AN10" s="17">
        <v>0.47195724320584398</v>
      </c>
      <c r="AO10" s="17">
        <v>0.44391340282478198</v>
      </c>
      <c r="AP10" s="17">
        <v>0.46906773764290899</v>
      </c>
      <c r="AQ10" s="17">
        <v>0.33806317356462301</v>
      </c>
      <c r="AR10" s="17"/>
      <c r="AS10" s="17">
        <v>0.50981437405467001</v>
      </c>
      <c r="AT10" s="17">
        <v>0.41410626325674799</v>
      </c>
      <c r="AU10" s="17">
        <v>0.56679741090120905</v>
      </c>
      <c r="AV10" s="17">
        <v>0.42726378706588802</v>
      </c>
      <c r="AW10" s="17"/>
      <c r="AX10" s="17">
        <v>0.48147866569886799</v>
      </c>
      <c r="AY10" s="17"/>
      <c r="AZ10" s="17">
        <v>0.45962694649074698</v>
      </c>
      <c r="BA10" s="17">
        <v>0.41448965491862799</v>
      </c>
      <c r="BB10" s="17">
        <v>0.56541481270250005</v>
      </c>
      <c r="BC10" s="17"/>
      <c r="BD10" s="17">
        <v>0.52150747282518095</v>
      </c>
      <c r="BE10" s="17">
        <v>0.415639301919487</v>
      </c>
    </row>
    <row r="11" spans="2:57" x14ac:dyDescent="0.35">
      <c r="B11" s="18" t="s">
        <v>227</v>
      </c>
      <c r="C11" s="17">
        <v>0.25383419175102701</v>
      </c>
      <c r="D11" s="17">
        <v>0.22365847949193601</v>
      </c>
      <c r="E11" s="17">
        <v>0.27054339153773399</v>
      </c>
      <c r="F11" s="17"/>
      <c r="G11" s="17">
        <v>0.30111380066883597</v>
      </c>
      <c r="H11" s="17">
        <v>0.27917155732097099</v>
      </c>
      <c r="I11" s="17">
        <v>0.215979358047662</v>
      </c>
      <c r="J11" s="17">
        <v>0.25333212222373203</v>
      </c>
      <c r="K11" s="17">
        <v>0.26590985872468798</v>
      </c>
      <c r="L11" s="17">
        <v>0.18874374918939099</v>
      </c>
      <c r="M11" s="17"/>
      <c r="N11" s="17">
        <v>0.24821696257354001</v>
      </c>
      <c r="O11" s="17">
        <v>0.28227500084735202</v>
      </c>
      <c r="P11" s="17">
        <v>0.24530994939138701</v>
      </c>
      <c r="Q11" s="17">
        <v>0.215125605779378</v>
      </c>
      <c r="R11" s="17"/>
      <c r="S11" s="17">
        <v>0.25</v>
      </c>
      <c r="T11" s="17">
        <v>0.27619047619047599</v>
      </c>
      <c r="U11" s="17">
        <v>0.32352941176470601</v>
      </c>
      <c r="V11" s="17">
        <v>0.14285714285714299</v>
      </c>
      <c r="W11" s="17">
        <v>0.322033898305085</v>
      </c>
      <c r="X11" s="17">
        <v>0.253164556962025</v>
      </c>
      <c r="Y11" s="17">
        <v>0.28571428571428598</v>
      </c>
      <c r="Z11" s="17">
        <v>0.25581395348837199</v>
      </c>
      <c r="AA11" s="17">
        <v>0.2</v>
      </c>
      <c r="AB11" s="17"/>
      <c r="AC11" s="17">
        <v>0.25740630331833197</v>
      </c>
      <c r="AD11" s="17">
        <v>0.25004631494083202</v>
      </c>
      <c r="AE11" s="17">
        <v>0.24632003883599499</v>
      </c>
      <c r="AF11" s="17"/>
      <c r="AG11" s="17">
        <v>0.245434628809201</v>
      </c>
      <c r="AH11" s="17">
        <v>0.27058085358948902</v>
      </c>
      <c r="AI11" s="17">
        <v>0.33488098446284897</v>
      </c>
      <c r="AJ11" s="17">
        <v>0.18469483005198201</v>
      </c>
      <c r="AK11" s="17">
        <v>0.16303996789433101</v>
      </c>
      <c r="AL11" s="17"/>
      <c r="AM11" s="17">
        <v>0.24760915510984599</v>
      </c>
      <c r="AN11" s="17">
        <v>0.248262542508558</v>
      </c>
      <c r="AO11" s="17">
        <v>0.26984285091370802</v>
      </c>
      <c r="AP11" s="17">
        <v>0.26057349776251798</v>
      </c>
      <c r="AQ11" s="17">
        <v>0.26900685850568201</v>
      </c>
      <c r="AR11" s="17"/>
      <c r="AS11" s="17">
        <v>0.22790305892061799</v>
      </c>
      <c r="AT11" s="17">
        <v>0.28610406757568102</v>
      </c>
      <c r="AU11" s="17">
        <v>0.23157239110116501</v>
      </c>
      <c r="AV11" s="17">
        <v>0.25501723917253299</v>
      </c>
      <c r="AW11" s="17"/>
      <c r="AX11" s="17">
        <v>0.25713851619344502</v>
      </c>
      <c r="AY11" s="17"/>
      <c r="AZ11" s="17">
        <v>0.23841003833711</v>
      </c>
      <c r="BA11" s="17">
        <v>0.28547347756691099</v>
      </c>
      <c r="BB11" s="17">
        <v>0.23293910635506901</v>
      </c>
      <c r="BC11" s="17"/>
      <c r="BD11" s="17">
        <v>0.23403827240022201</v>
      </c>
      <c r="BE11" s="17">
        <v>0.26957606956310098</v>
      </c>
    </row>
    <row r="12" spans="2:57" x14ac:dyDescent="0.35">
      <c r="B12" s="18" t="s">
        <v>228</v>
      </c>
      <c r="C12" s="17">
        <v>7.8546538881489297E-2</v>
      </c>
      <c r="D12" s="17">
        <v>8.3892643877748793E-2</v>
      </c>
      <c r="E12" s="17">
        <v>7.5771778637896303E-2</v>
      </c>
      <c r="F12" s="17"/>
      <c r="G12" s="17">
        <v>6.5689786330639002E-2</v>
      </c>
      <c r="H12" s="17">
        <v>0.111246990969233</v>
      </c>
      <c r="I12" s="17">
        <v>8.5845201000693303E-2</v>
      </c>
      <c r="J12" s="17">
        <v>6.6071071786317007E-2</v>
      </c>
      <c r="K12" s="17">
        <v>3.1744332541231601E-2</v>
      </c>
      <c r="L12" s="17">
        <v>6.1801502773967697E-2</v>
      </c>
      <c r="M12" s="17"/>
      <c r="N12" s="17">
        <v>6.6112302650910698E-2</v>
      </c>
      <c r="O12" s="17">
        <v>7.2319211833916E-2</v>
      </c>
      <c r="P12" s="17">
        <v>0.119589555088445</v>
      </c>
      <c r="Q12" s="17">
        <v>0.10402157097972201</v>
      </c>
      <c r="R12" s="17"/>
      <c r="S12" s="17">
        <v>0.1</v>
      </c>
      <c r="T12" s="17">
        <v>0.133333333333333</v>
      </c>
      <c r="U12" s="17">
        <v>0</v>
      </c>
      <c r="V12" s="17">
        <v>7.9365079365079402E-2</v>
      </c>
      <c r="W12" s="17">
        <v>5.0847457627118599E-2</v>
      </c>
      <c r="X12" s="17">
        <v>0.10126582278481</v>
      </c>
      <c r="Y12" s="17">
        <v>4.2857142857142899E-2</v>
      </c>
      <c r="Z12" s="17">
        <v>9.3023255813953501E-2</v>
      </c>
      <c r="AA12" s="17">
        <v>6.6666666666666693E-2</v>
      </c>
      <c r="AB12" s="17"/>
      <c r="AC12" s="17">
        <v>5.8834321722697501E-2</v>
      </c>
      <c r="AD12" s="17">
        <v>8.0536332681533596E-2</v>
      </c>
      <c r="AE12" s="17">
        <v>8.5488858474889004E-2</v>
      </c>
      <c r="AF12" s="17"/>
      <c r="AG12" s="17">
        <v>7.0403176907297693E-2</v>
      </c>
      <c r="AH12" s="17">
        <v>0.101981535030441</v>
      </c>
      <c r="AI12" s="17">
        <v>6.45485223428479E-2</v>
      </c>
      <c r="AJ12" s="17">
        <v>0</v>
      </c>
      <c r="AK12" s="17">
        <v>1.9491126536585399E-2</v>
      </c>
      <c r="AL12" s="17"/>
      <c r="AM12" s="17">
        <v>0.102783172970805</v>
      </c>
      <c r="AN12" s="17">
        <v>5.8192057947212203E-2</v>
      </c>
      <c r="AO12" s="17">
        <v>8.6109706892730606E-2</v>
      </c>
      <c r="AP12" s="17">
        <v>8.1467746768067603E-2</v>
      </c>
      <c r="AQ12" s="17">
        <v>0.128072996142713</v>
      </c>
      <c r="AR12" s="17"/>
      <c r="AS12" s="17">
        <v>7.6660853418231797E-2</v>
      </c>
      <c r="AT12" s="17">
        <v>7.3636112229267303E-2</v>
      </c>
      <c r="AU12" s="17">
        <v>7.9707477577209099E-2</v>
      </c>
      <c r="AV12" s="17">
        <v>9.1608109494789605E-2</v>
      </c>
      <c r="AW12" s="17"/>
      <c r="AX12" s="17">
        <v>6.4921884217064796E-2</v>
      </c>
      <c r="AY12" s="17"/>
      <c r="AZ12" s="17">
        <v>9.6858833779000994E-2</v>
      </c>
      <c r="BA12" s="17">
        <v>7.2642158890477607E-2</v>
      </c>
      <c r="BB12" s="17">
        <v>6.2828736293077003E-2</v>
      </c>
      <c r="BC12" s="17"/>
      <c r="BD12" s="17">
        <v>5.3742132348306201E-2</v>
      </c>
      <c r="BE12" s="17">
        <v>0.10045626025201999</v>
      </c>
    </row>
    <row r="13" spans="2:57" x14ac:dyDescent="0.35">
      <c r="B13" s="18" t="s">
        <v>81</v>
      </c>
      <c r="C13" s="19">
        <v>3.86639743833984E-2</v>
      </c>
      <c r="D13" s="19">
        <v>3.42926624901434E-2</v>
      </c>
      <c r="E13" s="19">
        <v>4.1416563692301601E-2</v>
      </c>
      <c r="F13" s="19"/>
      <c r="G13" s="19">
        <v>5.8159242328140501E-2</v>
      </c>
      <c r="H13" s="19">
        <v>4.2697814519515702E-2</v>
      </c>
      <c r="I13" s="19">
        <v>2.0912611083112102E-2</v>
      </c>
      <c r="J13" s="19">
        <v>2.2925457323405299E-2</v>
      </c>
      <c r="K13" s="19">
        <v>7.3330943360964407E-2</v>
      </c>
      <c r="L13" s="19">
        <v>2.6998914854810301E-2</v>
      </c>
      <c r="M13" s="19"/>
      <c r="N13" s="19">
        <v>3.3506818762575198E-2</v>
      </c>
      <c r="O13" s="19">
        <v>3.4446573347335099E-2</v>
      </c>
      <c r="P13" s="19">
        <v>4.0331961832978401E-2</v>
      </c>
      <c r="Q13" s="19">
        <v>7.6707801702424305E-2</v>
      </c>
      <c r="R13" s="19"/>
      <c r="S13" s="19">
        <v>0.05</v>
      </c>
      <c r="T13" s="19">
        <v>2.8571428571428598E-2</v>
      </c>
      <c r="U13" s="19">
        <v>8.8235294117647106E-2</v>
      </c>
      <c r="V13" s="19">
        <v>1.58730158730159E-2</v>
      </c>
      <c r="W13" s="19">
        <v>1.6949152542372899E-2</v>
      </c>
      <c r="X13" s="19">
        <v>5.0632911392405097E-2</v>
      </c>
      <c r="Y13" s="19">
        <v>2.8571428571428598E-2</v>
      </c>
      <c r="Z13" s="19">
        <v>0</v>
      </c>
      <c r="AA13" s="19">
        <v>4.4444444444444398E-2</v>
      </c>
      <c r="AB13" s="19"/>
      <c r="AC13" s="19">
        <v>2.68610700345067E-2</v>
      </c>
      <c r="AD13" s="19">
        <v>3.3278660140920797E-2</v>
      </c>
      <c r="AE13" s="19">
        <v>7.6457773068551102E-2</v>
      </c>
      <c r="AF13" s="19"/>
      <c r="AG13" s="19">
        <v>2.5463117605111898E-2</v>
      </c>
      <c r="AH13" s="19">
        <v>1.7067190679295199E-2</v>
      </c>
      <c r="AI13" s="19">
        <v>3.7045881457775202E-2</v>
      </c>
      <c r="AJ13" s="19">
        <v>0.20363788954449299</v>
      </c>
      <c r="AK13" s="19">
        <v>0.12967831003613101</v>
      </c>
      <c r="AL13" s="19"/>
      <c r="AM13" s="19">
        <v>3.2953098661193399E-2</v>
      </c>
      <c r="AN13" s="19">
        <v>7.7027140744627506E-2</v>
      </c>
      <c r="AO13" s="19">
        <v>3.2653929736615198E-2</v>
      </c>
      <c r="AP13" s="19">
        <v>3.3193665505374198E-2</v>
      </c>
      <c r="AQ13" s="19">
        <v>0</v>
      </c>
      <c r="AR13" s="19"/>
      <c r="AS13" s="19">
        <v>5.0302463789443697E-2</v>
      </c>
      <c r="AT13" s="19">
        <v>3.5063425211210003E-2</v>
      </c>
      <c r="AU13" s="19">
        <v>5.1720497413882599E-2</v>
      </c>
      <c r="AV13" s="19">
        <v>8.4606571550128896E-3</v>
      </c>
      <c r="AW13" s="19"/>
      <c r="AX13" s="19">
        <v>3.8313436356687998E-2</v>
      </c>
      <c r="AY13" s="19"/>
      <c r="AZ13" s="19">
        <v>6.1136847852306803E-2</v>
      </c>
      <c r="BA13" s="19">
        <v>1.8642967567336001E-2</v>
      </c>
      <c r="BB13" s="19">
        <v>3.8647441127065502E-2</v>
      </c>
      <c r="BC13" s="19"/>
      <c r="BD13" s="19">
        <v>5.0706667933427201E-2</v>
      </c>
      <c r="BE13" s="19">
        <v>2.1598306029706801E-2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0.18631676857954799</v>
      </c>
      <c r="D9" s="17">
        <v>0.23876266366576601</v>
      </c>
      <c r="E9" s="17">
        <v>0.15634905421072401</v>
      </c>
      <c r="F9" s="17"/>
      <c r="G9" s="17">
        <v>0.20759187316973299</v>
      </c>
      <c r="H9" s="17">
        <v>0.218739347078586</v>
      </c>
      <c r="I9" s="17">
        <v>0.15123812891639299</v>
      </c>
      <c r="J9" s="17">
        <v>0.21793404471085001</v>
      </c>
      <c r="K9" s="17">
        <v>0.124435097902359</v>
      </c>
      <c r="L9" s="17">
        <v>0.21161773130300801</v>
      </c>
      <c r="M9" s="17"/>
      <c r="N9" s="17">
        <v>0.200717968245859</v>
      </c>
      <c r="O9" s="17">
        <v>0.172388591178434</v>
      </c>
      <c r="P9" s="17">
        <v>0.17416647225420701</v>
      </c>
      <c r="Q9" s="17">
        <v>0.16361560759704399</v>
      </c>
      <c r="R9" s="17"/>
      <c r="S9" s="17">
        <v>0.15833333333333299</v>
      </c>
      <c r="T9" s="17">
        <v>0.14285714285714299</v>
      </c>
      <c r="U9" s="17">
        <v>0.23529411764705899</v>
      </c>
      <c r="V9" s="17">
        <v>0.158730158730159</v>
      </c>
      <c r="W9" s="17">
        <v>0.22033898305084701</v>
      </c>
      <c r="X9" s="17">
        <v>0.189873417721519</v>
      </c>
      <c r="Y9" s="17">
        <v>0.24285714285714299</v>
      </c>
      <c r="Z9" s="17">
        <v>0.162790697674419</v>
      </c>
      <c r="AA9" s="17">
        <v>0.2</v>
      </c>
      <c r="AB9" s="17"/>
      <c r="AC9" s="17">
        <v>0.17307486664930299</v>
      </c>
      <c r="AD9" s="17">
        <v>0.202651212730352</v>
      </c>
      <c r="AE9" s="17">
        <v>0.15352754039775501</v>
      </c>
      <c r="AF9" s="17"/>
      <c r="AG9" s="17">
        <v>0.198783900568371</v>
      </c>
      <c r="AH9" s="17">
        <v>0.183906946510113</v>
      </c>
      <c r="AI9" s="17">
        <v>0.18041745198613399</v>
      </c>
      <c r="AJ9" s="17">
        <v>0.42283614938640601</v>
      </c>
      <c r="AK9" s="17">
        <v>8.4496906377877407E-2</v>
      </c>
      <c r="AL9" s="17"/>
      <c r="AM9" s="17">
        <v>8.8990767266489398E-2</v>
      </c>
      <c r="AN9" s="17">
        <v>0.22148943537094001</v>
      </c>
      <c r="AO9" s="17">
        <v>0.20740687519349199</v>
      </c>
      <c r="AP9" s="17">
        <v>0.178759552102529</v>
      </c>
      <c r="AQ9" s="17">
        <v>0.18060121529980599</v>
      </c>
      <c r="AR9" s="17"/>
      <c r="AS9" s="17">
        <v>0.14386729614554</v>
      </c>
      <c r="AT9" s="17">
        <v>0.23743281444718001</v>
      </c>
      <c r="AU9" s="17">
        <v>0.130474585963161</v>
      </c>
      <c r="AV9" s="17">
        <v>0.219627746057388</v>
      </c>
      <c r="AW9" s="17"/>
      <c r="AX9" s="17">
        <v>0.20481784186020799</v>
      </c>
      <c r="AY9" s="17"/>
      <c r="AZ9" s="17">
        <v>0.19996424569723001</v>
      </c>
      <c r="BA9" s="17">
        <v>0.21473580114950899</v>
      </c>
      <c r="BB9" s="17">
        <v>0.143466901543679</v>
      </c>
      <c r="BC9" s="17"/>
      <c r="BD9" s="17">
        <v>0.185506205547875</v>
      </c>
      <c r="BE9" s="17">
        <v>0.210928405776307</v>
      </c>
    </row>
    <row r="10" spans="2:57" x14ac:dyDescent="0.35">
      <c r="B10" s="18" t="s">
        <v>226</v>
      </c>
      <c r="C10" s="17">
        <v>0.48623916489310598</v>
      </c>
      <c r="D10" s="17">
        <v>0.437321975062817</v>
      </c>
      <c r="E10" s="17">
        <v>0.51482284358871799</v>
      </c>
      <c r="F10" s="17"/>
      <c r="G10" s="17">
        <v>0.34298379046834898</v>
      </c>
      <c r="H10" s="17">
        <v>0.39245072694265498</v>
      </c>
      <c r="I10" s="17">
        <v>0.51252611865076703</v>
      </c>
      <c r="J10" s="17">
        <v>0.56488600152141999</v>
      </c>
      <c r="K10" s="17">
        <v>0.57607455334422797</v>
      </c>
      <c r="L10" s="17">
        <v>0.62216278347537701</v>
      </c>
      <c r="M10" s="17"/>
      <c r="N10" s="17">
        <v>0.48139683552346102</v>
      </c>
      <c r="O10" s="17">
        <v>0.52371881713954904</v>
      </c>
      <c r="P10" s="17">
        <v>0.45527180024306102</v>
      </c>
      <c r="Q10" s="17">
        <v>0.45165967877464003</v>
      </c>
      <c r="R10" s="17"/>
      <c r="S10" s="17">
        <v>0.483333333333333</v>
      </c>
      <c r="T10" s="17">
        <v>0.46666666666666701</v>
      </c>
      <c r="U10" s="17">
        <v>0.55882352941176505</v>
      </c>
      <c r="V10" s="17">
        <v>0.57142857142857095</v>
      </c>
      <c r="W10" s="17">
        <v>0.44067796610169502</v>
      </c>
      <c r="X10" s="17">
        <v>0.430379746835443</v>
      </c>
      <c r="Y10" s="17">
        <v>0.4</v>
      </c>
      <c r="Z10" s="17">
        <v>0.46511627906976699</v>
      </c>
      <c r="AA10" s="17">
        <v>0.53333333333333299</v>
      </c>
      <c r="AB10" s="17"/>
      <c r="AC10" s="17">
        <v>0.54970448460489796</v>
      </c>
      <c r="AD10" s="17">
        <v>0.472099068675778</v>
      </c>
      <c r="AE10" s="17">
        <v>0.46001165453112403</v>
      </c>
      <c r="AF10" s="17"/>
      <c r="AG10" s="17">
        <v>0.5074888738119</v>
      </c>
      <c r="AH10" s="17">
        <v>0.45790001566250599</v>
      </c>
      <c r="AI10" s="17">
        <v>0.45025425316232098</v>
      </c>
      <c r="AJ10" s="17">
        <v>0.37352596106910102</v>
      </c>
      <c r="AK10" s="17">
        <v>0.58554957828743603</v>
      </c>
      <c r="AL10" s="17"/>
      <c r="AM10" s="17">
        <v>0.53266722823479895</v>
      </c>
      <c r="AN10" s="17">
        <v>0.47772570848475698</v>
      </c>
      <c r="AO10" s="17">
        <v>0.45171853475637003</v>
      </c>
      <c r="AP10" s="17">
        <v>0.496974664763142</v>
      </c>
      <c r="AQ10" s="17">
        <v>0.42512660113081302</v>
      </c>
      <c r="AR10" s="17"/>
      <c r="AS10" s="17">
        <v>0.50840795945205897</v>
      </c>
      <c r="AT10" s="17">
        <v>0.43861240047864802</v>
      </c>
      <c r="AU10" s="17">
        <v>0.58651648189834804</v>
      </c>
      <c r="AV10" s="17">
        <v>0.41717687324624497</v>
      </c>
      <c r="AW10" s="17"/>
      <c r="AX10" s="17">
        <v>0.48352356789260198</v>
      </c>
      <c r="AY10" s="17"/>
      <c r="AZ10" s="17">
        <v>0.43020754969502401</v>
      </c>
      <c r="BA10" s="17">
        <v>0.451562419879254</v>
      </c>
      <c r="BB10" s="17">
        <v>0.57736479360958304</v>
      </c>
      <c r="BC10" s="17"/>
      <c r="BD10" s="17">
        <v>0.494890024567612</v>
      </c>
      <c r="BE10" s="17">
        <v>0.44619707070760301</v>
      </c>
    </row>
    <row r="11" spans="2:57" x14ac:dyDescent="0.35">
      <c r="B11" s="18" t="s">
        <v>227</v>
      </c>
      <c r="C11" s="17">
        <v>0.188836629609513</v>
      </c>
      <c r="D11" s="17">
        <v>0.20144465983663201</v>
      </c>
      <c r="E11" s="17">
        <v>0.18007883444145401</v>
      </c>
      <c r="F11" s="17"/>
      <c r="G11" s="17">
        <v>0.27736698270841398</v>
      </c>
      <c r="H11" s="17">
        <v>0.21802383180061599</v>
      </c>
      <c r="I11" s="17">
        <v>0.18281584879374599</v>
      </c>
      <c r="J11" s="17">
        <v>0.12872301867668601</v>
      </c>
      <c r="K11" s="17">
        <v>0.20405873040953201</v>
      </c>
      <c r="L11" s="17">
        <v>5.4097745791340697E-2</v>
      </c>
      <c r="M11" s="17"/>
      <c r="N11" s="17">
        <v>0.194181133512007</v>
      </c>
      <c r="O11" s="17">
        <v>0.156600092790529</v>
      </c>
      <c r="P11" s="17">
        <v>0.24213997102124499</v>
      </c>
      <c r="Q11" s="17">
        <v>0.17711634307284499</v>
      </c>
      <c r="R11" s="17"/>
      <c r="S11" s="17">
        <v>0.22500000000000001</v>
      </c>
      <c r="T11" s="17">
        <v>0.180952380952381</v>
      </c>
      <c r="U11" s="17">
        <v>5.8823529411764698E-2</v>
      </c>
      <c r="V11" s="17">
        <v>0.17460317460317501</v>
      </c>
      <c r="W11" s="17">
        <v>0.22033898305084701</v>
      </c>
      <c r="X11" s="17">
        <v>0.227848101265823</v>
      </c>
      <c r="Y11" s="17">
        <v>0.25714285714285701</v>
      </c>
      <c r="Z11" s="17">
        <v>0.186046511627907</v>
      </c>
      <c r="AA11" s="17">
        <v>0.16666666666666699</v>
      </c>
      <c r="AB11" s="17"/>
      <c r="AC11" s="17">
        <v>0.19378117319681401</v>
      </c>
      <c r="AD11" s="17">
        <v>0.17683557917930501</v>
      </c>
      <c r="AE11" s="17">
        <v>0.19916995284458</v>
      </c>
      <c r="AF11" s="17"/>
      <c r="AG11" s="17">
        <v>0.209942472161148</v>
      </c>
      <c r="AH11" s="17">
        <v>0.185420579894224</v>
      </c>
      <c r="AI11" s="17">
        <v>0.263828228390799</v>
      </c>
      <c r="AJ11" s="17">
        <v>0</v>
      </c>
      <c r="AK11" s="17">
        <v>0.138654013378468</v>
      </c>
      <c r="AL11" s="17"/>
      <c r="AM11" s="17">
        <v>0.22777327919800799</v>
      </c>
      <c r="AN11" s="17">
        <v>0.13808181214603099</v>
      </c>
      <c r="AO11" s="17">
        <v>0.199264746386973</v>
      </c>
      <c r="AP11" s="17">
        <v>0.190126575660369</v>
      </c>
      <c r="AQ11" s="17">
        <v>0.26449701395634001</v>
      </c>
      <c r="AR11" s="17"/>
      <c r="AS11" s="17">
        <v>0.19499979020295799</v>
      </c>
      <c r="AT11" s="17">
        <v>0.182745689308974</v>
      </c>
      <c r="AU11" s="17">
        <v>0.14948877085602399</v>
      </c>
      <c r="AV11" s="17">
        <v>0.247908819624201</v>
      </c>
      <c r="AW11" s="17"/>
      <c r="AX11" s="17">
        <v>0.178528024298511</v>
      </c>
      <c r="AY11" s="17"/>
      <c r="AZ11" s="17">
        <v>0.19642574918738201</v>
      </c>
      <c r="BA11" s="17">
        <v>0.20472217692653399</v>
      </c>
      <c r="BB11" s="17">
        <v>0.164761059246048</v>
      </c>
      <c r="BC11" s="17"/>
      <c r="BD11" s="17">
        <v>0.18050642696119701</v>
      </c>
      <c r="BE11" s="17">
        <v>0.199914620686199</v>
      </c>
    </row>
    <row r="12" spans="2:57" x14ac:dyDescent="0.35">
      <c r="B12" s="18" t="s">
        <v>228</v>
      </c>
      <c r="C12" s="17">
        <v>7.2450079508973503E-2</v>
      </c>
      <c r="D12" s="17">
        <v>7.8199552692745894E-2</v>
      </c>
      <c r="E12" s="17">
        <v>6.9409431059192006E-2</v>
      </c>
      <c r="F12" s="17"/>
      <c r="G12" s="17">
        <v>0.12890381996363401</v>
      </c>
      <c r="H12" s="17">
        <v>0.10422486753808299</v>
      </c>
      <c r="I12" s="17">
        <v>7.6079194033428901E-2</v>
      </c>
      <c r="J12" s="17">
        <v>4.8206701140542201E-2</v>
      </c>
      <c r="K12" s="17">
        <v>9.9787396757767301E-3</v>
      </c>
      <c r="L12" s="17">
        <v>2.6998914854810301E-2</v>
      </c>
      <c r="M12" s="17"/>
      <c r="N12" s="17">
        <v>6.8355483581552606E-2</v>
      </c>
      <c r="O12" s="17">
        <v>6.7364454142580604E-2</v>
      </c>
      <c r="P12" s="17">
        <v>8.0276842472829804E-2</v>
      </c>
      <c r="Q12" s="17">
        <v>8.8674643709251599E-2</v>
      </c>
      <c r="R12" s="17"/>
      <c r="S12" s="17">
        <v>8.3333333333333301E-2</v>
      </c>
      <c r="T12" s="17">
        <v>0.104761904761905</v>
      </c>
      <c r="U12" s="17">
        <v>5.8823529411764698E-2</v>
      </c>
      <c r="V12" s="17">
        <v>4.7619047619047603E-2</v>
      </c>
      <c r="W12" s="17">
        <v>6.7796610169491497E-2</v>
      </c>
      <c r="X12" s="17">
        <v>5.0632911392405097E-2</v>
      </c>
      <c r="Y12" s="17">
        <v>5.7142857142857099E-2</v>
      </c>
      <c r="Z12" s="17">
        <v>0.116279069767442</v>
      </c>
      <c r="AA12" s="17">
        <v>6.6666666666666693E-2</v>
      </c>
      <c r="AB12" s="17"/>
      <c r="AC12" s="17">
        <v>4.10443810598312E-2</v>
      </c>
      <c r="AD12" s="17">
        <v>8.2550197198482098E-2</v>
      </c>
      <c r="AE12" s="17">
        <v>4.6736925702225603E-2</v>
      </c>
      <c r="AF12" s="17"/>
      <c r="AG12" s="17">
        <v>3.4718819005875E-2</v>
      </c>
      <c r="AH12" s="17">
        <v>0.119395414101338</v>
      </c>
      <c r="AI12" s="17">
        <v>4.2271901326397299E-2</v>
      </c>
      <c r="AJ12" s="17">
        <v>0</v>
      </c>
      <c r="AK12" s="17">
        <v>1.9064178050545898E-2</v>
      </c>
      <c r="AL12" s="17"/>
      <c r="AM12" s="17">
        <v>4.8336031198705297E-2</v>
      </c>
      <c r="AN12" s="17">
        <v>6.76233275403786E-2</v>
      </c>
      <c r="AO12" s="17">
        <v>8.2409360999931694E-2</v>
      </c>
      <c r="AP12" s="17">
        <v>7.9551453053368901E-2</v>
      </c>
      <c r="AQ12" s="17">
        <v>9.0467774506845802E-2</v>
      </c>
      <c r="AR12" s="17"/>
      <c r="AS12" s="17">
        <v>6.4067537660784601E-2</v>
      </c>
      <c r="AT12" s="17">
        <v>9.0066885211093101E-2</v>
      </c>
      <c r="AU12" s="17">
        <v>4.1584806613626603E-2</v>
      </c>
      <c r="AV12" s="17">
        <v>8.9519719437539599E-2</v>
      </c>
      <c r="AW12" s="17"/>
      <c r="AX12" s="17">
        <v>6.3651258172026798E-2</v>
      </c>
      <c r="AY12" s="17"/>
      <c r="AZ12" s="17">
        <v>8.9592029961890099E-2</v>
      </c>
      <c r="BA12" s="17">
        <v>9.0470889954547995E-2</v>
      </c>
      <c r="BB12" s="17">
        <v>3.18429873970811E-2</v>
      </c>
      <c r="BC12" s="17"/>
      <c r="BD12" s="17">
        <v>6.4561294105163106E-2</v>
      </c>
      <c r="BE12" s="17">
        <v>9.2311687164227094E-2</v>
      </c>
    </row>
    <row r="13" spans="2:57" x14ac:dyDescent="0.35">
      <c r="B13" s="18" t="s">
        <v>81</v>
      </c>
      <c r="C13" s="19">
        <v>6.6157357408860501E-2</v>
      </c>
      <c r="D13" s="19">
        <v>4.42711487420391E-2</v>
      </c>
      <c r="E13" s="19">
        <v>7.9339836699912694E-2</v>
      </c>
      <c r="F13" s="19"/>
      <c r="G13" s="19">
        <v>4.3153533689870099E-2</v>
      </c>
      <c r="H13" s="19">
        <v>6.6561226640059701E-2</v>
      </c>
      <c r="I13" s="19">
        <v>7.7340709605664901E-2</v>
      </c>
      <c r="J13" s="19">
        <v>4.02502339505015E-2</v>
      </c>
      <c r="K13" s="19">
        <v>8.5452878668105206E-2</v>
      </c>
      <c r="L13" s="19">
        <v>8.5122824575464898E-2</v>
      </c>
      <c r="M13" s="19"/>
      <c r="N13" s="19">
        <v>5.53485791371204E-2</v>
      </c>
      <c r="O13" s="19">
        <v>7.9928044748906898E-2</v>
      </c>
      <c r="P13" s="19">
        <v>4.8144914008657398E-2</v>
      </c>
      <c r="Q13" s="19">
        <v>0.11893372684622</v>
      </c>
      <c r="R13" s="19"/>
      <c r="S13" s="19">
        <v>0.05</v>
      </c>
      <c r="T13" s="19">
        <v>0.104761904761905</v>
      </c>
      <c r="U13" s="19">
        <v>8.8235294117647106E-2</v>
      </c>
      <c r="V13" s="19">
        <v>4.7619047619047603E-2</v>
      </c>
      <c r="W13" s="19">
        <v>5.0847457627118599E-2</v>
      </c>
      <c r="X13" s="19">
        <v>0.10126582278481</v>
      </c>
      <c r="Y13" s="19">
        <v>4.2857142857142899E-2</v>
      </c>
      <c r="Z13" s="19">
        <v>6.9767441860465101E-2</v>
      </c>
      <c r="AA13" s="19">
        <v>3.3333333333333298E-2</v>
      </c>
      <c r="AB13" s="19"/>
      <c r="AC13" s="19">
        <v>4.2395094489153698E-2</v>
      </c>
      <c r="AD13" s="19">
        <v>6.5863942216082799E-2</v>
      </c>
      <c r="AE13" s="19">
        <v>0.140553926524316</v>
      </c>
      <c r="AF13" s="19"/>
      <c r="AG13" s="19">
        <v>4.9065934452706197E-2</v>
      </c>
      <c r="AH13" s="19">
        <v>5.3377043831818502E-2</v>
      </c>
      <c r="AI13" s="19">
        <v>6.3228165134347897E-2</v>
      </c>
      <c r="AJ13" s="19">
        <v>0.20363788954449299</v>
      </c>
      <c r="AK13" s="19">
        <v>0.172235323905673</v>
      </c>
      <c r="AL13" s="19"/>
      <c r="AM13" s="19">
        <v>0.10223269410199801</v>
      </c>
      <c r="AN13" s="19">
        <v>9.5079716457893704E-2</v>
      </c>
      <c r="AO13" s="19">
        <v>5.92004826632326E-2</v>
      </c>
      <c r="AP13" s="19">
        <v>5.4587754420591099E-2</v>
      </c>
      <c r="AQ13" s="19">
        <v>3.9307395106195298E-2</v>
      </c>
      <c r="AR13" s="19"/>
      <c r="AS13" s="19">
        <v>8.8657416538658301E-2</v>
      </c>
      <c r="AT13" s="19">
        <v>5.1142210554105103E-2</v>
      </c>
      <c r="AU13" s="19">
        <v>9.1935354668839897E-2</v>
      </c>
      <c r="AV13" s="19">
        <v>2.5766841634625198E-2</v>
      </c>
      <c r="AW13" s="19"/>
      <c r="AX13" s="19">
        <v>6.9479307776651997E-2</v>
      </c>
      <c r="AY13" s="19"/>
      <c r="AZ13" s="19">
        <v>8.3810425458474405E-2</v>
      </c>
      <c r="BA13" s="19">
        <v>3.8508712090155398E-2</v>
      </c>
      <c r="BB13" s="19">
        <v>8.2564258203608604E-2</v>
      </c>
      <c r="BC13" s="19"/>
      <c r="BD13" s="19">
        <v>7.45360488181529E-2</v>
      </c>
      <c r="BE13" s="19">
        <v>5.0648215665664797E-2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0.15390765136156601</v>
      </c>
      <c r="D9" s="17">
        <v>0.202633793810616</v>
      </c>
      <c r="E9" s="17">
        <v>0.12597516242770701</v>
      </c>
      <c r="F9" s="17"/>
      <c r="G9" s="17">
        <v>0.15993244541487101</v>
      </c>
      <c r="H9" s="17">
        <v>0.1312310617329</v>
      </c>
      <c r="I9" s="17">
        <v>0.18265006211349799</v>
      </c>
      <c r="J9" s="17">
        <v>0.18202029410532</v>
      </c>
      <c r="K9" s="17">
        <v>0.12330437645162801</v>
      </c>
      <c r="L9" s="17">
        <v>0.10974475855435301</v>
      </c>
      <c r="M9" s="17"/>
      <c r="N9" s="17">
        <v>0.16771525689362901</v>
      </c>
      <c r="O9" s="17">
        <v>0.15350380543632899</v>
      </c>
      <c r="P9" s="17">
        <v>0.12619835827343501</v>
      </c>
      <c r="Q9" s="17">
        <v>0.120580517081382</v>
      </c>
      <c r="R9" s="17"/>
      <c r="S9" s="17">
        <v>0.125</v>
      </c>
      <c r="T9" s="17">
        <v>0.12380952380952399</v>
      </c>
      <c r="U9" s="17">
        <v>0.23529411764705899</v>
      </c>
      <c r="V9" s="17">
        <v>0.158730158730159</v>
      </c>
      <c r="W9" s="17">
        <v>0.101694915254237</v>
      </c>
      <c r="X9" s="17">
        <v>0.164556962025316</v>
      </c>
      <c r="Y9" s="17">
        <v>0.128571428571429</v>
      </c>
      <c r="Z9" s="17">
        <v>0.162790697674419</v>
      </c>
      <c r="AA9" s="17">
        <v>0.2</v>
      </c>
      <c r="AB9" s="17"/>
      <c r="AC9" s="17">
        <v>0.17062007165691001</v>
      </c>
      <c r="AD9" s="17">
        <v>0.147224627035688</v>
      </c>
      <c r="AE9" s="17">
        <v>0.105389873108757</v>
      </c>
      <c r="AF9" s="17"/>
      <c r="AG9" s="17">
        <v>0.179458955979199</v>
      </c>
      <c r="AH9" s="17">
        <v>0.14241886746097801</v>
      </c>
      <c r="AI9" s="17">
        <v>9.9104124220775899E-2</v>
      </c>
      <c r="AJ9" s="17">
        <v>0.42283614938640601</v>
      </c>
      <c r="AK9" s="17">
        <v>0.10170484833405601</v>
      </c>
      <c r="AL9" s="17"/>
      <c r="AM9" s="17">
        <v>0.14368890579797999</v>
      </c>
      <c r="AN9" s="17">
        <v>0.116872616950024</v>
      </c>
      <c r="AO9" s="17">
        <v>0.17760528410552501</v>
      </c>
      <c r="AP9" s="17">
        <v>0.14115224938430501</v>
      </c>
      <c r="AQ9" s="17">
        <v>0.26140137661281099</v>
      </c>
      <c r="AR9" s="17"/>
      <c r="AS9" s="17">
        <v>0.16489496294536099</v>
      </c>
      <c r="AT9" s="17">
        <v>0.14788878108317299</v>
      </c>
      <c r="AU9" s="17">
        <v>8.6011629884831006E-2</v>
      </c>
      <c r="AV9" s="17">
        <v>0.24476870610382701</v>
      </c>
      <c r="AW9" s="17"/>
      <c r="AX9" s="17">
        <v>0.16292666910700401</v>
      </c>
      <c r="AY9" s="17"/>
      <c r="AZ9" s="17">
        <v>0.13819520372063801</v>
      </c>
      <c r="BA9" s="17">
        <v>0.18441164678792399</v>
      </c>
      <c r="BB9" s="17">
        <v>0.136815481204972</v>
      </c>
      <c r="BC9" s="17"/>
      <c r="BD9" s="17">
        <v>0.15693679115627501</v>
      </c>
      <c r="BE9" s="17">
        <v>0.16979479914979501</v>
      </c>
    </row>
    <row r="10" spans="2:57" x14ac:dyDescent="0.35">
      <c r="B10" s="18" t="s">
        <v>226</v>
      </c>
      <c r="C10" s="17">
        <v>0.46340152477483798</v>
      </c>
      <c r="D10" s="17">
        <v>0.42568732955254501</v>
      </c>
      <c r="E10" s="17">
        <v>0.48528927298199598</v>
      </c>
      <c r="F10" s="17"/>
      <c r="G10" s="17">
        <v>0.39115965205769898</v>
      </c>
      <c r="H10" s="17">
        <v>0.42424739302993603</v>
      </c>
      <c r="I10" s="17">
        <v>0.49062773995320702</v>
      </c>
      <c r="J10" s="17">
        <v>0.48142557949877302</v>
      </c>
      <c r="K10" s="17">
        <v>0.441492277111946</v>
      </c>
      <c r="L10" s="17">
        <v>0.66802547960959502</v>
      </c>
      <c r="M10" s="17"/>
      <c r="N10" s="17">
        <v>0.49624300085705703</v>
      </c>
      <c r="O10" s="17">
        <v>0.47465611327172702</v>
      </c>
      <c r="P10" s="17">
        <v>0.35216292171626301</v>
      </c>
      <c r="Q10" s="17">
        <v>0.41639899062191099</v>
      </c>
      <c r="R10" s="17"/>
      <c r="S10" s="17">
        <v>0.50833333333333297</v>
      </c>
      <c r="T10" s="17">
        <v>0.45714285714285702</v>
      </c>
      <c r="U10" s="17">
        <v>0.32352941176470601</v>
      </c>
      <c r="V10" s="17">
        <v>0.476190476190476</v>
      </c>
      <c r="W10" s="17">
        <v>0.45762711864406802</v>
      </c>
      <c r="X10" s="17">
        <v>0.493670886075949</v>
      </c>
      <c r="Y10" s="17">
        <v>0.57142857142857195</v>
      </c>
      <c r="Z10" s="17">
        <v>0.44186046511627902</v>
      </c>
      <c r="AA10" s="17">
        <v>0.422222222222222</v>
      </c>
      <c r="AB10" s="17"/>
      <c r="AC10" s="17">
        <v>0.50311798797879703</v>
      </c>
      <c r="AD10" s="17">
        <v>0.46255416824720902</v>
      </c>
      <c r="AE10" s="17">
        <v>0.42141642878732499</v>
      </c>
      <c r="AF10" s="17"/>
      <c r="AG10" s="17">
        <v>0.50581249992928201</v>
      </c>
      <c r="AH10" s="17">
        <v>0.43885220583893397</v>
      </c>
      <c r="AI10" s="17">
        <v>0.50820974370892902</v>
      </c>
      <c r="AJ10" s="17">
        <v>0.18883113101711901</v>
      </c>
      <c r="AK10" s="17">
        <v>0.49593243634448397</v>
      </c>
      <c r="AL10" s="17"/>
      <c r="AM10" s="17">
        <v>0.43303855444311801</v>
      </c>
      <c r="AN10" s="17">
        <v>0.465863332050096</v>
      </c>
      <c r="AO10" s="17">
        <v>0.47337662823418197</v>
      </c>
      <c r="AP10" s="17">
        <v>0.46075811467672201</v>
      </c>
      <c r="AQ10" s="17">
        <v>0.29770152908325698</v>
      </c>
      <c r="AR10" s="17"/>
      <c r="AS10" s="17">
        <v>0.46092751728269299</v>
      </c>
      <c r="AT10" s="17">
        <v>0.45763888034935302</v>
      </c>
      <c r="AU10" s="17">
        <v>0.51254368771807202</v>
      </c>
      <c r="AV10" s="17">
        <v>0.41171705208505799</v>
      </c>
      <c r="AW10" s="17"/>
      <c r="AX10" s="17">
        <v>0.461367949724654</v>
      </c>
      <c r="AY10" s="17"/>
      <c r="AZ10" s="17">
        <v>0.50464777260689397</v>
      </c>
      <c r="BA10" s="17">
        <v>0.41210868970588699</v>
      </c>
      <c r="BB10" s="17">
        <v>0.48168700081533999</v>
      </c>
      <c r="BC10" s="17"/>
      <c r="BD10" s="17">
        <v>0.49005097260588898</v>
      </c>
      <c r="BE10" s="17">
        <v>0.41421096900721499</v>
      </c>
    </row>
    <row r="11" spans="2:57" x14ac:dyDescent="0.35">
      <c r="B11" s="18" t="s">
        <v>227</v>
      </c>
      <c r="C11" s="17">
        <v>0.23959343723665699</v>
      </c>
      <c r="D11" s="17">
        <v>0.24569902400871799</v>
      </c>
      <c r="E11" s="17">
        <v>0.23489842219978799</v>
      </c>
      <c r="F11" s="17"/>
      <c r="G11" s="17">
        <v>0.31336497614982001</v>
      </c>
      <c r="H11" s="17">
        <v>0.29841897163561198</v>
      </c>
      <c r="I11" s="17">
        <v>0.201287938512836</v>
      </c>
      <c r="J11" s="17">
        <v>0.20191535415059</v>
      </c>
      <c r="K11" s="17">
        <v>0.25034718805954598</v>
      </c>
      <c r="L11" s="17">
        <v>7.7070496716836995E-2</v>
      </c>
      <c r="M11" s="17"/>
      <c r="N11" s="17">
        <v>0.21304113003345601</v>
      </c>
      <c r="O11" s="17">
        <v>0.23720640528707199</v>
      </c>
      <c r="P11" s="17">
        <v>0.32624221372007001</v>
      </c>
      <c r="Q11" s="17">
        <v>0.27246996228808301</v>
      </c>
      <c r="R11" s="17"/>
      <c r="S11" s="17">
        <v>0.22500000000000001</v>
      </c>
      <c r="T11" s="17">
        <v>0.21904761904761899</v>
      </c>
      <c r="U11" s="17">
        <v>0.29411764705882398</v>
      </c>
      <c r="V11" s="17">
        <v>0.238095238095238</v>
      </c>
      <c r="W11" s="17">
        <v>0.305084745762712</v>
      </c>
      <c r="X11" s="17">
        <v>0.240506329113924</v>
      </c>
      <c r="Y11" s="17">
        <v>0.2</v>
      </c>
      <c r="Z11" s="17">
        <v>0.162790697674419</v>
      </c>
      <c r="AA11" s="17">
        <v>0.25555555555555598</v>
      </c>
      <c r="AB11" s="17"/>
      <c r="AC11" s="17">
        <v>0.22396507728527701</v>
      </c>
      <c r="AD11" s="17">
        <v>0.22486059001081701</v>
      </c>
      <c r="AE11" s="17">
        <v>0.314172328330526</v>
      </c>
      <c r="AF11" s="17"/>
      <c r="AG11" s="17">
        <v>0.21520959572246501</v>
      </c>
      <c r="AH11" s="17">
        <v>0.250632489731554</v>
      </c>
      <c r="AI11" s="17">
        <v>0.28664927956096098</v>
      </c>
      <c r="AJ11" s="17">
        <v>0</v>
      </c>
      <c r="AK11" s="17">
        <v>0.25819196177451897</v>
      </c>
      <c r="AL11" s="17"/>
      <c r="AM11" s="17">
        <v>0.21503539517279199</v>
      </c>
      <c r="AN11" s="17">
        <v>0.24796221511165201</v>
      </c>
      <c r="AO11" s="17">
        <v>0.21733981228244301</v>
      </c>
      <c r="AP11" s="17">
        <v>0.25620661141711298</v>
      </c>
      <c r="AQ11" s="17">
        <v>0.30238532107257698</v>
      </c>
      <c r="AR11" s="17"/>
      <c r="AS11" s="17">
        <v>0.24349954648840799</v>
      </c>
      <c r="AT11" s="17">
        <v>0.25494000063392502</v>
      </c>
      <c r="AU11" s="17">
        <v>0.23988310264976301</v>
      </c>
      <c r="AV11" s="17">
        <v>0.19668093961930699</v>
      </c>
      <c r="AW11" s="17"/>
      <c r="AX11" s="17">
        <v>0.24194080662475301</v>
      </c>
      <c r="AY11" s="17"/>
      <c r="AZ11" s="17">
        <v>0.23525945139769</v>
      </c>
      <c r="BA11" s="17">
        <v>0.25189794204310001</v>
      </c>
      <c r="BB11" s="17">
        <v>0.22687921609060099</v>
      </c>
      <c r="BC11" s="17"/>
      <c r="BD11" s="17">
        <v>0.22297569637466699</v>
      </c>
      <c r="BE11" s="17">
        <v>0.26720271823469999</v>
      </c>
    </row>
    <row r="12" spans="2:57" x14ac:dyDescent="0.35">
      <c r="B12" s="18" t="s">
        <v>228</v>
      </c>
      <c r="C12" s="17">
        <v>6.0702377871887897E-2</v>
      </c>
      <c r="D12" s="17">
        <v>6.11884842045088E-2</v>
      </c>
      <c r="E12" s="17">
        <v>6.0701911623241699E-2</v>
      </c>
      <c r="F12" s="17"/>
      <c r="G12" s="17">
        <v>8.1492365815605705E-2</v>
      </c>
      <c r="H12" s="17">
        <v>7.39347318807866E-2</v>
      </c>
      <c r="I12" s="17">
        <v>5.7889279268515198E-2</v>
      </c>
      <c r="J12" s="17">
        <v>5.7276112828922303E-2</v>
      </c>
      <c r="K12" s="17">
        <v>2.8895700873103902E-2</v>
      </c>
      <c r="L12" s="17">
        <v>6.1801502773967697E-2</v>
      </c>
      <c r="M12" s="17"/>
      <c r="N12" s="17">
        <v>5.5771615796048002E-2</v>
      </c>
      <c r="O12" s="17">
        <v>6.1191534900613097E-2</v>
      </c>
      <c r="P12" s="17">
        <v>7.2994442456302794E-2</v>
      </c>
      <c r="Q12" s="17">
        <v>7.1194270324161493E-2</v>
      </c>
      <c r="R12" s="17"/>
      <c r="S12" s="17">
        <v>8.3333333333333301E-2</v>
      </c>
      <c r="T12" s="17">
        <v>0.104761904761905</v>
      </c>
      <c r="U12" s="17">
        <v>2.9411764705882401E-2</v>
      </c>
      <c r="V12" s="17">
        <v>3.17460317460318E-2</v>
      </c>
      <c r="W12" s="17">
        <v>3.3898305084745797E-2</v>
      </c>
      <c r="X12" s="17">
        <v>6.3291139240506306E-2</v>
      </c>
      <c r="Y12" s="17">
        <v>4.2857142857142899E-2</v>
      </c>
      <c r="Z12" s="17">
        <v>9.3023255813953501E-2</v>
      </c>
      <c r="AA12" s="17">
        <v>4.4444444444444398E-2</v>
      </c>
      <c r="AB12" s="17"/>
      <c r="AC12" s="17">
        <v>3.1440518325512701E-2</v>
      </c>
      <c r="AD12" s="17">
        <v>7.9536009062846399E-2</v>
      </c>
      <c r="AE12" s="17">
        <v>4.7725355255164401E-2</v>
      </c>
      <c r="AF12" s="17"/>
      <c r="AG12" s="17">
        <v>3.0575887035758701E-2</v>
      </c>
      <c r="AH12" s="17">
        <v>9.1057047096062799E-2</v>
      </c>
      <c r="AI12" s="17">
        <v>1.8317823908105501E-2</v>
      </c>
      <c r="AJ12" s="17">
        <v>0.18469483005198201</v>
      </c>
      <c r="AK12" s="17">
        <v>1.9491126536585399E-2</v>
      </c>
      <c r="AL12" s="17"/>
      <c r="AM12" s="17">
        <v>8.8145897277653901E-2</v>
      </c>
      <c r="AN12" s="17">
        <v>4.0446388818540999E-2</v>
      </c>
      <c r="AO12" s="17">
        <v>6.4015162021336794E-2</v>
      </c>
      <c r="AP12" s="17">
        <v>6.7117847964282301E-2</v>
      </c>
      <c r="AQ12" s="17">
        <v>8.5957929957503995E-2</v>
      </c>
      <c r="AR12" s="17"/>
      <c r="AS12" s="17">
        <v>4.8558879104103198E-2</v>
      </c>
      <c r="AT12" s="17">
        <v>6.8540152971243301E-2</v>
      </c>
      <c r="AU12" s="17">
        <v>3.9492620322251801E-2</v>
      </c>
      <c r="AV12" s="17">
        <v>9.3424638124468606E-2</v>
      </c>
      <c r="AW12" s="17"/>
      <c r="AX12" s="17">
        <v>5.0506206139345797E-2</v>
      </c>
      <c r="AY12" s="17"/>
      <c r="AZ12" s="17">
        <v>4.1643405521154198E-2</v>
      </c>
      <c r="BA12" s="17">
        <v>8.6287880314023194E-2</v>
      </c>
      <c r="BB12" s="17">
        <v>4.7435871699660397E-2</v>
      </c>
      <c r="BC12" s="17"/>
      <c r="BD12" s="17">
        <v>3.9842553212364698E-2</v>
      </c>
      <c r="BE12" s="17">
        <v>8.97283603645955E-2</v>
      </c>
    </row>
    <row r="13" spans="2:57" x14ac:dyDescent="0.35">
      <c r="B13" s="18" t="s">
        <v>81</v>
      </c>
      <c r="C13" s="19">
        <v>8.2395008755051402E-2</v>
      </c>
      <c r="D13" s="19">
        <v>6.4791368423611398E-2</v>
      </c>
      <c r="E13" s="19">
        <v>9.3135230767267305E-2</v>
      </c>
      <c r="F13" s="19"/>
      <c r="G13" s="19">
        <v>5.4050560562003802E-2</v>
      </c>
      <c r="H13" s="19">
        <v>7.2167841720765694E-2</v>
      </c>
      <c r="I13" s="19">
        <v>6.7544980151943906E-2</v>
      </c>
      <c r="J13" s="19">
        <v>7.73626594163941E-2</v>
      </c>
      <c r="K13" s="19">
        <v>0.15596045750377599</v>
      </c>
      <c r="L13" s="19">
        <v>8.3357762345247305E-2</v>
      </c>
      <c r="M13" s="19"/>
      <c r="N13" s="19">
        <v>6.7228996419809797E-2</v>
      </c>
      <c r="O13" s="19">
        <v>7.3442141104258299E-2</v>
      </c>
      <c r="P13" s="19">
        <v>0.12240206383393</v>
      </c>
      <c r="Q13" s="19">
        <v>0.11935625968446301</v>
      </c>
      <c r="R13" s="19"/>
      <c r="S13" s="19">
        <v>5.83333333333333E-2</v>
      </c>
      <c r="T13" s="19">
        <v>9.5238095238095205E-2</v>
      </c>
      <c r="U13" s="19">
        <v>0.11764705882352899</v>
      </c>
      <c r="V13" s="19">
        <v>9.5238095238095205E-2</v>
      </c>
      <c r="W13" s="19">
        <v>0.101694915254237</v>
      </c>
      <c r="X13" s="19">
        <v>3.7974683544303799E-2</v>
      </c>
      <c r="Y13" s="19">
        <v>5.7142857142857099E-2</v>
      </c>
      <c r="Z13" s="19">
        <v>0.13953488372093001</v>
      </c>
      <c r="AA13" s="19">
        <v>7.7777777777777807E-2</v>
      </c>
      <c r="AB13" s="19"/>
      <c r="AC13" s="19">
        <v>7.0856344753503803E-2</v>
      </c>
      <c r="AD13" s="19">
        <v>8.5824605643440202E-2</v>
      </c>
      <c r="AE13" s="19">
        <v>0.111296014518227</v>
      </c>
      <c r="AF13" s="19"/>
      <c r="AG13" s="19">
        <v>6.8943061333295502E-2</v>
      </c>
      <c r="AH13" s="19">
        <v>7.70393898724719E-2</v>
      </c>
      <c r="AI13" s="19">
        <v>8.7719028601228793E-2</v>
      </c>
      <c r="AJ13" s="19">
        <v>0.20363788954449299</v>
      </c>
      <c r="AK13" s="19">
        <v>0.124679627010355</v>
      </c>
      <c r="AL13" s="19"/>
      <c r="AM13" s="19">
        <v>0.120091247308456</v>
      </c>
      <c r="AN13" s="19">
        <v>0.12885544706968599</v>
      </c>
      <c r="AO13" s="19">
        <v>6.7663113356512802E-2</v>
      </c>
      <c r="AP13" s="19">
        <v>7.47651765575785E-2</v>
      </c>
      <c r="AQ13" s="19">
        <v>5.2553843273850799E-2</v>
      </c>
      <c r="AR13" s="19"/>
      <c r="AS13" s="19">
        <v>8.2119094179434707E-2</v>
      </c>
      <c r="AT13" s="19">
        <v>7.0992184962305596E-2</v>
      </c>
      <c r="AU13" s="19">
        <v>0.122068959425082</v>
      </c>
      <c r="AV13" s="19">
        <v>5.3408664067339399E-2</v>
      </c>
      <c r="AW13" s="19"/>
      <c r="AX13" s="19">
        <v>8.3258368404243305E-2</v>
      </c>
      <c r="AY13" s="19"/>
      <c r="AZ13" s="19">
        <v>8.0254166753623499E-2</v>
      </c>
      <c r="BA13" s="19">
        <v>6.5293841149066306E-2</v>
      </c>
      <c r="BB13" s="19">
        <v>0.107182430189426</v>
      </c>
      <c r="BC13" s="19"/>
      <c r="BD13" s="19">
        <v>9.0193986650804997E-2</v>
      </c>
      <c r="BE13" s="19">
        <v>5.9063153243694599E-2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0.214134445636466</v>
      </c>
      <c r="D9" s="17">
        <v>0.27077053526177702</v>
      </c>
      <c r="E9" s="17">
        <v>0.179362181415058</v>
      </c>
      <c r="F9" s="17"/>
      <c r="G9" s="17">
        <v>0.22409176031030201</v>
      </c>
      <c r="H9" s="17">
        <v>0.21703172339495699</v>
      </c>
      <c r="I9" s="17">
        <v>0.22276674712391001</v>
      </c>
      <c r="J9" s="17">
        <v>0.22202039261918899</v>
      </c>
      <c r="K9" s="17">
        <v>0.19706513052365299</v>
      </c>
      <c r="L9" s="17">
        <v>0.158068388551108</v>
      </c>
      <c r="M9" s="17"/>
      <c r="N9" s="17">
        <v>0.22258965450294099</v>
      </c>
      <c r="O9" s="17">
        <v>0.22502421716106899</v>
      </c>
      <c r="P9" s="17">
        <v>0.198901517287569</v>
      </c>
      <c r="Q9" s="17">
        <v>0.16124195822360299</v>
      </c>
      <c r="R9" s="17"/>
      <c r="S9" s="17">
        <v>0.241666666666667</v>
      </c>
      <c r="T9" s="17">
        <v>0.17142857142857101</v>
      </c>
      <c r="U9" s="17">
        <v>0.32352941176470601</v>
      </c>
      <c r="V9" s="17">
        <v>0.17460317460317501</v>
      </c>
      <c r="W9" s="17">
        <v>0.169491525423729</v>
      </c>
      <c r="X9" s="17">
        <v>0.177215189873418</v>
      </c>
      <c r="Y9" s="17">
        <v>0.22857142857142901</v>
      </c>
      <c r="Z9" s="17">
        <v>0.116279069767442</v>
      </c>
      <c r="AA9" s="17">
        <v>0.266666666666667</v>
      </c>
      <c r="AB9" s="17"/>
      <c r="AC9" s="17">
        <v>0.138737353932262</v>
      </c>
      <c r="AD9" s="17">
        <v>0.26109286806089899</v>
      </c>
      <c r="AE9" s="17">
        <v>0.20001500880211401</v>
      </c>
      <c r="AF9" s="17"/>
      <c r="AG9" s="17">
        <v>0.195562823694094</v>
      </c>
      <c r="AH9" s="17">
        <v>0.24106055519873201</v>
      </c>
      <c r="AI9" s="17">
        <v>0.101756687954848</v>
      </c>
      <c r="AJ9" s="17">
        <v>0.61166728040352503</v>
      </c>
      <c r="AK9" s="17">
        <v>0.215288058684135</v>
      </c>
      <c r="AL9" s="17"/>
      <c r="AM9" s="17">
        <v>0.174673929002823</v>
      </c>
      <c r="AN9" s="17">
        <v>0.21688110639813199</v>
      </c>
      <c r="AO9" s="17">
        <v>0.22028292710567601</v>
      </c>
      <c r="AP9" s="17">
        <v>0.22372521108346699</v>
      </c>
      <c r="AQ9" s="17">
        <v>0.17544344665530801</v>
      </c>
      <c r="AR9" s="17"/>
      <c r="AS9" s="17">
        <v>0.20382898103486399</v>
      </c>
      <c r="AT9" s="17">
        <v>0.24183529409174001</v>
      </c>
      <c r="AU9" s="17">
        <v>0.14737254642008099</v>
      </c>
      <c r="AV9" s="17">
        <v>0.26173549943047902</v>
      </c>
      <c r="AW9" s="17"/>
      <c r="AX9" s="17">
        <v>0.218412597654773</v>
      </c>
      <c r="AY9" s="17"/>
      <c r="AZ9" s="17">
        <v>0.18489084406364201</v>
      </c>
      <c r="BA9" s="17">
        <v>0.25701706662509499</v>
      </c>
      <c r="BB9" s="17">
        <v>0.19951480351490899</v>
      </c>
      <c r="BC9" s="17"/>
      <c r="BD9" s="17">
        <v>0.237372491349995</v>
      </c>
      <c r="BE9" s="17">
        <v>0.21662596808788101</v>
      </c>
    </row>
    <row r="10" spans="2:57" x14ac:dyDescent="0.35">
      <c r="B10" s="18" t="s">
        <v>226</v>
      </c>
      <c r="C10" s="17">
        <v>0.55171833707742002</v>
      </c>
      <c r="D10" s="17">
        <v>0.49389434118679199</v>
      </c>
      <c r="E10" s="17">
        <v>0.58608828190488704</v>
      </c>
      <c r="F10" s="17"/>
      <c r="G10" s="17">
        <v>0.40516324439148299</v>
      </c>
      <c r="H10" s="17">
        <v>0.46505827201261302</v>
      </c>
      <c r="I10" s="17">
        <v>0.57966030420873704</v>
      </c>
      <c r="J10" s="17">
        <v>0.584750366345692</v>
      </c>
      <c r="K10" s="17">
        <v>0.65464040763481302</v>
      </c>
      <c r="L10" s="17">
        <v>0.76083495080274099</v>
      </c>
      <c r="M10" s="17"/>
      <c r="N10" s="17">
        <v>0.60327161421343301</v>
      </c>
      <c r="O10" s="17">
        <v>0.51716449140819598</v>
      </c>
      <c r="P10" s="17">
        <v>0.51434756239085999</v>
      </c>
      <c r="Q10" s="17">
        <v>0.44986963799552399</v>
      </c>
      <c r="R10" s="17"/>
      <c r="S10" s="17">
        <v>0.483333333333333</v>
      </c>
      <c r="T10" s="17">
        <v>0.580952380952381</v>
      </c>
      <c r="U10" s="17">
        <v>0.47058823529411797</v>
      </c>
      <c r="V10" s="17">
        <v>0.58730158730158699</v>
      </c>
      <c r="W10" s="17">
        <v>0.69491525423728795</v>
      </c>
      <c r="X10" s="17">
        <v>0.531645569620253</v>
      </c>
      <c r="Y10" s="17">
        <v>0.57142857142857195</v>
      </c>
      <c r="Z10" s="17">
        <v>0.53488372093023295</v>
      </c>
      <c r="AA10" s="17">
        <v>0.54444444444444395</v>
      </c>
      <c r="AB10" s="17"/>
      <c r="AC10" s="17">
        <v>0.61997121638137098</v>
      </c>
      <c r="AD10" s="17">
        <v>0.51997587580230298</v>
      </c>
      <c r="AE10" s="17">
        <v>0.54004246677650802</v>
      </c>
      <c r="AF10" s="17"/>
      <c r="AG10" s="17">
        <v>0.63100750389455995</v>
      </c>
      <c r="AH10" s="17">
        <v>0.494793773129662</v>
      </c>
      <c r="AI10" s="17">
        <v>0.67938706165070994</v>
      </c>
      <c r="AJ10" s="17">
        <v>0.18469483005198201</v>
      </c>
      <c r="AK10" s="17">
        <v>0.53426460489513194</v>
      </c>
      <c r="AL10" s="17"/>
      <c r="AM10" s="17">
        <v>0.44053028096892</v>
      </c>
      <c r="AN10" s="17">
        <v>0.51490568014280103</v>
      </c>
      <c r="AO10" s="17">
        <v>0.55773447390560005</v>
      </c>
      <c r="AP10" s="17">
        <v>0.56471356161140995</v>
      </c>
      <c r="AQ10" s="17">
        <v>0.69979516924389296</v>
      </c>
      <c r="AR10" s="17"/>
      <c r="AS10" s="17">
        <v>0.59048049841752903</v>
      </c>
      <c r="AT10" s="17">
        <v>0.51782355638853295</v>
      </c>
      <c r="AU10" s="17">
        <v>0.63407878220884195</v>
      </c>
      <c r="AV10" s="17">
        <v>0.447242617323167</v>
      </c>
      <c r="AW10" s="17"/>
      <c r="AX10" s="17">
        <v>0.56049142056819701</v>
      </c>
      <c r="AY10" s="17"/>
      <c r="AZ10" s="17">
        <v>0.55779992729286698</v>
      </c>
      <c r="BA10" s="17">
        <v>0.47741230964172998</v>
      </c>
      <c r="BB10" s="17">
        <v>0.63195140213710099</v>
      </c>
      <c r="BC10" s="17"/>
      <c r="BD10" s="17">
        <v>0.55037407741174704</v>
      </c>
      <c r="BE10" s="17">
        <v>0.524538801736536</v>
      </c>
    </row>
    <row r="11" spans="2:57" x14ac:dyDescent="0.35">
      <c r="B11" s="18" t="s">
        <v>227</v>
      </c>
      <c r="C11" s="17">
        <v>0.15627388367839401</v>
      </c>
      <c r="D11" s="17">
        <v>0.15167016563833899</v>
      </c>
      <c r="E11" s="17">
        <v>0.15971614131423401</v>
      </c>
      <c r="F11" s="17"/>
      <c r="G11" s="17">
        <v>0.191774533434661</v>
      </c>
      <c r="H11" s="17">
        <v>0.22915592052558301</v>
      </c>
      <c r="I11" s="17">
        <v>0.119161077790551</v>
      </c>
      <c r="J11" s="17">
        <v>0.15663466777982801</v>
      </c>
      <c r="K11" s="17">
        <v>9.5330382023949903E-2</v>
      </c>
      <c r="L11" s="17">
        <v>5.4097745791340697E-2</v>
      </c>
      <c r="M11" s="17"/>
      <c r="N11" s="17">
        <v>0.10920385126941</v>
      </c>
      <c r="O11" s="17">
        <v>0.184974966638284</v>
      </c>
      <c r="P11" s="17">
        <v>0.19000735298740901</v>
      </c>
      <c r="Q11" s="17">
        <v>0.26460857877416799</v>
      </c>
      <c r="R11" s="17"/>
      <c r="S11" s="17">
        <v>0.2</v>
      </c>
      <c r="T11" s="17">
        <v>0.17142857142857101</v>
      </c>
      <c r="U11" s="17">
        <v>0.14705882352941199</v>
      </c>
      <c r="V11" s="17">
        <v>0.158730158730159</v>
      </c>
      <c r="W11" s="17">
        <v>5.0847457627118599E-2</v>
      </c>
      <c r="X11" s="17">
        <v>0.151898734177215</v>
      </c>
      <c r="Y11" s="17">
        <v>0.128571428571429</v>
      </c>
      <c r="Z11" s="17">
        <v>0.232558139534884</v>
      </c>
      <c r="AA11" s="17">
        <v>0.155555555555556</v>
      </c>
      <c r="AB11" s="17"/>
      <c r="AC11" s="17">
        <v>0.167608243642525</v>
      </c>
      <c r="AD11" s="17">
        <v>0.147128495133485</v>
      </c>
      <c r="AE11" s="17">
        <v>0.17892448446108999</v>
      </c>
      <c r="AF11" s="17"/>
      <c r="AG11" s="17">
        <v>0.109711182325214</v>
      </c>
      <c r="AH11" s="17">
        <v>0.18415267854095099</v>
      </c>
      <c r="AI11" s="17">
        <v>0.18050195294323099</v>
      </c>
      <c r="AJ11" s="17">
        <v>0</v>
      </c>
      <c r="AK11" s="17">
        <v>0.164763283424324</v>
      </c>
      <c r="AL11" s="17"/>
      <c r="AM11" s="17">
        <v>0.25485721831006902</v>
      </c>
      <c r="AN11" s="17">
        <v>0.19996014733704601</v>
      </c>
      <c r="AO11" s="17">
        <v>0.14480800864688201</v>
      </c>
      <c r="AP11" s="17">
        <v>0.12506376871293701</v>
      </c>
      <c r="AQ11" s="17">
        <v>0.124761384100799</v>
      </c>
      <c r="AR11" s="17"/>
      <c r="AS11" s="17">
        <v>0.102643637477157</v>
      </c>
      <c r="AT11" s="17">
        <v>0.164791931435815</v>
      </c>
      <c r="AU11" s="17">
        <v>0.16686500298330501</v>
      </c>
      <c r="AV11" s="17">
        <v>0.21434558407479401</v>
      </c>
      <c r="AW11" s="17"/>
      <c r="AX11" s="17">
        <v>0.144854879590501</v>
      </c>
      <c r="AY11" s="17"/>
      <c r="AZ11" s="17">
        <v>0.14802957193848801</v>
      </c>
      <c r="BA11" s="17">
        <v>0.19909128133669099</v>
      </c>
      <c r="BB11" s="17">
        <v>0.108731554779998</v>
      </c>
      <c r="BC11" s="17"/>
      <c r="BD11" s="17">
        <v>0.14014518257809799</v>
      </c>
      <c r="BE11" s="17">
        <v>0.175168627021694</v>
      </c>
    </row>
    <row r="12" spans="2:57" x14ac:dyDescent="0.35">
      <c r="B12" s="18" t="s">
        <v>228</v>
      </c>
      <c r="C12" s="17">
        <v>4.3129230120919203E-2</v>
      </c>
      <c r="D12" s="17">
        <v>5.7949359748395199E-2</v>
      </c>
      <c r="E12" s="17">
        <v>3.4616209110278101E-2</v>
      </c>
      <c r="F12" s="17"/>
      <c r="G12" s="17">
        <v>0.133859990188084</v>
      </c>
      <c r="H12" s="17">
        <v>5.2946881963903701E-2</v>
      </c>
      <c r="I12" s="17">
        <v>4.5927901689430999E-2</v>
      </c>
      <c r="J12" s="17">
        <v>1.8735669992369301E-2</v>
      </c>
      <c r="K12" s="17">
        <v>0</v>
      </c>
      <c r="L12" s="17">
        <v>0</v>
      </c>
      <c r="M12" s="17"/>
      <c r="N12" s="17">
        <v>3.9332935881395102E-2</v>
      </c>
      <c r="O12" s="17">
        <v>4.4662924631870701E-2</v>
      </c>
      <c r="P12" s="17">
        <v>5.3078699315130998E-2</v>
      </c>
      <c r="Q12" s="17">
        <v>4.72685583361677E-2</v>
      </c>
      <c r="R12" s="17"/>
      <c r="S12" s="17">
        <v>0.05</v>
      </c>
      <c r="T12" s="17">
        <v>5.7142857142857099E-2</v>
      </c>
      <c r="U12" s="17">
        <v>0</v>
      </c>
      <c r="V12" s="17">
        <v>3.17460317460318E-2</v>
      </c>
      <c r="W12" s="17">
        <v>5.0847457627118599E-2</v>
      </c>
      <c r="X12" s="17">
        <v>7.5949367088607597E-2</v>
      </c>
      <c r="Y12" s="17">
        <v>5.7142857142857099E-2</v>
      </c>
      <c r="Z12" s="17">
        <v>9.3023255813953501E-2</v>
      </c>
      <c r="AA12" s="17">
        <v>0</v>
      </c>
      <c r="AB12" s="17"/>
      <c r="AC12" s="17">
        <v>4.1165346304187701E-2</v>
      </c>
      <c r="AD12" s="17">
        <v>3.5782050745449899E-2</v>
      </c>
      <c r="AE12" s="17">
        <v>4.1604887527967697E-2</v>
      </c>
      <c r="AF12" s="17"/>
      <c r="AG12" s="17">
        <v>3.70976525017764E-2</v>
      </c>
      <c r="AH12" s="17">
        <v>4.9785713054387698E-2</v>
      </c>
      <c r="AI12" s="17">
        <v>3.83542974512113E-2</v>
      </c>
      <c r="AJ12" s="17">
        <v>0</v>
      </c>
      <c r="AK12" s="17">
        <v>2.2625617906142401E-2</v>
      </c>
      <c r="AL12" s="17"/>
      <c r="AM12" s="17">
        <v>8.1130537852662499E-2</v>
      </c>
      <c r="AN12" s="17">
        <v>3.2578375030211798E-2</v>
      </c>
      <c r="AO12" s="17">
        <v>4.52870914784042E-2</v>
      </c>
      <c r="AP12" s="17">
        <v>5.1410778055057497E-2</v>
      </c>
      <c r="AQ12" s="17">
        <v>0</v>
      </c>
      <c r="AR12" s="17"/>
      <c r="AS12" s="17">
        <v>5.38962221559912E-2</v>
      </c>
      <c r="AT12" s="17">
        <v>3.9185532250459301E-2</v>
      </c>
      <c r="AU12" s="17">
        <v>1.9782767176871802E-2</v>
      </c>
      <c r="AV12" s="17">
        <v>6.6635079690885807E-2</v>
      </c>
      <c r="AW12" s="17"/>
      <c r="AX12" s="17">
        <v>3.6320319516166398E-2</v>
      </c>
      <c r="AY12" s="17"/>
      <c r="AZ12" s="17">
        <v>5.4723374860918099E-2</v>
      </c>
      <c r="BA12" s="17">
        <v>5.0963036537430201E-2</v>
      </c>
      <c r="BB12" s="17">
        <v>1.9168517530422102E-2</v>
      </c>
      <c r="BC12" s="17"/>
      <c r="BD12" s="17">
        <v>2.6355702746572399E-2</v>
      </c>
      <c r="BE12" s="17">
        <v>6.3240646902918196E-2</v>
      </c>
    </row>
    <row r="13" spans="2:57" x14ac:dyDescent="0.35">
      <c r="B13" s="18" t="s">
        <v>81</v>
      </c>
      <c r="C13" s="19">
        <v>3.4744103486800897E-2</v>
      </c>
      <c r="D13" s="19">
        <v>2.5715598164696901E-2</v>
      </c>
      <c r="E13" s="19">
        <v>4.0217186255542998E-2</v>
      </c>
      <c r="F13" s="19"/>
      <c r="G13" s="19">
        <v>4.5110471675470297E-2</v>
      </c>
      <c r="H13" s="19">
        <v>3.5807202102942803E-2</v>
      </c>
      <c r="I13" s="19">
        <v>3.2483969187370301E-2</v>
      </c>
      <c r="J13" s="19">
        <v>1.7858903262921399E-2</v>
      </c>
      <c r="K13" s="19">
        <v>5.2964079817584199E-2</v>
      </c>
      <c r="L13" s="19">
        <v>2.6998914854810301E-2</v>
      </c>
      <c r="M13" s="19"/>
      <c r="N13" s="19">
        <v>2.5601944132821498E-2</v>
      </c>
      <c r="O13" s="19">
        <v>2.81734001605803E-2</v>
      </c>
      <c r="P13" s="19">
        <v>4.3664868019032001E-2</v>
      </c>
      <c r="Q13" s="19">
        <v>7.7011266670537301E-2</v>
      </c>
      <c r="R13" s="19"/>
      <c r="S13" s="19">
        <v>2.5000000000000001E-2</v>
      </c>
      <c r="T13" s="19">
        <v>1.9047619047619001E-2</v>
      </c>
      <c r="U13" s="19">
        <v>5.8823529411764698E-2</v>
      </c>
      <c r="V13" s="19">
        <v>4.7619047619047603E-2</v>
      </c>
      <c r="W13" s="19">
        <v>3.3898305084745797E-2</v>
      </c>
      <c r="X13" s="19">
        <v>6.3291139240506306E-2</v>
      </c>
      <c r="Y13" s="19">
        <v>1.4285714285714299E-2</v>
      </c>
      <c r="Z13" s="19">
        <v>2.32558139534884E-2</v>
      </c>
      <c r="AA13" s="19">
        <v>3.3333333333333298E-2</v>
      </c>
      <c r="AB13" s="19"/>
      <c r="AC13" s="19">
        <v>3.25178397396532E-2</v>
      </c>
      <c r="AD13" s="19">
        <v>3.60207102578637E-2</v>
      </c>
      <c r="AE13" s="19">
        <v>3.9413152432320603E-2</v>
      </c>
      <c r="AF13" s="19"/>
      <c r="AG13" s="19">
        <v>2.6620837584355999E-2</v>
      </c>
      <c r="AH13" s="19">
        <v>3.02072800762671E-2</v>
      </c>
      <c r="AI13" s="19">
        <v>0</v>
      </c>
      <c r="AJ13" s="19">
        <v>0.20363788954449299</v>
      </c>
      <c r="AK13" s="19">
        <v>6.3058435090267206E-2</v>
      </c>
      <c r="AL13" s="19"/>
      <c r="AM13" s="19">
        <v>4.8808033865525E-2</v>
      </c>
      <c r="AN13" s="19">
        <v>3.5674691091808597E-2</v>
      </c>
      <c r="AO13" s="19">
        <v>3.1887498863438501E-2</v>
      </c>
      <c r="AP13" s="19">
        <v>3.5086680537128101E-2</v>
      </c>
      <c r="AQ13" s="19">
        <v>0</v>
      </c>
      <c r="AR13" s="19"/>
      <c r="AS13" s="19">
        <v>4.91506609144595E-2</v>
      </c>
      <c r="AT13" s="19">
        <v>3.6363685833453903E-2</v>
      </c>
      <c r="AU13" s="19">
        <v>3.1900901210900202E-2</v>
      </c>
      <c r="AV13" s="19">
        <v>1.00412194806746E-2</v>
      </c>
      <c r="AW13" s="19"/>
      <c r="AX13" s="19">
        <v>3.9920782670362698E-2</v>
      </c>
      <c r="AY13" s="19"/>
      <c r="AZ13" s="19">
        <v>5.4556281844084203E-2</v>
      </c>
      <c r="BA13" s="19">
        <v>1.55163058590539E-2</v>
      </c>
      <c r="BB13" s="19">
        <v>4.0633722037569597E-2</v>
      </c>
      <c r="BC13" s="19"/>
      <c r="BD13" s="19">
        <v>4.57525459135871E-2</v>
      </c>
      <c r="BE13" s="19">
        <v>2.04259562509705E-2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225</v>
      </c>
      <c r="C9" s="17">
        <v>0.17619691937321899</v>
      </c>
      <c r="D9" s="17">
        <v>0.24893444007472201</v>
      </c>
      <c r="E9" s="17">
        <v>0.12954610224367599</v>
      </c>
      <c r="F9" s="17"/>
      <c r="G9" s="17">
        <v>0.222023991194472</v>
      </c>
      <c r="H9" s="17">
        <v>0.20311286706214501</v>
      </c>
      <c r="I9" s="17">
        <v>0.182402081422776</v>
      </c>
      <c r="J9" s="17">
        <v>0.17820615884638699</v>
      </c>
      <c r="K9" s="17">
        <v>9.4059904630976104E-2</v>
      </c>
      <c r="L9" s="17">
        <v>0.13077149592099799</v>
      </c>
      <c r="M9" s="17"/>
      <c r="N9" s="17">
        <v>0.17535893278387299</v>
      </c>
      <c r="O9" s="17">
        <v>0.16605829885236401</v>
      </c>
      <c r="P9" s="17">
        <v>0.19254365288856101</v>
      </c>
      <c r="Q9" s="17">
        <v>0.16244203294669801</v>
      </c>
      <c r="R9" s="17"/>
      <c r="S9" s="17">
        <v>0.2</v>
      </c>
      <c r="T9" s="17">
        <v>0.12380952380952399</v>
      </c>
      <c r="U9" s="17">
        <v>0.23529411764705899</v>
      </c>
      <c r="V9" s="17">
        <v>0.158730158730159</v>
      </c>
      <c r="W9" s="17">
        <v>0.13559322033898299</v>
      </c>
      <c r="X9" s="17">
        <v>0.177215189873418</v>
      </c>
      <c r="Y9" s="17">
        <v>0.28571428571428598</v>
      </c>
      <c r="Z9" s="17">
        <v>9.3023255813953501E-2</v>
      </c>
      <c r="AA9" s="17">
        <v>0.155555555555556</v>
      </c>
      <c r="AB9" s="17"/>
      <c r="AC9" s="17">
        <v>0.132849532254884</v>
      </c>
      <c r="AD9" s="17">
        <v>0.20450795187054599</v>
      </c>
      <c r="AE9" s="17">
        <v>0.14174689057772499</v>
      </c>
      <c r="AF9" s="17"/>
      <c r="AG9" s="17">
        <v>0.16817791299692</v>
      </c>
      <c r="AH9" s="17">
        <v>0.19172085645685</v>
      </c>
      <c r="AI9" s="17">
        <v>9.4711371067114802E-2</v>
      </c>
      <c r="AJ9" s="17">
        <v>0.61166728040352503</v>
      </c>
      <c r="AK9" s="17">
        <v>0.19235493982853999</v>
      </c>
      <c r="AL9" s="17"/>
      <c r="AM9" s="17">
        <v>0.13808718821478999</v>
      </c>
      <c r="AN9" s="17">
        <v>0.21453588545031299</v>
      </c>
      <c r="AO9" s="17">
        <v>0.16822590438656199</v>
      </c>
      <c r="AP9" s="17">
        <v>0.17408454418688499</v>
      </c>
      <c r="AQ9" s="17">
        <v>0.17090797798920801</v>
      </c>
      <c r="AR9" s="17"/>
      <c r="AS9" s="17">
        <v>0.141165647187388</v>
      </c>
      <c r="AT9" s="17">
        <v>0.23444057119457301</v>
      </c>
      <c r="AU9" s="17">
        <v>0.123980608221302</v>
      </c>
      <c r="AV9" s="17">
        <v>0.17494403290075899</v>
      </c>
      <c r="AW9" s="17"/>
      <c r="AX9" s="17">
        <v>0.19329708372312401</v>
      </c>
      <c r="AY9" s="17"/>
      <c r="AZ9" s="17">
        <v>0.19002085057694201</v>
      </c>
      <c r="BA9" s="17">
        <v>0.222708511321832</v>
      </c>
      <c r="BB9" s="17">
        <v>0.109732777032043</v>
      </c>
      <c r="BC9" s="17"/>
      <c r="BD9" s="17">
        <v>0.20821072432863899</v>
      </c>
      <c r="BE9" s="17">
        <v>0.17009263417818901</v>
      </c>
    </row>
    <row r="10" spans="2:57" x14ac:dyDescent="0.35">
      <c r="B10" s="18" t="s">
        <v>226</v>
      </c>
      <c r="C10" s="17">
        <v>0.53406029469678395</v>
      </c>
      <c r="D10" s="17">
        <v>0.489846146074637</v>
      </c>
      <c r="E10" s="17">
        <v>0.56257400163168203</v>
      </c>
      <c r="F10" s="17"/>
      <c r="G10" s="17">
        <v>0.43947885664562902</v>
      </c>
      <c r="H10" s="17">
        <v>0.47237530848329601</v>
      </c>
      <c r="I10" s="17">
        <v>0.54602859463806597</v>
      </c>
      <c r="J10" s="17">
        <v>0.57033315094519899</v>
      </c>
      <c r="K10" s="17">
        <v>0.58263996289728603</v>
      </c>
      <c r="L10" s="17">
        <v>0.72719268456872899</v>
      </c>
      <c r="M10" s="17"/>
      <c r="N10" s="17">
        <v>0.56490409797307395</v>
      </c>
      <c r="O10" s="17">
        <v>0.55583285365240997</v>
      </c>
      <c r="P10" s="17">
        <v>0.42315111064858602</v>
      </c>
      <c r="Q10" s="17">
        <v>0.48144318880832299</v>
      </c>
      <c r="R10" s="17"/>
      <c r="S10" s="17">
        <v>0.51666666666666705</v>
      </c>
      <c r="T10" s="17">
        <v>0.580952380952381</v>
      </c>
      <c r="U10" s="17">
        <v>0.441176470588235</v>
      </c>
      <c r="V10" s="17">
        <v>0.55555555555555602</v>
      </c>
      <c r="W10" s="17">
        <v>0.61016949152542399</v>
      </c>
      <c r="X10" s="17">
        <v>0.518987341772152</v>
      </c>
      <c r="Y10" s="17">
        <v>0.48571428571428599</v>
      </c>
      <c r="Z10" s="17">
        <v>0.69767441860465096</v>
      </c>
      <c r="AA10" s="17">
        <v>0.48888888888888898</v>
      </c>
      <c r="AB10" s="17"/>
      <c r="AC10" s="17">
        <v>0.618253014900774</v>
      </c>
      <c r="AD10" s="17">
        <v>0.51561834384016803</v>
      </c>
      <c r="AE10" s="17">
        <v>0.41804702589516801</v>
      </c>
      <c r="AF10" s="17"/>
      <c r="AG10" s="17">
        <v>0.61148660572144098</v>
      </c>
      <c r="AH10" s="17">
        <v>0.48365486916205902</v>
      </c>
      <c r="AI10" s="17">
        <v>0.58692996189116597</v>
      </c>
      <c r="AJ10" s="17">
        <v>0</v>
      </c>
      <c r="AK10" s="17">
        <v>0.48943804601957203</v>
      </c>
      <c r="AL10" s="17"/>
      <c r="AM10" s="17">
        <v>0.56060606881674502</v>
      </c>
      <c r="AN10" s="17">
        <v>0.45500515787163198</v>
      </c>
      <c r="AO10" s="17">
        <v>0.52529354769713499</v>
      </c>
      <c r="AP10" s="17">
        <v>0.55660616369155802</v>
      </c>
      <c r="AQ10" s="17">
        <v>0.58189860804206495</v>
      </c>
      <c r="AR10" s="17"/>
      <c r="AS10" s="17">
        <v>0.51153337326985104</v>
      </c>
      <c r="AT10" s="17">
        <v>0.51712296111259404</v>
      </c>
      <c r="AU10" s="17">
        <v>0.58816369254212297</v>
      </c>
      <c r="AV10" s="17">
        <v>0.53611742879555402</v>
      </c>
      <c r="AW10" s="17"/>
      <c r="AX10" s="17">
        <v>0.52673993446580902</v>
      </c>
      <c r="AY10" s="17"/>
      <c r="AZ10" s="17">
        <v>0.50632202789882996</v>
      </c>
      <c r="BA10" s="17">
        <v>0.48714782996586897</v>
      </c>
      <c r="BB10" s="17">
        <v>0.61382147151734501</v>
      </c>
      <c r="BC10" s="17"/>
      <c r="BD10" s="17">
        <v>0.50959787281735902</v>
      </c>
      <c r="BE10" s="17">
        <v>0.53443195327674098</v>
      </c>
    </row>
    <row r="11" spans="2:57" x14ac:dyDescent="0.35">
      <c r="B11" s="18" t="s">
        <v>227</v>
      </c>
      <c r="C11" s="17">
        <v>0.174586589973664</v>
      </c>
      <c r="D11" s="17">
        <v>0.131805371823177</v>
      </c>
      <c r="E11" s="17">
        <v>0.200567375884668</v>
      </c>
      <c r="F11" s="17"/>
      <c r="G11" s="17">
        <v>0.179920521789558</v>
      </c>
      <c r="H11" s="17">
        <v>0.18347247623510601</v>
      </c>
      <c r="I11" s="17">
        <v>0.16311128290026899</v>
      </c>
      <c r="J11" s="17">
        <v>0.14813140748605999</v>
      </c>
      <c r="K11" s="17">
        <v>0.229519814024855</v>
      </c>
      <c r="L11" s="17">
        <v>0.115036904655462</v>
      </c>
      <c r="M11" s="17"/>
      <c r="N11" s="17">
        <v>0.15372323065274701</v>
      </c>
      <c r="O11" s="17">
        <v>0.183720805350436</v>
      </c>
      <c r="P11" s="17">
        <v>0.24094175347376801</v>
      </c>
      <c r="Q11" s="17">
        <v>0.17382444514682199</v>
      </c>
      <c r="R11" s="17"/>
      <c r="S11" s="17">
        <v>0.17499999999999999</v>
      </c>
      <c r="T11" s="17">
        <v>0.2</v>
      </c>
      <c r="U11" s="17">
        <v>0.17647058823529399</v>
      </c>
      <c r="V11" s="17">
        <v>0.158730158730159</v>
      </c>
      <c r="W11" s="17">
        <v>0.13559322033898299</v>
      </c>
      <c r="X11" s="17">
        <v>0.151898734177215</v>
      </c>
      <c r="Y11" s="17">
        <v>0.157142857142857</v>
      </c>
      <c r="Z11" s="17">
        <v>0.116279069767442</v>
      </c>
      <c r="AA11" s="17">
        <v>0.233333333333333</v>
      </c>
      <c r="AB11" s="17"/>
      <c r="AC11" s="17">
        <v>0.15923676906677001</v>
      </c>
      <c r="AD11" s="17">
        <v>0.159134875608613</v>
      </c>
      <c r="AE11" s="17">
        <v>0.31339252456630601</v>
      </c>
      <c r="AF11" s="17"/>
      <c r="AG11" s="17">
        <v>0.14966816774568201</v>
      </c>
      <c r="AH11" s="17">
        <v>0.190633571713413</v>
      </c>
      <c r="AI11" s="17">
        <v>0.21977604065928699</v>
      </c>
      <c r="AJ11" s="17">
        <v>0.18469483005198201</v>
      </c>
      <c r="AK11" s="17">
        <v>0.16762640173960699</v>
      </c>
      <c r="AL11" s="17"/>
      <c r="AM11" s="17">
        <v>0.14882324433886601</v>
      </c>
      <c r="AN11" s="17">
        <v>0.17932612912436699</v>
      </c>
      <c r="AO11" s="17">
        <v>0.19867392788507299</v>
      </c>
      <c r="AP11" s="17">
        <v>0.152669570203879</v>
      </c>
      <c r="AQ11" s="17">
        <v>0.20385449115933199</v>
      </c>
      <c r="AR11" s="17"/>
      <c r="AS11" s="17">
        <v>0.21562989352153999</v>
      </c>
      <c r="AT11" s="17">
        <v>0.147654552205286</v>
      </c>
      <c r="AU11" s="17">
        <v>0.17459660686223</v>
      </c>
      <c r="AV11" s="17">
        <v>0.16622448746995899</v>
      </c>
      <c r="AW11" s="17"/>
      <c r="AX11" s="17">
        <v>0.18088168376836899</v>
      </c>
      <c r="AY11" s="17"/>
      <c r="AZ11" s="17">
        <v>0.19152419817242</v>
      </c>
      <c r="BA11" s="17">
        <v>0.16998413876441201</v>
      </c>
      <c r="BB11" s="17">
        <v>0.16613134550372299</v>
      </c>
      <c r="BC11" s="17"/>
      <c r="BD11" s="17">
        <v>0.173720243973601</v>
      </c>
      <c r="BE11" s="17">
        <v>0.17624666140388301</v>
      </c>
    </row>
    <row r="12" spans="2:57" x14ac:dyDescent="0.35">
      <c r="B12" s="18" t="s">
        <v>228</v>
      </c>
      <c r="C12" s="17">
        <v>7.0489317043267205E-2</v>
      </c>
      <c r="D12" s="17">
        <v>0.103371537102028</v>
      </c>
      <c r="E12" s="17">
        <v>5.1482513047516602E-2</v>
      </c>
      <c r="F12" s="17"/>
      <c r="G12" s="17">
        <v>0.112421532027042</v>
      </c>
      <c r="H12" s="17">
        <v>9.4503755279934598E-2</v>
      </c>
      <c r="I12" s="17">
        <v>6.9894599504046903E-2</v>
      </c>
      <c r="J12" s="17">
        <v>7.7828560351631104E-2</v>
      </c>
      <c r="K12" s="17">
        <v>1.2452102501396599E-2</v>
      </c>
      <c r="L12" s="17">
        <v>0</v>
      </c>
      <c r="M12" s="17"/>
      <c r="N12" s="17">
        <v>6.9328398382456996E-2</v>
      </c>
      <c r="O12" s="17">
        <v>4.3359459267893398E-2</v>
      </c>
      <c r="P12" s="17">
        <v>9.9698614970053404E-2</v>
      </c>
      <c r="Q12" s="17">
        <v>0.107497521149012</v>
      </c>
      <c r="R12" s="17"/>
      <c r="S12" s="17">
        <v>5.83333333333333E-2</v>
      </c>
      <c r="T12" s="17">
        <v>5.7142857142857099E-2</v>
      </c>
      <c r="U12" s="17">
        <v>8.8235294117647106E-2</v>
      </c>
      <c r="V12" s="17">
        <v>7.9365079365079402E-2</v>
      </c>
      <c r="W12" s="17">
        <v>6.7796610169491497E-2</v>
      </c>
      <c r="X12" s="17">
        <v>8.8607594936708806E-2</v>
      </c>
      <c r="Y12" s="17">
        <v>5.7142857142857099E-2</v>
      </c>
      <c r="Z12" s="17">
        <v>6.9767441860465101E-2</v>
      </c>
      <c r="AA12" s="17">
        <v>7.7777777777777807E-2</v>
      </c>
      <c r="AB12" s="17"/>
      <c r="AC12" s="17">
        <v>5.7142844037918999E-2</v>
      </c>
      <c r="AD12" s="17">
        <v>7.4299051852077899E-2</v>
      </c>
      <c r="AE12" s="17">
        <v>5.9815225350727599E-2</v>
      </c>
      <c r="AF12" s="17"/>
      <c r="AG12" s="17">
        <v>4.3675244865478503E-2</v>
      </c>
      <c r="AH12" s="17">
        <v>0.100641827748365</v>
      </c>
      <c r="AI12" s="17">
        <v>6.19469785662203E-2</v>
      </c>
      <c r="AJ12" s="17">
        <v>0</v>
      </c>
      <c r="AK12" s="17">
        <v>4.2270941509728502E-2</v>
      </c>
      <c r="AL12" s="17"/>
      <c r="AM12" s="17">
        <v>8.2721064685858894E-2</v>
      </c>
      <c r="AN12" s="17">
        <v>0.109021848083076</v>
      </c>
      <c r="AO12" s="17">
        <v>6.4219789595672705E-2</v>
      </c>
      <c r="AP12" s="17">
        <v>7.1597676719229897E-2</v>
      </c>
      <c r="AQ12" s="17">
        <v>4.3338922809394803E-2</v>
      </c>
      <c r="AR12" s="17"/>
      <c r="AS12" s="17">
        <v>7.1443572438113404E-2</v>
      </c>
      <c r="AT12" s="17">
        <v>5.6735457894389302E-2</v>
      </c>
      <c r="AU12" s="17">
        <v>6.2128706996784397E-2</v>
      </c>
      <c r="AV12" s="17">
        <v>0.112672831353053</v>
      </c>
      <c r="AW12" s="17"/>
      <c r="AX12" s="17">
        <v>5.6784477466681499E-2</v>
      </c>
      <c r="AY12" s="17"/>
      <c r="AZ12" s="17">
        <v>4.6905104035894603E-2</v>
      </c>
      <c r="BA12" s="17">
        <v>9.7415937370414707E-2</v>
      </c>
      <c r="BB12" s="17">
        <v>6.08865589435445E-2</v>
      </c>
      <c r="BC12" s="17"/>
      <c r="BD12" s="17">
        <v>5.5793465598041797E-2</v>
      </c>
      <c r="BE12" s="17">
        <v>8.6389413441284202E-2</v>
      </c>
    </row>
    <row r="13" spans="2:57" x14ac:dyDescent="0.35">
      <c r="B13" s="18" t="s">
        <v>81</v>
      </c>
      <c r="C13" s="19">
        <v>4.4666878913065901E-2</v>
      </c>
      <c r="D13" s="19">
        <v>2.6042504925435798E-2</v>
      </c>
      <c r="E13" s="19">
        <v>5.5830007192457801E-2</v>
      </c>
      <c r="F13" s="19"/>
      <c r="G13" s="19">
        <v>4.6155098343300699E-2</v>
      </c>
      <c r="H13" s="19">
        <v>4.6535592939518297E-2</v>
      </c>
      <c r="I13" s="19">
        <v>3.85634415348418E-2</v>
      </c>
      <c r="J13" s="19">
        <v>2.5500722370723101E-2</v>
      </c>
      <c r="K13" s="19">
        <v>8.1328215945486698E-2</v>
      </c>
      <c r="L13" s="19">
        <v>2.6998914854810301E-2</v>
      </c>
      <c r="M13" s="19"/>
      <c r="N13" s="19">
        <v>3.66853402078497E-2</v>
      </c>
      <c r="O13" s="19">
        <v>5.1028582876896697E-2</v>
      </c>
      <c r="P13" s="19">
        <v>4.3664868019032001E-2</v>
      </c>
      <c r="Q13" s="19">
        <v>7.4792811949145097E-2</v>
      </c>
      <c r="R13" s="19"/>
      <c r="S13" s="19">
        <v>0.05</v>
      </c>
      <c r="T13" s="19">
        <v>3.8095238095238099E-2</v>
      </c>
      <c r="U13" s="19">
        <v>5.8823529411764698E-2</v>
      </c>
      <c r="V13" s="19">
        <v>4.7619047619047603E-2</v>
      </c>
      <c r="W13" s="19">
        <v>5.0847457627118599E-2</v>
      </c>
      <c r="X13" s="19">
        <v>6.3291139240506306E-2</v>
      </c>
      <c r="Y13" s="19">
        <v>1.4285714285714299E-2</v>
      </c>
      <c r="Z13" s="19">
        <v>2.32558139534884E-2</v>
      </c>
      <c r="AA13" s="19">
        <v>4.4444444444444398E-2</v>
      </c>
      <c r="AB13" s="19"/>
      <c r="AC13" s="19">
        <v>3.25178397396532E-2</v>
      </c>
      <c r="AD13" s="19">
        <v>4.6439776828594501E-2</v>
      </c>
      <c r="AE13" s="19">
        <v>6.6998333610073402E-2</v>
      </c>
      <c r="AF13" s="19"/>
      <c r="AG13" s="19">
        <v>2.6992068670478001E-2</v>
      </c>
      <c r="AH13" s="19">
        <v>3.3348874919313397E-2</v>
      </c>
      <c r="AI13" s="19">
        <v>3.6635647816211002E-2</v>
      </c>
      <c r="AJ13" s="19">
        <v>0.20363788954449299</v>
      </c>
      <c r="AK13" s="19">
        <v>0.108309670902552</v>
      </c>
      <c r="AL13" s="19"/>
      <c r="AM13" s="19">
        <v>6.9762433943739599E-2</v>
      </c>
      <c r="AN13" s="19">
        <v>4.2110979470612098E-2</v>
      </c>
      <c r="AO13" s="19">
        <v>4.3586830435557E-2</v>
      </c>
      <c r="AP13" s="19">
        <v>4.5042045198448802E-2</v>
      </c>
      <c r="AQ13" s="19">
        <v>0</v>
      </c>
      <c r="AR13" s="19"/>
      <c r="AS13" s="19">
        <v>6.0227513583106997E-2</v>
      </c>
      <c r="AT13" s="19">
        <v>4.4046457593157798E-2</v>
      </c>
      <c r="AU13" s="19">
        <v>5.1130385377560102E-2</v>
      </c>
      <c r="AV13" s="19">
        <v>1.00412194806746E-2</v>
      </c>
      <c r="AW13" s="19"/>
      <c r="AX13" s="19">
        <v>4.2296820576015998E-2</v>
      </c>
      <c r="AY13" s="19"/>
      <c r="AZ13" s="19">
        <v>6.5227819315913094E-2</v>
      </c>
      <c r="BA13" s="19">
        <v>2.27435825774716E-2</v>
      </c>
      <c r="BB13" s="19">
        <v>4.9427847003344898E-2</v>
      </c>
      <c r="BC13" s="19"/>
      <c r="BD13" s="19">
        <v>5.2677693282358697E-2</v>
      </c>
      <c r="BE13" s="19">
        <v>3.2839337699903402E-2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E16"/>
  <sheetViews>
    <sheetView showGridLines="0" topLeftCell="A5" workbookViewId="0">
      <pane xSplit="2" topLeftCell="C1" activePane="topRight" state="frozen"/>
      <selection pane="topRight" activeCell="C11" sqref="C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247</v>
      </c>
      <c r="C9" s="17">
        <v>0.44614228668820899</v>
      </c>
      <c r="D9" s="17">
        <v>0.53290940585180502</v>
      </c>
      <c r="E9" s="17">
        <v>0.39721171911506198</v>
      </c>
      <c r="F9" s="17"/>
      <c r="G9" s="17">
        <v>0.51898987425909704</v>
      </c>
      <c r="H9" s="17">
        <v>0.42577228491519098</v>
      </c>
      <c r="I9" s="17">
        <v>0.48829388369312399</v>
      </c>
      <c r="J9" s="17">
        <v>0.38079830289933397</v>
      </c>
      <c r="K9" s="17">
        <v>0.43066775344334701</v>
      </c>
      <c r="L9" s="17">
        <v>0.45890905657964898</v>
      </c>
      <c r="M9" s="17"/>
      <c r="N9" s="17">
        <v>0.47382214444938298</v>
      </c>
      <c r="O9" s="17">
        <v>0.42269747290962201</v>
      </c>
      <c r="P9" s="17">
        <v>0.42833606630487597</v>
      </c>
      <c r="Q9" s="17">
        <v>0.37482645174038898</v>
      </c>
      <c r="R9" s="17"/>
      <c r="S9" s="17">
        <v>0.41666666666666702</v>
      </c>
      <c r="T9" s="17">
        <v>0.419047619047619</v>
      </c>
      <c r="U9" s="17">
        <v>0.441176470588235</v>
      </c>
      <c r="V9" s="17">
        <v>0.50793650793650802</v>
      </c>
      <c r="W9" s="17">
        <v>0.44067796610169502</v>
      </c>
      <c r="X9" s="17">
        <v>0.417721518987342</v>
      </c>
      <c r="Y9" s="17">
        <v>0.52857142857142903</v>
      </c>
      <c r="Z9" s="17">
        <v>0.44186046511627902</v>
      </c>
      <c r="AA9" s="17">
        <v>0.43333333333333302</v>
      </c>
      <c r="AB9" s="17"/>
      <c r="AC9" s="17">
        <v>0.41817148841686802</v>
      </c>
      <c r="AD9" s="17">
        <v>0.47799400753917398</v>
      </c>
      <c r="AE9" s="17">
        <v>0.388337222144572</v>
      </c>
      <c r="AF9" s="17"/>
      <c r="AG9" s="17">
        <v>0.49347128900259801</v>
      </c>
      <c r="AH9" s="17">
        <v>0.4386915135642</v>
      </c>
      <c r="AI9" s="17">
        <v>0.48858780091732901</v>
      </c>
      <c r="AJ9" s="17">
        <v>0.38833271959647497</v>
      </c>
      <c r="AK9" s="17">
        <v>0.213967991501229</v>
      </c>
      <c r="AL9" s="17"/>
      <c r="AM9" s="17">
        <v>0.427300311191739</v>
      </c>
      <c r="AN9" s="17">
        <v>0.43891488632755499</v>
      </c>
      <c r="AO9" s="17">
        <v>0.43380646397287997</v>
      </c>
      <c r="AP9" s="17">
        <v>0.45992892389276002</v>
      </c>
      <c r="AQ9" s="17">
        <v>0.51106812794666701</v>
      </c>
      <c r="AR9" s="17"/>
      <c r="AS9" s="17">
        <v>0.37067139252467801</v>
      </c>
      <c r="AT9" s="17">
        <v>0.51013651735606702</v>
      </c>
      <c r="AU9" s="17">
        <v>0.37010388626637503</v>
      </c>
      <c r="AV9" s="17">
        <v>0.53515727508215305</v>
      </c>
      <c r="AW9" s="17"/>
      <c r="AX9" s="17">
        <v>0.461580397181174</v>
      </c>
      <c r="AY9" s="17"/>
      <c r="AZ9" s="17">
        <v>0.438192548669607</v>
      </c>
      <c r="BA9" s="17">
        <v>0.51950925501511702</v>
      </c>
      <c r="BB9" s="17">
        <v>0.37747012262159402</v>
      </c>
      <c r="BC9" s="17"/>
      <c r="BD9" s="17">
        <v>0.43643806857048401</v>
      </c>
      <c r="BE9" s="17">
        <v>0.49924775560503798</v>
      </c>
    </row>
    <row r="10" spans="2:57" x14ac:dyDescent="0.35">
      <c r="B10" s="18" t="s">
        <v>248</v>
      </c>
      <c r="C10" s="17">
        <v>0.44477077128536902</v>
      </c>
      <c r="D10" s="17">
        <v>0.40242323749273301</v>
      </c>
      <c r="E10" s="17">
        <v>0.46706499117913203</v>
      </c>
      <c r="F10" s="17"/>
      <c r="G10" s="17">
        <v>0.38333416715844798</v>
      </c>
      <c r="H10" s="17">
        <v>0.480658629775223</v>
      </c>
      <c r="I10" s="17">
        <v>0.43352896470067598</v>
      </c>
      <c r="J10" s="17">
        <v>0.552023148198863</v>
      </c>
      <c r="K10" s="17">
        <v>0.335838586349962</v>
      </c>
      <c r="L10" s="17">
        <v>0.37290833427493802</v>
      </c>
      <c r="M10" s="17"/>
      <c r="N10" s="17">
        <v>0.41956354546396901</v>
      </c>
      <c r="O10" s="17">
        <v>0.46702323303500298</v>
      </c>
      <c r="P10" s="17">
        <v>0.48691991278186803</v>
      </c>
      <c r="Q10" s="17">
        <v>0.46238661379086199</v>
      </c>
      <c r="R10" s="17"/>
      <c r="S10" s="17">
        <v>0.46666666666666701</v>
      </c>
      <c r="T10" s="17">
        <v>0.42857142857142899</v>
      </c>
      <c r="U10" s="17">
        <v>0.441176470588235</v>
      </c>
      <c r="V10" s="17">
        <v>0.39682539682539703</v>
      </c>
      <c r="W10" s="17">
        <v>0.52542372881355903</v>
      </c>
      <c r="X10" s="17">
        <v>0.468354430379747</v>
      </c>
      <c r="Y10" s="17">
        <v>0.4</v>
      </c>
      <c r="Z10" s="17">
        <v>0.44186046511627902</v>
      </c>
      <c r="AA10" s="17">
        <v>0.44444444444444398</v>
      </c>
      <c r="AB10" s="17"/>
      <c r="AC10" s="17">
        <v>0.48496371053944098</v>
      </c>
      <c r="AD10" s="17">
        <v>0.42604243761121002</v>
      </c>
      <c r="AE10" s="17">
        <v>0.38998007148407399</v>
      </c>
      <c r="AF10" s="17"/>
      <c r="AG10" s="17">
        <v>0.40358082967539899</v>
      </c>
      <c r="AH10" s="17">
        <v>0.498152315059055</v>
      </c>
      <c r="AI10" s="17">
        <v>0.37284665618546903</v>
      </c>
      <c r="AJ10" s="17">
        <v>0.408029390859032</v>
      </c>
      <c r="AK10" s="17">
        <v>0.50297305614541898</v>
      </c>
      <c r="AL10" s="17"/>
      <c r="AM10" s="17">
        <v>0.44104224829212801</v>
      </c>
      <c r="AN10" s="17">
        <v>0.43118632382389299</v>
      </c>
      <c r="AO10" s="17">
        <v>0.46752344339462398</v>
      </c>
      <c r="AP10" s="17">
        <v>0.43987244036466</v>
      </c>
      <c r="AQ10" s="17">
        <v>0.26446216886447399</v>
      </c>
      <c r="AR10" s="17"/>
      <c r="AS10" s="17">
        <v>0.49784292957821602</v>
      </c>
      <c r="AT10" s="17">
        <v>0.41297485443165699</v>
      </c>
      <c r="AU10" s="17">
        <v>0.47505397119965398</v>
      </c>
      <c r="AV10" s="17">
        <v>0.38416161287830503</v>
      </c>
      <c r="AW10" s="17"/>
      <c r="AX10" s="17">
        <v>0.43430962328685202</v>
      </c>
      <c r="AY10" s="17"/>
      <c r="AZ10" s="17">
        <v>0.458540622129961</v>
      </c>
      <c r="BA10" s="17">
        <v>0.38995496557165799</v>
      </c>
      <c r="BB10" s="17">
        <v>0.50158524556202599</v>
      </c>
      <c r="BC10" s="17"/>
      <c r="BD10" s="17">
        <v>0.42891338833570702</v>
      </c>
      <c r="BE10" s="17">
        <v>0.44152914327316101</v>
      </c>
    </row>
    <row r="11" spans="2:57" x14ac:dyDescent="0.35">
      <c r="B11" s="18" t="s">
        <v>81</v>
      </c>
      <c r="C11" s="19">
        <v>0.109086942026422</v>
      </c>
      <c r="D11" s="19">
        <v>6.4667356655462194E-2</v>
      </c>
      <c r="E11" s="19">
        <v>0.13572328970580499</v>
      </c>
      <c r="F11" s="19"/>
      <c r="G11" s="19">
        <v>9.7675958582455494E-2</v>
      </c>
      <c r="H11" s="19">
        <v>9.3569085309585298E-2</v>
      </c>
      <c r="I11" s="19">
        <v>7.8177151606200201E-2</v>
      </c>
      <c r="J11" s="19">
        <v>6.7178548901802998E-2</v>
      </c>
      <c r="K11" s="19">
        <v>0.23349366020669099</v>
      </c>
      <c r="L11" s="19">
        <v>0.168182609145413</v>
      </c>
      <c r="M11" s="19"/>
      <c r="N11" s="19">
        <v>0.106614310086648</v>
      </c>
      <c r="O11" s="19">
        <v>0.110279294055375</v>
      </c>
      <c r="P11" s="19">
        <v>8.4744020913255905E-2</v>
      </c>
      <c r="Q11" s="19">
        <v>0.16278693446874901</v>
      </c>
      <c r="R11" s="19"/>
      <c r="S11" s="19">
        <v>0.116666666666667</v>
      </c>
      <c r="T11" s="19">
        <v>0.15238095238095201</v>
      </c>
      <c r="U11" s="19">
        <v>0.11764705882352899</v>
      </c>
      <c r="V11" s="19">
        <v>9.5238095238095205E-2</v>
      </c>
      <c r="W11" s="19">
        <v>3.3898305084745797E-2</v>
      </c>
      <c r="X11" s="19">
        <v>0.113924050632911</v>
      </c>
      <c r="Y11" s="19">
        <v>7.1428571428571397E-2</v>
      </c>
      <c r="Z11" s="19">
        <v>0.116279069767442</v>
      </c>
      <c r="AA11" s="19">
        <v>0.122222222222222</v>
      </c>
      <c r="AB11" s="19"/>
      <c r="AC11" s="19">
        <v>9.6864801043691107E-2</v>
      </c>
      <c r="AD11" s="19">
        <v>9.5963554849616495E-2</v>
      </c>
      <c r="AE11" s="19">
        <v>0.22168270637135401</v>
      </c>
      <c r="AF11" s="19"/>
      <c r="AG11" s="19">
        <v>0.102947881322003</v>
      </c>
      <c r="AH11" s="19">
        <v>6.3156171376745507E-2</v>
      </c>
      <c r="AI11" s="19">
        <v>0.13856554289720199</v>
      </c>
      <c r="AJ11" s="19">
        <v>0.20363788954449299</v>
      </c>
      <c r="AK11" s="19">
        <v>0.28305895235335199</v>
      </c>
      <c r="AL11" s="19"/>
      <c r="AM11" s="19">
        <v>0.13165744051613201</v>
      </c>
      <c r="AN11" s="19">
        <v>0.12989878984855199</v>
      </c>
      <c r="AO11" s="19">
        <v>9.8670092632495598E-2</v>
      </c>
      <c r="AP11" s="19">
        <v>0.10019863574258001</v>
      </c>
      <c r="AQ11" s="19">
        <v>0.224469703188859</v>
      </c>
      <c r="AR11" s="19"/>
      <c r="AS11" s="19">
        <v>0.131485677897106</v>
      </c>
      <c r="AT11" s="19">
        <v>7.6888628212276794E-2</v>
      </c>
      <c r="AU11" s="19">
        <v>0.15484214253397</v>
      </c>
      <c r="AV11" s="19">
        <v>8.0681112039542105E-2</v>
      </c>
      <c r="AW11" s="19"/>
      <c r="AX11" s="19">
        <v>0.104109979531974</v>
      </c>
      <c r="AY11" s="19"/>
      <c r="AZ11" s="19">
        <v>0.10326682920043199</v>
      </c>
      <c r="BA11" s="19">
        <v>9.0535779413225395E-2</v>
      </c>
      <c r="BB11" s="19">
        <v>0.12094463181638</v>
      </c>
      <c r="BC11" s="19"/>
      <c r="BD11" s="19">
        <v>0.134648543093809</v>
      </c>
      <c r="BE11" s="19">
        <v>5.9223101121800799E-2</v>
      </c>
    </row>
    <row r="12" spans="2:57" x14ac:dyDescent="0.35">
      <c r="B12" s="16"/>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296</v>
      </c>
      <c r="D7" s="10">
        <v>103</v>
      </c>
      <c r="E7" s="10">
        <v>191</v>
      </c>
      <c r="F7" s="10"/>
      <c r="G7" s="10">
        <v>27</v>
      </c>
      <c r="H7" s="10">
        <v>89</v>
      </c>
      <c r="I7" s="10">
        <v>75</v>
      </c>
      <c r="J7" s="10">
        <v>64</v>
      </c>
      <c r="K7" s="10">
        <v>28</v>
      </c>
      <c r="L7" s="10">
        <v>13</v>
      </c>
      <c r="M7" s="10"/>
      <c r="N7" s="10">
        <v>144</v>
      </c>
      <c r="O7" s="10">
        <v>76</v>
      </c>
      <c r="P7" s="10">
        <v>45</v>
      </c>
      <c r="Q7" s="10">
        <v>29</v>
      </c>
      <c r="R7" s="10"/>
      <c r="S7" s="10">
        <v>56</v>
      </c>
      <c r="T7" s="10">
        <v>45</v>
      </c>
      <c r="U7" s="10">
        <v>15</v>
      </c>
      <c r="V7" s="10">
        <v>25</v>
      </c>
      <c r="W7" s="10">
        <v>31</v>
      </c>
      <c r="X7" s="10">
        <v>37</v>
      </c>
      <c r="Y7" s="10">
        <v>28</v>
      </c>
      <c r="Z7" s="10">
        <v>19</v>
      </c>
      <c r="AA7" s="10">
        <v>40</v>
      </c>
      <c r="AB7" s="10"/>
      <c r="AC7" s="10">
        <v>97</v>
      </c>
      <c r="AD7" s="10">
        <v>149</v>
      </c>
      <c r="AE7" s="10">
        <v>31</v>
      </c>
      <c r="AF7" s="10"/>
      <c r="AG7" s="10">
        <v>87</v>
      </c>
      <c r="AH7" s="10">
        <v>140</v>
      </c>
      <c r="AI7" s="10">
        <v>17</v>
      </c>
      <c r="AJ7" s="10">
        <v>2</v>
      </c>
      <c r="AK7" s="10">
        <v>23</v>
      </c>
      <c r="AL7" s="10"/>
      <c r="AM7" s="10">
        <v>25</v>
      </c>
      <c r="AN7" s="10">
        <v>45</v>
      </c>
      <c r="AO7" s="10">
        <v>120</v>
      </c>
      <c r="AP7" s="10">
        <v>80</v>
      </c>
      <c r="AQ7" s="10">
        <v>6</v>
      </c>
      <c r="AR7" s="10"/>
      <c r="AS7" s="10">
        <v>90</v>
      </c>
      <c r="AT7" s="10">
        <v>102</v>
      </c>
      <c r="AU7" s="10">
        <v>63</v>
      </c>
      <c r="AV7" s="10">
        <v>41</v>
      </c>
      <c r="AW7" s="10"/>
      <c r="AX7" s="10">
        <v>231</v>
      </c>
      <c r="AY7" s="10"/>
      <c r="AZ7" s="10">
        <v>96</v>
      </c>
      <c r="BA7" s="10">
        <v>97</v>
      </c>
      <c r="BB7" s="10">
        <v>97</v>
      </c>
      <c r="BC7" s="10"/>
      <c r="BD7" s="10">
        <v>123</v>
      </c>
      <c r="BE7" s="10">
        <v>135</v>
      </c>
    </row>
    <row r="8" spans="2:57" ht="30" customHeight="1" x14ac:dyDescent="0.35">
      <c r="B8" s="11" t="s">
        <v>20</v>
      </c>
      <c r="C8" s="11">
        <v>295</v>
      </c>
      <c r="D8" s="11">
        <v>99</v>
      </c>
      <c r="E8" s="11">
        <v>194</v>
      </c>
      <c r="F8" s="11"/>
      <c r="G8" s="11">
        <v>25</v>
      </c>
      <c r="H8" s="11">
        <v>88</v>
      </c>
      <c r="I8" s="11">
        <v>75</v>
      </c>
      <c r="J8" s="11">
        <v>63</v>
      </c>
      <c r="K8" s="11">
        <v>31</v>
      </c>
      <c r="L8" s="11">
        <v>13</v>
      </c>
      <c r="M8" s="11"/>
      <c r="N8" s="11">
        <v>141</v>
      </c>
      <c r="O8" s="11">
        <v>77</v>
      </c>
      <c r="P8" s="11">
        <v>46</v>
      </c>
      <c r="Q8" s="11">
        <v>30</v>
      </c>
      <c r="R8" s="11"/>
      <c r="S8" s="11">
        <v>49</v>
      </c>
      <c r="T8" s="11">
        <v>46</v>
      </c>
      <c r="U8" s="11">
        <v>30</v>
      </c>
      <c r="V8" s="11">
        <v>29</v>
      </c>
      <c r="W8" s="11">
        <v>30</v>
      </c>
      <c r="X8" s="11">
        <v>33</v>
      </c>
      <c r="Y8" s="11">
        <v>26</v>
      </c>
      <c r="Z8" s="11">
        <v>14</v>
      </c>
      <c r="AA8" s="11">
        <v>38</v>
      </c>
      <c r="AB8" s="11"/>
      <c r="AC8" s="11">
        <v>101</v>
      </c>
      <c r="AD8" s="11">
        <v>147</v>
      </c>
      <c r="AE8" s="11">
        <v>29</v>
      </c>
      <c r="AF8" s="11"/>
      <c r="AG8" s="11">
        <v>87</v>
      </c>
      <c r="AH8" s="11">
        <v>137</v>
      </c>
      <c r="AI8" s="11">
        <v>18</v>
      </c>
      <c r="AJ8" s="11">
        <v>2</v>
      </c>
      <c r="AK8" s="11">
        <v>23</v>
      </c>
      <c r="AL8" s="11"/>
      <c r="AM8" s="11">
        <v>25</v>
      </c>
      <c r="AN8" s="11">
        <v>50</v>
      </c>
      <c r="AO8" s="11">
        <v>117</v>
      </c>
      <c r="AP8" s="11">
        <v>77</v>
      </c>
      <c r="AQ8" s="11">
        <v>6</v>
      </c>
      <c r="AR8" s="11"/>
      <c r="AS8" s="11">
        <v>88</v>
      </c>
      <c r="AT8" s="11">
        <v>99</v>
      </c>
      <c r="AU8" s="11">
        <v>69</v>
      </c>
      <c r="AV8" s="11">
        <v>39</v>
      </c>
      <c r="AW8" s="11"/>
      <c r="AX8" s="11">
        <v>229</v>
      </c>
      <c r="AY8" s="11"/>
      <c r="AZ8" s="11">
        <v>94</v>
      </c>
      <c r="BA8" s="11">
        <v>97</v>
      </c>
      <c r="BB8" s="11">
        <v>99</v>
      </c>
      <c r="BC8" s="11"/>
      <c r="BD8" s="11">
        <v>122</v>
      </c>
      <c r="BE8" s="11">
        <v>133</v>
      </c>
    </row>
    <row r="9" spans="2:57" ht="43.5" x14ac:dyDescent="0.35">
      <c r="B9" s="18" t="s">
        <v>250</v>
      </c>
      <c r="C9" s="17">
        <v>0.59711414594733303</v>
      </c>
      <c r="D9" s="17">
        <v>0.563502640995872</v>
      </c>
      <c r="E9" s="17">
        <v>0.61008970451555899</v>
      </c>
      <c r="F9" s="17"/>
      <c r="G9" s="17">
        <v>0.51475380662152104</v>
      </c>
      <c r="H9" s="17">
        <v>0.51796208251334797</v>
      </c>
      <c r="I9" s="17">
        <v>0.57039907059447104</v>
      </c>
      <c r="J9" s="17">
        <v>0.73790654504092501</v>
      </c>
      <c r="K9" s="17">
        <v>0.56135485645398198</v>
      </c>
      <c r="L9" s="17">
        <v>0.84966581713938005</v>
      </c>
      <c r="M9" s="17"/>
      <c r="N9" s="17">
        <v>0.67538820923755405</v>
      </c>
      <c r="O9" s="17">
        <v>0.58113211006292798</v>
      </c>
      <c r="P9" s="17">
        <v>0.57208139520788404</v>
      </c>
      <c r="Q9" s="17">
        <v>0.33820727347722901</v>
      </c>
      <c r="R9" s="17"/>
      <c r="S9" s="17">
        <v>0.58928571428571397</v>
      </c>
      <c r="T9" s="17">
        <v>0.71111111111111103</v>
      </c>
      <c r="U9" s="17">
        <v>0.53333333333333299</v>
      </c>
      <c r="V9" s="17">
        <v>0.48</v>
      </c>
      <c r="W9" s="17">
        <v>0.67741935483870996</v>
      </c>
      <c r="X9" s="17">
        <v>0.70270270270270296</v>
      </c>
      <c r="Y9" s="17">
        <v>0.39285714285714302</v>
      </c>
      <c r="Z9" s="17">
        <v>0.57894736842105299</v>
      </c>
      <c r="AA9" s="17">
        <v>0.6</v>
      </c>
      <c r="AB9" s="17"/>
      <c r="AC9" s="17">
        <v>0.57686675135898502</v>
      </c>
      <c r="AD9" s="17">
        <v>0.61868874572461996</v>
      </c>
      <c r="AE9" s="17">
        <v>0.52743845696803904</v>
      </c>
      <c r="AF9" s="17"/>
      <c r="AG9" s="17">
        <v>0.61686238909458102</v>
      </c>
      <c r="AH9" s="17">
        <v>0.621347743269411</v>
      </c>
      <c r="AI9" s="17">
        <v>0.60900647598837898</v>
      </c>
      <c r="AJ9" s="17">
        <v>0.46278806195693201</v>
      </c>
      <c r="AK9" s="17">
        <v>0.64094715675069902</v>
      </c>
      <c r="AL9" s="17"/>
      <c r="AM9" s="17">
        <v>0.51626875835184405</v>
      </c>
      <c r="AN9" s="17">
        <v>0.62301525976497496</v>
      </c>
      <c r="AO9" s="17">
        <v>0.61599828353147701</v>
      </c>
      <c r="AP9" s="17">
        <v>0.59244906351784798</v>
      </c>
      <c r="AQ9" s="17">
        <v>0.66863132187355201</v>
      </c>
      <c r="AR9" s="17"/>
      <c r="AS9" s="17">
        <v>0.59561282282523798</v>
      </c>
      <c r="AT9" s="17">
        <v>0.57002754003460399</v>
      </c>
      <c r="AU9" s="17">
        <v>0.61163039005298103</v>
      </c>
      <c r="AV9" s="17">
        <v>0.64294846341380896</v>
      </c>
      <c r="AW9" s="17"/>
      <c r="AX9" s="17">
        <v>0.611676618952679</v>
      </c>
      <c r="AY9" s="17"/>
      <c r="AZ9" s="17">
        <v>0.618347974186641</v>
      </c>
      <c r="BA9" s="17">
        <v>0.51254571046990804</v>
      </c>
      <c r="BB9" s="17">
        <v>0.65621793082020197</v>
      </c>
      <c r="BC9" s="17"/>
      <c r="BD9" s="17">
        <v>0.62069881212766997</v>
      </c>
      <c r="BE9" s="17">
        <v>0.57468693887000599</v>
      </c>
    </row>
    <row r="10" spans="2:57" ht="58" x14ac:dyDescent="0.35">
      <c r="B10" s="18" t="s">
        <v>251</v>
      </c>
      <c r="C10" s="17">
        <v>0.442962819280183</v>
      </c>
      <c r="D10" s="17">
        <v>0.407068209314564</v>
      </c>
      <c r="E10" s="17">
        <v>0.46561031712776202</v>
      </c>
      <c r="F10" s="17"/>
      <c r="G10" s="17">
        <v>0.50314410881789695</v>
      </c>
      <c r="H10" s="17">
        <v>0.357539111865607</v>
      </c>
      <c r="I10" s="17">
        <v>0.50549618713118905</v>
      </c>
      <c r="J10" s="17">
        <v>0.43517472414040098</v>
      </c>
      <c r="K10" s="17">
        <v>0.52889605763222403</v>
      </c>
      <c r="L10" s="17">
        <v>0.37306930818691397</v>
      </c>
      <c r="M10" s="17"/>
      <c r="N10" s="17">
        <v>0.46318838941030799</v>
      </c>
      <c r="O10" s="17">
        <v>0.45593485699140501</v>
      </c>
      <c r="P10" s="17">
        <v>0.45492474071620898</v>
      </c>
      <c r="Q10" s="17">
        <v>0.29362761658080999</v>
      </c>
      <c r="R10" s="17"/>
      <c r="S10" s="17">
        <v>0.375</v>
      </c>
      <c r="T10" s="17">
        <v>0.48888888888888898</v>
      </c>
      <c r="U10" s="17">
        <v>0.93333333333333302</v>
      </c>
      <c r="V10" s="17">
        <v>0.36</v>
      </c>
      <c r="W10" s="17">
        <v>0.483870967741935</v>
      </c>
      <c r="X10" s="17">
        <v>0.35135135135135098</v>
      </c>
      <c r="Y10" s="17">
        <v>0.32142857142857101</v>
      </c>
      <c r="Z10" s="17">
        <v>0.52631578947368396</v>
      </c>
      <c r="AA10" s="17">
        <v>0.25</v>
      </c>
      <c r="AB10" s="17"/>
      <c r="AC10" s="17">
        <v>0.43149432087498801</v>
      </c>
      <c r="AD10" s="17">
        <v>0.46678706422549499</v>
      </c>
      <c r="AE10" s="17">
        <v>0.39246688418146403</v>
      </c>
      <c r="AF10" s="17"/>
      <c r="AG10" s="17">
        <v>0.40551953465322399</v>
      </c>
      <c r="AH10" s="17">
        <v>0.46258267257263502</v>
      </c>
      <c r="AI10" s="17">
        <v>0.379978385857076</v>
      </c>
      <c r="AJ10" s="17">
        <v>0</v>
      </c>
      <c r="AK10" s="17">
        <v>0.49711909578764701</v>
      </c>
      <c r="AL10" s="17"/>
      <c r="AM10" s="17">
        <v>0.41528854250416097</v>
      </c>
      <c r="AN10" s="17">
        <v>0.53619748036578596</v>
      </c>
      <c r="AO10" s="17">
        <v>0.38436587882421802</v>
      </c>
      <c r="AP10" s="17">
        <v>0.44354326294843199</v>
      </c>
      <c r="AQ10" s="17">
        <v>0.65972653840398898</v>
      </c>
      <c r="AR10" s="17"/>
      <c r="AS10" s="17">
        <v>0.33380273188536802</v>
      </c>
      <c r="AT10" s="17">
        <v>0.44136834791562501</v>
      </c>
      <c r="AU10" s="17">
        <v>0.56467311838512302</v>
      </c>
      <c r="AV10" s="17">
        <v>0.47938939494042498</v>
      </c>
      <c r="AW10" s="17"/>
      <c r="AX10" s="17">
        <v>0.42563757488718601</v>
      </c>
      <c r="AY10" s="17"/>
      <c r="AZ10" s="17">
        <v>0.44357394070075601</v>
      </c>
      <c r="BA10" s="17">
        <v>0.440263376144024</v>
      </c>
      <c r="BB10" s="17">
        <v>0.44199017853390699</v>
      </c>
      <c r="BC10" s="17"/>
      <c r="BD10" s="17">
        <v>0.44209235468977498</v>
      </c>
      <c r="BE10" s="17">
        <v>0.418724667777502</v>
      </c>
    </row>
    <row r="11" spans="2:57" ht="43.5" x14ac:dyDescent="0.35">
      <c r="B11" s="18" t="s">
        <v>252</v>
      </c>
      <c r="C11" s="17">
        <v>0.43341746937349801</v>
      </c>
      <c r="D11" s="17">
        <v>0.40783799579452601</v>
      </c>
      <c r="E11" s="17">
        <v>0.44596580880027697</v>
      </c>
      <c r="F11" s="17"/>
      <c r="G11" s="17">
        <v>0.37590964479448302</v>
      </c>
      <c r="H11" s="17">
        <v>0.44626110375957201</v>
      </c>
      <c r="I11" s="17">
        <v>0.43625551380591199</v>
      </c>
      <c r="J11" s="17">
        <v>0.45224452567830398</v>
      </c>
      <c r="K11" s="17">
        <v>0.42720232963995702</v>
      </c>
      <c r="L11" s="17">
        <v>0.36860401203917498</v>
      </c>
      <c r="M11" s="17"/>
      <c r="N11" s="17">
        <v>0.43396407948265597</v>
      </c>
      <c r="O11" s="17">
        <v>0.48547625772682901</v>
      </c>
      <c r="P11" s="17">
        <v>0.39136139816147097</v>
      </c>
      <c r="Q11" s="17">
        <v>0.38586861272165801</v>
      </c>
      <c r="R11" s="17"/>
      <c r="S11" s="17">
        <v>0.375</v>
      </c>
      <c r="T11" s="17">
        <v>0.53333333333333299</v>
      </c>
      <c r="U11" s="17">
        <v>0.53333333333333299</v>
      </c>
      <c r="V11" s="17">
        <v>0.48</v>
      </c>
      <c r="W11" s="17">
        <v>0.32258064516128998</v>
      </c>
      <c r="X11" s="17">
        <v>0.54054054054054002</v>
      </c>
      <c r="Y11" s="17">
        <v>0.39285714285714302</v>
      </c>
      <c r="Z11" s="17">
        <v>0.42105263157894701</v>
      </c>
      <c r="AA11" s="17">
        <v>0.3</v>
      </c>
      <c r="AB11" s="17"/>
      <c r="AC11" s="17">
        <v>0.413880129786041</v>
      </c>
      <c r="AD11" s="17">
        <v>0.43346705906625399</v>
      </c>
      <c r="AE11" s="17">
        <v>0.51725765494142295</v>
      </c>
      <c r="AF11" s="17"/>
      <c r="AG11" s="17">
        <v>0.42825232019270398</v>
      </c>
      <c r="AH11" s="17">
        <v>0.38467308003463002</v>
      </c>
      <c r="AI11" s="17">
        <v>0.55413499448163095</v>
      </c>
      <c r="AJ11" s="17">
        <v>0</v>
      </c>
      <c r="AK11" s="17">
        <v>0.67470968334799497</v>
      </c>
      <c r="AL11" s="17"/>
      <c r="AM11" s="17">
        <v>0.306538952045605</v>
      </c>
      <c r="AN11" s="17">
        <v>0.49863158602547902</v>
      </c>
      <c r="AO11" s="17">
        <v>0.41737858212061202</v>
      </c>
      <c r="AP11" s="17">
        <v>0.50320054612052101</v>
      </c>
      <c r="AQ11" s="17">
        <v>0.51847986404596902</v>
      </c>
      <c r="AR11" s="17"/>
      <c r="AS11" s="17">
        <v>0.44564422129381498</v>
      </c>
      <c r="AT11" s="17">
        <v>0.40394926669474501</v>
      </c>
      <c r="AU11" s="17">
        <v>0.40744822305905198</v>
      </c>
      <c r="AV11" s="17">
        <v>0.52509976386153501</v>
      </c>
      <c r="AW11" s="17"/>
      <c r="AX11" s="17">
        <v>0.41535173945894299</v>
      </c>
      <c r="AY11" s="17"/>
      <c r="AZ11" s="17">
        <v>0.446695050500024</v>
      </c>
      <c r="BA11" s="17">
        <v>0.458945914549789</v>
      </c>
      <c r="BB11" s="17">
        <v>0.39227924172738099</v>
      </c>
      <c r="BC11" s="17"/>
      <c r="BD11" s="17">
        <v>0.41618155748327101</v>
      </c>
      <c r="BE11" s="17">
        <v>0.47415801247702399</v>
      </c>
    </row>
    <row r="12" spans="2:57" ht="43.5" x14ac:dyDescent="0.35">
      <c r="B12" s="18" t="s">
        <v>253</v>
      </c>
      <c r="C12" s="17">
        <v>0.42030260766036998</v>
      </c>
      <c r="D12" s="17">
        <v>0.42051260921790201</v>
      </c>
      <c r="E12" s="17">
        <v>0.419136709544006</v>
      </c>
      <c r="F12" s="17"/>
      <c r="G12" s="17">
        <v>0.38407306823471199</v>
      </c>
      <c r="H12" s="17">
        <v>0.32795525362825501</v>
      </c>
      <c r="I12" s="17">
        <v>0.468498333909729</v>
      </c>
      <c r="J12" s="17">
        <v>0.50855916098424803</v>
      </c>
      <c r="K12" s="17">
        <v>0.46907218767008002</v>
      </c>
      <c r="L12" s="17">
        <v>0.29620306957350101</v>
      </c>
      <c r="M12" s="17"/>
      <c r="N12" s="17">
        <v>0.430422667466414</v>
      </c>
      <c r="O12" s="17">
        <v>0.47275871973009398</v>
      </c>
      <c r="P12" s="17">
        <v>0.42555155133106498</v>
      </c>
      <c r="Q12" s="17">
        <v>0.251260768754967</v>
      </c>
      <c r="R12" s="17"/>
      <c r="S12" s="17">
        <v>0.5</v>
      </c>
      <c r="T12" s="17">
        <v>0.46666666666666701</v>
      </c>
      <c r="U12" s="17">
        <v>0.4</v>
      </c>
      <c r="V12" s="17">
        <v>0.28000000000000003</v>
      </c>
      <c r="W12" s="17">
        <v>0.483870967741935</v>
      </c>
      <c r="X12" s="17">
        <v>0.40540540540540498</v>
      </c>
      <c r="Y12" s="17">
        <v>0.39285714285714302</v>
      </c>
      <c r="Z12" s="17">
        <v>0.26315789473684198</v>
      </c>
      <c r="AA12" s="17">
        <v>0.42499999999999999</v>
      </c>
      <c r="AB12" s="17"/>
      <c r="AC12" s="17">
        <v>0.355096336941018</v>
      </c>
      <c r="AD12" s="17">
        <v>0.48638542631118897</v>
      </c>
      <c r="AE12" s="17">
        <v>0.32769313115648802</v>
      </c>
      <c r="AF12" s="17"/>
      <c r="AG12" s="17">
        <v>0.32557658048243798</v>
      </c>
      <c r="AH12" s="17">
        <v>0.45058491666134598</v>
      </c>
      <c r="AI12" s="17">
        <v>0.43798412631335898</v>
      </c>
      <c r="AJ12" s="17">
        <v>0.53721193804306799</v>
      </c>
      <c r="AK12" s="17">
        <v>0.50336683986262998</v>
      </c>
      <c r="AL12" s="17"/>
      <c r="AM12" s="17">
        <v>0.26120271826778002</v>
      </c>
      <c r="AN12" s="17">
        <v>0.28716828917371301</v>
      </c>
      <c r="AO12" s="17">
        <v>0.44724673424849698</v>
      </c>
      <c r="AP12" s="17">
        <v>0.46183208588302299</v>
      </c>
      <c r="AQ12" s="17">
        <v>0.49404219934076499</v>
      </c>
      <c r="AR12" s="17"/>
      <c r="AS12" s="17">
        <v>0.34292977973421301</v>
      </c>
      <c r="AT12" s="17">
        <v>0.426118756023948</v>
      </c>
      <c r="AU12" s="17">
        <v>0.39659055979028002</v>
      </c>
      <c r="AV12" s="17">
        <v>0.620765967656149</v>
      </c>
      <c r="AW12" s="17"/>
      <c r="AX12" s="17">
        <v>0.40591266380487201</v>
      </c>
      <c r="AY12" s="17"/>
      <c r="AZ12" s="17">
        <v>0.39590180411868497</v>
      </c>
      <c r="BA12" s="17">
        <v>0.44813361484837599</v>
      </c>
      <c r="BB12" s="17">
        <v>0.41953633497887799</v>
      </c>
      <c r="BC12" s="17"/>
      <c r="BD12" s="17">
        <v>0.352228569141186</v>
      </c>
      <c r="BE12" s="17">
        <v>0.46344586076959099</v>
      </c>
    </row>
    <row r="13" spans="2:57" ht="58" x14ac:dyDescent="0.35">
      <c r="B13" s="18" t="s">
        <v>254</v>
      </c>
      <c r="C13" s="17">
        <v>0.36669721885456102</v>
      </c>
      <c r="D13" s="17">
        <v>0.32882768853283201</v>
      </c>
      <c r="E13" s="17">
        <v>0.37951079059007498</v>
      </c>
      <c r="F13" s="17"/>
      <c r="G13" s="17">
        <v>0.52122444696436498</v>
      </c>
      <c r="H13" s="17">
        <v>0.35131940224852898</v>
      </c>
      <c r="I13" s="17">
        <v>0.38501502352698502</v>
      </c>
      <c r="J13" s="17">
        <v>0.41245499320447199</v>
      </c>
      <c r="K13" s="17">
        <v>0.182932144323595</v>
      </c>
      <c r="L13" s="17">
        <v>0.284607346691573</v>
      </c>
      <c r="M13" s="17"/>
      <c r="N13" s="17">
        <v>0.40438860784824898</v>
      </c>
      <c r="O13" s="17">
        <v>0.28017970657528701</v>
      </c>
      <c r="P13" s="17">
        <v>0.37328751245580799</v>
      </c>
      <c r="Q13" s="17">
        <v>0.391280559907067</v>
      </c>
      <c r="R13" s="17"/>
      <c r="S13" s="17">
        <v>0.39285714285714302</v>
      </c>
      <c r="T13" s="17">
        <v>0.57777777777777795</v>
      </c>
      <c r="U13" s="17">
        <v>0.2</v>
      </c>
      <c r="V13" s="17">
        <v>0.28000000000000003</v>
      </c>
      <c r="W13" s="17">
        <v>0.32258064516128998</v>
      </c>
      <c r="X13" s="17">
        <v>0.37837837837837801</v>
      </c>
      <c r="Y13" s="17">
        <v>0.39285714285714302</v>
      </c>
      <c r="Z13" s="17">
        <v>0.31578947368421101</v>
      </c>
      <c r="AA13" s="17">
        <v>0.3</v>
      </c>
      <c r="AB13" s="17"/>
      <c r="AC13" s="17">
        <v>0.31486329256916401</v>
      </c>
      <c r="AD13" s="17">
        <v>0.37282619378027698</v>
      </c>
      <c r="AE13" s="17">
        <v>0.48569617921352198</v>
      </c>
      <c r="AF13" s="17"/>
      <c r="AG13" s="17">
        <v>0.26956274101964001</v>
      </c>
      <c r="AH13" s="17">
        <v>0.41491626423189099</v>
      </c>
      <c r="AI13" s="17">
        <v>0.39563508595499403</v>
      </c>
      <c r="AJ13" s="17">
        <v>0.53721193804306799</v>
      </c>
      <c r="AK13" s="17">
        <v>0.45908616782764</v>
      </c>
      <c r="AL13" s="17"/>
      <c r="AM13" s="17">
        <v>0.33589621873863301</v>
      </c>
      <c r="AN13" s="17">
        <v>0.22375475974532899</v>
      </c>
      <c r="AO13" s="17">
        <v>0.38656721368222902</v>
      </c>
      <c r="AP13" s="17">
        <v>0.45152344942587203</v>
      </c>
      <c r="AQ13" s="17">
        <v>0.49404219934076499</v>
      </c>
      <c r="AR13" s="17"/>
      <c r="AS13" s="17">
        <v>0.32662135752046201</v>
      </c>
      <c r="AT13" s="17">
        <v>0.37853981790108299</v>
      </c>
      <c r="AU13" s="17">
        <v>0.33817886510508899</v>
      </c>
      <c r="AV13" s="17">
        <v>0.4767726932654</v>
      </c>
      <c r="AW13" s="17"/>
      <c r="AX13" s="17">
        <v>0.34542883172174199</v>
      </c>
      <c r="AY13" s="17"/>
      <c r="AZ13" s="17">
        <v>0.36111429423709002</v>
      </c>
      <c r="BA13" s="17">
        <v>0.39276478249376601</v>
      </c>
      <c r="BB13" s="17">
        <v>0.337197236400404</v>
      </c>
      <c r="BC13" s="17"/>
      <c r="BD13" s="17">
        <v>0.335291266409251</v>
      </c>
      <c r="BE13" s="17">
        <v>0.40514663319341399</v>
      </c>
    </row>
    <row r="14" spans="2:57" ht="43.5" x14ac:dyDescent="0.35">
      <c r="B14" s="18" t="s">
        <v>255</v>
      </c>
      <c r="C14" s="17">
        <v>0.27098774251116398</v>
      </c>
      <c r="D14" s="17">
        <v>0.29830273393673301</v>
      </c>
      <c r="E14" s="17">
        <v>0.25458427587045701</v>
      </c>
      <c r="F14" s="17"/>
      <c r="G14" s="17">
        <v>0.49064630174199098</v>
      </c>
      <c r="H14" s="17">
        <v>0.35098911589868798</v>
      </c>
      <c r="I14" s="17">
        <v>0.26914135809548101</v>
      </c>
      <c r="J14" s="17">
        <v>0.21650368035985401</v>
      </c>
      <c r="K14" s="17">
        <v>6.2625659200405401E-2</v>
      </c>
      <c r="L14" s="17">
        <v>7.7933240394945202E-2</v>
      </c>
      <c r="M14" s="17"/>
      <c r="N14" s="17">
        <v>0.24221616684833699</v>
      </c>
      <c r="O14" s="17">
        <v>0.365150888992681</v>
      </c>
      <c r="P14" s="17">
        <v>0.242415719264684</v>
      </c>
      <c r="Q14" s="17">
        <v>0.22382730202130499</v>
      </c>
      <c r="R14" s="17"/>
      <c r="S14" s="17">
        <v>0.32142857142857101</v>
      </c>
      <c r="T14" s="17">
        <v>0.422222222222222</v>
      </c>
      <c r="U14" s="17">
        <v>0.266666666666667</v>
      </c>
      <c r="V14" s="17">
        <v>0.08</v>
      </c>
      <c r="W14" s="17">
        <v>0.19354838709677399</v>
      </c>
      <c r="X14" s="17">
        <v>0.24324324324324301</v>
      </c>
      <c r="Y14" s="17">
        <v>0.32142857142857101</v>
      </c>
      <c r="Z14" s="17">
        <v>0.26315789473684198</v>
      </c>
      <c r="AA14" s="17">
        <v>0.22500000000000001</v>
      </c>
      <c r="AB14" s="17"/>
      <c r="AC14" s="17">
        <v>0.164282923698788</v>
      </c>
      <c r="AD14" s="17">
        <v>0.306783754581618</v>
      </c>
      <c r="AE14" s="17">
        <v>0.34664535160849902</v>
      </c>
      <c r="AF14" s="17"/>
      <c r="AG14" s="17">
        <v>0.139868347786514</v>
      </c>
      <c r="AH14" s="17">
        <v>0.36374982593236299</v>
      </c>
      <c r="AI14" s="17">
        <v>0.104398502660768</v>
      </c>
      <c r="AJ14" s="17">
        <v>0</v>
      </c>
      <c r="AK14" s="17">
        <v>0.40792408579139</v>
      </c>
      <c r="AL14" s="17"/>
      <c r="AM14" s="17">
        <v>0.23041625633104901</v>
      </c>
      <c r="AN14" s="17">
        <v>0.18558393969123099</v>
      </c>
      <c r="AO14" s="17">
        <v>0.29563550691822899</v>
      </c>
      <c r="AP14" s="17">
        <v>0.29274434094676699</v>
      </c>
      <c r="AQ14" s="17">
        <v>0.32835786027753999</v>
      </c>
      <c r="AR14" s="17"/>
      <c r="AS14" s="17">
        <v>0.26720151491739103</v>
      </c>
      <c r="AT14" s="17">
        <v>0.298804236124801</v>
      </c>
      <c r="AU14" s="17">
        <v>0.213597177720419</v>
      </c>
      <c r="AV14" s="17">
        <v>0.310053025999659</v>
      </c>
      <c r="AW14" s="17"/>
      <c r="AX14" s="17">
        <v>0.24592487211622999</v>
      </c>
      <c r="AY14" s="17"/>
      <c r="AZ14" s="17">
        <v>0.37516091229877102</v>
      </c>
      <c r="BA14" s="17">
        <v>0.28888519518286998</v>
      </c>
      <c r="BB14" s="17">
        <v>0.149641402831414</v>
      </c>
      <c r="BC14" s="17"/>
      <c r="BD14" s="17">
        <v>0.25923619743801501</v>
      </c>
      <c r="BE14" s="17">
        <v>0.30448483669915299</v>
      </c>
    </row>
    <row r="15" spans="2:57" ht="43.5" x14ac:dyDescent="0.35">
      <c r="B15" s="18" t="s">
        <v>256</v>
      </c>
      <c r="C15" s="17">
        <v>0.22318730614607701</v>
      </c>
      <c r="D15" s="17">
        <v>0.23166494793706</v>
      </c>
      <c r="E15" s="17">
        <v>0.22113838149804499</v>
      </c>
      <c r="F15" s="17"/>
      <c r="G15" s="17">
        <v>0.311582018987696</v>
      </c>
      <c r="H15" s="17">
        <v>0.235818004339092</v>
      </c>
      <c r="I15" s="17">
        <v>0.240944354892207</v>
      </c>
      <c r="J15" s="17">
        <v>0.24653351328676201</v>
      </c>
      <c r="K15" s="17">
        <v>8.7778919899302393E-2</v>
      </c>
      <c r="L15" s="17">
        <v>7.7933240394945202E-2</v>
      </c>
      <c r="M15" s="17"/>
      <c r="N15" s="17">
        <v>0.22066883338738499</v>
      </c>
      <c r="O15" s="17">
        <v>0.28987942802316202</v>
      </c>
      <c r="P15" s="17">
        <v>0.16646402752813799</v>
      </c>
      <c r="Q15" s="17">
        <v>0.16374660722081599</v>
      </c>
      <c r="R15" s="17"/>
      <c r="S15" s="17">
        <v>0.26785714285714302</v>
      </c>
      <c r="T15" s="17">
        <v>0.4</v>
      </c>
      <c r="U15" s="17">
        <v>6.6666666666666693E-2</v>
      </c>
      <c r="V15" s="17">
        <v>0.16</v>
      </c>
      <c r="W15" s="17">
        <v>0.16129032258064499</v>
      </c>
      <c r="X15" s="17">
        <v>0.29729729729729698</v>
      </c>
      <c r="Y15" s="17">
        <v>0.25</v>
      </c>
      <c r="Z15" s="17">
        <v>0.26315789473684198</v>
      </c>
      <c r="AA15" s="17">
        <v>7.4999999999999997E-2</v>
      </c>
      <c r="AB15" s="17"/>
      <c r="AC15" s="17">
        <v>0.138018714864481</v>
      </c>
      <c r="AD15" s="17">
        <v>0.24804873464513599</v>
      </c>
      <c r="AE15" s="17">
        <v>0.31414936421217998</v>
      </c>
      <c r="AF15" s="17"/>
      <c r="AG15" s="17">
        <v>0.120597019010744</v>
      </c>
      <c r="AH15" s="17">
        <v>0.27085208544771999</v>
      </c>
      <c r="AI15" s="17">
        <v>5.0229919563375601E-2</v>
      </c>
      <c r="AJ15" s="17">
        <v>0.53721193804306799</v>
      </c>
      <c r="AK15" s="17">
        <v>0.32534665939160701</v>
      </c>
      <c r="AL15" s="17"/>
      <c r="AM15" s="17">
        <v>0.120632238125925</v>
      </c>
      <c r="AN15" s="17">
        <v>0.195916844671848</v>
      </c>
      <c r="AO15" s="17">
        <v>0.22019412148508899</v>
      </c>
      <c r="AP15" s="17">
        <v>0.25246161953034602</v>
      </c>
      <c r="AQ15" s="17">
        <v>0.32835786027753999</v>
      </c>
      <c r="AR15" s="17"/>
      <c r="AS15" s="17">
        <v>0.23141030754011599</v>
      </c>
      <c r="AT15" s="17">
        <v>0.212339123204284</v>
      </c>
      <c r="AU15" s="17">
        <v>0.169571598371066</v>
      </c>
      <c r="AV15" s="17">
        <v>0.32551107033461102</v>
      </c>
      <c r="AW15" s="17"/>
      <c r="AX15" s="17">
        <v>0.18982632307212499</v>
      </c>
      <c r="AY15" s="17"/>
      <c r="AZ15" s="17">
        <v>0.282262266662067</v>
      </c>
      <c r="BA15" s="17">
        <v>0.180525526725169</v>
      </c>
      <c r="BB15" s="17">
        <v>0.20133990214778399</v>
      </c>
      <c r="BC15" s="17"/>
      <c r="BD15" s="17">
        <v>0.23119275679874099</v>
      </c>
      <c r="BE15" s="17">
        <v>0.22465607355642001</v>
      </c>
    </row>
    <row r="16" spans="2:57" x14ac:dyDescent="0.35">
      <c r="B16" s="18" t="s">
        <v>81</v>
      </c>
      <c r="C16" s="17">
        <v>2.27962335409112E-2</v>
      </c>
      <c r="D16" s="17">
        <v>8.7975798235230794E-3</v>
      </c>
      <c r="E16" s="17">
        <v>3.0119011209061901E-2</v>
      </c>
      <c r="F16" s="17"/>
      <c r="G16" s="17">
        <v>0</v>
      </c>
      <c r="H16" s="17">
        <v>1.32275095800938E-2</v>
      </c>
      <c r="I16" s="17">
        <v>3.72761500163808E-2</v>
      </c>
      <c r="J16" s="17">
        <v>1.52631197695996E-2</v>
      </c>
      <c r="K16" s="17">
        <v>5.8308399644821901E-2</v>
      </c>
      <c r="L16" s="17">
        <v>0</v>
      </c>
      <c r="M16" s="17"/>
      <c r="N16" s="17">
        <v>1.99871988638088E-2</v>
      </c>
      <c r="O16" s="17">
        <v>0</v>
      </c>
      <c r="P16" s="17">
        <v>2.4983795609412801E-2</v>
      </c>
      <c r="Q16" s="17">
        <v>9.3014753277697204E-2</v>
      </c>
      <c r="R16" s="17"/>
      <c r="S16" s="17">
        <v>1.7857142857142901E-2</v>
      </c>
      <c r="T16" s="17">
        <v>0</v>
      </c>
      <c r="U16" s="17">
        <v>0</v>
      </c>
      <c r="V16" s="17">
        <v>0.04</v>
      </c>
      <c r="W16" s="17">
        <v>0</v>
      </c>
      <c r="X16" s="17">
        <v>0</v>
      </c>
      <c r="Y16" s="17">
        <v>0.107142857142857</v>
      </c>
      <c r="Z16" s="17">
        <v>0</v>
      </c>
      <c r="AA16" s="17">
        <v>0.05</v>
      </c>
      <c r="AB16" s="17"/>
      <c r="AC16" s="17">
        <v>9.4605961273842593E-3</v>
      </c>
      <c r="AD16" s="17">
        <v>1.22446662175862E-2</v>
      </c>
      <c r="AE16" s="17">
        <v>6.4466091068032694E-2</v>
      </c>
      <c r="AF16" s="17"/>
      <c r="AG16" s="17">
        <v>3.1618560329883499E-2</v>
      </c>
      <c r="AH16" s="17">
        <v>1.5188718477148699E-2</v>
      </c>
      <c r="AI16" s="17">
        <v>0</v>
      </c>
      <c r="AJ16" s="17">
        <v>0</v>
      </c>
      <c r="AK16" s="17">
        <v>4.0610336487389903E-2</v>
      </c>
      <c r="AL16" s="17"/>
      <c r="AM16" s="17">
        <v>3.7672864715948502E-2</v>
      </c>
      <c r="AN16" s="17">
        <v>5.9792131078991499E-2</v>
      </c>
      <c r="AO16" s="17">
        <v>1.58600172956871E-2</v>
      </c>
      <c r="AP16" s="17">
        <v>1.2476830435668799E-2</v>
      </c>
      <c r="AQ16" s="17">
        <v>0</v>
      </c>
      <c r="AR16" s="17"/>
      <c r="AS16" s="17">
        <v>1.0515724372168999E-2</v>
      </c>
      <c r="AT16" s="17">
        <v>0</v>
      </c>
      <c r="AU16" s="17">
        <v>8.4319295181765702E-2</v>
      </c>
      <c r="AV16" s="17">
        <v>0</v>
      </c>
      <c r="AW16" s="17"/>
      <c r="AX16" s="17">
        <v>2.5347026533728001E-2</v>
      </c>
      <c r="AY16" s="17"/>
      <c r="AZ16" s="17">
        <v>3.20986126369526E-2</v>
      </c>
      <c r="BA16" s="17">
        <v>0</v>
      </c>
      <c r="BB16" s="17">
        <v>2.8723382521162001E-2</v>
      </c>
      <c r="BC16" s="17"/>
      <c r="BD16" s="17">
        <v>1.52617582960739E-2</v>
      </c>
      <c r="BE16" s="17">
        <v>1.59447511602036E-2</v>
      </c>
    </row>
    <row r="17" spans="2:57" x14ac:dyDescent="0.35">
      <c r="B17" s="18" t="s">
        <v>168</v>
      </c>
      <c r="C17" s="19">
        <v>4.21715708196106E-2</v>
      </c>
      <c r="D17" s="19">
        <v>7.2184177954750295E-2</v>
      </c>
      <c r="E17" s="19">
        <v>2.7388348780211201E-2</v>
      </c>
      <c r="F17" s="19"/>
      <c r="G17" s="19">
        <v>4.0342302958154899E-2</v>
      </c>
      <c r="H17" s="19">
        <v>8.4952721610286903E-3</v>
      </c>
      <c r="I17" s="19">
        <v>4.7269158942328603E-2</v>
      </c>
      <c r="J17" s="19">
        <v>3.3940007866517699E-2</v>
      </c>
      <c r="K17" s="19">
        <v>9.6344569466212795E-2</v>
      </c>
      <c r="L17" s="19">
        <v>0.151133247263079</v>
      </c>
      <c r="M17" s="19"/>
      <c r="N17" s="19">
        <v>4.9585909423621399E-2</v>
      </c>
      <c r="O17" s="19">
        <v>5.86564237768969E-2</v>
      </c>
      <c r="P17" s="19">
        <v>0</v>
      </c>
      <c r="Q17" s="19">
        <v>3.2667557876535303E-2</v>
      </c>
      <c r="R17" s="19"/>
      <c r="S17" s="19">
        <v>1.7857142857142901E-2</v>
      </c>
      <c r="T17" s="19">
        <v>4.4444444444444398E-2</v>
      </c>
      <c r="U17" s="19">
        <v>0</v>
      </c>
      <c r="V17" s="19">
        <v>0.08</v>
      </c>
      <c r="W17" s="19">
        <v>0.12903225806451599</v>
      </c>
      <c r="X17" s="19">
        <v>2.7027027027027001E-2</v>
      </c>
      <c r="Y17" s="19">
        <v>0</v>
      </c>
      <c r="Z17" s="19">
        <v>0.105263157894737</v>
      </c>
      <c r="AA17" s="19">
        <v>2.5000000000000001E-2</v>
      </c>
      <c r="AB17" s="19"/>
      <c r="AC17" s="19">
        <v>5.8641258005862201E-2</v>
      </c>
      <c r="AD17" s="19">
        <v>3.7831289561982701E-2</v>
      </c>
      <c r="AE17" s="19">
        <v>3.3535815301362501E-2</v>
      </c>
      <c r="AF17" s="19"/>
      <c r="AG17" s="19">
        <v>6.7362774358379507E-2</v>
      </c>
      <c r="AH17" s="19">
        <v>3.3330968448368803E-2</v>
      </c>
      <c r="AI17" s="19">
        <v>5.4766423194644198E-2</v>
      </c>
      <c r="AJ17" s="19">
        <v>0</v>
      </c>
      <c r="AK17" s="19">
        <v>0</v>
      </c>
      <c r="AL17" s="19"/>
      <c r="AM17" s="19">
        <v>3.5161340401551902E-2</v>
      </c>
      <c r="AN17" s="19">
        <v>0</v>
      </c>
      <c r="AO17" s="19">
        <v>5.7887073076600001E-2</v>
      </c>
      <c r="AP17" s="19">
        <v>4.0221074700805499E-2</v>
      </c>
      <c r="AQ17" s="19">
        <v>0</v>
      </c>
      <c r="AR17" s="19"/>
      <c r="AS17" s="19">
        <v>2.4770372965553698E-2</v>
      </c>
      <c r="AT17" s="19">
        <v>6.7865254242670106E-2</v>
      </c>
      <c r="AU17" s="19">
        <v>5.1847199828064801E-2</v>
      </c>
      <c r="AV17" s="19">
        <v>0</v>
      </c>
      <c r="AW17" s="19"/>
      <c r="AX17" s="19">
        <v>2.77844886933435E-2</v>
      </c>
      <c r="AY17" s="19"/>
      <c r="AZ17" s="19">
        <v>1.0947316309866E-2</v>
      </c>
      <c r="BA17" s="19">
        <v>4.5901607527676698E-2</v>
      </c>
      <c r="BB17" s="19">
        <v>7.0486442978257693E-2</v>
      </c>
      <c r="BC17" s="19"/>
      <c r="BD17" s="19">
        <v>2.5914257763282801E-2</v>
      </c>
      <c r="BE17" s="19">
        <v>4.31355948001464E-2</v>
      </c>
    </row>
    <row r="18" spans="2:57" x14ac:dyDescent="0.35">
      <c r="B18" s="16" t="s">
        <v>258</v>
      </c>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E17"/>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259</v>
      </c>
      <c r="C9" s="17">
        <v>0.64891373567476596</v>
      </c>
      <c r="D9" s="17">
        <v>0.61619834057823797</v>
      </c>
      <c r="E9" s="17">
        <v>0.67120498276413298</v>
      </c>
      <c r="F9" s="17"/>
      <c r="G9" s="17">
        <v>0.60234965194406498</v>
      </c>
      <c r="H9" s="17">
        <v>0.56932055236021395</v>
      </c>
      <c r="I9" s="17">
        <v>0.64098599923974198</v>
      </c>
      <c r="J9" s="17">
        <v>0.69800148756584501</v>
      </c>
      <c r="K9" s="17">
        <v>0.72109710810801997</v>
      </c>
      <c r="L9" s="17">
        <v>0.83780667870769798</v>
      </c>
      <c r="M9" s="17"/>
      <c r="N9" s="17">
        <v>0.74169157147299203</v>
      </c>
      <c r="O9" s="17">
        <v>0.62098573050454997</v>
      </c>
      <c r="P9" s="17">
        <v>0.48489277145158799</v>
      </c>
      <c r="Q9" s="17">
        <v>0.49758589155309901</v>
      </c>
      <c r="R9" s="17"/>
      <c r="S9" s="17">
        <v>0.6</v>
      </c>
      <c r="T9" s="17">
        <v>0.64761904761904798</v>
      </c>
      <c r="U9" s="17">
        <v>0.61764705882352899</v>
      </c>
      <c r="V9" s="17">
        <v>0.60317460317460303</v>
      </c>
      <c r="W9" s="17">
        <v>0.71186440677966101</v>
      </c>
      <c r="X9" s="17">
        <v>0.607594936708861</v>
      </c>
      <c r="Y9" s="17">
        <v>0.6</v>
      </c>
      <c r="Z9" s="17">
        <v>0.74418604651162801</v>
      </c>
      <c r="AA9" s="17">
        <v>0.76666666666666705</v>
      </c>
      <c r="AB9" s="17"/>
      <c r="AC9" s="17">
        <v>0.65488019175786805</v>
      </c>
      <c r="AD9" s="17">
        <v>0.69150272798279699</v>
      </c>
      <c r="AE9" s="17">
        <v>0.46146856751891902</v>
      </c>
      <c r="AF9" s="17"/>
      <c r="AG9" s="17">
        <v>0.68499329209931903</v>
      </c>
      <c r="AH9" s="17">
        <v>0.65431241506207605</v>
      </c>
      <c r="AI9" s="17">
        <v>0.68068151383629505</v>
      </c>
      <c r="AJ9" s="17">
        <v>0.61166728040352503</v>
      </c>
      <c r="AK9" s="17">
        <v>0.51161291965837496</v>
      </c>
      <c r="AL9" s="17"/>
      <c r="AM9" s="17">
        <v>0.406794602504852</v>
      </c>
      <c r="AN9" s="17">
        <v>0.58632995918479403</v>
      </c>
      <c r="AO9" s="17">
        <v>0.70905687426833097</v>
      </c>
      <c r="AP9" s="17">
        <v>0.67372268558794901</v>
      </c>
      <c r="AQ9" s="17">
        <v>0.84189011764002697</v>
      </c>
      <c r="AR9" s="17"/>
      <c r="AS9" s="17">
        <v>0.65156771867577301</v>
      </c>
      <c r="AT9" s="17">
        <v>0.66278841447208803</v>
      </c>
      <c r="AU9" s="17">
        <v>0.65351705891752498</v>
      </c>
      <c r="AV9" s="17">
        <v>0.60550627983648397</v>
      </c>
      <c r="AW9" s="17"/>
      <c r="AX9" s="17">
        <v>0.67676175193061905</v>
      </c>
      <c r="AY9" s="17"/>
      <c r="AZ9" s="17">
        <v>0.57668107785001799</v>
      </c>
      <c r="BA9" s="17">
        <v>0.60286043602362205</v>
      </c>
      <c r="BB9" s="17">
        <v>0.77571521225353202</v>
      </c>
      <c r="BC9" s="17"/>
      <c r="BD9" s="17">
        <v>0.63695830865520697</v>
      </c>
      <c r="BE9" s="17">
        <v>0.65975381533800403</v>
      </c>
    </row>
    <row r="10" spans="2:57" ht="43.5" x14ac:dyDescent="0.35">
      <c r="B10" s="18" t="s">
        <v>260</v>
      </c>
      <c r="C10" s="17">
        <v>0.25907706579597301</v>
      </c>
      <c r="D10" s="17">
        <v>0.28085934230994197</v>
      </c>
      <c r="E10" s="17">
        <v>0.24278303625447101</v>
      </c>
      <c r="F10" s="17"/>
      <c r="G10" s="17">
        <v>0.32646076255538398</v>
      </c>
      <c r="H10" s="17">
        <v>0.29817404641794298</v>
      </c>
      <c r="I10" s="17">
        <v>0.24551085999561001</v>
      </c>
      <c r="J10" s="17">
        <v>0.26851333086200702</v>
      </c>
      <c r="K10" s="17">
        <v>0.215665177006201</v>
      </c>
      <c r="L10" s="17">
        <v>8.1096660646150898E-2</v>
      </c>
      <c r="M10" s="17"/>
      <c r="N10" s="17">
        <v>0.19328992779760301</v>
      </c>
      <c r="O10" s="17">
        <v>0.28761320974645099</v>
      </c>
      <c r="P10" s="17">
        <v>0.385959826669455</v>
      </c>
      <c r="Q10" s="17">
        <v>0.33437065124195398</v>
      </c>
      <c r="R10" s="17"/>
      <c r="S10" s="17">
        <v>0.3</v>
      </c>
      <c r="T10" s="17">
        <v>0.22857142857142901</v>
      </c>
      <c r="U10" s="17">
        <v>0.26470588235294101</v>
      </c>
      <c r="V10" s="17">
        <v>0.28571428571428598</v>
      </c>
      <c r="W10" s="17">
        <v>0.169491525423729</v>
      </c>
      <c r="X10" s="17">
        <v>0.329113924050633</v>
      </c>
      <c r="Y10" s="17">
        <v>0.314285714285714</v>
      </c>
      <c r="Z10" s="17">
        <v>0.209302325581395</v>
      </c>
      <c r="AA10" s="17">
        <v>0.2</v>
      </c>
      <c r="AB10" s="17"/>
      <c r="AC10" s="17">
        <v>0.27270187029929799</v>
      </c>
      <c r="AD10" s="17">
        <v>0.23119088643439001</v>
      </c>
      <c r="AE10" s="17">
        <v>0.34092793067301103</v>
      </c>
      <c r="AF10" s="17"/>
      <c r="AG10" s="17">
        <v>0.207989548043157</v>
      </c>
      <c r="AH10" s="17">
        <v>0.28386465747682899</v>
      </c>
      <c r="AI10" s="17">
        <v>0.27926082728773799</v>
      </c>
      <c r="AJ10" s="17">
        <v>0.18469483005198201</v>
      </c>
      <c r="AK10" s="17">
        <v>0.28984631086877699</v>
      </c>
      <c r="AL10" s="17"/>
      <c r="AM10" s="17">
        <v>0.46153712114290002</v>
      </c>
      <c r="AN10" s="17">
        <v>0.280687168240563</v>
      </c>
      <c r="AO10" s="17">
        <v>0.23681413747350999</v>
      </c>
      <c r="AP10" s="17">
        <v>0.23127289328950301</v>
      </c>
      <c r="AQ10" s="17">
        <v>0.158109882359973</v>
      </c>
      <c r="AR10" s="17"/>
      <c r="AS10" s="17">
        <v>0.20836590726847601</v>
      </c>
      <c r="AT10" s="17">
        <v>0.28546668027118999</v>
      </c>
      <c r="AU10" s="17">
        <v>0.26743754722713098</v>
      </c>
      <c r="AV10" s="17">
        <v>0.27362365870972699</v>
      </c>
      <c r="AW10" s="17"/>
      <c r="AX10" s="17">
        <v>0.24627342728545801</v>
      </c>
      <c r="AY10" s="17"/>
      <c r="AZ10" s="17">
        <v>0.32832652791422101</v>
      </c>
      <c r="BA10" s="17">
        <v>0.30317135828845199</v>
      </c>
      <c r="BB10" s="17">
        <v>0.13553795784898001</v>
      </c>
      <c r="BC10" s="17"/>
      <c r="BD10" s="17">
        <v>0.26929187969563001</v>
      </c>
      <c r="BE10" s="17">
        <v>0.244993625807499</v>
      </c>
    </row>
    <row r="11" spans="2:57" ht="29" x14ac:dyDescent="0.35">
      <c r="B11" s="18" t="s">
        <v>261</v>
      </c>
      <c r="C11" s="17">
        <v>8.0018899867332197E-2</v>
      </c>
      <c r="D11" s="17">
        <v>8.6563332677517299E-2</v>
      </c>
      <c r="E11" s="17">
        <v>7.6546318503671204E-2</v>
      </c>
      <c r="F11" s="17"/>
      <c r="G11" s="17">
        <v>5.5725002394833002E-2</v>
      </c>
      <c r="H11" s="17">
        <v>0.110886500242177</v>
      </c>
      <c r="I11" s="17">
        <v>0.101753550471414</v>
      </c>
      <c r="J11" s="17">
        <v>3.34851815721477E-2</v>
      </c>
      <c r="K11" s="17">
        <v>6.3237714885778507E-2</v>
      </c>
      <c r="L11" s="17">
        <v>5.4097745791340697E-2</v>
      </c>
      <c r="M11" s="17"/>
      <c r="N11" s="17">
        <v>5.9102939203450597E-2</v>
      </c>
      <c r="O11" s="17">
        <v>7.4438052412896999E-2</v>
      </c>
      <c r="P11" s="17">
        <v>0.120048567991031</v>
      </c>
      <c r="Q11" s="17">
        <v>0.14992666143778799</v>
      </c>
      <c r="R11" s="17"/>
      <c r="S11" s="17">
        <v>8.3333333333333301E-2</v>
      </c>
      <c r="T11" s="17">
        <v>0.104761904761905</v>
      </c>
      <c r="U11" s="17">
        <v>0.11764705882352899</v>
      </c>
      <c r="V11" s="17">
        <v>7.9365079365079402E-2</v>
      </c>
      <c r="W11" s="17">
        <v>0.11864406779661001</v>
      </c>
      <c r="X11" s="17">
        <v>5.0632911392405097E-2</v>
      </c>
      <c r="Y11" s="17">
        <v>8.5714285714285701E-2</v>
      </c>
      <c r="Z11" s="17">
        <v>4.6511627906976702E-2</v>
      </c>
      <c r="AA11" s="17">
        <v>2.2222222222222199E-2</v>
      </c>
      <c r="AB11" s="17"/>
      <c r="AC11" s="17">
        <v>6.3668641297443193E-2</v>
      </c>
      <c r="AD11" s="17">
        <v>6.8431918668154804E-2</v>
      </c>
      <c r="AE11" s="17">
        <v>0.169922578417154</v>
      </c>
      <c r="AF11" s="17"/>
      <c r="AG11" s="17">
        <v>9.8886369690115994E-2</v>
      </c>
      <c r="AH11" s="17">
        <v>5.4952846430696499E-2</v>
      </c>
      <c r="AI11" s="17">
        <v>4.0057658875966899E-2</v>
      </c>
      <c r="AJ11" s="17">
        <v>0</v>
      </c>
      <c r="AK11" s="17">
        <v>0.17305203325142199</v>
      </c>
      <c r="AL11" s="17"/>
      <c r="AM11" s="17">
        <v>0.13166827635224701</v>
      </c>
      <c r="AN11" s="17">
        <v>0.11642354211434</v>
      </c>
      <c r="AO11" s="17">
        <v>4.2227075139224003E-2</v>
      </c>
      <c r="AP11" s="17">
        <v>8.4119159762092999E-2</v>
      </c>
      <c r="AQ11" s="17">
        <v>0</v>
      </c>
      <c r="AR11" s="17"/>
      <c r="AS11" s="17">
        <v>0.110928351978109</v>
      </c>
      <c r="AT11" s="17">
        <v>4.3718905292209197E-2</v>
      </c>
      <c r="AU11" s="17">
        <v>7.9045393855343996E-2</v>
      </c>
      <c r="AV11" s="17">
        <v>0.11240940429877599</v>
      </c>
      <c r="AW11" s="17"/>
      <c r="AX11" s="17">
        <v>6.7910054261414998E-2</v>
      </c>
      <c r="AY11" s="17"/>
      <c r="AZ11" s="17">
        <v>8.4317595530759196E-2</v>
      </c>
      <c r="BA11" s="17">
        <v>8.15741860905837E-2</v>
      </c>
      <c r="BB11" s="17">
        <v>7.5104661681349494E-2</v>
      </c>
      <c r="BC11" s="17"/>
      <c r="BD11" s="17">
        <v>7.8587772867968197E-2</v>
      </c>
      <c r="BE11" s="17">
        <v>8.3105644246952604E-2</v>
      </c>
    </row>
    <row r="12" spans="2:57" x14ac:dyDescent="0.35">
      <c r="B12" s="18" t="s">
        <v>81</v>
      </c>
      <c r="C12" s="19">
        <v>1.1990298661929299E-2</v>
      </c>
      <c r="D12" s="19">
        <v>1.6378984434302201E-2</v>
      </c>
      <c r="E12" s="19">
        <v>9.4656624777249097E-3</v>
      </c>
      <c r="F12" s="19"/>
      <c r="G12" s="19">
        <v>1.54645831057181E-2</v>
      </c>
      <c r="H12" s="19">
        <v>2.1618900979666501E-2</v>
      </c>
      <c r="I12" s="19">
        <v>1.17495902932343E-2</v>
      </c>
      <c r="J12" s="19">
        <v>0</v>
      </c>
      <c r="K12" s="19">
        <v>0</v>
      </c>
      <c r="L12" s="19">
        <v>2.6998914854810301E-2</v>
      </c>
      <c r="M12" s="19"/>
      <c r="N12" s="19">
        <v>5.9155615259544299E-3</v>
      </c>
      <c r="O12" s="19">
        <v>1.6963007336101801E-2</v>
      </c>
      <c r="P12" s="19">
        <v>9.0988338879260892E-3</v>
      </c>
      <c r="Q12" s="19">
        <v>1.8116795767159199E-2</v>
      </c>
      <c r="R12" s="19"/>
      <c r="S12" s="19">
        <v>1.6666666666666701E-2</v>
      </c>
      <c r="T12" s="19">
        <v>1.9047619047619001E-2</v>
      </c>
      <c r="U12" s="19">
        <v>0</v>
      </c>
      <c r="V12" s="19">
        <v>3.17460317460318E-2</v>
      </c>
      <c r="W12" s="19">
        <v>0</v>
      </c>
      <c r="X12" s="19">
        <v>1.26582278481013E-2</v>
      </c>
      <c r="Y12" s="19">
        <v>0</v>
      </c>
      <c r="Z12" s="19">
        <v>0</v>
      </c>
      <c r="AA12" s="19">
        <v>1.1111111111111099E-2</v>
      </c>
      <c r="AB12" s="19"/>
      <c r="AC12" s="19">
        <v>8.7492966453909197E-3</v>
      </c>
      <c r="AD12" s="19">
        <v>8.8744669146580898E-3</v>
      </c>
      <c r="AE12" s="19">
        <v>2.7680923390915799E-2</v>
      </c>
      <c r="AF12" s="19"/>
      <c r="AG12" s="19">
        <v>8.1307901674085806E-3</v>
      </c>
      <c r="AH12" s="19">
        <v>6.87008103039789E-3</v>
      </c>
      <c r="AI12" s="19">
        <v>0</v>
      </c>
      <c r="AJ12" s="19">
        <v>0.20363788954449299</v>
      </c>
      <c r="AK12" s="19">
        <v>2.5488736221425799E-2</v>
      </c>
      <c r="AL12" s="19"/>
      <c r="AM12" s="19">
        <v>0</v>
      </c>
      <c r="AN12" s="19">
        <v>1.65593304603028E-2</v>
      </c>
      <c r="AO12" s="19">
        <v>1.19019131189348E-2</v>
      </c>
      <c r="AP12" s="19">
        <v>1.0885261360454999E-2</v>
      </c>
      <c r="AQ12" s="19">
        <v>0</v>
      </c>
      <c r="AR12" s="19"/>
      <c r="AS12" s="19">
        <v>2.91380220776425E-2</v>
      </c>
      <c r="AT12" s="19">
        <v>8.0259999645130795E-3</v>
      </c>
      <c r="AU12" s="19">
        <v>0</v>
      </c>
      <c r="AV12" s="19">
        <v>8.4606571550128896E-3</v>
      </c>
      <c r="AW12" s="19"/>
      <c r="AX12" s="19">
        <v>9.0547665225084693E-3</v>
      </c>
      <c r="AY12" s="19"/>
      <c r="AZ12" s="19">
        <v>1.06747987050013E-2</v>
      </c>
      <c r="BA12" s="19">
        <v>1.2394019597342E-2</v>
      </c>
      <c r="BB12" s="19">
        <v>1.36421682161386E-2</v>
      </c>
      <c r="BC12" s="19"/>
      <c r="BD12" s="19">
        <v>1.5162038781194299E-2</v>
      </c>
      <c r="BE12" s="19">
        <v>1.21469146075444E-2</v>
      </c>
    </row>
    <row r="13" spans="2:57" x14ac:dyDescent="0.35">
      <c r="B13" s="16"/>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263</v>
      </c>
      <c r="C9" s="17">
        <v>9.3625513366290998E-3</v>
      </c>
      <c r="D9" s="17">
        <v>1.16886298998527E-2</v>
      </c>
      <c r="E9" s="17">
        <v>8.0385918312483994E-3</v>
      </c>
      <c r="F9" s="17"/>
      <c r="G9" s="17">
        <v>1.54645831057181E-2</v>
      </c>
      <c r="H9" s="17">
        <v>5.6437396935740004E-3</v>
      </c>
      <c r="I9" s="17">
        <v>2.4076016112261501E-2</v>
      </c>
      <c r="J9" s="17">
        <v>0</v>
      </c>
      <c r="K9" s="17">
        <v>0</v>
      </c>
      <c r="L9" s="17">
        <v>0</v>
      </c>
      <c r="M9" s="17"/>
      <c r="N9" s="17">
        <v>1.2373670281218101E-2</v>
      </c>
      <c r="O9" s="17">
        <v>6.2731731867548103E-3</v>
      </c>
      <c r="P9" s="17">
        <v>0</v>
      </c>
      <c r="Q9" s="17">
        <v>1.6081758434409801E-2</v>
      </c>
      <c r="R9" s="17"/>
      <c r="S9" s="17">
        <v>8.3333333333333297E-3</v>
      </c>
      <c r="T9" s="17">
        <v>1.9047619047619001E-2</v>
      </c>
      <c r="U9" s="17">
        <v>0</v>
      </c>
      <c r="V9" s="17">
        <v>3.17460317460318E-2</v>
      </c>
      <c r="W9" s="17">
        <v>1.6949152542372899E-2</v>
      </c>
      <c r="X9" s="17">
        <v>0</v>
      </c>
      <c r="Y9" s="17">
        <v>0</v>
      </c>
      <c r="Z9" s="17">
        <v>0</v>
      </c>
      <c r="AA9" s="17">
        <v>0</v>
      </c>
      <c r="AB9" s="17"/>
      <c r="AC9" s="17">
        <v>2.0704464136841499E-2</v>
      </c>
      <c r="AD9" s="17">
        <v>2.5184298001056701E-3</v>
      </c>
      <c r="AE9" s="17">
        <v>0</v>
      </c>
      <c r="AF9" s="17"/>
      <c r="AG9" s="17">
        <v>2.0003537234431198E-2</v>
      </c>
      <c r="AH9" s="17">
        <v>0</v>
      </c>
      <c r="AI9" s="17">
        <v>0</v>
      </c>
      <c r="AJ9" s="17">
        <v>0</v>
      </c>
      <c r="AK9" s="17">
        <v>0</v>
      </c>
      <c r="AL9" s="17"/>
      <c r="AM9" s="17">
        <v>0</v>
      </c>
      <c r="AN9" s="17">
        <v>1.7251454128155999E-2</v>
      </c>
      <c r="AO9" s="17">
        <v>4.6264092528340902E-3</v>
      </c>
      <c r="AP9" s="17">
        <v>1.7540404403279301E-2</v>
      </c>
      <c r="AQ9" s="17">
        <v>0</v>
      </c>
      <c r="AR9" s="17"/>
      <c r="AS9" s="17">
        <v>1.813072258271E-2</v>
      </c>
      <c r="AT9" s="17">
        <v>4.0497964577970698E-3</v>
      </c>
      <c r="AU9" s="17">
        <v>8.0112432049707308E-3</v>
      </c>
      <c r="AV9" s="17">
        <v>8.4606571550128896E-3</v>
      </c>
      <c r="AW9" s="17"/>
      <c r="AX9" s="17">
        <v>8.1934413386422801E-3</v>
      </c>
      <c r="AY9" s="17"/>
      <c r="AZ9" s="17">
        <v>1.06747987050013E-2</v>
      </c>
      <c r="BA9" s="17">
        <v>7.6429328365141902E-3</v>
      </c>
      <c r="BB9" s="17">
        <v>1.07804058762794E-2</v>
      </c>
      <c r="BC9" s="17"/>
      <c r="BD9" s="17">
        <v>1.5419401801096499E-2</v>
      </c>
      <c r="BE9" s="17">
        <v>6.10268599139139E-3</v>
      </c>
    </row>
    <row r="10" spans="2:57" x14ac:dyDescent="0.35">
      <c r="B10" s="18" t="s">
        <v>264</v>
      </c>
      <c r="C10" s="17">
        <v>0.23303939310497199</v>
      </c>
      <c r="D10" s="17">
        <v>0.21992048809853301</v>
      </c>
      <c r="E10" s="17">
        <v>0.24185042783017</v>
      </c>
      <c r="F10" s="17"/>
      <c r="G10" s="17">
        <v>0.24789591985206599</v>
      </c>
      <c r="H10" s="17">
        <v>0.272573098174206</v>
      </c>
      <c r="I10" s="17">
        <v>0.25137225088362902</v>
      </c>
      <c r="J10" s="17">
        <v>0.20058349352827501</v>
      </c>
      <c r="K10" s="17">
        <v>0.17508496899137599</v>
      </c>
      <c r="L10" s="17">
        <v>0.16863109610313401</v>
      </c>
      <c r="M10" s="17"/>
      <c r="N10" s="17">
        <v>0.22835319407568599</v>
      </c>
      <c r="O10" s="17">
        <v>0.22356428268408601</v>
      </c>
      <c r="P10" s="17">
        <v>0.25096349429971099</v>
      </c>
      <c r="Q10" s="17">
        <v>0.229925567714649</v>
      </c>
      <c r="R10" s="17"/>
      <c r="S10" s="17">
        <v>0.29166666666666702</v>
      </c>
      <c r="T10" s="17">
        <v>0.24761904761904799</v>
      </c>
      <c r="U10" s="17">
        <v>0.14705882352941199</v>
      </c>
      <c r="V10" s="17">
        <v>0.38095238095238099</v>
      </c>
      <c r="W10" s="17">
        <v>0.11864406779661001</v>
      </c>
      <c r="X10" s="17">
        <v>0.139240506329114</v>
      </c>
      <c r="Y10" s="17">
        <v>0.22857142857142901</v>
      </c>
      <c r="Z10" s="17">
        <v>0.25581395348837199</v>
      </c>
      <c r="AA10" s="17">
        <v>0.233333333333333</v>
      </c>
      <c r="AB10" s="17"/>
      <c r="AC10" s="17">
        <v>0.20033671635171199</v>
      </c>
      <c r="AD10" s="17">
        <v>0.23463088503351601</v>
      </c>
      <c r="AE10" s="17">
        <v>0.30219459604911197</v>
      </c>
      <c r="AF10" s="17"/>
      <c r="AG10" s="17">
        <v>0.245931280098273</v>
      </c>
      <c r="AH10" s="17">
        <v>0.23031941631719399</v>
      </c>
      <c r="AI10" s="17">
        <v>0.228027961780328</v>
      </c>
      <c r="AJ10" s="17">
        <v>0.18883113101711901</v>
      </c>
      <c r="AK10" s="17">
        <v>0.226116514753361</v>
      </c>
      <c r="AL10" s="17"/>
      <c r="AM10" s="17">
        <v>0.21886322952926701</v>
      </c>
      <c r="AN10" s="17">
        <v>0.229802854110745</v>
      </c>
      <c r="AO10" s="17">
        <v>0.247901117246388</v>
      </c>
      <c r="AP10" s="17">
        <v>0.23093350061239301</v>
      </c>
      <c r="AQ10" s="17">
        <v>0.19056167554230599</v>
      </c>
      <c r="AR10" s="17"/>
      <c r="AS10" s="17">
        <v>0.26877435868319699</v>
      </c>
      <c r="AT10" s="17">
        <v>0.21085643964242101</v>
      </c>
      <c r="AU10" s="17">
        <v>0.19106653933361101</v>
      </c>
      <c r="AV10" s="17">
        <v>0.28208882317601502</v>
      </c>
      <c r="AW10" s="17"/>
      <c r="AX10" s="17">
        <v>0.22543910938294501</v>
      </c>
      <c r="AY10" s="17"/>
      <c r="AZ10" s="17">
        <v>0.26112675102400401</v>
      </c>
      <c r="BA10" s="17">
        <v>0.26056069557158201</v>
      </c>
      <c r="BB10" s="17">
        <v>0.16176732141448399</v>
      </c>
      <c r="BC10" s="17"/>
      <c r="BD10" s="17">
        <v>0.24533319275416901</v>
      </c>
      <c r="BE10" s="17">
        <v>0.23288639123830401</v>
      </c>
    </row>
    <row r="11" spans="2:57" x14ac:dyDescent="0.35">
      <c r="B11" s="18" t="s">
        <v>265</v>
      </c>
      <c r="C11" s="17">
        <v>0.23854066442574101</v>
      </c>
      <c r="D11" s="17">
        <v>0.27414378826543001</v>
      </c>
      <c r="E11" s="17">
        <v>0.216493015371371</v>
      </c>
      <c r="F11" s="17"/>
      <c r="G11" s="17">
        <v>0.32088104305934401</v>
      </c>
      <c r="H11" s="17">
        <v>0.257658118411421</v>
      </c>
      <c r="I11" s="17">
        <v>0.209076572296991</v>
      </c>
      <c r="J11" s="17">
        <v>0.24835908266560699</v>
      </c>
      <c r="K11" s="17">
        <v>0.23279484083497401</v>
      </c>
      <c r="L11" s="17">
        <v>0.112509414597119</v>
      </c>
      <c r="M11" s="17"/>
      <c r="N11" s="17">
        <v>0.20890727296025299</v>
      </c>
      <c r="O11" s="17">
        <v>0.244659398898255</v>
      </c>
      <c r="P11" s="17">
        <v>0.29229435026529399</v>
      </c>
      <c r="Q11" s="17">
        <v>0.30083177278401901</v>
      </c>
      <c r="R11" s="17"/>
      <c r="S11" s="17">
        <v>0.28333333333333299</v>
      </c>
      <c r="T11" s="17">
        <v>0.22857142857142901</v>
      </c>
      <c r="U11" s="17">
        <v>0.17647058823529399</v>
      </c>
      <c r="V11" s="17">
        <v>0.206349206349206</v>
      </c>
      <c r="W11" s="17">
        <v>0.28813559322033899</v>
      </c>
      <c r="X11" s="17">
        <v>0.291139240506329</v>
      </c>
      <c r="Y11" s="17">
        <v>0.22857142857142901</v>
      </c>
      <c r="Z11" s="17">
        <v>0.162790697674419</v>
      </c>
      <c r="AA11" s="17">
        <v>0.233333333333333</v>
      </c>
      <c r="AB11" s="17"/>
      <c r="AC11" s="17">
        <v>0.23000585475491001</v>
      </c>
      <c r="AD11" s="17">
        <v>0.24972425429258399</v>
      </c>
      <c r="AE11" s="17">
        <v>0.19200278410959201</v>
      </c>
      <c r="AF11" s="17"/>
      <c r="AG11" s="17">
        <v>0.214642828112726</v>
      </c>
      <c r="AH11" s="17">
        <v>0.25464061069489902</v>
      </c>
      <c r="AI11" s="17">
        <v>0.25987059565847198</v>
      </c>
      <c r="AJ11" s="17">
        <v>0.38833271959647497</v>
      </c>
      <c r="AK11" s="17">
        <v>0.25320691832313302</v>
      </c>
      <c r="AL11" s="17"/>
      <c r="AM11" s="17">
        <v>0.290862166641218</v>
      </c>
      <c r="AN11" s="17">
        <v>0.21303021610019701</v>
      </c>
      <c r="AO11" s="17">
        <v>0.216863319809351</v>
      </c>
      <c r="AP11" s="17">
        <v>0.23777423598283501</v>
      </c>
      <c r="AQ11" s="17">
        <v>0.260681460951526</v>
      </c>
      <c r="AR11" s="17"/>
      <c r="AS11" s="17">
        <v>0.22320086764722799</v>
      </c>
      <c r="AT11" s="17">
        <v>0.27537322016771698</v>
      </c>
      <c r="AU11" s="17">
        <v>0.19652502622517801</v>
      </c>
      <c r="AV11" s="17">
        <v>0.238650851437791</v>
      </c>
      <c r="AW11" s="17"/>
      <c r="AX11" s="17">
        <v>0.25395334456430801</v>
      </c>
      <c r="AY11" s="17"/>
      <c r="AZ11" s="17">
        <v>0.30669455697630998</v>
      </c>
      <c r="BA11" s="17">
        <v>0.223629628929775</v>
      </c>
      <c r="BB11" s="17">
        <v>0.19730771147710199</v>
      </c>
      <c r="BC11" s="17"/>
      <c r="BD11" s="17">
        <v>0.231622118994326</v>
      </c>
      <c r="BE11" s="17">
        <v>0.25489114592850198</v>
      </c>
    </row>
    <row r="12" spans="2:57" x14ac:dyDescent="0.35">
      <c r="B12" s="18" t="s">
        <v>266</v>
      </c>
      <c r="C12" s="17">
        <v>0.174528900977726</v>
      </c>
      <c r="D12" s="17">
        <v>0.191901438129502</v>
      </c>
      <c r="E12" s="17">
        <v>0.16266155390939899</v>
      </c>
      <c r="F12" s="17"/>
      <c r="G12" s="17">
        <v>0.23901737929972</v>
      </c>
      <c r="H12" s="17">
        <v>0.21656284726168601</v>
      </c>
      <c r="I12" s="17">
        <v>0.156151400672809</v>
      </c>
      <c r="J12" s="17">
        <v>0.130859067888038</v>
      </c>
      <c r="K12" s="17">
        <v>0.165812693716787</v>
      </c>
      <c r="L12" s="17">
        <v>8.9248904586499103E-2</v>
      </c>
      <c r="M12" s="17"/>
      <c r="N12" s="17">
        <v>0.19225197866101401</v>
      </c>
      <c r="O12" s="17">
        <v>0.13789856669612</v>
      </c>
      <c r="P12" s="17">
        <v>0.181188171219062</v>
      </c>
      <c r="Q12" s="17">
        <v>0.16377963560667499</v>
      </c>
      <c r="R12" s="17"/>
      <c r="S12" s="17">
        <v>0.133333333333333</v>
      </c>
      <c r="T12" s="17">
        <v>0.19047619047618999</v>
      </c>
      <c r="U12" s="17">
        <v>0.29411764705882398</v>
      </c>
      <c r="V12" s="17">
        <v>0.11111111111111099</v>
      </c>
      <c r="W12" s="17">
        <v>0.22033898305084701</v>
      </c>
      <c r="X12" s="17">
        <v>0.189873417721519</v>
      </c>
      <c r="Y12" s="17">
        <v>0.157142857142857</v>
      </c>
      <c r="Z12" s="17">
        <v>0.116279069767442</v>
      </c>
      <c r="AA12" s="17">
        <v>0.155555555555556</v>
      </c>
      <c r="AB12" s="17"/>
      <c r="AC12" s="17">
        <v>0.18685042014867601</v>
      </c>
      <c r="AD12" s="17">
        <v>0.15643577245624499</v>
      </c>
      <c r="AE12" s="17">
        <v>0.18119537007955</v>
      </c>
      <c r="AF12" s="17"/>
      <c r="AG12" s="17">
        <v>0.14420577816948599</v>
      </c>
      <c r="AH12" s="17">
        <v>0.19999072518487601</v>
      </c>
      <c r="AI12" s="17">
        <v>0.24842153451677501</v>
      </c>
      <c r="AJ12" s="17">
        <v>0.21919825984191299</v>
      </c>
      <c r="AK12" s="17">
        <v>8.7018819484856E-2</v>
      </c>
      <c r="AL12" s="17"/>
      <c r="AM12" s="17">
        <v>0.146848028601619</v>
      </c>
      <c r="AN12" s="17">
        <v>0.228497459214869</v>
      </c>
      <c r="AO12" s="17">
        <v>0.157549376200703</v>
      </c>
      <c r="AP12" s="17">
        <v>0.180405806390289</v>
      </c>
      <c r="AQ12" s="17">
        <v>0.25491291468613297</v>
      </c>
      <c r="AR12" s="17"/>
      <c r="AS12" s="17">
        <v>0.132220658557958</v>
      </c>
      <c r="AT12" s="17">
        <v>0.210205432103094</v>
      </c>
      <c r="AU12" s="17">
        <v>0.1876609793199</v>
      </c>
      <c r="AV12" s="17">
        <v>0.14616006677497601</v>
      </c>
      <c r="AW12" s="17"/>
      <c r="AX12" s="17">
        <v>0.18284986409067799</v>
      </c>
      <c r="AY12" s="17"/>
      <c r="AZ12" s="17">
        <v>0.15809359306867701</v>
      </c>
      <c r="BA12" s="17">
        <v>0.210921152287536</v>
      </c>
      <c r="BB12" s="17">
        <v>0.15296411173024099</v>
      </c>
      <c r="BC12" s="17"/>
      <c r="BD12" s="17">
        <v>0.17751681097433</v>
      </c>
      <c r="BE12" s="17">
        <v>0.18466824899040599</v>
      </c>
    </row>
    <row r="13" spans="2:57" x14ac:dyDescent="0.35">
      <c r="B13" s="18" t="s">
        <v>267</v>
      </c>
      <c r="C13" s="17">
        <v>9.4196556107672899E-2</v>
      </c>
      <c r="D13" s="17">
        <v>7.3890120237479207E-2</v>
      </c>
      <c r="E13" s="17">
        <v>0.10658179846867399</v>
      </c>
      <c r="F13" s="17"/>
      <c r="G13" s="17">
        <v>7.0604443790752397E-2</v>
      </c>
      <c r="H13" s="17">
        <v>9.6809232744662396E-2</v>
      </c>
      <c r="I13" s="17">
        <v>9.1810215070621898E-2</v>
      </c>
      <c r="J13" s="17">
        <v>0.14070223167325099</v>
      </c>
      <c r="K13" s="17">
        <v>6.2462427772137903E-2</v>
      </c>
      <c r="L13" s="17">
        <v>7.1115429593617496E-2</v>
      </c>
      <c r="M13" s="17"/>
      <c r="N13" s="17">
        <v>0.110795471038516</v>
      </c>
      <c r="O13" s="17">
        <v>0.1123581026982</v>
      </c>
      <c r="P13" s="17">
        <v>3.3429049046116703E-2</v>
      </c>
      <c r="Q13" s="17">
        <v>5.7597443465416197E-2</v>
      </c>
      <c r="R13" s="17"/>
      <c r="S13" s="17">
        <v>8.3333333333333301E-2</v>
      </c>
      <c r="T13" s="17">
        <v>9.5238095238095205E-2</v>
      </c>
      <c r="U13" s="17">
        <v>8.8235294117647106E-2</v>
      </c>
      <c r="V13" s="17">
        <v>7.9365079365079402E-2</v>
      </c>
      <c r="W13" s="17">
        <v>8.4745762711864403E-2</v>
      </c>
      <c r="X13" s="17">
        <v>7.5949367088607597E-2</v>
      </c>
      <c r="Y13" s="17">
        <v>0.114285714285714</v>
      </c>
      <c r="Z13" s="17">
        <v>0.232558139534884</v>
      </c>
      <c r="AA13" s="17">
        <v>7.7777777777777807E-2</v>
      </c>
      <c r="AB13" s="17"/>
      <c r="AC13" s="17">
        <v>8.0737234281776302E-2</v>
      </c>
      <c r="AD13" s="17">
        <v>0.105980860358558</v>
      </c>
      <c r="AE13" s="17">
        <v>7.4069151600882802E-2</v>
      </c>
      <c r="AF13" s="17"/>
      <c r="AG13" s="17">
        <v>8.9813796423183503E-2</v>
      </c>
      <c r="AH13" s="17">
        <v>8.8004875877873007E-2</v>
      </c>
      <c r="AI13" s="17">
        <v>0.10185515271979501</v>
      </c>
      <c r="AJ13" s="17">
        <v>0</v>
      </c>
      <c r="AK13" s="17">
        <v>0.11679654916667</v>
      </c>
      <c r="AL13" s="17"/>
      <c r="AM13" s="17">
        <v>6.79730912563936E-2</v>
      </c>
      <c r="AN13" s="17">
        <v>4.0140375354633502E-2</v>
      </c>
      <c r="AO13" s="17">
        <v>0.12655441215453</v>
      </c>
      <c r="AP13" s="17">
        <v>0.10172459178696799</v>
      </c>
      <c r="AQ13" s="17">
        <v>4.2115066185209202E-2</v>
      </c>
      <c r="AR13" s="17"/>
      <c r="AS13" s="17">
        <v>8.7160244822402796E-2</v>
      </c>
      <c r="AT13" s="17">
        <v>0.10628420770679201</v>
      </c>
      <c r="AU13" s="17">
        <v>5.31301093524401E-2</v>
      </c>
      <c r="AV13" s="17">
        <v>0.13621574861077099</v>
      </c>
      <c r="AW13" s="17"/>
      <c r="AX13" s="17">
        <v>9.7407178542765205E-2</v>
      </c>
      <c r="AY13" s="17"/>
      <c r="AZ13" s="17">
        <v>7.1409022129339805E-2</v>
      </c>
      <c r="BA13" s="17">
        <v>8.8220613988900506E-2</v>
      </c>
      <c r="BB13" s="17">
        <v>0.126726586367261</v>
      </c>
      <c r="BC13" s="17"/>
      <c r="BD13" s="17">
        <v>8.2568378282303401E-2</v>
      </c>
      <c r="BE13" s="17">
        <v>0.115171308130796</v>
      </c>
    </row>
    <row r="14" spans="2:57" x14ac:dyDescent="0.35">
      <c r="B14" s="18" t="s">
        <v>268</v>
      </c>
      <c r="C14" s="17">
        <v>3.2816514914906197E-2</v>
      </c>
      <c r="D14" s="17">
        <v>4.5375507640199701E-2</v>
      </c>
      <c r="E14" s="17">
        <v>2.55847932512956E-2</v>
      </c>
      <c r="F14" s="17"/>
      <c r="G14" s="17">
        <v>2.5149927628323899E-2</v>
      </c>
      <c r="H14" s="17">
        <v>4.2042619469529197E-2</v>
      </c>
      <c r="I14" s="17">
        <v>3.1989687364054602E-2</v>
      </c>
      <c r="J14" s="17">
        <v>2.7208235065140401E-2</v>
      </c>
      <c r="K14" s="17">
        <v>2.1492670070903701E-2</v>
      </c>
      <c r="L14" s="17">
        <v>5.1486302746382398E-2</v>
      </c>
      <c r="M14" s="17"/>
      <c r="N14" s="17">
        <v>2.9555531544096601E-2</v>
      </c>
      <c r="O14" s="17">
        <v>1.2197836752023201E-2</v>
      </c>
      <c r="P14" s="17">
        <v>8.1153552799786394E-2</v>
      </c>
      <c r="Q14" s="17">
        <v>3.3056947892953402E-2</v>
      </c>
      <c r="R14" s="17"/>
      <c r="S14" s="17">
        <v>2.5000000000000001E-2</v>
      </c>
      <c r="T14" s="17">
        <v>2.8571428571428598E-2</v>
      </c>
      <c r="U14" s="17">
        <v>8.8235294117647106E-2</v>
      </c>
      <c r="V14" s="17">
        <v>1.58730158730159E-2</v>
      </c>
      <c r="W14" s="17">
        <v>0</v>
      </c>
      <c r="X14" s="17">
        <v>2.53164556962025E-2</v>
      </c>
      <c r="Y14" s="17">
        <v>4.2857142857142899E-2</v>
      </c>
      <c r="Z14" s="17">
        <v>4.6511627906976702E-2</v>
      </c>
      <c r="AA14" s="17">
        <v>3.3333333333333298E-2</v>
      </c>
      <c r="AB14" s="17"/>
      <c r="AC14" s="17">
        <v>2.7412714049970401E-2</v>
      </c>
      <c r="AD14" s="17">
        <v>3.88422366102451E-2</v>
      </c>
      <c r="AE14" s="17">
        <v>3.6297450580665497E-2</v>
      </c>
      <c r="AF14" s="17"/>
      <c r="AG14" s="17">
        <v>3.8684520028188299E-2</v>
      </c>
      <c r="AH14" s="17">
        <v>3.47199617021266E-2</v>
      </c>
      <c r="AI14" s="17">
        <v>2.4490863466881001E-2</v>
      </c>
      <c r="AJ14" s="17">
        <v>0</v>
      </c>
      <c r="AK14" s="17">
        <v>5.8981209641287599E-2</v>
      </c>
      <c r="AL14" s="17"/>
      <c r="AM14" s="17">
        <v>1.6615324953927101E-2</v>
      </c>
      <c r="AN14" s="17">
        <v>8.6737860533471406E-2</v>
      </c>
      <c r="AO14" s="17">
        <v>1.7414547247120701E-2</v>
      </c>
      <c r="AP14" s="17">
        <v>2.01848214563559E-2</v>
      </c>
      <c r="AQ14" s="17">
        <v>3.9307395106195298E-2</v>
      </c>
      <c r="AR14" s="17"/>
      <c r="AS14" s="17">
        <v>1.6009803899540102E-2</v>
      </c>
      <c r="AT14" s="17">
        <v>3.4466038463798303E-2</v>
      </c>
      <c r="AU14" s="17">
        <v>4.8297919650789299E-2</v>
      </c>
      <c r="AV14" s="17">
        <v>3.6217002776434699E-2</v>
      </c>
      <c r="AW14" s="17"/>
      <c r="AX14" s="17">
        <v>2.3039049670073398E-2</v>
      </c>
      <c r="AY14" s="17"/>
      <c r="AZ14" s="17">
        <v>2.1944823638127602E-2</v>
      </c>
      <c r="BA14" s="17">
        <v>3.8126923476867303E-2</v>
      </c>
      <c r="BB14" s="17">
        <v>3.4387283520018699E-2</v>
      </c>
      <c r="BC14" s="17"/>
      <c r="BD14" s="17">
        <v>2.3085618691127401E-2</v>
      </c>
      <c r="BE14" s="17">
        <v>3.3894366167637101E-2</v>
      </c>
    </row>
    <row r="15" spans="2:57" x14ac:dyDescent="0.35">
      <c r="B15" s="18" t="s">
        <v>269</v>
      </c>
      <c r="C15" s="17">
        <v>2.69981899174099E-2</v>
      </c>
      <c r="D15" s="17">
        <v>1.7612873799789999E-2</v>
      </c>
      <c r="E15" s="17">
        <v>3.2644694889805898E-2</v>
      </c>
      <c r="F15" s="17"/>
      <c r="G15" s="17">
        <v>3.8877796242035897E-2</v>
      </c>
      <c r="H15" s="17">
        <v>2.04625252638145E-2</v>
      </c>
      <c r="I15" s="17">
        <v>3.4541841937116603E-2</v>
      </c>
      <c r="J15" s="17">
        <v>3.94285023620796E-2</v>
      </c>
      <c r="K15" s="17">
        <v>0</v>
      </c>
      <c r="L15" s="17">
        <v>3.27395479136404E-2</v>
      </c>
      <c r="M15" s="17"/>
      <c r="N15" s="17">
        <v>2.3639947444777501E-2</v>
      </c>
      <c r="O15" s="17">
        <v>2.1879289380286601E-2</v>
      </c>
      <c r="P15" s="17">
        <v>4.8615317856435802E-2</v>
      </c>
      <c r="Q15" s="17">
        <v>2.7404206033507201E-2</v>
      </c>
      <c r="R15" s="17"/>
      <c r="S15" s="17">
        <v>1.6666666666666701E-2</v>
      </c>
      <c r="T15" s="17">
        <v>9.5238095238095195E-3</v>
      </c>
      <c r="U15" s="17">
        <v>0</v>
      </c>
      <c r="V15" s="17">
        <v>4.7619047619047603E-2</v>
      </c>
      <c r="W15" s="17">
        <v>3.3898305084745797E-2</v>
      </c>
      <c r="X15" s="17">
        <v>5.0632911392405097E-2</v>
      </c>
      <c r="Y15" s="17">
        <v>4.2857142857142899E-2</v>
      </c>
      <c r="Z15" s="17">
        <v>4.6511627906976702E-2</v>
      </c>
      <c r="AA15" s="17">
        <v>2.2222222222222199E-2</v>
      </c>
      <c r="AB15" s="17"/>
      <c r="AC15" s="17">
        <v>2.3349828945877799E-2</v>
      </c>
      <c r="AD15" s="17">
        <v>2.7794227103466299E-2</v>
      </c>
      <c r="AE15" s="17">
        <v>2.3989952275511199E-2</v>
      </c>
      <c r="AF15" s="17"/>
      <c r="AG15" s="17">
        <v>3.6674843007791898E-2</v>
      </c>
      <c r="AH15" s="17">
        <v>2.71053880644225E-2</v>
      </c>
      <c r="AI15" s="17">
        <v>0</v>
      </c>
      <c r="AJ15" s="17">
        <v>0</v>
      </c>
      <c r="AK15" s="17">
        <v>1.6369956107803299E-2</v>
      </c>
      <c r="AL15" s="17"/>
      <c r="AM15" s="17">
        <v>4.6269137264698501E-2</v>
      </c>
      <c r="AN15" s="17">
        <v>0</v>
      </c>
      <c r="AO15" s="17">
        <v>2.2010712763379101E-2</v>
      </c>
      <c r="AP15" s="17">
        <v>4.6226039962210398E-2</v>
      </c>
      <c r="AQ15" s="17">
        <v>3.9307395106195298E-2</v>
      </c>
      <c r="AR15" s="17"/>
      <c r="AS15" s="17">
        <v>3.6848331474815199E-2</v>
      </c>
      <c r="AT15" s="17">
        <v>2.52511744885284E-2</v>
      </c>
      <c r="AU15" s="17">
        <v>1.73974890645399E-2</v>
      </c>
      <c r="AV15" s="17">
        <v>2.7566866444629901E-2</v>
      </c>
      <c r="AW15" s="17"/>
      <c r="AX15" s="17">
        <v>2.5263900483763601E-2</v>
      </c>
      <c r="AY15" s="17"/>
      <c r="AZ15" s="17">
        <v>2.1963846905647701E-2</v>
      </c>
      <c r="BA15" s="17">
        <v>1.9740222721624599E-2</v>
      </c>
      <c r="BB15" s="17">
        <v>4.3146853092751902E-2</v>
      </c>
      <c r="BC15" s="17"/>
      <c r="BD15" s="17">
        <v>2.4944173585001901E-2</v>
      </c>
      <c r="BE15" s="17">
        <v>3.6037853760027903E-2</v>
      </c>
    </row>
    <row r="16" spans="2:57" ht="29" x14ac:dyDescent="0.35">
      <c r="B16" s="18" t="s">
        <v>270</v>
      </c>
      <c r="C16" s="17">
        <v>9.4129836127276306E-3</v>
      </c>
      <c r="D16" s="17">
        <v>6.9434782196494101E-3</v>
      </c>
      <c r="E16" s="17">
        <v>1.09095738203912E-2</v>
      </c>
      <c r="F16" s="17"/>
      <c r="G16" s="17">
        <v>0</v>
      </c>
      <c r="H16" s="17">
        <v>1.49182148483966E-2</v>
      </c>
      <c r="I16" s="17">
        <v>1.05709480067656E-2</v>
      </c>
      <c r="J16" s="17">
        <v>6.5618482499907897E-3</v>
      </c>
      <c r="K16" s="17">
        <v>1.02687201449873E-2</v>
      </c>
      <c r="L16" s="17">
        <v>0</v>
      </c>
      <c r="M16" s="17"/>
      <c r="N16" s="17">
        <v>7.9480598610938199E-3</v>
      </c>
      <c r="O16" s="17">
        <v>1.63993138554979E-2</v>
      </c>
      <c r="P16" s="17">
        <v>0</v>
      </c>
      <c r="Q16" s="17">
        <v>1.38538355008101E-2</v>
      </c>
      <c r="R16" s="17"/>
      <c r="S16" s="17">
        <v>1.6666666666666701E-2</v>
      </c>
      <c r="T16" s="17">
        <v>0</v>
      </c>
      <c r="U16" s="17">
        <v>0</v>
      </c>
      <c r="V16" s="17">
        <v>0</v>
      </c>
      <c r="W16" s="17">
        <v>1.6949152542372899E-2</v>
      </c>
      <c r="X16" s="17">
        <v>1.26582278481013E-2</v>
      </c>
      <c r="Y16" s="17">
        <v>0</v>
      </c>
      <c r="Z16" s="17">
        <v>2.32558139534884E-2</v>
      </c>
      <c r="AA16" s="17">
        <v>2.2222222222222199E-2</v>
      </c>
      <c r="AB16" s="17"/>
      <c r="AC16" s="17">
        <v>9.2267282936718594E-3</v>
      </c>
      <c r="AD16" s="17">
        <v>1.0388420749608201E-2</v>
      </c>
      <c r="AE16" s="17">
        <v>1.00741859389522E-2</v>
      </c>
      <c r="AF16" s="17"/>
      <c r="AG16" s="17">
        <v>1.7367466350204301E-2</v>
      </c>
      <c r="AH16" s="17">
        <v>9.0511594727388494E-3</v>
      </c>
      <c r="AI16" s="17">
        <v>0</v>
      </c>
      <c r="AJ16" s="17">
        <v>0</v>
      </c>
      <c r="AK16" s="17">
        <v>0</v>
      </c>
      <c r="AL16" s="17"/>
      <c r="AM16" s="17">
        <v>0</v>
      </c>
      <c r="AN16" s="17">
        <v>7.6634604510279402E-3</v>
      </c>
      <c r="AO16" s="17">
        <v>1.8408318070471101E-2</v>
      </c>
      <c r="AP16" s="17">
        <v>4.2742173858979701E-3</v>
      </c>
      <c r="AQ16" s="17">
        <v>0</v>
      </c>
      <c r="AR16" s="17"/>
      <c r="AS16" s="17">
        <v>1.0273479528603699E-2</v>
      </c>
      <c r="AT16" s="17">
        <v>3.1195494542312799E-3</v>
      </c>
      <c r="AU16" s="17">
        <v>1.27326951566015E-2</v>
      </c>
      <c r="AV16" s="17">
        <v>1.78920285598838E-2</v>
      </c>
      <c r="AW16" s="17"/>
      <c r="AX16" s="17">
        <v>8.7973316852753194E-3</v>
      </c>
      <c r="AY16" s="17"/>
      <c r="AZ16" s="17">
        <v>8.5539985507530596E-3</v>
      </c>
      <c r="BA16" s="17">
        <v>1.8099036429956899E-2</v>
      </c>
      <c r="BB16" s="17">
        <v>0</v>
      </c>
      <c r="BC16" s="17"/>
      <c r="BD16" s="17">
        <v>6.4228858010372796E-3</v>
      </c>
      <c r="BE16" s="17">
        <v>1.15310735896799E-2</v>
      </c>
    </row>
    <row r="17" spans="2:57" x14ac:dyDescent="0.35">
      <c r="B17" s="18" t="s">
        <v>81</v>
      </c>
      <c r="C17" s="19">
        <v>0.181104245602215</v>
      </c>
      <c r="D17" s="19">
        <v>0.15852367570956399</v>
      </c>
      <c r="E17" s="19">
        <v>0.195235550627644</v>
      </c>
      <c r="F17" s="19"/>
      <c r="G17" s="19">
        <v>4.2108907022039697E-2</v>
      </c>
      <c r="H17" s="19">
        <v>7.3329604132711404E-2</v>
      </c>
      <c r="I17" s="19">
        <v>0.19041106765575</v>
      </c>
      <c r="J17" s="19">
        <v>0.20629753856761901</v>
      </c>
      <c r="K17" s="19">
        <v>0.33208367846883402</v>
      </c>
      <c r="L17" s="19">
        <v>0.47426930445960802</v>
      </c>
      <c r="M17" s="19"/>
      <c r="N17" s="19">
        <v>0.18617487413334499</v>
      </c>
      <c r="O17" s="19">
        <v>0.224770035848776</v>
      </c>
      <c r="P17" s="19">
        <v>0.11235606451359501</v>
      </c>
      <c r="Q17" s="19">
        <v>0.15746883256756</v>
      </c>
      <c r="R17" s="19"/>
      <c r="S17" s="19">
        <v>0.141666666666667</v>
      </c>
      <c r="T17" s="19">
        <v>0.180952380952381</v>
      </c>
      <c r="U17" s="19">
        <v>0.20588235294117599</v>
      </c>
      <c r="V17" s="19">
        <v>0.126984126984127</v>
      </c>
      <c r="W17" s="19">
        <v>0.22033898305084701</v>
      </c>
      <c r="X17" s="19">
        <v>0.215189873417722</v>
      </c>
      <c r="Y17" s="19">
        <v>0.185714285714286</v>
      </c>
      <c r="Z17" s="19">
        <v>0.116279069767442</v>
      </c>
      <c r="AA17" s="19">
        <v>0.22222222222222199</v>
      </c>
      <c r="AB17" s="19"/>
      <c r="AC17" s="19">
        <v>0.221376039036564</v>
      </c>
      <c r="AD17" s="19">
        <v>0.17368491359567201</v>
      </c>
      <c r="AE17" s="19">
        <v>0.18017650936573501</v>
      </c>
      <c r="AF17" s="19"/>
      <c r="AG17" s="19">
        <v>0.19267595057571499</v>
      </c>
      <c r="AH17" s="19">
        <v>0.15616786268586999</v>
      </c>
      <c r="AI17" s="19">
        <v>0.137333891857749</v>
      </c>
      <c r="AJ17" s="19">
        <v>0.20363788954449299</v>
      </c>
      <c r="AK17" s="19">
        <v>0.241510032522889</v>
      </c>
      <c r="AL17" s="19"/>
      <c r="AM17" s="19">
        <v>0.21256902175287701</v>
      </c>
      <c r="AN17" s="19">
        <v>0.17687632010689999</v>
      </c>
      <c r="AO17" s="19">
        <v>0.18867178725522399</v>
      </c>
      <c r="AP17" s="19">
        <v>0.16093638201977201</v>
      </c>
      <c r="AQ17" s="19">
        <v>0.173114092422436</v>
      </c>
      <c r="AR17" s="19"/>
      <c r="AS17" s="19">
        <v>0.20738153280354599</v>
      </c>
      <c r="AT17" s="19">
        <v>0.13039414151562101</v>
      </c>
      <c r="AU17" s="19">
        <v>0.28517799869196803</v>
      </c>
      <c r="AV17" s="19">
        <v>0.10674795506448501</v>
      </c>
      <c r="AW17" s="19"/>
      <c r="AX17" s="19">
        <v>0.175056780241549</v>
      </c>
      <c r="AY17" s="19"/>
      <c r="AZ17" s="19">
        <v>0.13953860900213899</v>
      </c>
      <c r="BA17" s="19">
        <v>0.133058793757244</v>
      </c>
      <c r="BB17" s="19">
        <v>0.27291972652186203</v>
      </c>
      <c r="BC17" s="19"/>
      <c r="BD17" s="19">
        <v>0.19308741911660801</v>
      </c>
      <c r="BE17" s="19">
        <v>0.124816926203255</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259</v>
      </c>
      <c r="C9" s="17">
        <v>0.69614539070163906</v>
      </c>
      <c r="D9" s="17">
        <v>0.65481192375224395</v>
      </c>
      <c r="E9" s="17">
        <v>0.72149623355490999</v>
      </c>
      <c r="F9" s="17"/>
      <c r="G9" s="17">
        <v>0.72082060470587195</v>
      </c>
      <c r="H9" s="17">
        <v>0.608393501643543</v>
      </c>
      <c r="I9" s="17">
        <v>0.66869212169790804</v>
      </c>
      <c r="J9" s="17">
        <v>0.79182201504051597</v>
      </c>
      <c r="K9" s="17">
        <v>0.76204385778297001</v>
      </c>
      <c r="L9" s="17">
        <v>0.75550932196587595</v>
      </c>
      <c r="M9" s="17"/>
      <c r="N9" s="17">
        <v>0.76096681457579696</v>
      </c>
      <c r="O9" s="17">
        <v>0.66283218801398103</v>
      </c>
      <c r="P9" s="17">
        <v>0.65570045034584601</v>
      </c>
      <c r="Q9" s="17">
        <v>0.51060464606683698</v>
      </c>
      <c r="R9" s="17"/>
      <c r="S9" s="17">
        <v>0.69166666666666698</v>
      </c>
      <c r="T9" s="17">
        <v>0.64761904761904798</v>
      </c>
      <c r="U9" s="17">
        <v>0.70588235294117696</v>
      </c>
      <c r="V9" s="17">
        <v>0.682539682539683</v>
      </c>
      <c r="W9" s="17">
        <v>0.81355932203389802</v>
      </c>
      <c r="X9" s="17">
        <v>0.607594936708861</v>
      </c>
      <c r="Y9" s="17">
        <v>0.628571428571429</v>
      </c>
      <c r="Z9" s="17">
        <v>0.69767441860465096</v>
      </c>
      <c r="AA9" s="17">
        <v>0.81111111111111101</v>
      </c>
      <c r="AB9" s="17"/>
      <c r="AC9" s="17">
        <v>0.69467142843950103</v>
      </c>
      <c r="AD9" s="17">
        <v>0.74349520515607104</v>
      </c>
      <c r="AE9" s="17">
        <v>0.46782614459626898</v>
      </c>
      <c r="AF9" s="17"/>
      <c r="AG9" s="17">
        <v>0.70464080089018499</v>
      </c>
      <c r="AH9" s="17">
        <v>0.724989907431423</v>
      </c>
      <c r="AI9" s="17">
        <v>0.67111236824067799</v>
      </c>
      <c r="AJ9" s="17">
        <v>0.79636211045550698</v>
      </c>
      <c r="AK9" s="17">
        <v>0.59220718097235103</v>
      </c>
      <c r="AL9" s="17"/>
      <c r="AM9" s="17">
        <v>0.57382297207544597</v>
      </c>
      <c r="AN9" s="17">
        <v>0.68706128191208604</v>
      </c>
      <c r="AO9" s="17">
        <v>0.72867299575945699</v>
      </c>
      <c r="AP9" s="17">
        <v>0.71177547369247496</v>
      </c>
      <c r="AQ9" s="17">
        <v>0.83627477548199902</v>
      </c>
      <c r="AR9" s="17"/>
      <c r="AS9" s="17">
        <v>0.63436653018641398</v>
      </c>
      <c r="AT9" s="17">
        <v>0.73446380355783103</v>
      </c>
      <c r="AU9" s="17">
        <v>0.76378754480972599</v>
      </c>
      <c r="AV9" s="17">
        <v>0.61837024092612103</v>
      </c>
      <c r="AW9" s="17"/>
      <c r="AX9" s="17">
        <v>0.70994444010417801</v>
      </c>
      <c r="AY9" s="17"/>
      <c r="AZ9" s="17">
        <v>0.64474633108535495</v>
      </c>
      <c r="BA9" s="17">
        <v>0.64891795401143304</v>
      </c>
      <c r="BB9" s="17">
        <v>0.79771372630758297</v>
      </c>
      <c r="BC9" s="17"/>
      <c r="BD9" s="17">
        <v>0.68680951160799697</v>
      </c>
      <c r="BE9" s="17">
        <v>0.68196739541072204</v>
      </c>
    </row>
    <row r="10" spans="2:57" ht="43.5" x14ac:dyDescent="0.35">
      <c r="B10" s="18" t="s">
        <v>260</v>
      </c>
      <c r="C10" s="17">
        <v>0.210299180985239</v>
      </c>
      <c r="D10" s="17">
        <v>0.22889573549407699</v>
      </c>
      <c r="E10" s="17">
        <v>0.19788016965371999</v>
      </c>
      <c r="F10" s="17"/>
      <c r="G10" s="17">
        <v>0.236317680390008</v>
      </c>
      <c r="H10" s="17">
        <v>0.28595688431389699</v>
      </c>
      <c r="I10" s="17">
        <v>0.19396750885875</v>
      </c>
      <c r="J10" s="17">
        <v>0.12683818150704701</v>
      </c>
      <c r="K10" s="17">
        <v>0.18303042981361001</v>
      </c>
      <c r="L10" s="17">
        <v>0.190492848324503</v>
      </c>
      <c r="M10" s="17"/>
      <c r="N10" s="17">
        <v>0.16412445901175499</v>
      </c>
      <c r="O10" s="17">
        <v>0.212491016985871</v>
      </c>
      <c r="P10" s="17">
        <v>0.26275999981235398</v>
      </c>
      <c r="Q10" s="17">
        <v>0.371594400037975</v>
      </c>
      <c r="R10" s="17"/>
      <c r="S10" s="17">
        <v>0.20833333333333301</v>
      </c>
      <c r="T10" s="17">
        <v>0.20952380952381</v>
      </c>
      <c r="U10" s="17">
        <v>0.17647058823529399</v>
      </c>
      <c r="V10" s="17">
        <v>0.19047619047618999</v>
      </c>
      <c r="W10" s="17">
        <v>0.152542372881356</v>
      </c>
      <c r="X10" s="17">
        <v>0.316455696202532</v>
      </c>
      <c r="Y10" s="17">
        <v>0.314285714285714</v>
      </c>
      <c r="Z10" s="17">
        <v>0.232558139534884</v>
      </c>
      <c r="AA10" s="17">
        <v>0.122222222222222</v>
      </c>
      <c r="AB10" s="17"/>
      <c r="AC10" s="17">
        <v>0.210168328096699</v>
      </c>
      <c r="AD10" s="17">
        <v>0.18976074168096699</v>
      </c>
      <c r="AE10" s="17">
        <v>0.30937574148501901</v>
      </c>
      <c r="AF10" s="17"/>
      <c r="AG10" s="17">
        <v>0.19849676595759</v>
      </c>
      <c r="AH10" s="17">
        <v>0.22240276353932401</v>
      </c>
      <c r="AI10" s="17">
        <v>0.226931831655416</v>
      </c>
      <c r="AJ10" s="17">
        <v>0</v>
      </c>
      <c r="AK10" s="17">
        <v>0.166033901771276</v>
      </c>
      <c r="AL10" s="17"/>
      <c r="AM10" s="17">
        <v>0.29148701646854502</v>
      </c>
      <c r="AN10" s="17">
        <v>0.211238883957857</v>
      </c>
      <c r="AO10" s="17">
        <v>0.19378284349410699</v>
      </c>
      <c r="AP10" s="17">
        <v>0.196236183551212</v>
      </c>
      <c r="AQ10" s="17">
        <v>0.16372522451800101</v>
      </c>
      <c r="AR10" s="17"/>
      <c r="AS10" s="17">
        <v>0.233278551382709</v>
      </c>
      <c r="AT10" s="17">
        <v>0.18637786232894199</v>
      </c>
      <c r="AU10" s="17">
        <v>0.18241140740414699</v>
      </c>
      <c r="AV10" s="17">
        <v>0.26559587329821799</v>
      </c>
      <c r="AW10" s="17"/>
      <c r="AX10" s="17">
        <v>0.19241895266672199</v>
      </c>
      <c r="AY10" s="17"/>
      <c r="AZ10" s="17">
        <v>0.25542583668641899</v>
      </c>
      <c r="BA10" s="17">
        <v>0.239071399756908</v>
      </c>
      <c r="BB10" s="17">
        <v>0.13228864748828001</v>
      </c>
      <c r="BC10" s="17"/>
      <c r="BD10" s="17">
        <v>0.21788169013987399</v>
      </c>
      <c r="BE10" s="17">
        <v>0.21782221158458001</v>
      </c>
    </row>
    <row r="11" spans="2:57" ht="29" x14ac:dyDescent="0.35">
      <c r="B11" s="18" t="s">
        <v>261</v>
      </c>
      <c r="C11" s="17">
        <v>7.6101202221516603E-2</v>
      </c>
      <c r="D11" s="17">
        <v>0.104567504737162</v>
      </c>
      <c r="E11" s="17">
        <v>5.9717813111678598E-2</v>
      </c>
      <c r="F11" s="17"/>
      <c r="G11" s="17">
        <v>4.2861714904119899E-2</v>
      </c>
      <c r="H11" s="17">
        <v>0.10078774264690001</v>
      </c>
      <c r="I11" s="17">
        <v>9.9548053075574294E-2</v>
      </c>
      <c r="J11" s="17">
        <v>7.2270391764057501E-2</v>
      </c>
      <c r="K11" s="17">
        <v>3.1420236722702097E-2</v>
      </c>
      <c r="L11" s="17">
        <v>2.6998914854810301E-2</v>
      </c>
      <c r="M11" s="17"/>
      <c r="N11" s="17">
        <v>6.5538476955335795E-2</v>
      </c>
      <c r="O11" s="17">
        <v>0.106726343736501</v>
      </c>
      <c r="P11" s="17">
        <v>5.1443406981736002E-2</v>
      </c>
      <c r="Q11" s="17">
        <v>7.6846377328983403E-2</v>
      </c>
      <c r="R11" s="17"/>
      <c r="S11" s="17">
        <v>7.4999999999999997E-2</v>
      </c>
      <c r="T11" s="17">
        <v>0.114285714285714</v>
      </c>
      <c r="U11" s="17">
        <v>8.8235294117647106E-2</v>
      </c>
      <c r="V11" s="17">
        <v>0.11111111111111099</v>
      </c>
      <c r="W11" s="17">
        <v>3.3898305084745797E-2</v>
      </c>
      <c r="X11" s="17">
        <v>5.0632911392405097E-2</v>
      </c>
      <c r="Y11" s="17">
        <v>5.7142857142857099E-2</v>
      </c>
      <c r="Z11" s="17">
        <v>6.9767441860465101E-2</v>
      </c>
      <c r="AA11" s="17">
        <v>5.5555555555555601E-2</v>
      </c>
      <c r="AB11" s="17"/>
      <c r="AC11" s="17">
        <v>6.2828788864169594E-2</v>
      </c>
      <c r="AD11" s="17">
        <v>6.1236717666027597E-2</v>
      </c>
      <c r="AE11" s="17">
        <v>0.18295520950685301</v>
      </c>
      <c r="AF11" s="17"/>
      <c r="AG11" s="17">
        <v>7.9246000742833403E-2</v>
      </c>
      <c r="AH11" s="17">
        <v>4.9465734186206603E-2</v>
      </c>
      <c r="AI11" s="17">
        <v>8.3637976195800295E-2</v>
      </c>
      <c r="AJ11" s="17">
        <v>0</v>
      </c>
      <c r="AK11" s="17">
        <v>0.17513904231051</v>
      </c>
      <c r="AL11" s="17"/>
      <c r="AM11" s="17">
        <v>6.6518104345465498E-2</v>
      </c>
      <c r="AN11" s="17">
        <v>7.65191975496535E-2</v>
      </c>
      <c r="AO11" s="17">
        <v>6.2283347759004702E-2</v>
      </c>
      <c r="AP11" s="17">
        <v>9.1988342756313096E-2</v>
      </c>
      <c r="AQ11" s="17">
        <v>0</v>
      </c>
      <c r="AR11" s="17"/>
      <c r="AS11" s="17">
        <v>0.109159048275703</v>
      </c>
      <c r="AT11" s="17">
        <v>6.7499358846807495E-2</v>
      </c>
      <c r="AU11" s="17">
        <v>3.4571563619466901E-2</v>
      </c>
      <c r="AV11" s="17">
        <v>9.7532009139973397E-2</v>
      </c>
      <c r="AW11" s="17"/>
      <c r="AX11" s="17">
        <v>7.5648477909215903E-2</v>
      </c>
      <c r="AY11" s="17"/>
      <c r="AZ11" s="17">
        <v>7.6493343162855595E-2</v>
      </c>
      <c r="BA11" s="17">
        <v>9.6121617146262495E-2</v>
      </c>
      <c r="BB11" s="17">
        <v>5.5534028732954301E-2</v>
      </c>
      <c r="BC11" s="17"/>
      <c r="BD11" s="17">
        <v>7.8053011446611698E-2</v>
      </c>
      <c r="BE11" s="17">
        <v>8.7524373760077198E-2</v>
      </c>
    </row>
    <row r="12" spans="2:57" x14ac:dyDescent="0.35">
      <c r="B12" s="18" t="s">
        <v>81</v>
      </c>
      <c r="C12" s="19">
        <v>1.7454226091605098E-2</v>
      </c>
      <c r="D12" s="19">
        <v>1.17248360165172E-2</v>
      </c>
      <c r="E12" s="19">
        <v>2.09057836796913E-2</v>
      </c>
      <c r="F12" s="19"/>
      <c r="G12" s="19">
        <v>0</v>
      </c>
      <c r="H12" s="19">
        <v>4.8618713956597396E-3</v>
      </c>
      <c r="I12" s="19">
        <v>3.7792316367768398E-2</v>
      </c>
      <c r="J12" s="19">
        <v>9.0694116883801301E-3</v>
      </c>
      <c r="K12" s="19">
        <v>2.35054756807185E-2</v>
      </c>
      <c r="L12" s="19">
        <v>2.6998914854810301E-2</v>
      </c>
      <c r="M12" s="19"/>
      <c r="N12" s="19">
        <v>9.3702494571118195E-3</v>
      </c>
      <c r="O12" s="19">
        <v>1.79504512636465E-2</v>
      </c>
      <c r="P12" s="19">
        <v>3.0096142860063201E-2</v>
      </c>
      <c r="Q12" s="19">
        <v>4.0954576566204402E-2</v>
      </c>
      <c r="R12" s="19"/>
      <c r="S12" s="19">
        <v>2.5000000000000001E-2</v>
      </c>
      <c r="T12" s="19">
        <v>2.8571428571428598E-2</v>
      </c>
      <c r="U12" s="19">
        <v>2.9411764705882401E-2</v>
      </c>
      <c r="V12" s="19">
        <v>1.58730158730159E-2</v>
      </c>
      <c r="W12" s="19">
        <v>0</v>
      </c>
      <c r="X12" s="19">
        <v>2.53164556962025E-2</v>
      </c>
      <c r="Y12" s="19">
        <v>0</v>
      </c>
      <c r="Z12" s="19">
        <v>0</v>
      </c>
      <c r="AA12" s="19">
        <v>1.1111111111111099E-2</v>
      </c>
      <c r="AB12" s="19"/>
      <c r="AC12" s="19">
        <v>3.2331454599631E-2</v>
      </c>
      <c r="AD12" s="19">
        <v>5.5073354969343898E-3</v>
      </c>
      <c r="AE12" s="19">
        <v>3.9842904411859302E-2</v>
      </c>
      <c r="AF12" s="19"/>
      <c r="AG12" s="19">
        <v>1.76164324093919E-2</v>
      </c>
      <c r="AH12" s="19">
        <v>3.1415948430462701E-3</v>
      </c>
      <c r="AI12" s="19">
        <v>1.8317823908105501E-2</v>
      </c>
      <c r="AJ12" s="19">
        <v>0.20363788954449299</v>
      </c>
      <c r="AK12" s="19">
        <v>6.6619874945863702E-2</v>
      </c>
      <c r="AL12" s="19"/>
      <c r="AM12" s="19">
        <v>6.8171907110543106E-2</v>
      </c>
      <c r="AN12" s="19">
        <v>2.51806365804026E-2</v>
      </c>
      <c r="AO12" s="19">
        <v>1.5260812987430801E-2</v>
      </c>
      <c r="AP12" s="19">
        <v>0</v>
      </c>
      <c r="AQ12" s="19">
        <v>0</v>
      </c>
      <c r="AR12" s="19"/>
      <c r="AS12" s="19">
        <v>2.3195870155174901E-2</v>
      </c>
      <c r="AT12" s="19">
        <v>1.16589752664199E-2</v>
      </c>
      <c r="AU12" s="19">
        <v>1.9229484166659899E-2</v>
      </c>
      <c r="AV12" s="19">
        <v>1.85018766356875E-2</v>
      </c>
      <c r="AW12" s="19"/>
      <c r="AX12" s="19">
        <v>2.19881293198834E-2</v>
      </c>
      <c r="AY12" s="19"/>
      <c r="AZ12" s="19">
        <v>2.3334489065370199E-2</v>
      </c>
      <c r="BA12" s="19">
        <v>1.58890290853963E-2</v>
      </c>
      <c r="BB12" s="19">
        <v>1.44635974711835E-2</v>
      </c>
      <c r="BC12" s="19"/>
      <c r="BD12" s="19">
        <v>1.7255786805516898E-2</v>
      </c>
      <c r="BE12" s="19">
        <v>1.2686019244620801E-2</v>
      </c>
    </row>
    <row r="13" spans="2:57" x14ac:dyDescent="0.35">
      <c r="B13" s="16"/>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F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111</v>
      </c>
      <c r="E2" s="28"/>
      <c r="F2" s="28"/>
    </row>
    <row r="6" spans="2:6" ht="50" customHeight="1" x14ac:dyDescent="0.35">
      <c r="B6" s="20" t="s">
        <v>15</v>
      </c>
      <c r="C6" s="20" t="s">
        <v>273</v>
      </c>
      <c r="D6" s="20" t="s">
        <v>274</v>
      </c>
      <c r="E6" s="20" t="s">
        <v>275</v>
      </c>
    </row>
    <row r="7" spans="2:6" x14ac:dyDescent="0.35">
      <c r="B7" s="18" t="s">
        <v>103</v>
      </c>
      <c r="C7" s="17">
        <v>0.21334952417768099</v>
      </c>
      <c r="D7" s="17">
        <v>0.19059324186627</v>
      </c>
      <c r="E7" s="17">
        <v>0.20492851344417901</v>
      </c>
    </row>
    <row r="8" spans="2:6" x14ac:dyDescent="0.35">
      <c r="B8" s="18" t="s">
        <v>104</v>
      </c>
      <c r="C8" s="17">
        <v>0.50511565820138205</v>
      </c>
      <c r="D8" s="17">
        <v>0.48303806238858898</v>
      </c>
      <c r="E8" s="17">
        <v>0.455007718062445</v>
      </c>
    </row>
    <row r="9" spans="2:6" x14ac:dyDescent="0.35">
      <c r="B9" s="18" t="s">
        <v>106</v>
      </c>
      <c r="C9" s="17">
        <v>0.21460522858216699</v>
      </c>
      <c r="D9" s="17">
        <v>0.24258886072036601</v>
      </c>
      <c r="E9" s="17">
        <v>0.23703982553233999</v>
      </c>
    </row>
    <row r="10" spans="2:6" x14ac:dyDescent="0.35">
      <c r="B10" s="18" t="s">
        <v>107</v>
      </c>
      <c r="C10" s="17">
        <v>3.34659500335273E-2</v>
      </c>
      <c r="D10" s="17">
        <v>3.8015146004219701E-2</v>
      </c>
      <c r="E10" s="17">
        <v>4.8509196174178801E-2</v>
      </c>
    </row>
    <row r="11" spans="2:6" x14ac:dyDescent="0.35">
      <c r="B11" s="18" t="s">
        <v>81</v>
      </c>
      <c r="C11" s="17">
        <v>3.3463639005241998E-2</v>
      </c>
      <c r="D11" s="17">
        <v>4.5764689020555797E-2</v>
      </c>
      <c r="E11" s="17">
        <v>5.4514746786856E-2</v>
      </c>
    </row>
    <row r="12" spans="2:6" x14ac:dyDescent="0.35">
      <c r="B12" s="23" t="s">
        <v>108</v>
      </c>
      <c r="C12" s="21">
        <v>0.71846518237906298</v>
      </c>
      <c r="D12" s="21">
        <v>0.67363130425485895</v>
      </c>
      <c r="E12" s="21">
        <v>0.65993623150662495</v>
      </c>
    </row>
    <row r="13" spans="2:6" x14ac:dyDescent="0.35">
      <c r="B13" s="23" t="s">
        <v>109</v>
      </c>
      <c r="C13" s="21">
        <v>0.248071178615695</v>
      </c>
      <c r="D13" s="21">
        <v>0.28060400672458502</v>
      </c>
      <c r="E13" s="21">
        <v>0.28554902170651902</v>
      </c>
    </row>
    <row r="14" spans="2:6" x14ac:dyDescent="0.35">
      <c r="B14" s="23" t="s">
        <v>110</v>
      </c>
      <c r="C14" s="22">
        <v>0.47039400376336898</v>
      </c>
      <c r="D14" s="22">
        <v>0.39302729753027399</v>
      </c>
      <c r="E14" s="22">
        <v>0.37438720980010598</v>
      </c>
    </row>
    <row r="15" spans="2:6" x14ac:dyDescent="0.35">
      <c r="B15" s="16"/>
      <c r="C15" s="16"/>
      <c r="D15" s="16"/>
      <c r="E15" s="16"/>
    </row>
    <row r="16" spans="2:6" x14ac:dyDescent="0.35">
      <c r="B16" t="s">
        <v>86</v>
      </c>
    </row>
    <row r="17" spans="2:2" x14ac:dyDescent="0.35">
      <c r="B17" t="s">
        <v>87</v>
      </c>
    </row>
    <row r="21" spans="2:2" x14ac:dyDescent="0.3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E21"/>
  <sheetViews>
    <sheetView showGridLines="0" topLeftCell="A6"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0.20492851344417901</v>
      </c>
      <c r="D9" s="17">
        <v>0.28569562171212098</v>
      </c>
      <c r="E9" s="17">
        <v>0.158392428806235</v>
      </c>
      <c r="F9" s="17"/>
      <c r="G9" s="17">
        <v>0.30267564098446398</v>
      </c>
      <c r="H9" s="17">
        <v>0.26511563610431099</v>
      </c>
      <c r="I9" s="17">
        <v>0.193880759040538</v>
      </c>
      <c r="J9" s="17">
        <v>0.20270860797391901</v>
      </c>
      <c r="K9" s="17">
        <v>6.45632985860084E-2</v>
      </c>
      <c r="L9" s="17">
        <v>0.14128361037232301</v>
      </c>
      <c r="M9" s="17"/>
      <c r="N9" s="17">
        <v>0.19508226095213799</v>
      </c>
      <c r="O9" s="17">
        <v>0.20766992104530699</v>
      </c>
      <c r="P9" s="17">
        <v>0.26253727739155303</v>
      </c>
      <c r="Q9" s="17">
        <v>0.15241257272279199</v>
      </c>
      <c r="R9" s="17"/>
      <c r="S9" s="17">
        <v>0.27500000000000002</v>
      </c>
      <c r="T9" s="17">
        <v>0.17142857142857101</v>
      </c>
      <c r="U9" s="17">
        <v>0.14705882352941199</v>
      </c>
      <c r="V9" s="17">
        <v>0.25396825396825401</v>
      </c>
      <c r="W9" s="17">
        <v>0.186440677966102</v>
      </c>
      <c r="X9" s="17">
        <v>0.20253164556962</v>
      </c>
      <c r="Y9" s="17">
        <v>0.2</v>
      </c>
      <c r="Z9" s="17">
        <v>0.162790697674419</v>
      </c>
      <c r="AA9" s="17">
        <v>0.2</v>
      </c>
      <c r="AB9" s="17"/>
      <c r="AC9" s="17">
        <v>0.195063774927072</v>
      </c>
      <c r="AD9" s="17">
        <v>0.20696968990258399</v>
      </c>
      <c r="AE9" s="17">
        <v>0.19472201985635501</v>
      </c>
      <c r="AF9" s="17"/>
      <c r="AG9" s="17">
        <v>0.19078710451487499</v>
      </c>
      <c r="AH9" s="17">
        <v>0.23251610768605099</v>
      </c>
      <c r="AI9" s="17">
        <v>0.14285983128591601</v>
      </c>
      <c r="AJ9" s="17">
        <v>0.38833271959647497</v>
      </c>
      <c r="AK9" s="17">
        <v>0.16933728951337401</v>
      </c>
      <c r="AL9" s="17"/>
      <c r="AM9" s="17">
        <v>0.20545557040562501</v>
      </c>
      <c r="AN9" s="17">
        <v>0.227600716727441</v>
      </c>
      <c r="AO9" s="17">
        <v>0.20916256804047101</v>
      </c>
      <c r="AP9" s="17">
        <v>0.20246044739111599</v>
      </c>
      <c r="AQ9" s="17">
        <v>0.338288369238117</v>
      </c>
      <c r="AR9" s="17"/>
      <c r="AS9" s="17">
        <v>0.172904043283786</v>
      </c>
      <c r="AT9" s="17">
        <v>0.27718393800190999</v>
      </c>
      <c r="AU9" s="17">
        <v>0.118309011737199</v>
      </c>
      <c r="AV9" s="17">
        <v>0.21441513458296799</v>
      </c>
      <c r="AW9" s="17"/>
      <c r="AX9" s="17">
        <v>0.214813718238787</v>
      </c>
      <c r="AY9" s="17"/>
      <c r="AZ9" s="17">
        <v>0.23202654375315601</v>
      </c>
      <c r="BA9" s="17">
        <v>0.240922798377561</v>
      </c>
      <c r="BB9" s="17">
        <v>0.141237808353644</v>
      </c>
      <c r="BC9" s="17"/>
      <c r="BD9" s="17">
        <v>0.21137589747702301</v>
      </c>
      <c r="BE9" s="17">
        <v>0.228591325137774</v>
      </c>
    </row>
    <row r="10" spans="2:57" x14ac:dyDescent="0.35">
      <c r="B10" s="18" t="s">
        <v>104</v>
      </c>
      <c r="C10" s="17">
        <v>0.455007718062445</v>
      </c>
      <c r="D10" s="17">
        <v>0.39706269622720403</v>
      </c>
      <c r="E10" s="17">
        <v>0.49122493995643202</v>
      </c>
      <c r="F10" s="17"/>
      <c r="G10" s="17">
        <v>0.46660115837167299</v>
      </c>
      <c r="H10" s="17">
        <v>0.44020123189222499</v>
      </c>
      <c r="I10" s="17">
        <v>0.44675714935369998</v>
      </c>
      <c r="J10" s="17">
        <v>0.42525768826783999</v>
      </c>
      <c r="K10" s="17">
        <v>0.54441213326772497</v>
      </c>
      <c r="L10" s="17">
        <v>0.40991539996169801</v>
      </c>
      <c r="M10" s="17"/>
      <c r="N10" s="17">
        <v>0.443814905853749</v>
      </c>
      <c r="O10" s="17">
        <v>0.480556687347655</v>
      </c>
      <c r="P10" s="17">
        <v>0.42601062593810102</v>
      </c>
      <c r="Q10" s="17">
        <v>0.49734077662204801</v>
      </c>
      <c r="R10" s="17"/>
      <c r="S10" s="17">
        <v>0.42499999999999999</v>
      </c>
      <c r="T10" s="17">
        <v>0.46666666666666701</v>
      </c>
      <c r="U10" s="17">
        <v>0.47058823529411797</v>
      </c>
      <c r="V10" s="17">
        <v>0.46031746031746001</v>
      </c>
      <c r="W10" s="17">
        <v>0.45762711864406802</v>
      </c>
      <c r="X10" s="17">
        <v>0.455696202531646</v>
      </c>
      <c r="Y10" s="17">
        <v>0.5</v>
      </c>
      <c r="Z10" s="17">
        <v>0.48837209302325602</v>
      </c>
      <c r="AA10" s="17">
        <v>0.41111111111111098</v>
      </c>
      <c r="AB10" s="17"/>
      <c r="AC10" s="17">
        <v>0.457689637103324</v>
      </c>
      <c r="AD10" s="17">
        <v>0.47223837689878101</v>
      </c>
      <c r="AE10" s="17">
        <v>0.395852181257491</v>
      </c>
      <c r="AF10" s="17"/>
      <c r="AG10" s="17">
        <v>0.476106428544672</v>
      </c>
      <c r="AH10" s="17">
        <v>0.43251745876383801</v>
      </c>
      <c r="AI10" s="17">
        <v>0.45599965637850898</v>
      </c>
      <c r="AJ10" s="17">
        <v>0.18883113101711901</v>
      </c>
      <c r="AK10" s="17">
        <v>0.37620610144236299</v>
      </c>
      <c r="AL10" s="17"/>
      <c r="AM10" s="17">
        <v>0.378365984652976</v>
      </c>
      <c r="AN10" s="17">
        <v>0.38517647732989602</v>
      </c>
      <c r="AO10" s="17">
        <v>0.44314552795357198</v>
      </c>
      <c r="AP10" s="17">
        <v>0.51103544335821605</v>
      </c>
      <c r="AQ10" s="17">
        <v>0.44653806057871698</v>
      </c>
      <c r="AR10" s="17"/>
      <c r="AS10" s="17">
        <v>0.47989654082416999</v>
      </c>
      <c r="AT10" s="17">
        <v>0.41943772300588</v>
      </c>
      <c r="AU10" s="17">
        <v>0.46899727932152602</v>
      </c>
      <c r="AV10" s="17">
        <v>0.47499536478068199</v>
      </c>
      <c r="AW10" s="17"/>
      <c r="AX10" s="17">
        <v>0.442778379193558</v>
      </c>
      <c r="AY10" s="17"/>
      <c r="AZ10" s="17">
        <v>0.46585192425542199</v>
      </c>
      <c r="BA10" s="17">
        <v>0.43203286415644399</v>
      </c>
      <c r="BB10" s="17">
        <v>0.47934571998716802</v>
      </c>
      <c r="BC10" s="17"/>
      <c r="BD10" s="17">
        <v>0.45175332944949798</v>
      </c>
      <c r="BE10" s="17">
        <v>0.44521679813794002</v>
      </c>
    </row>
    <row r="11" spans="2:57" x14ac:dyDescent="0.35">
      <c r="B11" s="18" t="s">
        <v>106</v>
      </c>
      <c r="C11" s="17">
        <v>0.23703982553233999</v>
      </c>
      <c r="D11" s="17">
        <v>0.205202530142164</v>
      </c>
      <c r="E11" s="17">
        <v>0.25687807101048299</v>
      </c>
      <c r="F11" s="17"/>
      <c r="G11" s="17">
        <v>0.19120648438954799</v>
      </c>
      <c r="H11" s="17">
        <v>0.216077268281364</v>
      </c>
      <c r="I11" s="17">
        <v>0.25925735384267101</v>
      </c>
      <c r="J11" s="17">
        <v>0.272593032198716</v>
      </c>
      <c r="K11" s="17">
        <v>0.218530227610678</v>
      </c>
      <c r="L11" s="17">
        <v>0.25764562959506998</v>
      </c>
      <c r="M11" s="17"/>
      <c r="N11" s="17">
        <v>0.256536466629806</v>
      </c>
      <c r="O11" s="17">
        <v>0.21116184000798299</v>
      </c>
      <c r="P11" s="17">
        <v>0.22512494531871499</v>
      </c>
      <c r="Q11" s="17">
        <v>0.21714297639696101</v>
      </c>
      <c r="R11" s="17"/>
      <c r="S11" s="17">
        <v>0.20833333333333301</v>
      </c>
      <c r="T11" s="17">
        <v>0.25714285714285701</v>
      </c>
      <c r="U11" s="17">
        <v>0.23529411764705899</v>
      </c>
      <c r="V11" s="17">
        <v>0.238095238095238</v>
      </c>
      <c r="W11" s="17">
        <v>0.23728813559322001</v>
      </c>
      <c r="X11" s="17">
        <v>0.227848101265823</v>
      </c>
      <c r="Y11" s="17">
        <v>0.2</v>
      </c>
      <c r="Z11" s="17">
        <v>0.27906976744186002</v>
      </c>
      <c r="AA11" s="17">
        <v>0.266666666666667</v>
      </c>
      <c r="AB11" s="17"/>
      <c r="AC11" s="17">
        <v>0.219807710254533</v>
      </c>
      <c r="AD11" s="17">
        <v>0.24036332995972101</v>
      </c>
      <c r="AE11" s="17">
        <v>0.25598965446497801</v>
      </c>
      <c r="AF11" s="17"/>
      <c r="AG11" s="17">
        <v>0.22798522579185099</v>
      </c>
      <c r="AH11" s="17">
        <v>0.24303702588367099</v>
      </c>
      <c r="AI11" s="17">
        <v>0.27834305961568001</v>
      </c>
      <c r="AJ11" s="17">
        <v>0.21919825984191299</v>
      </c>
      <c r="AK11" s="17">
        <v>0.30563633324170397</v>
      </c>
      <c r="AL11" s="17"/>
      <c r="AM11" s="17">
        <v>0.26603112998935802</v>
      </c>
      <c r="AN11" s="17">
        <v>0.269946833867313</v>
      </c>
      <c r="AO11" s="17">
        <v>0.24536525650916599</v>
      </c>
      <c r="AP11" s="17">
        <v>0.206808234441553</v>
      </c>
      <c r="AQ11" s="17">
        <v>0.13655877997077601</v>
      </c>
      <c r="AR11" s="17"/>
      <c r="AS11" s="17">
        <v>0.20060778551733899</v>
      </c>
      <c r="AT11" s="17">
        <v>0.216558668083492</v>
      </c>
      <c r="AU11" s="17">
        <v>0.30906365044085499</v>
      </c>
      <c r="AV11" s="17">
        <v>0.24612382021598</v>
      </c>
      <c r="AW11" s="17"/>
      <c r="AX11" s="17">
        <v>0.24767482197631199</v>
      </c>
      <c r="AY11" s="17"/>
      <c r="AZ11" s="17">
        <v>0.21346730623863699</v>
      </c>
      <c r="BA11" s="17">
        <v>0.23042711168096</v>
      </c>
      <c r="BB11" s="17">
        <v>0.26110388297326298</v>
      </c>
      <c r="BC11" s="17"/>
      <c r="BD11" s="17">
        <v>0.23047444316472299</v>
      </c>
      <c r="BE11" s="17">
        <v>0.243567666700268</v>
      </c>
    </row>
    <row r="12" spans="2:57" x14ac:dyDescent="0.35">
      <c r="B12" s="18" t="s">
        <v>107</v>
      </c>
      <c r="C12" s="17">
        <v>4.8509196174178801E-2</v>
      </c>
      <c r="D12" s="17">
        <v>6.9764490284018696E-2</v>
      </c>
      <c r="E12" s="17">
        <v>3.6236911136679102E-2</v>
      </c>
      <c r="F12" s="17"/>
      <c r="G12" s="17">
        <v>2.5149927628323899E-2</v>
      </c>
      <c r="H12" s="17">
        <v>3.6691901937802501E-2</v>
      </c>
      <c r="I12" s="17">
        <v>4.3448214143540199E-2</v>
      </c>
      <c r="J12" s="17">
        <v>5.8787256653570298E-2</v>
      </c>
      <c r="K12" s="17">
        <v>7.1102412631808401E-2</v>
      </c>
      <c r="L12" s="17">
        <v>8.5571311533186006E-2</v>
      </c>
      <c r="M12" s="17"/>
      <c r="N12" s="17">
        <v>6.2256720123052001E-2</v>
      </c>
      <c r="O12" s="17">
        <v>3.52694432869557E-2</v>
      </c>
      <c r="P12" s="17">
        <v>3.6450210277340502E-2</v>
      </c>
      <c r="Q12" s="17">
        <v>3.1667166299856303E-2</v>
      </c>
      <c r="R12" s="17"/>
      <c r="S12" s="17">
        <v>4.1666666666666699E-2</v>
      </c>
      <c r="T12" s="17">
        <v>5.7142857142857099E-2</v>
      </c>
      <c r="U12" s="17">
        <v>5.8823529411764698E-2</v>
      </c>
      <c r="V12" s="17">
        <v>1.58730158730159E-2</v>
      </c>
      <c r="W12" s="17">
        <v>8.4745762711864403E-2</v>
      </c>
      <c r="X12" s="17">
        <v>5.0632911392405097E-2</v>
      </c>
      <c r="Y12" s="17">
        <v>2.8571428571428598E-2</v>
      </c>
      <c r="Z12" s="17">
        <v>4.6511627906976702E-2</v>
      </c>
      <c r="AA12" s="17">
        <v>5.5555555555555601E-2</v>
      </c>
      <c r="AB12" s="17"/>
      <c r="AC12" s="17">
        <v>4.9142370037761098E-2</v>
      </c>
      <c r="AD12" s="17">
        <v>5.5577747533409598E-2</v>
      </c>
      <c r="AE12" s="17">
        <v>3.7913916412562997E-2</v>
      </c>
      <c r="AF12" s="17"/>
      <c r="AG12" s="17">
        <v>5.6609233902775703E-2</v>
      </c>
      <c r="AH12" s="17">
        <v>5.0700398457505499E-2</v>
      </c>
      <c r="AI12" s="17">
        <v>8.5751571262120199E-2</v>
      </c>
      <c r="AJ12" s="17">
        <v>0</v>
      </c>
      <c r="AK12" s="17">
        <v>1.9491126536585399E-2</v>
      </c>
      <c r="AL12" s="17"/>
      <c r="AM12" s="17">
        <v>5.0811651867650597E-2</v>
      </c>
      <c r="AN12" s="17">
        <v>3.4457768091481399E-2</v>
      </c>
      <c r="AO12" s="17">
        <v>6.0346736687512698E-2</v>
      </c>
      <c r="AP12" s="17">
        <v>4.1177185357584897E-2</v>
      </c>
      <c r="AQ12" s="17">
        <v>3.9307395106195298E-2</v>
      </c>
      <c r="AR12" s="17"/>
      <c r="AS12" s="17">
        <v>5.3870210721597797E-2</v>
      </c>
      <c r="AT12" s="17">
        <v>6.74113858734018E-2</v>
      </c>
      <c r="AU12" s="17">
        <v>1.8797580133180902E-2</v>
      </c>
      <c r="AV12" s="17">
        <v>3.7158710362126202E-2</v>
      </c>
      <c r="AW12" s="17"/>
      <c r="AX12" s="17">
        <v>4.5302996425450603E-2</v>
      </c>
      <c r="AY12" s="17"/>
      <c r="AZ12" s="17">
        <v>2.28666676482112E-2</v>
      </c>
      <c r="BA12" s="17">
        <v>5.0990472393201099E-2</v>
      </c>
      <c r="BB12" s="17">
        <v>7.0348594264169895E-2</v>
      </c>
      <c r="BC12" s="17"/>
      <c r="BD12" s="17">
        <v>4.0100059353500597E-2</v>
      </c>
      <c r="BE12" s="17">
        <v>5.9859725169874999E-2</v>
      </c>
    </row>
    <row r="13" spans="2:57" x14ac:dyDescent="0.35">
      <c r="B13" s="18" t="s">
        <v>81</v>
      </c>
      <c r="C13" s="17">
        <v>5.4514746786856E-2</v>
      </c>
      <c r="D13" s="17">
        <v>4.2274661634492602E-2</v>
      </c>
      <c r="E13" s="17">
        <v>5.7267649090171603E-2</v>
      </c>
      <c r="F13" s="17"/>
      <c r="G13" s="17">
        <v>1.43667886259912E-2</v>
      </c>
      <c r="H13" s="17">
        <v>4.1913961784297099E-2</v>
      </c>
      <c r="I13" s="17">
        <v>5.6656523619551299E-2</v>
      </c>
      <c r="J13" s="17">
        <v>4.0653414905954602E-2</v>
      </c>
      <c r="K13" s="17">
        <v>0.10139192790378</v>
      </c>
      <c r="L13" s="17">
        <v>0.105584048537723</v>
      </c>
      <c r="M13" s="17"/>
      <c r="N13" s="17">
        <v>4.23096464412554E-2</v>
      </c>
      <c r="O13" s="17">
        <v>6.5342108312099301E-2</v>
      </c>
      <c r="P13" s="17">
        <v>4.9876941074290797E-2</v>
      </c>
      <c r="Q13" s="17">
        <v>0.101436507958343</v>
      </c>
      <c r="R13" s="17"/>
      <c r="S13" s="17">
        <v>0.05</v>
      </c>
      <c r="T13" s="17">
        <v>4.7619047619047603E-2</v>
      </c>
      <c r="U13" s="17">
        <v>8.8235294117647106E-2</v>
      </c>
      <c r="V13" s="17">
        <v>3.17460317460318E-2</v>
      </c>
      <c r="W13" s="17">
        <v>3.3898305084745797E-2</v>
      </c>
      <c r="X13" s="17">
        <v>6.3291139240506306E-2</v>
      </c>
      <c r="Y13" s="17">
        <v>7.1428571428571397E-2</v>
      </c>
      <c r="Z13" s="17">
        <v>2.32558139534884E-2</v>
      </c>
      <c r="AA13" s="17">
        <v>6.6666666666666693E-2</v>
      </c>
      <c r="AB13" s="17"/>
      <c r="AC13" s="17">
        <v>7.8296507677310098E-2</v>
      </c>
      <c r="AD13" s="17">
        <v>2.48508557055045E-2</v>
      </c>
      <c r="AE13" s="17">
        <v>0.115522228008613</v>
      </c>
      <c r="AF13" s="17"/>
      <c r="AG13" s="17">
        <v>4.8512007245826903E-2</v>
      </c>
      <c r="AH13" s="17">
        <v>4.1229009208935199E-2</v>
      </c>
      <c r="AI13" s="17">
        <v>3.7045881457775202E-2</v>
      </c>
      <c r="AJ13" s="17">
        <v>0.20363788954449299</v>
      </c>
      <c r="AK13" s="17">
        <v>0.129329149265974</v>
      </c>
      <c r="AL13" s="17"/>
      <c r="AM13" s="17">
        <v>9.9335663084390499E-2</v>
      </c>
      <c r="AN13" s="17">
        <v>8.2818203983869507E-2</v>
      </c>
      <c r="AO13" s="17">
        <v>4.1979910809278098E-2</v>
      </c>
      <c r="AP13" s="17">
        <v>3.8518689451530599E-2</v>
      </c>
      <c r="AQ13" s="17">
        <v>3.9307395106195298E-2</v>
      </c>
      <c r="AR13" s="17"/>
      <c r="AS13" s="17">
        <v>9.2721419653106998E-2</v>
      </c>
      <c r="AT13" s="17">
        <v>1.9408285035316299E-2</v>
      </c>
      <c r="AU13" s="17">
        <v>8.4832478367238395E-2</v>
      </c>
      <c r="AV13" s="17">
        <v>2.73069700582435E-2</v>
      </c>
      <c r="AW13" s="17"/>
      <c r="AX13" s="17">
        <v>4.9430084165892001E-2</v>
      </c>
      <c r="AY13" s="17"/>
      <c r="AZ13" s="17">
        <v>6.5787558104574304E-2</v>
      </c>
      <c r="BA13" s="17">
        <v>4.5626753391833599E-2</v>
      </c>
      <c r="BB13" s="17">
        <v>4.79639944217558E-2</v>
      </c>
      <c r="BC13" s="17"/>
      <c r="BD13" s="17">
        <v>6.6296270555255499E-2</v>
      </c>
      <c r="BE13" s="17">
        <v>2.2764484854143601E-2</v>
      </c>
    </row>
    <row r="14" spans="2:57" x14ac:dyDescent="0.35">
      <c r="B14" s="18" t="s">
        <v>108</v>
      </c>
      <c r="C14" s="21">
        <v>0.65993623150662495</v>
      </c>
      <c r="D14" s="21">
        <v>0.68275831793932495</v>
      </c>
      <c r="E14" s="21">
        <v>0.64961736876266696</v>
      </c>
      <c r="F14" s="21"/>
      <c r="G14" s="21">
        <v>0.76927679935613702</v>
      </c>
      <c r="H14" s="21">
        <v>0.70531686799653603</v>
      </c>
      <c r="I14" s="21">
        <v>0.64063790839423795</v>
      </c>
      <c r="J14" s="21">
        <v>0.62796629624175904</v>
      </c>
      <c r="K14" s="21">
        <v>0.60897543185373304</v>
      </c>
      <c r="L14" s="21">
        <v>0.55119901033402097</v>
      </c>
      <c r="M14" s="21"/>
      <c r="N14" s="21">
        <v>0.63889716680588604</v>
      </c>
      <c r="O14" s="21">
        <v>0.68822660839296201</v>
      </c>
      <c r="P14" s="21">
        <v>0.68854790332965299</v>
      </c>
      <c r="Q14" s="21">
        <v>0.64975334934483997</v>
      </c>
      <c r="R14" s="21"/>
      <c r="S14" s="21">
        <v>0.7</v>
      </c>
      <c r="T14" s="21">
        <v>0.63809523809523805</v>
      </c>
      <c r="U14" s="21">
        <v>0.61764705882352899</v>
      </c>
      <c r="V14" s="21">
        <v>0.71428571428571397</v>
      </c>
      <c r="W14" s="21">
        <v>0.644067796610169</v>
      </c>
      <c r="X14" s="21">
        <v>0.658227848101266</v>
      </c>
      <c r="Y14" s="21">
        <v>0.7</v>
      </c>
      <c r="Z14" s="21">
        <v>0.65116279069767402</v>
      </c>
      <c r="AA14" s="21">
        <v>0.61111111111111105</v>
      </c>
      <c r="AB14" s="21"/>
      <c r="AC14" s="21">
        <v>0.65275341203039605</v>
      </c>
      <c r="AD14" s="21">
        <v>0.67920806680136503</v>
      </c>
      <c r="AE14" s="21">
        <v>0.59057420111384595</v>
      </c>
      <c r="AF14" s="21"/>
      <c r="AG14" s="21">
        <v>0.66689353305954602</v>
      </c>
      <c r="AH14" s="21">
        <v>0.66503356644988898</v>
      </c>
      <c r="AI14" s="21">
        <v>0.59885948766442498</v>
      </c>
      <c r="AJ14" s="21">
        <v>0.57716385061359399</v>
      </c>
      <c r="AK14" s="21">
        <v>0.54554339095573601</v>
      </c>
      <c r="AL14" s="21"/>
      <c r="AM14" s="21">
        <v>0.583821555058601</v>
      </c>
      <c r="AN14" s="21">
        <v>0.61277719405733599</v>
      </c>
      <c r="AO14" s="21">
        <v>0.65230809599404305</v>
      </c>
      <c r="AP14" s="21">
        <v>0.71349589074933195</v>
      </c>
      <c r="AQ14" s="21">
        <v>0.78482642981683404</v>
      </c>
      <c r="AR14" s="21"/>
      <c r="AS14" s="21">
        <v>0.65280058410795605</v>
      </c>
      <c r="AT14" s="21">
        <v>0.69662166100778999</v>
      </c>
      <c r="AU14" s="21">
        <v>0.58730629105872501</v>
      </c>
      <c r="AV14" s="21">
        <v>0.68941049936364995</v>
      </c>
      <c r="AW14" s="21"/>
      <c r="AX14" s="21">
        <v>0.65759209743234504</v>
      </c>
      <c r="AY14" s="21"/>
      <c r="AZ14" s="21">
        <v>0.697878468008578</v>
      </c>
      <c r="BA14" s="21">
        <v>0.67295566253400496</v>
      </c>
      <c r="BB14" s="21">
        <v>0.62058352834081099</v>
      </c>
      <c r="BC14" s="21"/>
      <c r="BD14" s="21">
        <v>0.66312922692652099</v>
      </c>
      <c r="BE14" s="21">
        <v>0.67380812327571404</v>
      </c>
    </row>
    <row r="15" spans="2:57" x14ac:dyDescent="0.35">
      <c r="B15" s="18" t="s">
        <v>109</v>
      </c>
      <c r="C15" s="21">
        <v>0.28554902170651902</v>
      </c>
      <c r="D15" s="21">
        <v>0.27496702042618199</v>
      </c>
      <c r="E15" s="21">
        <v>0.29311498214716197</v>
      </c>
      <c r="F15" s="21"/>
      <c r="G15" s="21">
        <v>0.21635641201787201</v>
      </c>
      <c r="H15" s="21">
        <v>0.25276917021916701</v>
      </c>
      <c r="I15" s="21">
        <v>0.30270556798621101</v>
      </c>
      <c r="J15" s="21">
        <v>0.33138028885228699</v>
      </c>
      <c r="K15" s="21">
        <v>0.28963264024248703</v>
      </c>
      <c r="L15" s="21">
        <v>0.34321694112825601</v>
      </c>
      <c r="M15" s="21"/>
      <c r="N15" s="21">
        <v>0.318793186752858</v>
      </c>
      <c r="O15" s="21">
        <v>0.24643128329493899</v>
      </c>
      <c r="P15" s="21">
        <v>0.26157515559605599</v>
      </c>
      <c r="Q15" s="21">
        <v>0.248810142696817</v>
      </c>
      <c r="R15" s="21"/>
      <c r="S15" s="21">
        <v>0.25</v>
      </c>
      <c r="T15" s="21">
        <v>0.314285714285714</v>
      </c>
      <c r="U15" s="21">
        <v>0.29411764705882398</v>
      </c>
      <c r="V15" s="21">
        <v>0.25396825396825401</v>
      </c>
      <c r="W15" s="21">
        <v>0.322033898305085</v>
      </c>
      <c r="X15" s="21">
        <v>0.278481012658228</v>
      </c>
      <c r="Y15" s="21">
        <v>0.22857142857142901</v>
      </c>
      <c r="Z15" s="21">
        <v>0.32558139534883701</v>
      </c>
      <c r="AA15" s="21">
        <v>0.32222222222222202</v>
      </c>
      <c r="AB15" s="21"/>
      <c r="AC15" s="21">
        <v>0.268950080292294</v>
      </c>
      <c r="AD15" s="21">
        <v>0.29594107749313098</v>
      </c>
      <c r="AE15" s="21">
        <v>0.29390357087754099</v>
      </c>
      <c r="AF15" s="21"/>
      <c r="AG15" s="21">
        <v>0.28459445969462699</v>
      </c>
      <c r="AH15" s="21">
        <v>0.293737424341176</v>
      </c>
      <c r="AI15" s="21">
        <v>0.36409463087779997</v>
      </c>
      <c r="AJ15" s="21">
        <v>0.21919825984191299</v>
      </c>
      <c r="AK15" s="21">
        <v>0.325127459778289</v>
      </c>
      <c r="AL15" s="21"/>
      <c r="AM15" s="21">
        <v>0.31684278185700898</v>
      </c>
      <c r="AN15" s="21">
        <v>0.30440460195879399</v>
      </c>
      <c r="AO15" s="21">
        <v>0.30571199319667902</v>
      </c>
      <c r="AP15" s="21">
        <v>0.24798541979913799</v>
      </c>
      <c r="AQ15" s="21">
        <v>0.175866175076971</v>
      </c>
      <c r="AR15" s="21"/>
      <c r="AS15" s="21">
        <v>0.25447799623893702</v>
      </c>
      <c r="AT15" s="21">
        <v>0.28397005395689301</v>
      </c>
      <c r="AU15" s="21">
        <v>0.32786123057403599</v>
      </c>
      <c r="AV15" s="21">
        <v>0.28328253057810598</v>
      </c>
      <c r="AW15" s="21"/>
      <c r="AX15" s="21">
        <v>0.29297781840176301</v>
      </c>
      <c r="AY15" s="21"/>
      <c r="AZ15" s="21">
        <v>0.23633397388684799</v>
      </c>
      <c r="BA15" s="21">
        <v>0.28141758407416101</v>
      </c>
      <c r="BB15" s="21">
        <v>0.33145247723743299</v>
      </c>
      <c r="BC15" s="21"/>
      <c r="BD15" s="21">
        <v>0.27057450251822401</v>
      </c>
      <c r="BE15" s="21">
        <v>0.303427391870143</v>
      </c>
    </row>
    <row r="16" spans="2:57" x14ac:dyDescent="0.35">
      <c r="B16" s="18" t="s">
        <v>110</v>
      </c>
      <c r="C16" s="22">
        <v>0.37438720980010598</v>
      </c>
      <c r="D16" s="22">
        <v>0.40779129751314303</v>
      </c>
      <c r="E16" s="22">
        <v>0.35650238661550498</v>
      </c>
      <c r="F16" s="22"/>
      <c r="G16" s="22">
        <v>0.55292038733826399</v>
      </c>
      <c r="H16" s="22">
        <v>0.45254769777736897</v>
      </c>
      <c r="I16" s="22">
        <v>0.337932340408027</v>
      </c>
      <c r="J16" s="22">
        <v>0.296586007389472</v>
      </c>
      <c r="K16" s="22">
        <v>0.31934279161124601</v>
      </c>
      <c r="L16" s="22">
        <v>0.20798206920576501</v>
      </c>
      <c r="M16" s="22"/>
      <c r="N16" s="22">
        <v>0.32010398005302798</v>
      </c>
      <c r="O16" s="22">
        <v>0.441795325098023</v>
      </c>
      <c r="P16" s="22">
        <v>0.426972747733597</v>
      </c>
      <c r="Q16" s="22">
        <v>0.40094320664802302</v>
      </c>
      <c r="R16" s="22"/>
      <c r="S16" s="22">
        <v>0.45</v>
      </c>
      <c r="T16" s="22">
        <v>0.32380952380952399</v>
      </c>
      <c r="U16" s="22">
        <v>0.32352941176470601</v>
      </c>
      <c r="V16" s="22">
        <v>0.46031746031746001</v>
      </c>
      <c r="W16" s="22">
        <v>0.322033898305085</v>
      </c>
      <c r="X16" s="22">
        <v>0.379746835443038</v>
      </c>
      <c r="Y16" s="22">
        <v>0.47142857142857097</v>
      </c>
      <c r="Z16" s="22">
        <v>0.32558139534883701</v>
      </c>
      <c r="AA16" s="22">
        <v>0.28888888888888897</v>
      </c>
      <c r="AB16" s="22"/>
      <c r="AC16" s="22">
        <v>0.38380333173810199</v>
      </c>
      <c r="AD16" s="22">
        <v>0.383266989308234</v>
      </c>
      <c r="AE16" s="22">
        <v>0.29667063023630502</v>
      </c>
      <c r="AF16" s="22"/>
      <c r="AG16" s="22">
        <v>0.38229907336491997</v>
      </c>
      <c r="AH16" s="22">
        <v>0.37129614210871198</v>
      </c>
      <c r="AI16" s="22">
        <v>0.23476485678662501</v>
      </c>
      <c r="AJ16" s="22">
        <v>0.357965590771681</v>
      </c>
      <c r="AK16" s="22">
        <v>0.22041593117744701</v>
      </c>
      <c r="AL16" s="22"/>
      <c r="AM16" s="22">
        <v>0.26697877320159202</v>
      </c>
      <c r="AN16" s="22">
        <v>0.30837259209854201</v>
      </c>
      <c r="AO16" s="22">
        <v>0.34659610279736502</v>
      </c>
      <c r="AP16" s="22">
        <v>0.46551047095019399</v>
      </c>
      <c r="AQ16" s="22">
        <v>0.60896025473986304</v>
      </c>
      <c r="AR16" s="22"/>
      <c r="AS16" s="22">
        <v>0.39832258786901997</v>
      </c>
      <c r="AT16" s="22">
        <v>0.41265160705089698</v>
      </c>
      <c r="AU16" s="22">
        <v>0.25944506048468902</v>
      </c>
      <c r="AV16" s="22">
        <v>0.40612796878554303</v>
      </c>
      <c r="AW16" s="22"/>
      <c r="AX16" s="22">
        <v>0.36461427903058302</v>
      </c>
      <c r="AY16" s="22"/>
      <c r="AZ16" s="22">
        <v>0.46154449412172999</v>
      </c>
      <c r="BA16" s="22">
        <v>0.39153807845984401</v>
      </c>
      <c r="BB16" s="22">
        <v>0.289131051103379</v>
      </c>
      <c r="BC16" s="22"/>
      <c r="BD16" s="22">
        <v>0.39255472440829697</v>
      </c>
      <c r="BE16" s="22">
        <v>0.37038073140557098</v>
      </c>
    </row>
    <row r="17" spans="2:2" x14ac:dyDescent="0.35">
      <c r="B17" s="16"/>
    </row>
    <row r="18" spans="2:2" x14ac:dyDescent="0.35">
      <c r="B18" t="s">
        <v>86</v>
      </c>
    </row>
    <row r="19" spans="2:2" x14ac:dyDescent="0.35">
      <c r="B19" t="s">
        <v>87</v>
      </c>
    </row>
    <row r="21" spans="2:2" x14ac:dyDescent="0.35">
      <c r="B2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E21"/>
  <sheetViews>
    <sheetView showGridLines="0" topLeftCell="A6"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0.19059324186627</v>
      </c>
      <c r="D9" s="17">
        <v>0.25532886086491902</v>
      </c>
      <c r="E9" s="17">
        <v>0.15341797235712201</v>
      </c>
      <c r="F9" s="17"/>
      <c r="G9" s="17">
        <v>0.28538737735389402</v>
      </c>
      <c r="H9" s="17">
        <v>0.25933986032376699</v>
      </c>
      <c r="I9" s="17">
        <v>0.20064700949232001</v>
      </c>
      <c r="J9" s="17">
        <v>0.150114807546913</v>
      </c>
      <c r="K9" s="17">
        <v>6.9421959033192399E-2</v>
      </c>
      <c r="L9" s="17">
        <v>5.7775338844653697E-2</v>
      </c>
      <c r="M9" s="17"/>
      <c r="N9" s="17">
        <v>0.176454164052715</v>
      </c>
      <c r="O9" s="17">
        <v>0.20330353396550599</v>
      </c>
      <c r="P9" s="17">
        <v>0.24916918446122199</v>
      </c>
      <c r="Q9" s="17">
        <v>0.13260253039442299</v>
      </c>
      <c r="R9" s="17"/>
      <c r="S9" s="17">
        <v>0.25833333333333303</v>
      </c>
      <c r="T9" s="17">
        <v>0.17142857142857101</v>
      </c>
      <c r="U9" s="17">
        <v>0.14705882352941199</v>
      </c>
      <c r="V9" s="17">
        <v>0.206349206349206</v>
      </c>
      <c r="W9" s="17">
        <v>0.101694915254237</v>
      </c>
      <c r="X9" s="17">
        <v>0.240506329113924</v>
      </c>
      <c r="Y9" s="17">
        <v>0.2</v>
      </c>
      <c r="Z9" s="17">
        <v>0.186046511627907</v>
      </c>
      <c r="AA9" s="17">
        <v>0.16666666666666699</v>
      </c>
      <c r="AB9" s="17"/>
      <c r="AC9" s="17">
        <v>0.161929138943184</v>
      </c>
      <c r="AD9" s="17">
        <v>0.20544728392483499</v>
      </c>
      <c r="AE9" s="17">
        <v>0.19559970952254399</v>
      </c>
      <c r="AF9" s="17"/>
      <c r="AG9" s="17">
        <v>0.16564494363632901</v>
      </c>
      <c r="AH9" s="17">
        <v>0.20723841916456601</v>
      </c>
      <c r="AI9" s="17">
        <v>0.121380745237226</v>
      </c>
      <c r="AJ9" s="17">
        <v>0.60753097943838796</v>
      </c>
      <c r="AK9" s="17">
        <v>0.16518227634851099</v>
      </c>
      <c r="AL9" s="17"/>
      <c r="AM9" s="17">
        <v>0.181699455385157</v>
      </c>
      <c r="AN9" s="17">
        <v>0.19556086922416199</v>
      </c>
      <c r="AO9" s="17">
        <v>0.189421701163734</v>
      </c>
      <c r="AP9" s="17">
        <v>0.19911328517903601</v>
      </c>
      <c r="AQ9" s="17">
        <v>0.29898097413192098</v>
      </c>
      <c r="AR9" s="17"/>
      <c r="AS9" s="17">
        <v>0.14714621642416101</v>
      </c>
      <c r="AT9" s="17">
        <v>0.27805323584644398</v>
      </c>
      <c r="AU9" s="17">
        <v>8.4844447365416298E-2</v>
      </c>
      <c r="AV9" s="17">
        <v>0.21145999292811099</v>
      </c>
      <c r="AW9" s="17"/>
      <c r="AX9" s="17">
        <v>0.19204817281704101</v>
      </c>
      <c r="AY9" s="17"/>
      <c r="AZ9" s="17">
        <v>0.22684912366517401</v>
      </c>
      <c r="BA9" s="17">
        <v>0.219918071597176</v>
      </c>
      <c r="BB9" s="17">
        <v>0.12482585363083</v>
      </c>
      <c r="BC9" s="17"/>
      <c r="BD9" s="17">
        <v>0.19608791187059299</v>
      </c>
      <c r="BE9" s="17">
        <v>0.22411364690636701</v>
      </c>
    </row>
    <row r="10" spans="2:57" x14ac:dyDescent="0.35">
      <c r="B10" s="18" t="s">
        <v>104</v>
      </c>
      <c r="C10" s="17">
        <v>0.48303806238858898</v>
      </c>
      <c r="D10" s="17">
        <v>0.471843451418201</v>
      </c>
      <c r="E10" s="17">
        <v>0.48942180790616102</v>
      </c>
      <c r="F10" s="17"/>
      <c r="G10" s="17">
        <v>0.44140954865628801</v>
      </c>
      <c r="H10" s="17">
        <v>0.474236720148069</v>
      </c>
      <c r="I10" s="17">
        <v>0.47141295888304302</v>
      </c>
      <c r="J10" s="17">
        <v>0.471201593325349</v>
      </c>
      <c r="K10" s="17">
        <v>0.54333749976418</v>
      </c>
      <c r="L10" s="17">
        <v>0.54259827943595196</v>
      </c>
      <c r="M10" s="17"/>
      <c r="N10" s="17">
        <v>0.492702898832452</v>
      </c>
      <c r="O10" s="17">
        <v>0.49230049122478198</v>
      </c>
      <c r="P10" s="17">
        <v>0.368658246582107</v>
      </c>
      <c r="Q10" s="17">
        <v>0.56871846433485196</v>
      </c>
      <c r="R10" s="17"/>
      <c r="S10" s="17">
        <v>0.45833333333333298</v>
      </c>
      <c r="T10" s="17">
        <v>0.46666666666666701</v>
      </c>
      <c r="U10" s="17">
        <v>0.5</v>
      </c>
      <c r="V10" s="17">
        <v>0.41269841269841301</v>
      </c>
      <c r="W10" s="17">
        <v>0.55932203389830504</v>
      </c>
      <c r="X10" s="17">
        <v>0.481012658227848</v>
      </c>
      <c r="Y10" s="17">
        <v>0.55714285714285705</v>
      </c>
      <c r="Z10" s="17">
        <v>0.53488372093023295</v>
      </c>
      <c r="AA10" s="17">
        <v>0.45555555555555599</v>
      </c>
      <c r="AB10" s="17"/>
      <c r="AC10" s="17">
        <v>0.47279537372643698</v>
      </c>
      <c r="AD10" s="17">
        <v>0.48663920749997203</v>
      </c>
      <c r="AE10" s="17">
        <v>0.50679680492261103</v>
      </c>
      <c r="AF10" s="17"/>
      <c r="AG10" s="17">
        <v>0.47257226721471202</v>
      </c>
      <c r="AH10" s="17">
        <v>0.48258655632168501</v>
      </c>
      <c r="AI10" s="17">
        <v>0.554187337329621</v>
      </c>
      <c r="AJ10" s="17">
        <v>0.18883113101711901</v>
      </c>
      <c r="AK10" s="17">
        <v>0.49635232245321997</v>
      </c>
      <c r="AL10" s="17"/>
      <c r="AM10" s="17">
        <v>0.40856577592227</v>
      </c>
      <c r="AN10" s="17">
        <v>0.38105891211295601</v>
      </c>
      <c r="AO10" s="17">
        <v>0.48951146114201599</v>
      </c>
      <c r="AP10" s="17">
        <v>0.53602402982086905</v>
      </c>
      <c r="AQ10" s="17">
        <v>0.44543256297003098</v>
      </c>
      <c r="AR10" s="17"/>
      <c r="AS10" s="17">
        <v>0.51714643215036704</v>
      </c>
      <c r="AT10" s="17">
        <v>0.458158522404708</v>
      </c>
      <c r="AU10" s="17">
        <v>0.49427891770500498</v>
      </c>
      <c r="AV10" s="17">
        <v>0.46604627119795999</v>
      </c>
      <c r="AW10" s="17"/>
      <c r="AX10" s="17">
        <v>0.48648062120707303</v>
      </c>
      <c r="AY10" s="17"/>
      <c r="AZ10" s="17">
        <v>0.47834841106864201</v>
      </c>
      <c r="BA10" s="17">
        <v>0.465485678014118</v>
      </c>
      <c r="BB10" s="17">
        <v>0.50827890517657204</v>
      </c>
      <c r="BC10" s="17"/>
      <c r="BD10" s="17">
        <v>0.479225514715103</v>
      </c>
      <c r="BE10" s="17">
        <v>0.48574267768415103</v>
      </c>
    </row>
    <row r="11" spans="2:57" x14ac:dyDescent="0.35">
      <c r="B11" s="18" t="s">
        <v>106</v>
      </c>
      <c r="C11" s="17">
        <v>0.24258886072036601</v>
      </c>
      <c r="D11" s="17">
        <v>0.21959546282207101</v>
      </c>
      <c r="E11" s="17">
        <v>0.25502122270047001</v>
      </c>
      <c r="F11" s="17"/>
      <c r="G11" s="17">
        <v>0.232182856600224</v>
      </c>
      <c r="H11" s="17">
        <v>0.22280438511336201</v>
      </c>
      <c r="I11" s="17">
        <v>0.24565664735939</v>
      </c>
      <c r="J11" s="17">
        <v>0.27317767547445598</v>
      </c>
      <c r="K11" s="17">
        <v>0.25022120231098899</v>
      </c>
      <c r="L11" s="17">
        <v>0.23099528561626101</v>
      </c>
      <c r="M11" s="17"/>
      <c r="N11" s="17">
        <v>0.26760412259992999</v>
      </c>
      <c r="O11" s="17">
        <v>0.21524248807930699</v>
      </c>
      <c r="P11" s="17">
        <v>0.24824244670072701</v>
      </c>
      <c r="Q11" s="17">
        <v>0.189852528461565</v>
      </c>
      <c r="R11" s="17"/>
      <c r="S11" s="17">
        <v>0.21666666666666701</v>
      </c>
      <c r="T11" s="17">
        <v>0.24761904761904799</v>
      </c>
      <c r="U11" s="17">
        <v>0.26470588235294101</v>
      </c>
      <c r="V11" s="17">
        <v>0.25396825396825401</v>
      </c>
      <c r="W11" s="17">
        <v>0.27118644067796599</v>
      </c>
      <c r="X11" s="17">
        <v>0.227848101265823</v>
      </c>
      <c r="Y11" s="17">
        <v>0.185714285714286</v>
      </c>
      <c r="Z11" s="17">
        <v>0.209302325581395</v>
      </c>
      <c r="AA11" s="17">
        <v>0.28888888888888897</v>
      </c>
      <c r="AB11" s="17"/>
      <c r="AC11" s="17">
        <v>0.24408879902255801</v>
      </c>
      <c r="AD11" s="17">
        <v>0.23111972234838199</v>
      </c>
      <c r="AE11" s="17">
        <v>0.26975555728074202</v>
      </c>
      <c r="AF11" s="17"/>
      <c r="AG11" s="17">
        <v>0.23767914785932001</v>
      </c>
      <c r="AH11" s="17">
        <v>0.249756969880713</v>
      </c>
      <c r="AI11" s="17">
        <v>0.32443191743315197</v>
      </c>
      <c r="AJ11" s="17">
        <v>0</v>
      </c>
      <c r="AK11" s="17">
        <v>0.22972878180967701</v>
      </c>
      <c r="AL11" s="17"/>
      <c r="AM11" s="17">
        <v>0.25527030947899898</v>
      </c>
      <c r="AN11" s="17">
        <v>0.28199358153649901</v>
      </c>
      <c r="AO11" s="17">
        <v>0.25605281895100401</v>
      </c>
      <c r="AP11" s="17">
        <v>0.21937067981695399</v>
      </c>
      <c r="AQ11" s="17">
        <v>0.171356330527629</v>
      </c>
      <c r="AR11" s="17"/>
      <c r="AS11" s="17">
        <v>0.215651887778572</v>
      </c>
      <c r="AT11" s="17">
        <v>0.22542284501559501</v>
      </c>
      <c r="AU11" s="17">
        <v>0.32762229632204098</v>
      </c>
      <c r="AV11" s="17">
        <v>0.20914161587886201</v>
      </c>
      <c r="AW11" s="17"/>
      <c r="AX11" s="17">
        <v>0.23978757584359101</v>
      </c>
      <c r="AY11" s="17"/>
      <c r="AZ11" s="17">
        <v>0.22393617134162799</v>
      </c>
      <c r="BA11" s="17">
        <v>0.22805460378696499</v>
      </c>
      <c r="BB11" s="17">
        <v>0.28214696771279701</v>
      </c>
      <c r="BC11" s="17"/>
      <c r="BD11" s="17">
        <v>0.24906695697394499</v>
      </c>
      <c r="BE11" s="17">
        <v>0.22303691229424999</v>
      </c>
    </row>
    <row r="12" spans="2:57" x14ac:dyDescent="0.35">
      <c r="B12" s="18" t="s">
        <v>107</v>
      </c>
      <c r="C12" s="17">
        <v>3.8015146004219701E-2</v>
      </c>
      <c r="D12" s="17">
        <v>3.0147973660009101E-2</v>
      </c>
      <c r="E12" s="17">
        <v>4.28206217471543E-2</v>
      </c>
      <c r="F12" s="17"/>
      <c r="G12" s="17">
        <v>2.6653428763602001E-2</v>
      </c>
      <c r="H12" s="17">
        <v>3.23992463890359E-2</v>
      </c>
      <c r="I12" s="17">
        <v>4.2615884227998398E-2</v>
      </c>
      <c r="J12" s="17">
        <v>4.3774524175258303E-2</v>
      </c>
      <c r="K12" s="17">
        <v>2.35054756807185E-2</v>
      </c>
      <c r="L12" s="17">
        <v>8.5571311533186006E-2</v>
      </c>
      <c r="M12" s="17"/>
      <c r="N12" s="17">
        <v>2.8038385082804401E-2</v>
      </c>
      <c r="O12" s="17">
        <v>2.9323212318951099E-2</v>
      </c>
      <c r="P12" s="17">
        <v>8.1636824196764199E-2</v>
      </c>
      <c r="Q12" s="17">
        <v>5.0280312635978701E-2</v>
      </c>
      <c r="R12" s="17"/>
      <c r="S12" s="17">
        <v>4.1666666666666699E-2</v>
      </c>
      <c r="T12" s="17">
        <v>5.7142857142857099E-2</v>
      </c>
      <c r="U12" s="17">
        <v>2.9411764705882401E-2</v>
      </c>
      <c r="V12" s="17">
        <v>6.3492063492063502E-2</v>
      </c>
      <c r="W12" s="17">
        <v>1.6949152542372899E-2</v>
      </c>
      <c r="X12" s="17">
        <v>1.26582278481013E-2</v>
      </c>
      <c r="Y12" s="17">
        <v>2.8571428571428598E-2</v>
      </c>
      <c r="Z12" s="17">
        <v>4.6511627906976702E-2</v>
      </c>
      <c r="AA12" s="17">
        <v>3.3333333333333298E-2</v>
      </c>
      <c r="AB12" s="17"/>
      <c r="AC12" s="17">
        <v>4.1728565021030797E-2</v>
      </c>
      <c r="AD12" s="17">
        <v>4.7985397978284203E-2</v>
      </c>
      <c r="AE12" s="17">
        <v>0</v>
      </c>
      <c r="AF12" s="17"/>
      <c r="AG12" s="17">
        <v>5.6673126648764602E-2</v>
      </c>
      <c r="AH12" s="17">
        <v>3.9664902295213099E-2</v>
      </c>
      <c r="AI12" s="17">
        <v>0</v>
      </c>
      <c r="AJ12" s="17">
        <v>0</v>
      </c>
      <c r="AK12" s="17">
        <v>1.9491126536585399E-2</v>
      </c>
      <c r="AL12" s="17"/>
      <c r="AM12" s="17">
        <v>7.1744121083110901E-2</v>
      </c>
      <c r="AN12" s="17">
        <v>4.1857264904751799E-2</v>
      </c>
      <c r="AO12" s="17">
        <v>3.24517026596002E-2</v>
      </c>
      <c r="AP12" s="17">
        <v>2.2700419420044401E-2</v>
      </c>
      <c r="AQ12" s="17">
        <v>4.2115066185209202E-2</v>
      </c>
      <c r="AR12" s="17"/>
      <c r="AS12" s="17">
        <v>4.1326592737884901E-2</v>
      </c>
      <c r="AT12" s="17">
        <v>2.2590086999842902E-2</v>
      </c>
      <c r="AU12" s="17">
        <v>2.56979179816378E-2</v>
      </c>
      <c r="AV12" s="17">
        <v>8.5595774373644906E-2</v>
      </c>
      <c r="AW12" s="17"/>
      <c r="AX12" s="17">
        <v>3.6650328821296103E-2</v>
      </c>
      <c r="AY12" s="17"/>
      <c r="AZ12" s="17">
        <v>3.2247786103767398E-2</v>
      </c>
      <c r="BA12" s="17">
        <v>4.3949022325910997E-2</v>
      </c>
      <c r="BB12" s="17">
        <v>3.4155574820996903E-2</v>
      </c>
      <c r="BC12" s="17"/>
      <c r="BD12" s="17">
        <v>2.4807557179267699E-2</v>
      </c>
      <c r="BE12" s="17">
        <v>4.71394271530634E-2</v>
      </c>
    </row>
    <row r="13" spans="2:57" x14ac:dyDescent="0.35">
      <c r="B13" s="18" t="s">
        <v>81</v>
      </c>
      <c r="C13" s="17">
        <v>4.5764689020555797E-2</v>
      </c>
      <c r="D13" s="17">
        <v>2.30842512348001E-2</v>
      </c>
      <c r="E13" s="17">
        <v>5.9318375289092902E-2</v>
      </c>
      <c r="F13" s="17"/>
      <c r="G13" s="17">
        <v>1.43667886259912E-2</v>
      </c>
      <c r="H13" s="17">
        <v>1.12197880257663E-2</v>
      </c>
      <c r="I13" s="17">
        <v>3.9667500037249399E-2</v>
      </c>
      <c r="J13" s="17">
        <v>6.1731399478023197E-2</v>
      </c>
      <c r="K13" s="17">
        <v>0.113513863210921</v>
      </c>
      <c r="L13" s="17">
        <v>8.3059784569947906E-2</v>
      </c>
      <c r="M13" s="17"/>
      <c r="N13" s="17">
        <v>3.5200429432099299E-2</v>
      </c>
      <c r="O13" s="17">
        <v>5.9830274411454103E-2</v>
      </c>
      <c r="P13" s="17">
        <v>5.2293298059179601E-2</v>
      </c>
      <c r="Q13" s="17">
        <v>5.8546164173181502E-2</v>
      </c>
      <c r="R13" s="17"/>
      <c r="S13" s="17">
        <v>2.5000000000000001E-2</v>
      </c>
      <c r="T13" s="17">
        <v>5.7142857142857099E-2</v>
      </c>
      <c r="U13" s="17">
        <v>5.8823529411764698E-2</v>
      </c>
      <c r="V13" s="17">
        <v>6.3492063492063502E-2</v>
      </c>
      <c r="W13" s="17">
        <v>5.0847457627118599E-2</v>
      </c>
      <c r="X13" s="17">
        <v>3.7974683544303799E-2</v>
      </c>
      <c r="Y13" s="17">
        <v>2.8571428571428598E-2</v>
      </c>
      <c r="Z13" s="17">
        <v>2.32558139534884E-2</v>
      </c>
      <c r="AA13" s="17">
        <v>5.5555555555555601E-2</v>
      </c>
      <c r="AB13" s="17"/>
      <c r="AC13" s="17">
        <v>7.9458123286790597E-2</v>
      </c>
      <c r="AD13" s="17">
        <v>2.8808388248527699E-2</v>
      </c>
      <c r="AE13" s="17">
        <v>2.7847928274103598E-2</v>
      </c>
      <c r="AF13" s="17"/>
      <c r="AG13" s="17">
        <v>6.7430514640874101E-2</v>
      </c>
      <c r="AH13" s="17">
        <v>2.0753152337823402E-2</v>
      </c>
      <c r="AI13" s="17">
        <v>0</v>
      </c>
      <c r="AJ13" s="17">
        <v>0.20363788954449299</v>
      </c>
      <c r="AK13" s="17">
        <v>8.92454928520061E-2</v>
      </c>
      <c r="AL13" s="17"/>
      <c r="AM13" s="17">
        <v>8.2720338130463394E-2</v>
      </c>
      <c r="AN13" s="17">
        <v>9.9529372221631607E-2</v>
      </c>
      <c r="AO13" s="17">
        <v>3.2562316083646001E-2</v>
      </c>
      <c r="AP13" s="17">
        <v>2.2791585763096801E-2</v>
      </c>
      <c r="AQ13" s="17">
        <v>4.2115066185209202E-2</v>
      </c>
      <c r="AR13" s="17"/>
      <c r="AS13" s="17">
        <v>7.8728870909015897E-2</v>
      </c>
      <c r="AT13" s="17">
        <v>1.57753097334094E-2</v>
      </c>
      <c r="AU13" s="17">
        <v>6.7556420625900004E-2</v>
      </c>
      <c r="AV13" s="17">
        <v>2.7756345621421801E-2</v>
      </c>
      <c r="AW13" s="17"/>
      <c r="AX13" s="17">
        <v>4.5033301310999203E-2</v>
      </c>
      <c r="AY13" s="17"/>
      <c r="AZ13" s="17">
        <v>3.8618507820789301E-2</v>
      </c>
      <c r="BA13" s="17">
        <v>4.25926242758305E-2</v>
      </c>
      <c r="BB13" s="17">
        <v>5.05926986588041E-2</v>
      </c>
      <c r="BC13" s="17"/>
      <c r="BD13" s="17">
        <v>5.0812059261091898E-2</v>
      </c>
      <c r="BE13" s="17">
        <v>1.99673359621695E-2</v>
      </c>
    </row>
    <row r="14" spans="2:57" x14ac:dyDescent="0.35">
      <c r="B14" s="18" t="s">
        <v>108</v>
      </c>
      <c r="C14" s="21">
        <v>0.67363130425485895</v>
      </c>
      <c r="D14" s="21">
        <v>0.72717231228311996</v>
      </c>
      <c r="E14" s="21">
        <v>0.64283978026328303</v>
      </c>
      <c r="F14" s="21"/>
      <c r="G14" s="21">
        <v>0.72679692601018298</v>
      </c>
      <c r="H14" s="21">
        <v>0.73357658047183605</v>
      </c>
      <c r="I14" s="21">
        <v>0.67205996837536297</v>
      </c>
      <c r="J14" s="21">
        <v>0.62131640087226303</v>
      </c>
      <c r="K14" s="21">
        <v>0.61275945879737204</v>
      </c>
      <c r="L14" s="21">
        <v>0.60037361828060598</v>
      </c>
      <c r="M14" s="21"/>
      <c r="N14" s="21">
        <v>0.66915706288516597</v>
      </c>
      <c r="O14" s="21">
        <v>0.69560402519028697</v>
      </c>
      <c r="P14" s="21">
        <v>0.61782743104332905</v>
      </c>
      <c r="Q14" s="21">
        <v>0.701320994729275</v>
      </c>
      <c r="R14" s="21"/>
      <c r="S14" s="21">
        <v>0.71666666666666701</v>
      </c>
      <c r="T14" s="21">
        <v>0.63809523809523805</v>
      </c>
      <c r="U14" s="21">
        <v>0.64705882352941202</v>
      </c>
      <c r="V14" s="21">
        <v>0.61904761904761896</v>
      </c>
      <c r="W14" s="21">
        <v>0.66101694915254205</v>
      </c>
      <c r="X14" s="21">
        <v>0.721518987341772</v>
      </c>
      <c r="Y14" s="21">
        <v>0.75714285714285701</v>
      </c>
      <c r="Z14" s="21">
        <v>0.72093023255813904</v>
      </c>
      <c r="AA14" s="21">
        <v>0.62222222222222201</v>
      </c>
      <c r="AB14" s="21"/>
      <c r="AC14" s="21">
        <v>0.63472451266962104</v>
      </c>
      <c r="AD14" s="21">
        <v>0.69208649142480605</v>
      </c>
      <c r="AE14" s="21">
        <v>0.70239651444515505</v>
      </c>
      <c r="AF14" s="21"/>
      <c r="AG14" s="21">
        <v>0.63821721085104099</v>
      </c>
      <c r="AH14" s="21">
        <v>0.68982497548625099</v>
      </c>
      <c r="AI14" s="21">
        <v>0.67556808256684797</v>
      </c>
      <c r="AJ14" s="21">
        <v>0.79636211045550698</v>
      </c>
      <c r="AK14" s="21">
        <v>0.66153459880173204</v>
      </c>
      <c r="AL14" s="21"/>
      <c r="AM14" s="21">
        <v>0.59026523130742703</v>
      </c>
      <c r="AN14" s="21">
        <v>0.576619781337118</v>
      </c>
      <c r="AO14" s="21">
        <v>0.67893316230574996</v>
      </c>
      <c r="AP14" s="21">
        <v>0.73513731499990498</v>
      </c>
      <c r="AQ14" s="21">
        <v>0.74441353710195302</v>
      </c>
      <c r="AR14" s="21"/>
      <c r="AS14" s="21">
        <v>0.66429264857452697</v>
      </c>
      <c r="AT14" s="21">
        <v>0.73621175825115304</v>
      </c>
      <c r="AU14" s="21">
        <v>0.57912336507042095</v>
      </c>
      <c r="AV14" s="21">
        <v>0.67750626412607096</v>
      </c>
      <c r="AW14" s="21"/>
      <c r="AX14" s="21">
        <v>0.67852879402411403</v>
      </c>
      <c r="AY14" s="21"/>
      <c r="AZ14" s="21">
        <v>0.70519753473381597</v>
      </c>
      <c r="BA14" s="21">
        <v>0.68540374961129402</v>
      </c>
      <c r="BB14" s="21">
        <v>0.63310475880740202</v>
      </c>
      <c r="BC14" s="21"/>
      <c r="BD14" s="21">
        <v>0.67531342658569604</v>
      </c>
      <c r="BE14" s="21">
        <v>0.70985632459051695</v>
      </c>
    </row>
    <row r="15" spans="2:57" x14ac:dyDescent="0.35">
      <c r="B15" s="18" t="s">
        <v>109</v>
      </c>
      <c r="C15" s="21">
        <v>0.28060400672458502</v>
      </c>
      <c r="D15" s="21">
        <v>0.24974343648208</v>
      </c>
      <c r="E15" s="21">
        <v>0.29784184444762402</v>
      </c>
      <c r="F15" s="21"/>
      <c r="G15" s="21">
        <v>0.25883628536382602</v>
      </c>
      <c r="H15" s="21">
        <v>0.255203631502398</v>
      </c>
      <c r="I15" s="21">
        <v>0.28827253158738803</v>
      </c>
      <c r="J15" s="21">
        <v>0.31695219964971399</v>
      </c>
      <c r="K15" s="21">
        <v>0.27372667799170702</v>
      </c>
      <c r="L15" s="21">
        <v>0.31656659714944702</v>
      </c>
      <c r="M15" s="21"/>
      <c r="N15" s="21">
        <v>0.29564250768273398</v>
      </c>
      <c r="O15" s="21">
        <v>0.24456570039825801</v>
      </c>
      <c r="P15" s="21">
        <v>0.32987927089749203</v>
      </c>
      <c r="Q15" s="21">
        <v>0.24013284109754399</v>
      </c>
      <c r="R15" s="21"/>
      <c r="S15" s="21">
        <v>0.25833333333333303</v>
      </c>
      <c r="T15" s="21">
        <v>0.30476190476190501</v>
      </c>
      <c r="U15" s="21">
        <v>0.29411764705882398</v>
      </c>
      <c r="V15" s="21">
        <v>0.317460317460317</v>
      </c>
      <c r="W15" s="21">
        <v>0.28813559322033899</v>
      </c>
      <c r="X15" s="21">
        <v>0.240506329113924</v>
      </c>
      <c r="Y15" s="21">
        <v>0.214285714285714</v>
      </c>
      <c r="Z15" s="21">
        <v>0.25581395348837199</v>
      </c>
      <c r="AA15" s="21">
        <v>0.32222222222222202</v>
      </c>
      <c r="AB15" s="21"/>
      <c r="AC15" s="21">
        <v>0.28581736404358798</v>
      </c>
      <c r="AD15" s="21">
        <v>0.27910512032666601</v>
      </c>
      <c r="AE15" s="21">
        <v>0.26975555728074202</v>
      </c>
      <c r="AF15" s="21"/>
      <c r="AG15" s="21">
        <v>0.29435227450808499</v>
      </c>
      <c r="AH15" s="21">
        <v>0.28942187217592602</v>
      </c>
      <c r="AI15" s="21">
        <v>0.32443191743315197</v>
      </c>
      <c r="AJ15" s="21">
        <v>0</v>
      </c>
      <c r="AK15" s="21">
        <v>0.24921990834626201</v>
      </c>
      <c r="AL15" s="21"/>
      <c r="AM15" s="21">
        <v>0.32701443056210999</v>
      </c>
      <c r="AN15" s="21">
        <v>0.32385084644125101</v>
      </c>
      <c r="AO15" s="21">
        <v>0.28850452161060403</v>
      </c>
      <c r="AP15" s="21">
        <v>0.24207109923699799</v>
      </c>
      <c r="AQ15" s="21">
        <v>0.21347139671283799</v>
      </c>
      <c r="AR15" s="21"/>
      <c r="AS15" s="21">
        <v>0.256978480516457</v>
      </c>
      <c r="AT15" s="21">
        <v>0.248012932015438</v>
      </c>
      <c r="AU15" s="21">
        <v>0.35332021430367899</v>
      </c>
      <c r="AV15" s="21">
        <v>0.294737390252507</v>
      </c>
      <c r="AW15" s="21"/>
      <c r="AX15" s="21">
        <v>0.27643790466488699</v>
      </c>
      <c r="AY15" s="21"/>
      <c r="AZ15" s="21">
        <v>0.25618395744539502</v>
      </c>
      <c r="BA15" s="21">
        <v>0.27200362611287598</v>
      </c>
      <c r="BB15" s="21">
        <v>0.31630254253379297</v>
      </c>
      <c r="BC15" s="21"/>
      <c r="BD15" s="21">
        <v>0.27387451415321201</v>
      </c>
      <c r="BE15" s="21">
        <v>0.27017633944731301</v>
      </c>
    </row>
    <row r="16" spans="2:57" x14ac:dyDescent="0.35">
      <c r="B16" s="18" t="s">
        <v>110</v>
      </c>
      <c r="C16" s="22">
        <v>0.39302729753027399</v>
      </c>
      <c r="D16" s="22">
        <v>0.47742887580103899</v>
      </c>
      <c r="E16" s="22">
        <v>0.34499793581565902</v>
      </c>
      <c r="F16" s="22"/>
      <c r="G16" s="22">
        <v>0.46796064064635601</v>
      </c>
      <c r="H16" s="22">
        <v>0.47837294896943799</v>
      </c>
      <c r="I16" s="22">
        <v>0.383787436787975</v>
      </c>
      <c r="J16" s="22">
        <v>0.30436420122254898</v>
      </c>
      <c r="K16" s="22">
        <v>0.33903278080566501</v>
      </c>
      <c r="L16" s="22">
        <v>0.28380702113115902</v>
      </c>
      <c r="M16" s="22"/>
      <c r="N16" s="22">
        <v>0.37351455520243199</v>
      </c>
      <c r="O16" s="22">
        <v>0.45103832479202899</v>
      </c>
      <c r="P16" s="22">
        <v>0.28794816014583702</v>
      </c>
      <c r="Q16" s="22">
        <v>0.46118815363173099</v>
      </c>
      <c r="R16" s="22"/>
      <c r="S16" s="22">
        <v>0.45833333333333298</v>
      </c>
      <c r="T16" s="22">
        <v>0.33333333333333298</v>
      </c>
      <c r="U16" s="22">
        <v>0.35294117647058798</v>
      </c>
      <c r="V16" s="22">
        <v>0.30158730158730201</v>
      </c>
      <c r="W16" s="22">
        <v>0.37288135593220301</v>
      </c>
      <c r="X16" s="22">
        <v>0.481012658227848</v>
      </c>
      <c r="Y16" s="22">
        <v>0.54285714285714304</v>
      </c>
      <c r="Z16" s="22">
        <v>0.46511627906976699</v>
      </c>
      <c r="AA16" s="22">
        <v>0.3</v>
      </c>
      <c r="AB16" s="22"/>
      <c r="AC16" s="22">
        <v>0.348907148626033</v>
      </c>
      <c r="AD16" s="22">
        <v>0.41298137109813998</v>
      </c>
      <c r="AE16" s="22">
        <v>0.43264095716441298</v>
      </c>
      <c r="AF16" s="22"/>
      <c r="AG16" s="22">
        <v>0.34386493634295701</v>
      </c>
      <c r="AH16" s="22">
        <v>0.40040310331032503</v>
      </c>
      <c r="AI16" s="22">
        <v>0.351136165133695</v>
      </c>
      <c r="AJ16" s="22">
        <v>0.79636211045550698</v>
      </c>
      <c r="AK16" s="22">
        <v>0.41231469045546998</v>
      </c>
      <c r="AL16" s="22"/>
      <c r="AM16" s="22">
        <v>0.26325080074531698</v>
      </c>
      <c r="AN16" s="22">
        <v>0.25276893489586699</v>
      </c>
      <c r="AO16" s="22">
        <v>0.39042864069514599</v>
      </c>
      <c r="AP16" s="22">
        <v>0.49306621576290599</v>
      </c>
      <c r="AQ16" s="22">
        <v>0.53094214038911403</v>
      </c>
      <c r="AR16" s="22"/>
      <c r="AS16" s="22">
        <v>0.40731416805807102</v>
      </c>
      <c r="AT16" s="22">
        <v>0.48819882623571498</v>
      </c>
      <c r="AU16" s="22">
        <v>0.22580315076674201</v>
      </c>
      <c r="AV16" s="22">
        <v>0.38276887387356401</v>
      </c>
      <c r="AW16" s="22"/>
      <c r="AX16" s="22">
        <v>0.40209088935922699</v>
      </c>
      <c r="AY16" s="22"/>
      <c r="AZ16" s="22">
        <v>0.44901357728842101</v>
      </c>
      <c r="BA16" s="22">
        <v>0.41340012349841798</v>
      </c>
      <c r="BB16" s="22">
        <v>0.31680221627360899</v>
      </c>
      <c r="BC16" s="22"/>
      <c r="BD16" s="22">
        <v>0.40143891243248297</v>
      </c>
      <c r="BE16" s="22">
        <v>0.439679985143204</v>
      </c>
    </row>
    <row r="17" spans="2:2" x14ac:dyDescent="0.35">
      <c r="B17" s="16"/>
    </row>
    <row r="18" spans="2:2" x14ac:dyDescent="0.35">
      <c r="B18" t="s">
        <v>86</v>
      </c>
    </row>
    <row r="19" spans="2:2" x14ac:dyDescent="0.35">
      <c r="B19" t="s">
        <v>87</v>
      </c>
    </row>
    <row r="21" spans="2:2" x14ac:dyDescent="0.35">
      <c r="B2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E21"/>
  <sheetViews>
    <sheetView showGridLines="0" topLeftCell="A6" workbookViewId="0">
      <pane xSplit="2" topLeftCell="A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0.21334952417768099</v>
      </c>
      <c r="D9" s="17">
        <v>0.30399822824925898</v>
      </c>
      <c r="E9" s="17">
        <v>0.16104160659319799</v>
      </c>
      <c r="F9" s="17"/>
      <c r="G9" s="17">
        <v>0.28109071771383998</v>
      </c>
      <c r="H9" s="17">
        <v>0.28762819304689802</v>
      </c>
      <c r="I9" s="17">
        <v>0.20771849970581399</v>
      </c>
      <c r="J9" s="17">
        <v>0.159889844933116</v>
      </c>
      <c r="K9" s="17">
        <v>0.165803327796093</v>
      </c>
      <c r="L9" s="17">
        <v>2.72968926301097E-2</v>
      </c>
      <c r="M9" s="17"/>
      <c r="N9" s="17">
        <v>0.200377849056808</v>
      </c>
      <c r="O9" s="17">
        <v>0.23921810048807299</v>
      </c>
      <c r="P9" s="17">
        <v>0.231243422765992</v>
      </c>
      <c r="Q9" s="17">
        <v>0.17766232869870399</v>
      </c>
      <c r="R9" s="17"/>
      <c r="S9" s="17">
        <v>0.3</v>
      </c>
      <c r="T9" s="17">
        <v>0.25714285714285701</v>
      </c>
      <c r="U9" s="17">
        <v>0.17647058823529399</v>
      </c>
      <c r="V9" s="17">
        <v>0.158730158730159</v>
      </c>
      <c r="W9" s="17">
        <v>0.25423728813559299</v>
      </c>
      <c r="X9" s="17">
        <v>0.126582278481013</v>
      </c>
      <c r="Y9" s="17">
        <v>0.24285714285714299</v>
      </c>
      <c r="Z9" s="17">
        <v>0.13953488372093001</v>
      </c>
      <c r="AA9" s="17">
        <v>0.17777777777777801</v>
      </c>
      <c r="AB9" s="17"/>
      <c r="AC9" s="17">
        <v>0.18848528272981599</v>
      </c>
      <c r="AD9" s="17">
        <v>0.22946932570130801</v>
      </c>
      <c r="AE9" s="17">
        <v>0.210360841764341</v>
      </c>
      <c r="AF9" s="17"/>
      <c r="AG9" s="17">
        <v>0.18275105934438601</v>
      </c>
      <c r="AH9" s="17">
        <v>0.24217417751871601</v>
      </c>
      <c r="AI9" s="17">
        <v>7.9880473855676107E-2</v>
      </c>
      <c r="AJ9" s="17">
        <v>0.60753097943838796</v>
      </c>
      <c r="AK9" s="17">
        <v>0.18620175471193401</v>
      </c>
      <c r="AL9" s="17"/>
      <c r="AM9" s="17">
        <v>0.237007653162118</v>
      </c>
      <c r="AN9" s="17">
        <v>0.22352602897506399</v>
      </c>
      <c r="AO9" s="17">
        <v>0.200631167960652</v>
      </c>
      <c r="AP9" s="17">
        <v>0.22707097238794999</v>
      </c>
      <c r="AQ9" s="17">
        <v>0.34330215475035802</v>
      </c>
      <c r="AR9" s="17"/>
      <c r="AS9" s="17">
        <v>0.150676731249758</v>
      </c>
      <c r="AT9" s="17">
        <v>0.31199801627062701</v>
      </c>
      <c r="AU9" s="17">
        <v>0.116374289427939</v>
      </c>
      <c r="AV9" s="17">
        <v>0.22906211032684201</v>
      </c>
      <c r="AW9" s="17"/>
      <c r="AX9" s="17">
        <v>0.204972325346964</v>
      </c>
      <c r="AY9" s="17"/>
      <c r="AZ9" s="17">
        <v>0.21583666240617999</v>
      </c>
      <c r="BA9" s="17">
        <v>0.23337790795493299</v>
      </c>
      <c r="BB9" s="17">
        <v>0.195886953025463</v>
      </c>
      <c r="BC9" s="17"/>
      <c r="BD9" s="17">
        <v>0.18165840753806101</v>
      </c>
      <c r="BE9" s="17">
        <v>0.28762612003980498</v>
      </c>
    </row>
    <row r="10" spans="2:57" x14ac:dyDescent="0.35">
      <c r="B10" s="18" t="s">
        <v>104</v>
      </c>
      <c r="C10" s="17">
        <v>0.50511565820138205</v>
      </c>
      <c r="D10" s="17">
        <v>0.48689093729176097</v>
      </c>
      <c r="E10" s="17">
        <v>0.51820872745889601</v>
      </c>
      <c r="F10" s="17"/>
      <c r="G10" s="17">
        <v>0.55731488824541597</v>
      </c>
      <c r="H10" s="17">
        <v>0.45753642728050897</v>
      </c>
      <c r="I10" s="17">
        <v>0.54483131921234496</v>
      </c>
      <c r="J10" s="17">
        <v>0.46425056012559801</v>
      </c>
      <c r="K10" s="17">
        <v>0.46275974720410201</v>
      </c>
      <c r="L10" s="17">
        <v>0.700899573610551</v>
      </c>
      <c r="M10" s="17"/>
      <c r="N10" s="17">
        <v>0.55442551310200505</v>
      </c>
      <c r="O10" s="17">
        <v>0.46875015903418799</v>
      </c>
      <c r="P10" s="17">
        <v>0.48152505959966702</v>
      </c>
      <c r="Q10" s="17">
        <v>0.36618182131780702</v>
      </c>
      <c r="R10" s="17"/>
      <c r="S10" s="17">
        <v>0.43333333333333302</v>
      </c>
      <c r="T10" s="17">
        <v>0.45714285714285702</v>
      </c>
      <c r="U10" s="17">
        <v>0.5</v>
      </c>
      <c r="V10" s="17">
        <v>0.57142857142857095</v>
      </c>
      <c r="W10" s="17">
        <v>0.45762711864406802</v>
      </c>
      <c r="X10" s="17">
        <v>0.569620253164557</v>
      </c>
      <c r="Y10" s="17">
        <v>0.5</v>
      </c>
      <c r="Z10" s="17">
        <v>0.69767441860465096</v>
      </c>
      <c r="AA10" s="17">
        <v>0.51111111111111096</v>
      </c>
      <c r="AB10" s="17"/>
      <c r="AC10" s="17">
        <v>0.50530797074661205</v>
      </c>
      <c r="AD10" s="17">
        <v>0.527293140481772</v>
      </c>
      <c r="AE10" s="17">
        <v>0.40300765421075802</v>
      </c>
      <c r="AF10" s="17"/>
      <c r="AG10" s="17">
        <v>0.55962910286487</v>
      </c>
      <c r="AH10" s="17">
        <v>0.469216524836787</v>
      </c>
      <c r="AI10" s="17">
        <v>0.66808880963379902</v>
      </c>
      <c r="AJ10" s="17">
        <v>0</v>
      </c>
      <c r="AK10" s="17">
        <v>0.367733922483785</v>
      </c>
      <c r="AL10" s="17"/>
      <c r="AM10" s="17">
        <v>0.37042265541264702</v>
      </c>
      <c r="AN10" s="17">
        <v>0.42468574452330698</v>
      </c>
      <c r="AO10" s="17">
        <v>0.53563997475796399</v>
      </c>
      <c r="AP10" s="17">
        <v>0.577040145966213</v>
      </c>
      <c r="AQ10" s="17">
        <v>0.13800783226845501</v>
      </c>
      <c r="AR10" s="17"/>
      <c r="AS10" s="17">
        <v>0.58899639644755097</v>
      </c>
      <c r="AT10" s="17">
        <v>0.48007469005287501</v>
      </c>
      <c r="AU10" s="17">
        <v>0.452959614023562</v>
      </c>
      <c r="AV10" s="17">
        <v>0.49183267701285899</v>
      </c>
      <c r="AW10" s="17"/>
      <c r="AX10" s="17">
        <v>0.52583528583157402</v>
      </c>
      <c r="AY10" s="17"/>
      <c r="AZ10" s="17">
        <v>0.49903011073876502</v>
      </c>
      <c r="BA10" s="17">
        <v>0.51275029729201305</v>
      </c>
      <c r="BB10" s="17">
        <v>0.505975685306286</v>
      </c>
      <c r="BC10" s="17"/>
      <c r="BD10" s="17">
        <v>0.53489316128369802</v>
      </c>
      <c r="BE10" s="17">
        <v>0.48354810792540898</v>
      </c>
    </row>
    <row r="11" spans="2:57" x14ac:dyDescent="0.35">
      <c r="B11" s="18" t="s">
        <v>106</v>
      </c>
      <c r="C11" s="17">
        <v>0.21460522858216699</v>
      </c>
      <c r="D11" s="17">
        <v>0.159136777820754</v>
      </c>
      <c r="E11" s="17">
        <v>0.24353372787914901</v>
      </c>
      <c r="F11" s="17"/>
      <c r="G11" s="17">
        <v>0.16159439404074499</v>
      </c>
      <c r="H11" s="17">
        <v>0.205691987158795</v>
      </c>
      <c r="I11" s="17">
        <v>0.18341966958154801</v>
      </c>
      <c r="J11" s="17">
        <v>0.27547800203707901</v>
      </c>
      <c r="K11" s="17">
        <v>0.28373564645802002</v>
      </c>
      <c r="L11" s="17">
        <v>0.135194406437492</v>
      </c>
      <c r="M11" s="17"/>
      <c r="N11" s="17">
        <v>0.19384496537013199</v>
      </c>
      <c r="O11" s="17">
        <v>0.21938525043667001</v>
      </c>
      <c r="P11" s="17">
        <v>0.22748917424933199</v>
      </c>
      <c r="Q11" s="17">
        <v>0.30686145248758201</v>
      </c>
      <c r="R11" s="17"/>
      <c r="S11" s="17">
        <v>0.16666666666666699</v>
      </c>
      <c r="T11" s="17">
        <v>0.238095238095238</v>
      </c>
      <c r="U11" s="17">
        <v>0.29411764705882398</v>
      </c>
      <c r="V11" s="17">
        <v>0.19047619047618999</v>
      </c>
      <c r="W11" s="17">
        <v>0.23728813559322001</v>
      </c>
      <c r="X11" s="17">
        <v>0.189873417721519</v>
      </c>
      <c r="Y11" s="17">
        <v>0.185714285714286</v>
      </c>
      <c r="Z11" s="17">
        <v>0.13953488372093001</v>
      </c>
      <c r="AA11" s="17">
        <v>0.25555555555555598</v>
      </c>
      <c r="AB11" s="17"/>
      <c r="AC11" s="17">
        <v>0.22053402382132001</v>
      </c>
      <c r="AD11" s="17">
        <v>0.185060091057686</v>
      </c>
      <c r="AE11" s="17">
        <v>0.31022840193602602</v>
      </c>
      <c r="AF11" s="17"/>
      <c r="AG11" s="17">
        <v>0.17943026934121301</v>
      </c>
      <c r="AH11" s="17">
        <v>0.23076263399456801</v>
      </c>
      <c r="AI11" s="17">
        <v>0.232404476608984</v>
      </c>
      <c r="AJ11" s="17">
        <v>0.18883113101711901</v>
      </c>
      <c r="AK11" s="17">
        <v>0.340889143271286</v>
      </c>
      <c r="AL11" s="17"/>
      <c r="AM11" s="17">
        <v>0.31033219179770599</v>
      </c>
      <c r="AN11" s="17">
        <v>0.25212505145797098</v>
      </c>
      <c r="AO11" s="17">
        <v>0.19459826320055801</v>
      </c>
      <c r="AP11" s="17">
        <v>0.150018346935991</v>
      </c>
      <c r="AQ11" s="17">
        <v>0.47938261787499198</v>
      </c>
      <c r="AR11" s="17"/>
      <c r="AS11" s="17">
        <v>0.18043485720038099</v>
      </c>
      <c r="AT11" s="17">
        <v>0.166071420903635</v>
      </c>
      <c r="AU11" s="17">
        <v>0.31497918212641302</v>
      </c>
      <c r="AV11" s="17">
        <v>0.24507310486345499</v>
      </c>
      <c r="AW11" s="17"/>
      <c r="AX11" s="17">
        <v>0.206533176098988</v>
      </c>
      <c r="AY11" s="17"/>
      <c r="AZ11" s="17">
        <v>0.22074005464808599</v>
      </c>
      <c r="BA11" s="17">
        <v>0.205124780769217</v>
      </c>
      <c r="BB11" s="17">
        <v>0.22508907905505501</v>
      </c>
      <c r="BC11" s="17"/>
      <c r="BD11" s="17">
        <v>0.22133492155572099</v>
      </c>
      <c r="BE11" s="17">
        <v>0.18075165194790599</v>
      </c>
    </row>
    <row r="12" spans="2:57" x14ac:dyDescent="0.35">
      <c r="B12" s="18" t="s">
        <v>107</v>
      </c>
      <c r="C12" s="17">
        <v>3.34659500335273E-2</v>
      </c>
      <c r="D12" s="17">
        <v>3.4629582761515898E-2</v>
      </c>
      <c r="E12" s="17">
        <v>3.29389636385495E-2</v>
      </c>
      <c r="F12" s="17"/>
      <c r="G12" s="17">
        <v>0</v>
      </c>
      <c r="H12" s="17">
        <v>2.3444488436387401E-2</v>
      </c>
      <c r="I12" s="17">
        <v>3.0391067563754801E-2</v>
      </c>
      <c r="J12" s="17">
        <v>4.8774287170604697E-2</v>
      </c>
      <c r="K12" s="17">
        <v>6.5727107021633993E-2</v>
      </c>
      <c r="L12" s="17">
        <v>2.90619548603273E-2</v>
      </c>
      <c r="M12" s="17"/>
      <c r="N12" s="17">
        <v>2.7996563438527799E-2</v>
      </c>
      <c r="O12" s="17">
        <v>3.82324048787872E-2</v>
      </c>
      <c r="P12" s="17">
        <v>2.79464183700587E-2</v>
      </c>
      <c r="Q12" s="17">
        <v>6.0461153926460703E-2</v>
      </c>
      <c r="R12" s="17"/>
      <c r="S12" s="17">
        <v>6.6666666666666693E-2</v>
      </c>
      <c r="T12" s="17">
        <v>1.9047619047619001E-2</v>
      </c>
      <c r="U12" s="17">
        <v>0</v>
      </c>
      <c r="V12" s="17">
        <v>3.17460317460318E-2</v>
      </c>
      <c r="W12" s="17">
        <v>1.6949152542372899E-2</v>
      </c>
      <c r="X12" s="17">
        <v>5.0632911392405097E-2</v>
      </c>
      <c r="Y12" s="17">
        <v>5.7142857142857099E-2</v>
      </c>
      <c r="Z12" s="17">
        <v>2.32558139534884E-2</v>
      </c>
      <c r="AA12" s="17">
        <v>2.2222222222222199E-2</v>
      </c>
      <c r="AB12" s="17"/>
      <c r="AC12" s="17">
        <v>3.0760218177108702E-2</v>
      </c>
      <c r="AD12" s="17">
        <v>3.7776907163908198E-2</v>
      </c>
      <c r="AE12" s="17">
        <v>2.59189402748074E-2</v>
      </c>
      <c r="AF12" s="17"/>
      <c r="AG12" s="17">
        <v>2.9874693299034399E-2</v>
      </c>
      <c r="AH12" s="17">
        <v>4.3314520099086498E-2</v>
      </c>
      <c r="AI12" s="17">
        <v>1.9626239901541599E-2</v>
      </c>
      <c r="AJ12" s="17">
        <v>0</v>
      </c>
      <c r="AK12" s="17">
        <v>4.2116744442727803E-2</v>
      </c>
      <c r="AL12" s="17"/>
      <c r="AM12" s="17">
        <v>1.55076366236653E-2</v>
      </c>
      <c r="AN12" s="17">
        <v>2.4326360580918398E-2</v>
      </c>
      <c r="AO12" s="17">
        <v>4.1029911030050201E-2</v>
      </c>
      <c r="AP12" s="17">
        <v>3.0315479377292499E-2</v>
      </c>
      <c r="AQ12" s="17">
        <v>3.9307395106195298E-2</v>
      </c>
      <c r="AR12" s="17"/>
      <c r="AS12" s="17">
        <v>3.9889877913409998E-2</v>
      </c>
      <c r="AT12" s="17">
        <v>2.52582611684594E-2</v>
      </c>
      <c r="AU12" s="17">
        <v>5.0842552953063801E-2</v>
      </c>
      <c r="AV12" s="17">
        <v>1.69213143100258E-2</v>
      </c>
      <c r="AW12" s="17"/>
      <c r="AX12" s="17">
        <v>2.7552187428541999E-2</v>
      </c>
      <c r="AY12" s="17"/>
      <c r="AZ12" s="17">
        <v>2.65475581727426E-2</v>
      </c>
      <c r="BA12" s="17">
        <v>2.56048815539556E-2</v>
      </c>
      <c r="BB12" s="17">
        <v>4.7857785458483397E-2</v>
      </c>
      <c r="BC12" s="17"/>
      <c r="BD12" s="17">
        <v>3.1484760703053699E-2</v>
      </c>
      <c r="BE12" s="17">
        <v>2.5628955469916299E-2</v>
      </c>
    </row>
    <row r="13" spans="2:57" x14ac:dyDescent="0.35">
      <c r="B13" s="18" t="s">
        <v>81</v>
      </c>
      <c r="C13" s="17">
        <v>3.3463639005241998E-2</v>
      </c>
      <c r="D13" s="17">
        <v>1.53444738767091E-2</v>
      </c>
      <c r="E13" s="17">
        <v>4.4276974430207103E-2</v>
      </c>
      <c r="F13" s="17"/>
      <c r="G13" s="17">
        <v>0</v>
      </c>
      <c r="H13" s="17">
        <v>2.5698904077411999E-2</v>
      </c>
      <c r="I13" s="17">
        <v>3.3639443936538997E-2</v>
      </c>
      <c r="J13" s="17">
        <v>5.1607305733602699E-2</v>
      </c>
      <c r="K13" s="17">
        <v>2.1974171520151398E-2</v>
      </c>
      <c r="L13" s="17">
        <v>0.10754717246152</v>
      </c>
      <c r="M13" s="17"/>
      <c r="N13" s="17">
        <v>2.3355109032528101E-2</v>
      </c>
      <c r="O13" s="17">
        <v>3.4414085162281297E-2</v>
      </c>
      <c r="P13" s="17">
        <v>3.1795925014950502E-2</v>
      </c>
      <c r="Q13" s="17">
        <v>8.8833243569446205E-2</v>
      </c>
      <c r="R13" s="17"/>
      <c r="S13" s="17">
        <v>3.3333333333333298E-2</v>
      </c>
      <c r="T13" s="17">
        <v>2.8571428571428598E-2</v>
      </c>
      <c r="U13" s="17">
        <v>2.9411764705882401E-2</v>
      </c>
      <c r="V13" s="17">
        <v>4.7619047619047603E-2</v>
      </c>
      <c r="W13" s="17">
        <v>3.3898305084745797E-2</v>
      </c>
      <c r="X13" s="17">
        <v>6.3291139240506306E-2</v>
      </c>
      <c r="Y13" s="17">
        <v>1.4285714285714299E-2</v>
      </c>
      <c r="Z13" s="17">
        <v>0</v>
      </c>
      <c r="AA13" s="17">
        <v>3.3333333333333298E-2</v>
      </c>
      <c r="AB13" s="17"/>
      <c r="AC13" s="17">
        <v>5.4912504525143402E-2</v>
      </c>
      <c r="AD13" s="17">
        <v>2.0400535595325401E-2</v>
      </c>
      <c r="AE13" s="17">
        <v>5.0484161814068201E-2</v>
      </c>
      <c r="AF13" s="17"/>
      <c r="AG13" s="17">
        <v>4.8314875150496303E-2</v>
      </c>
      <c r="AH13" s="17">
        <v>1.45321435508429E-2</v>
      </c>
      <c r="AI13" s="17">
        <v>0</v>
      </c>
      <c r="AJ13" s="17">
        <v>0.20363788954449299</v>
      </c>
      <c r="AK13" s="17">
        <v>6.3058435090267206E-2</v>
      </c>
      <c r="AL13" s="17"/>
      <c r="AM13" s="17">
        <v>6.6729863003863493E-2</v>
      </c>
      <c r="AN13" s="17">
        <v>7.5336814462739293E-2</v>
      </c>
      <c r="AO13" s="17">
        <v>2.8100683050775802E-2</v>
      </c>
      <c r="AP13" s="17">
        <v>1.5555055332553599E-2</v>
      </c>
      <c r="AQ13" s="17">
        <v>0</v>
      </c>
      <c r="AR13" s="17"/>
      <c r="AS13" s="17">
        <v>4.00021371889012E-2</v>
      </c>
      <c r="AT13" s="17">
        <v>1.6597611604404101E-2</v>
      </c>
      <c r="AU13" s="17">
        <v>6.4844361469022505E-2</v>
      </c>
      <c r="AV13" s="17">
        <v>1.71107934868177E-2</v>
      </c>
      <c r="AW13" s="17"/>
      <c r="AX13" s="17">
        <v>3.5107025293931803E-2</v>
      </c>
      <c r="AY13" s="17"/>
      <c r="AZ13" s="17">
        <v>3.7845614034226302E-2</v>
      </c>
      <c r="BA13" s="17">
        <v>2.3142132429881598E-2</v>
      </c>
      <c r="BB13" s="17">
        <v>2.51904971547116E-2</v>
      </c>
      <c r="BC13" s="17"/>
      <c r="BD13" s="17">
        <v>3.0628748919466001E-2</v>
      </c>
      <c r="BE13" s="17">
        <v>2.2445164616963401E-2</v>
      </c>
    </row>
    <row r="14" spans="2:57" x14ac:dyDescent="0.35">
      <c r="B14" s="18" t="s">
        <v>108</v>
      </c>
      <c r="C14" s="21">
        <v>0.71846518237906298</v>
      </c>
      <c r="D14" s="21">
        <v>0.79088916554102096</v>
      </c>
      <c r="E14" s="21">
        <v>0.67925033405209501</v>
      </c>
      <c r="F14" s="21"/>
      <c r="G14" s="21">
        <v>0.83840560595925495</v>
      </c>
      <c r="H14" s="21">
        <v>0.74516462032740605</v>
      </c>
      <c r="I14" s="21">
        <v>0.75254981891815798</v>
      </c>
      <c r="J14" s="21">
        <v>0.62414040505871304</v>
      </c>
      <c r="K14" s="21">
        <v>0.62856307500019504</v>
      </c>
      <c r="L14" s="21">
        <v>0.72819646624066103</v>
      </c>
      <c r="M14" s="21"/>
      <c r="N14" s="21">
        <v>0.75480336215881205</v>
      </c>
      <c r="O14" s="21">
        <v>0.70796825952226095</v>
      </c>
      <c r="P14" s="21">
        <v>0.71276848236565904</v>
      </c>
      <c r="Q14" s="21">
        <v>0.54384415001651099</v>
      </c>
      <c r="R14" s="21"/>
      <c r="S14" s="21">
        <v>0.73333333333333295</v>
      </c>
      <c r="T14" s="21">
        <v>0.71428571428571397</v>
      </c>
      <c r="U14" s="21">
        <v>0.67647058823529405</v>
      </c>
      <c r="V14" s="21">
        <v>0.73015873015873001</v>
      </c>
      <c r="W14" s="21">
        <v>0.71186440677966101</v>
      </c>
      <c r="X14" s="21">
        <v>0.69620253164557</v>
      </c>
      <c r="Y14" s="21">
        <v>0.74285714285714299</v>
      </c>
      <c r="Z14" s="21">
        <v>0.837209302325581</v>
      </c>
      <c r="AA14" s="21">
        <v>0.68888888888888899</v>
      </c>
      <c r="AB14" s="21"/>
      <c r="AC14" s="21">
        <v>0.69379325347642795</v>
      </c>
      <c r="AD14" s="21">
        <v>0.75676246618307996</v>
      </c>
      <c r="AE14" s="21">
        <v>0.61336849597509902</v>
      </c>
      <c r="AF14" s="21"/>
      <c r="AG14" s="21">
        <v>0.74238016220925596</v>
      </c>
      <c r="AH14" s="21">
        <v>0.71139070235550195</v>
      </c>
      <c r="AI14" s="21">
        <v>0.747969283489475</v>
      </c>
      <c r="AJ14" s="21">
        <v>0.60753097943838796</v>
      </c>
      <c r="AK14" s="21">
        <v>0.55393567719571901</v>
      </c>
      <c r="AL14" s="21"/>
      <c r="AM14" s="21">
        <v>0.60743030857476499</v>
      </c>
      <c r="AN14" s="21">
        <v>0.648211773498371</v>
      </c>
      <c r="AO14" s="21">
        <v>0.73627114271861605</v>
      </c>
      <c r="AP14" s="21">
        <v>0.80411111835416205</v>
      </c>
      <c r="AQ14" s="21">
        <v>0.481309987018813</v>
      </c>
      <c r="AR14" s="21"/>
      <c r="AS14" s="21">
        <v>0.73967312769730797</v>
      </c>
      <c r="AT14" s="21">
        <v>0.79207270632350202</v>
      </c>
      <c r="AU14" s="21">
        <v>0.56933390345150103</v>
      </c>
      <c r="AV14" s="21">
        <v>0.72089478733970103</v>
      </c>
      <c r="AW14" s="21"/>
      <c r="AX14" s="21">
        <v>0.73080761117853799</v>
      </c>
      <c r="AY14" s="21"/>
      <c r="AZ14" s="21">
        <v>0.71486677314494496</v>
      </c>
      <c r="BA14" s="21">
        <v>0.74612820524694601</v>
      </c>
      <c r="BB14" s="21">
        <v>0.70186263833175</v>
      </c>
      <c r="BC14" s="21"/>
      <c r="BD14" s="21">
        <v>0.71655156882175897</v>
      </c>
      <c r="BE14" s="21">
        <v>0.77117422796521395</v>
      </c>
    </row>
    <row r="15" spans="2:57" x14ac:dyDescent="0.35">
      <c r="B15" s="18" t="s">
        <v>109</v>
      </c>
      <c r="C15" s="21">
        <v>0.248071178615695</v>
      </c>
      <c r="D15" s="21">
        <v>0.19376636058227001</v>
      </c>
      <c r="E15" s="21">
        <v>0.27647269151769799</v>
      </c>
      <c r="F15" s="21"/>
      <c r="G15" s="21">
        <v>0.16159439404074499</v>
      </c>
      <c r="H15" s="21">
        <v>0.22913647559518199</v>
      </c>
      <c r="I15" s="21">
        <v>0.21381073714530299</v>
      </c>
      <c r="J15" s="21">
        <v>0.32425228920768401</v>
      </c>
      <c r="K15" s="21">
        <v>0.349462753479654</v>
      </c>
      <c r="L15" s="21">
        <v>0.16425636129781901</v>
      </c>
      <c r="M15" s="21"/>
      <c r="N15" s="21">
        <v>0.22184152880866001</v>
      </c>
      <c r="O15" s="21">
        <v>0.25761765531545699</v>
      </c>
      <c r="P15" s="21">
        <v>0.25543559261939103</v>
      </c>
      <c r="Q15" s="21">
        <v>0.36732260641404302</v>
      </c>
      <c r="R15" s="21"/>
      <c r="S15" s="21">
        <v>0.233333333333333</v>
      </c>
      <c r="T15" s="21">
        <v>0.25714285714285701</v>
      </c>
      <c r="U15" s="21">
        <v>0.29411764705882398</v>
      </c>
      <c r="V15" s="21">
        <v>0.22222222222222199</v>
      </c>
      <c r="W15" s="21">
        <v>0.25423728813559299</v>
      </c>
      <c r="X15" s="21">
        <v>0.240506329113924</v>
      </c>
      <c r="Y15" s="21">
        <v>0.24285714285714299</v>
      </c>
      <c r="Z15" s="21">
        <v>0.162790697674419</v>
      </c>
      <c r="AA15" s="21">
        <v>0.27777777777777801</v>
      </c>
      <c r="AB15" s="21"/>
      <c r="AC15" s="21">
        <v>0.25129424199842798</v>
      </c>
      <c r="AD15" s="21">
        <v>0.222836998221595</v>
      </c>
      <c r="AE15" s="21">
        <v>0.33614734221083298</v>
      </c>
      <c r="AF15" s="21"/>
      <c r="AG15" s="21">
        <v>0.20930496264024701</v>
      </c>
      <c r="AH15" s="21">
        <v>0.27407715409365502</v>
      </c>
      <c r="AI15" s="21">
        <v>0.252030716510525</v>
      </c>
      <c r="AJ15" s="21">
        <v>0.18883113101711901</v>
      </c>
      <c r="AK15" s="21">
        <v>0.383005887714014</v>
      </c>
      <c r="AL15" s="21"/>
      <c r="AM15" s="21">
        <v>0.32583982842137099</v>
      </c>
      <c r="AN15" s="21">
        <v>0.27645141203889001</v>
      </c>
      <c r="AO15" s="21">
        <v>0.235628174230608</v>
      </c>
      <c r="AP15" s="21">
        <v>0.18033382631328401</v>
      </c>
      <c r="AQ15" s="21">
        <v>0.518690012981187</v>
      </c>
      <c r="AR15" s="21"/>
      <c r="AS15" s="21">
        <v>0.220324735113791</v>
      </c>
      <c r="AT15" s="21">
        <v>0.191329682072094</v>
      </c>
      <c r="AU15" s="21">
        <v>0.36582173507947702</v>
      </c>
      <c r="AV15" s="21">
        <v>0.26199441917348099</v>
      </c>
      <c r="AW15" s="21"/>
      <c r="AX15" s="21">
        <v>0.23408536352753001</v>
      </c>
      <c r="AY15" s="21"/>
      <c r="AZ15" s="21">
        <v>0.24728761282082801</v>
      </c>
      <c r="BA15" s="21">
        <v>0.23072966232317299</v>
      </c>
      <c r="BB15" s="21">
        <v>0.272946864513539</v>
      </c>
      <c r="BC15" s="21"/>
      <c r="BD15" s="21">
        <v>0.25281968225877499</v>
      </c>
      <c r="BE15" s="21">
        <v>0.20638060741782299</v>
      </c>
    </row>
    <row r="16" spans="2:57" x14ac:dyDescent="0.35">
      <c r="B16" s="18" t="s">
        <v>110</v>
      </c>
      <c r="C16" s="22">
        <v>0.47039400376336898</v>
      </c>
      <c r="D16" s="22">
        <v>0.59712280495875003</v>
      </c>
      <c r="E16" s="22">
        <v>0.40277764253439702</v>
      </c>
      <c r="F16" s="22"/>
      <c r="G16" s="22">
        <v>0.67681121191851101</v>
      </c>
      <c r="H16" s="22">
        <v>0.51602814473222403</v>
      </c>
      <c r="I16" s="22">
        <v>0.53873908177285501</v>
      </c>
      <c r="J16" s="22">
        <v>0.29988811585102898</v>
      </c>
      <c r="K16" s="22">
        <v>0.27910032152054098</v>
      </c>
      <c r="L16" s="22">
        <v>0.56394010494284197</v>
      </c>
      <c r="M16" s="22"/>
      <c r="N16" s="22">
        <v>0.53296183335015301</v>
      </c>
      <c r="O16" s="22">
        <v>0.45035060420680401</v>
      </c>
      <c r="P16" s="22">
        <v>0.45733288974626801</v>
      </c>
      <c r="Q16" s="22">
        <v>0.176521543602468</v>
      </c>
      <c r="R16" s="22"/>
      <c r="S16" s="22">
        <v>0.5</v>
      </c>
      <c r="T16" s="22">
        <v>0.45714285714285702</v>
      </c>
      <c r="U16" s="22">
        <v>0.38235294117647101</v>
      </c>
      <c r="V16" s="22">
        <v>0.50793650793650802</v>
      </c>
      <c r="W16" s="22">
        <v>0.45762711864406802</v>
      </c>
      <c r="X16" s="22">
        <v>0.455696202531646</v>
      </c>
      <c r="Y16" s="22">
        <v>0.5</v>
      </c>
      <c r="Z16" s="22">
        <v>0.67441860465116299</v>
      </c>
      <c r="AA16" s="22">
        <v>0.41111111111111098</v>
      </c>
      <c r="AB16" s="22"/>
      <c r="AC16" s="22">
        <v>0.44249901147800003</v>
      </c>
      <c r="AD16" s="22">
        <v>0.53392546796148499</v>
      </c>
      <c r="AE16" s="22">
        <v>0.27722115376426498</v>
      </c>
      <c r="AF16" s="22"/>
      <c r="AG16" s="22">
        <v>0.53307519956900895</v>
      </c>
      <c r="AH16" s="22">
        <v>0.43731354826184698</v>
      </c>
      <c r="AI16" s="22">
        <v>0.49593856697895</v>
      </c>
      <c r="AJ16" s="22">
        <v>0.41869984842126901</v>
      </c>
      <c r="AK16" s="22">
        <v>0.17092978948170501</v>
      </c>
      <c r="AL16" s="22"/>
      <c r="AM16" s="22">
        <v>0.281590480153394</v>
      </c>
      <c r="AN16" s="22">
        <v>0.37176036145948099</v>
      </c>
      <c r="AO16" s="22">
        <v>0.50064296848800804</v>
      </c>
      <c r="AP16" s="22">
        <v>0.62377729204087895</v>
      </c>
      <c r="AQ16" s="22">
        <v>-3.7380025962373699E-2</v>
      </c>
      <c r="AR16" s="22"/>
      <c r="AS16" s="22">
        <v>0.51934839258351795</v>
      </c>
      <c r="AT16" s="22">
        <v>0.60074302425140802</v>
      </c>
      <c r="AU16" s="22">
        <v>0.20351216837202399</v>
      </c>
      <c r="AV16" s="22">
        <v>0.45890036816621999</v>
      </c>
      <c r="AW16" s="22"/>
      <c r="AX16" s="22">
        <v>0.49672224765100798</v>
      </c>
      <c r="AY16" s="22"/>
      <c r="AZ16" s="22">
        <v>0.467579160324117</v>
      </c>
      <c r="BA16" s="22">
        <v>0.51539854292377296</v>
      </c>
      <c r="BB16" s="22">
        <v>0.428915773818211</v>
      </c>
      <c r="BC16" s="22"/>
      <c r="BD16" s="22">
        <v>0.46373188656298397</v>
      </c>
      <c r="BE16" s="22">
        <v>0.56479362054739102</v>
      </c>
    </row>
    <row r="17" spans="2:2" x14ac:dyDescent="0.35">
      <c r="B17" s="16"/>
    </row>
    <row r="18" spans="2:2" x14ac:dyDescent="0.35">
      <c r="B18" t="s">
        <v>86</v>
      </c>
    </row>
    <row r="19" spans="2:2" x14ac:dyDescent="0.35">
      <c r="B19" t="s">
        <v>87</v>
      </c>
    </row>
    <row r="21" spans="2:2" x14ac:dyDescent="0.35">
      <c r="B2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E19"/>
  <sheetViews>
    <sheetView showGridLines="0" topLeftCell="A2"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279</v>
      </c>
      <c r="C9" s="17">
        <v>0.12198786231871001</v>
      </c>
      <c r="D9" s="17">
        <v>0.12928039449492201</v>
      </c>
      <c r="E9" s="17">
        <v>0.118272652527846</v>
      </c>
      <c r="F9" s="17"/>
      <c r="G9" s="17">
        <v>0.161427452193453</v>
      </c>
      <c r="H9" s="17">
        <v>0.16796254217027201</v>
      </c>
      <c r="I9" s="17">
        <v>0.16750776316167301</v>
      </c>
      <c r="J9" s="17">
        <v>6.7903637988170798E-2</v>
      </c>
      <c r="K9" s="17">
        <v>3.1744332541231601E-2</v>
      </c>
      <c r="L9" s="17">
        <v>0</v>
      </c>
      <c r="M9" s="17"/>
      <c r="N9" s="17">
        <v>9.0242290828873695E-2</v>
      </c>
      <c r="O9" s="17">
        <v>0.12710490010331399</v>
      </c>
      <c r="P9" s="17">
        <v>0.16618524608972299</v>
      </c>
      <c r="Q9" s="17">
        <v>0.185985034086422</v>
      </c>
      <c r="R9" s="17"/>
      <c r="S9" s="17">
        <v>0.19166666666666701</v>
      </c>
      <c r="T9" s="17">
        <v>9.5238095238095205E-2</v>
      </c>
      <c r="U9" s="17">
        <v>8.8235294117647106E-2</v>
      </c>
      <c r="V9" s="17">
        <v>0.11111111111111099</v>
      </c>
      <c r="W9" s="17">
        <v>0.101694915254237</v>
      </c>
      <c r="X9" s="17">
        <v>0.151898734177215</v>
      </c>
      <c r="Y9" s="17">
        <v>0.14285714285714299</v>
      </c>
      <c r="Z9" s="17">
        <v>6.9767441860465101E-2</v>
      </c>
      <c r="AA9" s="17">
        <v>0.1</v>
      </c>
      <c r="AB9" s="17"/>
      <c r="AC9" s="17">
        <v>0.107109559321157</v>
      </c>
      <c r="AD9" s="17">
        <v>0.13472070649124299</v>
      </c>
      <c r="AE9" s="17">
        <v>0.12641783861731601</v>
      </c>
      <c r="AF9" s="17"/>
      <c r="AG9" s="17">
        <v>0.143712179738511</v>
      </c>
      <c r="AH9" s="17">
        <v>0.113797772974176</v>
      </c>
      <c r="AI9" s="17">
        <v>3.83542974512113E-2</v>
      </c>
      <c r="AJ9" s="17">
        <v>0.20363788954449299</v>
      </c>
      <c r="AK9" s="17">
        <v>6.9133832490990602E-2</v>
      </c>
      <c r="AL9" s="17"/>
      <c r="AM9" s="17">
        <v>0.104055789234133</v>
      </c>
      <c r="AN9" s="17">
        <v>9.0277976340369798E-2</v>
      </c>
      <c r="AO9" s="17">
        <v>0.122330231548225</v>
      </c>
      <c r="AP9" s="17">
        <v>0.150771233060573</v>
      </c>
      <c r="AQ9" s="17">
        <v>0.12879291180399899</v>
      </c>
      <c r="AR9" s="17"/>
      <c r="AS9" s="17">
        <v>0.12518503996806399</v>
      </c>
      <c r="AT9" s="17">
        <v>0.15743220630379301</v>
      </c>
      <c r="AU9" s="17">
        <v>4.22121809033199E-2</v>
      </c>
      <c r="AV9" s="17">
        <v>0.14655037845327401</v>
      </c>
      <c r="AW9" s="17"/>
      <c r="AX9" s="17">
        <v>0.11431889688517199</v>
      </c>
      <c r="AY9" s="17"/>
      <c r="AZ9" s="17">
        <v>0.134293155275164</v>
      </c>
      <c r="BA9" s="17">
        <v>0.17700659729589799</v>
      </c>
      <c r="BB9" s="17">
        <v>4.8036473473671501E-2</v>
      </c>
      <c r="BC9" s="17"/>
      <c r="BD9" s="17">
        <v>0.13420926712367701</v>
      </c>
      <c r="BE9" s="17">
        <v>0.132889831058914</v>
      </c>
    </row>
    <row r="10" spans="2:57" x14ac:dyDescent="0.35">
      <c r="B10" s="18" t="s">
        <v>280</v>
      </c>
      <c r="C10" s="17">
        <v>0.32682556080977199</v>
      </c>
      <c r="D10" s="17">
        <v>0.41158244737253902</v>
      </c>
      <c r="E10" s="17">
        <v>0.27851620936468702</v>
      </c>
      <c r="F10" s="17"/>
      <c r="G10" s="17">
        <v>0.39005425686898998</v>
      </c>
      <c r="H10" s="17">
        <v>0.30704000721090302</v>
      </c>
      <c r="I10" s="17">
        <v>0.32609283588906302</v>
      </c>
      <c r="J10" s="17">
        <v>0.35832576614692602</v>
      </c>
      <c r="K10" s="17">
        <v>0.31098123146175599</v>
      </c>
      <c r="L10" s="17">
        <v>0.254174760379967</v>
      </c>
      <c r="M10" s="17"/>
      <c r="N10" s="17">
        <v>0.346053568758521</v>
      </c>
      <c r="O10" s="17">
        <v>0.33934752689154002</v>
      </c>
      <c r="P10" s="17">
        <v>0.26192239791497501</v>
      </c>
      <c r="Q10" s="17">
        <v>0.28985845312749697</v>
      </c>
      <c r="R10" s="17"/>
      <c r="S10" s="17">
        <v>0.391666666666667</v>
      </c>
      <c r="T10" s="17">
        <v>0.33333333333333298</v>
      </c>
      <c r="U10" s="17">
        <v>0.17647058823529399</v>
      </c>
      <c r="V10" s="17">
        <v>0.26984126984126999</v>
      </c>
      <c r="W10" s="17">
        <v>0.23728813559322001</v>
      </c>
      <c r="X10" s="17">
        <v>0.417721518987342</v>
      </c>
      <c r="Y10" s="17">
        <v>0.35714285714285698</v>
      </c>
      <c r="Z10" s="17">
        <v>0.39534883720930197</v>
      </c>
      <c r="AA10" s="17">
        <v>0.344444444444444</v>
      </c>
      <c r="AB10" s="17"/>
      <c r="AC10" s="17">
        <v>0.32663806543570501</v>
      </c>
      <c r="AD10" s="17">
        <v>0.32515111817798298</v>
      </c>
      <c r="AE10" s="17">
        <v>0.33545973904357201</v>
      </c>
      <c r="AF10" s="17"/>
      <c r="AG10" s="17">
        <v>0.32747876386392499</v>
      </c>
      <c r="AH10" s="17">
        <v>0.343770659772414</v>
      </c>
      <c r="AI10" s="17">
        <v>0.40048779069263102</v>
      </c>
      <c r="AJ10" s="17">
        <v>0.18469483005198201</v>
      </c>
      <c r="AK10" s="17">
        <v>0.27337387807924102</v>
      </c>
      <c r="AL10" s="17"/>
      <c r="AM10" s="17">
        <v>0.293976384296805</v>
      </c>
      <c r="AN10" s="17">
        <v>0.269505011125033</v>
      </c>
      <c r="AO10" s="17">
        <v>0.35421979991450703</v>
      </c>
      <c r="AP10" s="17">
        <v>0.344305964361038</v>
      </c>
      <c r="AQ10" s="17">
        <v>0.24356387135457699</v>
      </c>
      <c r="AR10" s="17"/>
      <c r="AS10" s="17">
        <v>0.29353917635007498</v>
      </c>
      <c r="AT10" s="17">
        <v>0.34506970618740301</v>
      </c>
      <c r="AU10" s="17">
        <v>0.236163587078663</v>
      </c>
      <c r="AV10" s="17">
        <v>0.46998942649394798</v>
      </c>
      <c r="AW10" s="17"/>
      <c r="AX10" s="17">
        <v>0.32584349616075298</v>
      </c>
      <c r="AY10" s="17"/>
      <c r="AZ10" s="17">
        <v>0.31428717200225598</v>
      </c>
      <c r="BA10" s="17">
        <v>0.341174576471658</v>
      </c>
      <c r="BB10" s="17">
        <v>0.32388064642671299</v>
      </c>
      <c r="BC10" s="17"/>
      <c r="BD10" s="17">
        <v>0.300107717406423</v>
      </c>
      <c r="BE10" s="17">
        <v>0.389009082202951</v>
      </c>
    </row>
    <row r="11" spans="2:57" ht="29" x14ac:dyDescent="0.35">
      <c r="B11" s="18" t="s">
        <v>281</v>
      </c>
      <c r="C11" s="17">
        <v>0.217239450458662</v>
      </c>
      <c r="D11" s="17">
        <v>0.21230559443724401</v>
      </c>
      <c r="E11" s="17">
        <v>0.22116251766073999</v>
      </c>
      <c r="F11" s="17"/>
      <c r="G11" s="17">
        <v>0.12701242916248101</v>
      </c>
      <c r="H11" s="17">
        <v>0.21891637221827101</v>
      </c>
      <c r="I11" s="17">
        <v>0.21023114329071199</v>
      </c>
      <c r="J11" s="17">
        <v>0.170767930319079</v>
      </c>
      <c r="K11" s="17">
        <v>0.29669559264041601</v>
      </c>
      <c r="L11" s="17">
        <v>0.35230234553518702</v>
      </c>
      <c r="M11" s="17"/>
      <c r="N11" s="17">
        <v>0.19730359277843501</v>
      </c>
      <c r="O11" s="17">
        <v>0.192395452405516</v>
      </c>
      <c r="P11" s="17">
        <v>0.28564567436534899</v>
      </c>
      <c r="Q11" s="17">
        <v>0.28475786799785202</v>
      </c>
      <c r="R11" s="17"/>
      <c r="S11" s="17">
        <v>0.133333333333333</v>
      </c>
      <c r="T11" s="17">
        <v>0.21904761904761899</v>
      </c>
      <c r="U11" s="17">
        <v>0.23529411764705899</v>
      </c>
      <c r="V11" s="17">
        <v>0.33333333333333298</v>
      </c>
      <c r="W11" s="17">
        <v>0.27118644067796599</v>
      </c>
      <c r="X11" s="17">
        <v>0.189873417721519</v>
      </c>
      <c r="Y11" s="17">
        <v>0.25714285714285701</v>
      </c>
      <c r="Z11" s="17">
        <v>0.13953488372093001</v>
      </c>
      <c r="AA11" s="17">
        <v>0.18888888888888899</v>
      </c>
      <c r="AB11" s="17"/>
      <c r="AC11" s="17">
        <v>0.19990796904879299</v>
      </c>
      <c r="AD11" s="17">
        <v>0.22322577798802901</v>
      </c>
      <c r="AE11" s="17">
        <v>0.291545886607817</v>
      </c>
      <c r="AF11" s="17"/>
      <c r="AG11" s="17">
        <v>0.22103277334403701</v>
      </c>
      <c r="AH11" s="17">
        <v>0.19179078666066601</v>
      </c>
      <c r="AI11" s="17">
        <v>0.22510489053118299</v>
      </c>
      <c r="AJ11" s="17">
        <v>0.61166728040352503</v>
      </c>
      <c r="AK11" s="17">
        <v>0.26190102150002997</v>
      </c>
      <c r="AL11" s="17"/>
      <c r="AM11" s="17">
        <v>0.32469838764631997</v>
      </c>
      <c r="AN11" s="17">
        <v>0.32766192173538999</v>
      </c>
      <c r="AO11" s="17">
        <v>0.186815518266194</v>
      </c>
      <c r="AP11" s="17">
        <v>0.131961855688389</v>
      </c>
      <c r="AQ11" s="17">
        <v>0.36389174266312702</v>
      </c>
      <c r="AR11" s="17"/>
      <c r="AS11" s="17">
        <v>0.20399041674270599</v>
      </c>
      <c r="AT11" s="17">
        <v>0.15587584896043599</v>
      </c>
      <c r="AU11" s="17">
        <v>0.39042114993003901</v>
      </c>
      <c r="AV11" s="17">
        <v>0.138555130373822</v>
      </c>
      <c r="AW11" s="17"/>
      <c r="AX11" s="17">
        <v>0.20960397112792101</v>
      </c>
      <c r="AY11" s="17"/>
      <c r="AZ11" s="17">
        <v>0.19679863260355099</v>
      </c>
      <c r="BA11" s="17">
        <v>0.208867002030341</v>
      </c>
      <c r="BB11" s="17">
        <v>0.24513684194451499</v>
      </c>
      <c r="BC11" s="17"/>
      <c r="BD11" s="17">
        <v>0.20372865069657201</v>
      </c>
      <c r="BE11" s="17">
        <v>0.196529753071888</v>
      </c>
    </row>
    <row r="12" spans="2:57" x14ac:dyDescent="0.35">
      <c r="B12" s="18" t="s">
        <v>282</v>
      </c>
      <c r="C12" s="17">
        <v>0.21819575820845499</v>
      </c>
      <c r="D12" s="17">
        <v>0.15725815006400701</v>
      </c>
      <c r="E12" s="17">
        <v>0.25258840869894</v>
      </c>
      <c r="F12" s="17"/>
      <c r="G12" s="17">
        <v>0.231305067828393</v>
      </c>
      <c r="H12" s="17">
        <v>0.18766562302567</v>
      </c>
      <c r="I12" s="17">
        <v>0.18639413527885701</v>
      </c>
      <c r="J12" s="17">
        <v>0.28467692477038098</v>
      </c>
      <c r="K12" s="17">
        <v>0.221891146893299</v>
      </c>
      <c r="L12" s="17">
        <v>0.28291579162064601</v>
      </c>
      <c r="M12" s="17"/>
      <c r="N12" s="17">
        <v>0.25601738521582601</v>
      </c>
      <c r="O12" s="17">
        <v>0.21577551696688399</v>
      </c>
      <c r="P12" s="17">
        <v>0.16489068626289899</v>
      </c>
      <c r="Q12" s="17">
        <v>0.12051957277101601</v>
      </c>
      <c r="R12" s="17"/>
      <c r="S12" s="17">
        <v>0.21666666666666701</v>
      </c>
      <c r="T12" s="17">
        <v>0.238095238095238</v>
      </c>
      <c r="U12" s="17">
        <v>0.26470588235294101</v>
      </c>
      <c r="V12" s="17">
        <v>0.22222222222222199</v>
      </c>
      <c r="W12" s="17">
        <v>0.22033898305084701</v>
      </c>
      <c r="X12" s="17">
        <v>0.126582278481013</v>
      </c>
      <c r="Y12" s="17">
        <v>0.17142857142857101</v>
      </c>
      <c r="Z12" s="17">
        <v>0.209302325581395</v>
      </c>
      <c r="AA12" s="17">
        <v>0.266666666666667</v>
      </c>
      <c r="AB12" s="17"/>
      <c r="AC12" s="17">
        <v>0.26930826772704303</v>
      </c>
      <c r="AD12" s="17">
        <v>0.19522086977071301</v>
      </c>
      <c r="AE12" s="17">
        <v>0.12463926381085901</v>
      </c>
      <c r="AF12" s="17"/>
      <c r="AG12" s="17">
        <v>0.225543137043868</v>
      </c>
      <c r="AH12" s="17">
        <v>0.21651388663153001</v>
      </c>
      <c r="AI12" s="17">
        <v>0.19062184839528801</v>
      </c>
      <c r="AJ12" s="17">
        <v>0</v>
      </c>
      <c r="AK12" s="17">
        <v>0.18074469049058001</v>
      </c>
      <c r="AL12" s="17"/>
      <c r="AM12" s="17">
        <v>0.15952910809707799</v>
      </c>
      <c r="AN12" s="17">
        <v>0.21247659079922501</v>
      </c>
      <c r="AO12" s="17">
        <v>0.23265560429496099</v>
      </c>
      <c r="AP12" s="17">
        <v>0.23729746097646701</v>
      </c>
      <c r="AQ12" s="17">
        <v>0.17779354422079199</v>
      </c>
      <c r="AR12" s="17"/>
      <c r="AS12" s="17">
        <v>0.268954834960693</v>
      </c>
      <c r="AT12" s="17">
        <v>0.22849278575158</v>
      </c>
      <c r="AU12" s="17">
        <v>0.17768495450305599</v>
      </c>
      <c r="AV12" s="17">
        <v>0.16352470342299799</v>
      </c>
      <c r="AW12" s="17"/>
      <c r="AX12" s="17">
        <v>0.230935823675639</v>
      </c>
      <c r="AY12" s="17"/>
      <c r="AZ12" s="17">
        <v>0.22630234017708201</v>
      </c>
      <c r="BA12" s="17">
        <v>0.17595404347415899</v>
      </c>
      <c r="BB12" s="17">
        <v>0.26331638990412398</v>
      </c>
      <c r="BC12" s="17"/>
      <c r="BD12" s="17">
        <v>0.25438889671210502</v>
      </c>
      <c r="BE12" s="17">
        <v>0.181145779110894</v>
      </c>
    </row>
    <row r="13" spans="2:57" x14ac:dyDescent="0.35">
      <c r="B13" s="18" t="s">
        <v>283</v>
      </c>
      <c r="C13" s="17">
        <v>0.105738612696485</v>
      </c>
      <c r="D13" s="17">
        <v>8.1578446169887797E-2</v>
      </c>
      <c r="E13" s="17">
        <v>0.11821370373628901</v>
      </c>
      <c r="F13" s="17"/>
      <c r="G13" s="17">
        <v>9.0200793946683705E-2</v>
      </c>
      <c r="H13" s="17">
        <v>0.118415455374884</v>
      </c>
      <c r="I13" s="17">
        <v>8.7398335222516693E-2</v>
      </c>
      <c r="J13" s="17">
        <v>0.101614509979261</v>
      </c>
      <c r="K13" s="17">
        <v>0.12916562744454299</v>
      </c>
      <c r="L13" s="17">
        <v>0.110607102464199</v>
      </c>
      <c r="M13" s="17"/>
      <c r="N13" s="17">
        <v>0.107741377473588</v>
      </c>
      <c r="O13" s="17">
        <v>0.108154419837628</v>
      </c>
      <c r="P13" s="17">
        <v>0.100358686394917</v>
      </c>
      <c r="Q13" s="17">
        <v>0.104360817875037</v>
      </c>
      <c r="R13" s="17"/>
      <c r="S13" s="17">
        <v>5.83333333333333E-2</v>
      </c>
      <c r="T13" s="17">
        <v>0.104761904761905</v>
      </c>
      <c r="U13" s="17">
        <v>0.20588235294117599</v>
      </c>
      <c r="V13" s="17">
        <v>6.3492063492063502E-2</v>
      </c>
      <c r="W13" s="17">
        <v>0.169491525423729</v>
      </c>
      <c r="X13" s="17">
        <v>0.10126582278481</v>
      </c>
      <c r="Y13" s="17">
        <v>4.2857142857142899E-2</v>
      </c>
      <c r="Z13" s="17">
        <v>0.186046511627907</v>
      </c>
      <c r="AA13" s="17">
        <v>0.1</v>
      </c>
      <c r="AB13" s="17"/>
      <c r="AC13" s="17">
        <v>8.3178808491737297E-2</v>
      </c>
      <c r="AD13" s="17">
        <v>0.11617419207509599</v>
      </c>
      <c r="AE13" s="17">
        <v>9.6796781117426206E-2</v>
      </c>
      <c r="AF13" s="17"/>
      <c r="AG13" s="17">
        <v>7.8122732107022294E-2</v>
      </c>
      <c r="AH13" s="17">
        <v>0.12761930464347501</v>
      </c>
      <c r="AI13" s="17">
        <v>0.14543117292968699</v>
      </c>
      <c r="AJ13" s="17">
        <v>0</v>
      </c>
      <c r="AK13" s="17">
        <v>0.15042641534528001</v>
      </c>
      <c r="AL13" s="17"/>
      <c r="AM13" s="17">
        <v>6.6865402926131801E-2</v>
      </c>
      <c r="AN13" s="17">
        <v>0.100078499999982</v>
      </c>
      <c r="AO13" s="17">
        <v>9.25332362355403E-2</v>
      </c>
      <c r="AP13" s="17">
        <v>0.13033025484496899</v>
      </c>
      <c r="AQ13" s="17">
        <v>8.5957929957503995E-2</v>
      </c>
      <c r="AR13" s="17"/>
      <c r="AS13" s="17">
        <v>9.7054761764139699E-2</v>
      </c>
      <c r="AT13" s="17">
        <v>0.105103452832275</v>
      </c>
      <c r="AU13" s="17">
        <v>0.13468621890036001</v>
      </c>
      <c r="AV13" s="17">
        <v>8.1380361255957698E-2</v>
      </c>
      <c r="AW13" s="17"/>
      <c r="AX13" s="17">
        <v>0.11009526085548101</v>
      </c>
      <c r="AY13" s="17"/>
      <c r="AZ13" s="17">
        <v>0.10979660726875499</v>
      </c>
      <c r="BA13" s="17">
        <v>8.9679846339441899E-2</v>
      </c>
      <c r="BB13" s="17">
        <v>0.114411156513044</v>
      </c>
      <c r="BC13" s="17"/>
      <c r="BD13" s="17">
        <v>0.101169281725927</v>
      </c>
      <c r="BE13" s="17">
        <v>9.7000654508043599E-2</v>
      </c>
    </row>
    <row r="14" spans="2:57" x14ac:dyDescent="0.35">
      <c r="B14" s="18" t="s">
        <v>81</v>
      </c>
      <c r="C14" s="19">
        <v>1.00127555079156E-2</v>
      </c>
      <c r="D14" s="19">
        <v>7.9949674613992994E-3</v>
      </c>
      <c r="E14" s="19">
        <v>1.1246508011497699E-2</v>
      </c>
      <c r="F14" s="19"/>
      <c r="G14" s="19">
        <v>0</v>
      </c>
      <c r="H14" s="19">
        <v>0</v>
      </c>
      <c r="I14" s="19">
        <v>2.2375787157178102E-2</v>
      </c>
      <c r="J14" s="19">
        <v>1.6711230796181899E-2</v>
      </c>
      <c r="K14" s="19">
        <v>9.5220690187548095E-3</v>
      </c>
      <c r="L14" s="19">
        <v>0</v>
      </c>
      <c r="M14" s="19"/>
      <c r="N14" s="19">
        <v>2.6417849447553498E-3</v>
      </c>
      <c r="O14" s="19">
        <v>1.7222183795118501E-2</v>
      </c>
      <c r="P14" s="19">
        <v>2.0997308972137099E-2</v>
      </c>
      <c r="Q14" s="19">
        <v>1.45182541421755E-2</v>
      </c>
      <c r="R14" s="19"/>
      <c r="S14" s="19">
        <v>8.3333333333333297E-3</v>
      </c>
      <c r="T14" s="19">
        <v>9.5238095238095195E-3</v>
      </c>
      <c r="U14" s="19">
        <v>2.9411764705882401E-2</v>
      </c>
      <c r="V14" s="19">
        <v>0</v>
      </c>
      <c r="W14" s="19">
        <v>0</v>
      </c>
      <c r="X14" s="19">
        <v>1.26582278481013E-2</v>
      </c>
      <c r="Y14" s="19">
        <v>2.8571428571428598E-2</v>
      </c>
      <c r="Z14" s="19">
        <v>0</v>
      </c>
      <c r="AA14" s="19">
        <v>0</v>
      </c>
      <c r="AB14" s="19"/>
      <c r="AC14" s="19">
        <v>1.3857329975565101E-2</v>
      </c>
      <c r="AD14" s="19">
        <v>5.5073354969343898E-3</v>
      </c>
      <c r="AE14" s="19">
        <v>2.5140490803010201E-2</v>
      </c>
      <c r="AF14" s="19"/>
      <c r="AG14" s="19">
        <v>4.1104139026379403E-3</v>
      </c>
      <c r="AH14" s="19">
        <v>6.5075893177387097E-3</v>
      </c>
      <c r="AI14" s="19">
        <v>0</v>
      </c>
      <c r="AJ14" s="19">
        <v>0</v>
      </c>
      <c r="AK14" s="19">
        <v>6.4420162093877603E-2</v>
      </c>
      <c r="AL14" s="19"/>
      <c r="AM14" s="19">
        <v>5.0874927799531802E-2</v>
      </c>
      <c r="AN14" s="19">
        <v>0</v>
      </c>
      <c r="AO14" s="19">
        <v>1.14456097405731E-2</v>
      </c>
      <c r="AP14" s="19">
        <v>5.3332310685646504E-3</v>
      </c>
      <c r="AQ14" s="19">
        <v>0</v>
      </c>
      <c r="AR14" s="19"/>
      <c r="AS14" s="19">
        <v>1.12757702143211E-2</v>
      </c>
      <c r="AT14" s="19">
        <v>8.0259999645130795E-3</v>
      </c>
      <c r="AU14" s="19">
        <v>1.8831908684561301E-2</v>
      </c>
      <c r="AV14" s="19">
        <v>0</v>
      </c>
      <c r="AW14" s="19"/>
      <c r="AX14" s="19">
        <v>9.2025512950344793E-3</v>
      </c>
      <c r="AY14" s="19"/>
      <c r="AZ14" s="19">
        <v>1.85220926731916E-2</v>
      </c>
      <c r="BA14" s="19">
        <v>7.3179343885013603E-3</v>
      </c>
      <c r="BB14" s="19">
        <v>5.2184917379325801E-3</v>
      </c>
      <c r="BC14" s="19"/>
      <c r="BD14" s="19">
        <v>6.39618633529619E-3</v>
      </c>
      <c r="BE14" s="19">
        <v>3.42490004730896E-3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N22"/>
  <sheetViews>
    <sheetView showGridLines="0" topLeftCell="A2" workbookViewId="0">
      <pane xSplit="2" topLeftCell="K1" activePane="topRight" state="frozen"/>
      <selection pane="topRight"/>
    </sheetView>
  </sheetViews>
  <sheetFormatPr defaultColWidth="10.90625" defaultRowHeight="14.5" x14ac:dyDescent="0.35"/>
  <cols>
    <col min="2" max="2" width="25.7265625" customWidth="1"/>
    <col min="3" max="14" width="20.7265625" customWidth="1"/>
  </cols>
  <sheetData>
    <row r="2" spans="2:14" ht="40" customHeight="1" x14ac:dyDescent="0.35">
      <c r="D2" s="32" t="s">
        <v>296</v>
      </c>
      <c r="E2" s="28"/>
      <c r="F2" s="28"/>
      <c r="G2" s="28"/>
      <c r="H2" s="28"/>
      <c r="I2" s="28"/>
      <c r="J2" s="28"/>
      <c r="K2" s="28"/>
      <c r="L2" s="28"/>
      <c r="M2" s="28"/>
      <c r="N2" s="28"/>
    </row>
    <row r="6" spans="2:14" ht="50" customHeight="1" x14ac:dyDescent="0.35">
      <c r="B6" s="20" t="s">
        <v>15</v>
      </c>
      <c r="C6" s="20" t="s">
        <v>285</v>
      </c>
      <c r="D6" s="20" t="s">
        <v>286</v>
      </c>
      <c r="E6" s="20" t="s">
        <v>287</v>
      </c>
      <c r="F6" s="20" t="s">
        <v>288</v>
      </c>
      <c r="G6" s="20" t="s">
        <v>289</v>
      </c>
      <c r="H6" s="20" t="s">
        <v>290</v>
      </c>
      <c r="I6" s="20" t="s">
        <v>291</v>
      </c>
      <c r="J6" s="20" t="s">
        <v>292</v>
      </c>
      <c r="K6" s="20" t="s">
        <v>293</v>
      </c>
      <c r="L6" s="20" t="s">
        <v>294</v>
      </c>
      <c r="M6" s="20" t="s">
        <v>295</v>
      </c>
    </row>
    <row r="7" spans="2:14" x14ac:dyDescent="0.35">
      <c r="B7" s="18" t="s">
        <v>107</v>
      </c>
      <c r="C7" s="17">
        <v>5.0060347113872999E-2</v>
      </c>
      <c r="D7" s="17">
        <v>8.1737799826894303E-2</v>
      </c>
      <c r="E7" s="17">
        <v>4.4449393301512201E-2</v>
      </c>
      <c r="F7" s="17">
        <v>5.6822199116335299E-2</v>
      </c>
      <c r="G7" s="17">
        <v>5.5210811993129202E-2</v>
      </c>
      <c r="H7" s="17">
        <v>3.1790661324403301E-2</v>
      </c>
      <c r="I7" s="17">
        <v>4.1032716749751702E-2</v>
      </c>
      <c r="J7" s="17">
        <v>3.6047645604609102E-2</v>
      </c>
      <c r="K7" s="17">
        <v>4.53995523091444E-2</v>
      </c>
      <c r="L7" s="17">
        <v>3.8481018222365299E-2</v>
      </c>
      <c r="M7" s="17">
        <v>4.3202144713565697E-2</v>
      </c>
    </row>
    <row r="8" spans="2:14" x14ac:dyDescent="0.35">
      <c r="B8" s="18" t="s">
        <v>106</v>
      </c>
      <c r="C8" s="17">
        <v>0.16573385060235399</v>
      </c>
      <c r="D8" s="17">
        <v>0.211693359748136</v>
      </c>
      <c r="E8" s="17">
        <v>0.21246860049175501</v>
      </c>
      <c r="F8" s="17">
        <v>0.16894850338217601</v>
      </c>
      <c r="G8" s="17">
        <v>0.14895752351310301</v>
      </c>
      <c r="H8" s="17">
        <v>0.12944591413943399</v>
      </c>
      <c r="I8" s="17">
        <v>0.14041275262612701</v>
      </c>
      <c r="J8" s="17">
        <v>9.2560915282124595E-2</v>
      </c>
      <c r="K8" s="17">
        <v>8.7177619872646397E-2</v>
      </c>
      <c r="L8" s="17">
        <v>0.111524355249582</v>
      </c>
      <c r="M8" s="17">
        <v>9.2339348247954506E-2</v>
      </c>
    </row>
    <row r="9" spans="2:14" x14ac:dyDescent="0.35">
      <c r="B9" s="18" t="s">
        <v>105</v>
      </c>
      <c r="C9" s="17">
        <v>0.31663482667864301</v>
      </c>
      <c r="D9" s="17">
        <v>0.23485895491632799</v>
      </c>
      <c r="E9" s="17">
        <v>0.24652688908884099</v>
      </c>
      <c r="F9" s="17">
        <v>0.25365722857692102</v>
      </c>
      <c r="G9" s="17">
        <v>0.22564859095667</v>
      </c>
      <c r="H9" s="17">
        <v>0.24085218288780699</v>
      </c>
      <c r="I9" s="17">
        <v>0.225461154900508</v>
      </c>
      <c r="J9" s="17">
        <v>0.23159791414497399</v>
      </c>
      <c r="K9" s="17">
        <v>0.20638599191530299</v>
      </c>
      <c r="L9" s="17">
        <v>0.17535834877134501</v>
      </c>
      <c r="M9" s="17">
        <v>0.16471867203287899</v>
      </c>
    </row>
    <row r="10" spans="2:14" x14ac:dyDescent="0.35">
      <c r="B10" s="18" t="s">
        <v>104</v>
      </c>
      <c r="C10" s="17">
        <v>0.29692361506762299</v>
      </c>
      <c r="D10" s="17">
        <v>0.31512436605614502</v>
      </c>
      <c r="E10" s="17">
        <v>0.33489900986111198</v>
      </c>
      <c r="F10" s="17">
        <v>0.341739702776228</v>
      </c>
      <c r="G10" s="17">
        <v>0.36229397440468403</v>
      </c>
      <c r="H10" s="17">
        <v>0.38678212616873497</v>
      </c>
      <c r="I10" s="17">
        <v>0.415569853152572</v>
      </c>
      <c r="J10" s="17">
        <v>0.35707497130963001</v>
      </c>
      <c r="K10" s="17">
        <v>0.43153841682826399</v>
      </c>
      <c r="L10" s="17">
        <v>0.37080546018677202</v>
      </c>
      <c r="M10" s="17">
        <v>0.36086316517393002</v>
      </c>
    </row>
    <row r="11" spans="2:14" x14ac:dyDescent="0.35">
      <c r="B11" s="18" t="s">
        <v>103</v>
      </c>
      <c r="C11" s="17">
        <v>0.14462257443895399</v>
      </c>
      <c r="D11" s="17">
        <v>0.13958487304008599</v>
      </c>
      <c r="E11" s="17">
        <v>0.14117989493376401</v>
      </c>
      <c r="F11" s="17">
        <v>0.157921576212978</v>
      </c>
      <c r="G11" s="17">
        <v>0.192788838536993</v>
      </c>
      <c r="H11" s="17">
        <v>0.188367670752427</v>
      </c>
      <c r="I11" s="17">
        <v>0.165663051887041</v>
      </c>
      <c r="J11" s="17">
        <v>0.24930914911796501</v>
      </c>
      <c r="K11" s="17">
        <v>0.21607219388371099</v>
      </c>
      <c r="L11" s="17">
        <v>0.28248229340751002</v>
      </c>
      <c r="M11" s="17">
        <v>0.32837127109097802</v>
      </c>
    </row>
    <row r="12" spans="2:14" x14ac:dyDescent="0.35">
      <c r="B12" s="18" t="s">
        <v>81</v>
      </c>
      <c r="C12" s="17">
        <v>2.60247860985536E-2</v>
      </c>
      <c r="D12" s="17">
        <v>1.70006464124111E-2</v>
      </c>
      <c r="E12" s="17">
        <v>2.0476212323015199E-2</v>
      </c>
      <c r="F12" s="17">
        <v>2.0910789935361801E-2</v>
      </c>
      <c r="G12" s="17">
        <v>1.51002605954207E-2</v>
      </c>
      <c r="H12" s="17">
        <v>2.27614447271931E-2</v>
      </c>
      <c r="I12" s="17">
        <v>1.1860470684000099E-2</v>
      </c>
      <c r="J12" s="17">
        <v>3.3409404540697199E-2</v>
      </c>
      <c r="K12" s="17">
        <v>1.3426225190931101E-2</v>
      </c>
      <c r="L12" s="17">
        <v>2.1348524162425699E-2</v>
      </c>
      <c r="M12" s="17">
        <v>1.05053987406929E-2</v>
      </c>
    </row>
    <row r="13" spans="2:14" x14ac:dyDescent="0.35">
      <c r="B13" s="23" t="s">
        <v>109</v>
      </c>
      <c r="C13" s="21">
        <v>0.21579419771622699</v>
      </c>
      <c r="D13" s="21">
        <v>0.29343115957503002</v>
      </c>
      <c r="E13" s="21">
        <v>0.25691799379326702</v>
      </c>
      <c r="F13" s="21">
        <v>0.225770702498511</v>
      </c>
      <c r="G13" s="21">
        <v>0.20416833550623201</v>
      </c>
      <c r="H13" s="21">
        <v>0.16123657546383799</v>
      </c>
      <c r="I13" s="21">
        <v>0.18144546937587899</v>
      </c>
      <c r="J13" s="21">
        <v>0.128608560886734</v>
      </c>
      <c r="K13" s="21">
        <v>0.13257717218179099</v>
      </c>
      <c r="L13" s="21">
        <v>0.15000537347194801</v>
      </c>
      <c r="M13" s="21">
        <v>0.13554149296151999</v>
      </c>
    </row>
    <row r="14" spans="2:14" x14ac:dyDescent="0.35">
      <c r="B14" s="23" t="s">
        <v>108</v>
      </c>
      <c r="C14" s="21">
        <v>0.44154618950657698</v>
      </c>
      <c r="D14" s="21">
        <v>0.45470923909623101</v>
      </c>
      <c r="E14" s="21">
        <v>0.47607890479487602</v>
      </c>
      <c r="F14" s="21">
        <v>0.49966127898920598</v>
      </c>
      <c r="G14" s="21">
        <v>0.55508281294167705</v>
      </c>
      <c r="H14" s="21">
        <v>0.57514979692116197</v>
      </c>
      <c r="I14" s="21">
        <v>0.581232905039613</v>
      </c>
      <c r="J14" s="21">
        <v>0.60638412042759504</v>
      </c>
      <c r="K14" s="21">
        <v>0.64761061071197501</v>
      </c>
      <c r="L14" s="21">
        <v>0.65328775359428204</v>
      </c>
      <c r="M14" s="21">
        <v>0.68923443626490799</v>
      </c>
    </row>
    <row r="15" spans="2:14" x14ac:dyDescent="0.35">
      <c r="B15" s="23" t="s">
        <v>110</v>
      </c>
      <c r="C15" s="22">
        <v>0.22575199179034999</v>
      </c>
      <c r="D15" s="22">
        <v>0.16127807952120099</v>
      </c>
      <c r="E15" s="22">
        <v>0.219160911001609</v>
      </c>
      <c r="F15" s="22">
        <v>0.27389057649069498</v>
      </c>
      <c r="G15" s="22">
        <v>0.35091447743544402</v>
      </c>
      <c r="H15" s="22">
        <v>0.41391322145732501</v>
      </c>
      <c r="I15" s="22">
        <v>0.39978743566373398</v>
      </c>
      <c r="J15" s="22">
        <v>0.47777555954086098</v>
      </c>
      <c r="K15" s="22">
        <v>0.51503343853018402</v>
      </c>
      <c r="L15" s="22">
        <v>0.50328238012233395</v>
      </c>
      <c r="M15" s="22">
        <v>0.55369294330338803</v>
      </c>
    </row>
    <row r="16" spans="2:14" x14ac:dyDescent="0.35">
      <c r="B16" s="16"/>
      <c r="C16" s="16"/>
      <c r="D16" s="16"/>
      <c r="E16" s="16"/>
      <c r="F16" s="16"/>
      <c r="G16" s="16"/>
      <c r="H16" s="16"/>
      <c r="I16" s="16"/>
      <c r="J16" s="16"/>
      <c r="K16" s="16"/>
      <c r="L16" s="16"/>
      <c r="M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E22"/>
  <sheetViews>
    <sheetView showGridLines="0" topLeftCell="A5" workbookViewId="0">
      <pane xSplit="2" topLeftCell="C1" activePane="topRight" state="frozen"/>
      <selection pane="topRight" activeCell="U7" sqref="U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4.53995523091444E-2</v>
      </c>
      <c r="D9" s="17">
        <v>5.6541875505938997E-2</v>
      </c>
      <c r="E9" s="17">
        <v>3.9060146812890599E-2</v>
      </c>
      <c r="F9" s="17"/>
      <c r="G9" s="17">
        <v>8.0590101455804794E-2</v>
      </c>
      <c r="H9" s="17">
        <v>5.2522102134255698E-2</v>
      </c>
      <c r="I9" s="17">
        <v>2.68794876583596E-2</v>
      </c>
      <c r="J9" s="17">
        <v>7.5249262556910501E-2</v>
      </c>
      <c r="K9" s="17">
        <v>2.1492670070903701E-2</v>
      </c>
      <c r="L9" s="17">
        <v>0</v>
      </c>
      <c r="M9" s="17"/>
      <c r="N9" s="17">
        <v>4.7635457305986201E-2</v>
      </c>
      <c r="O9" s="17">
        <v>4.3990918508230697E-2</v>
      </c>
      <c r="P9" s="17">
        <v>5.1600981723570298E-2</v>
      </c>
      <c r="Q9" s="17">
        <v>3.1186799901757899E-2</v>
      </c>
      <c r="R9" s="17"/>
      <c r="S9" s="17">
        <v>3.3333333333333298E-2</v>
      </c>
      <c r="T9" s="17">
        <v>6.6666666666666693E-2</v>
      </c>
      <c r="U9" s="17">
        <v>5.8823529411764698E-2</v>
      </c>
      <c r="V9" s="17">
        <v>1.58730158730159E-2</v>
      </c>
      <c r="W9" s="17">
        <v>3.3898305084745797E-2</v>
      </c>
      <c r="X9" s="17">
        <v>6.3291139240506306E-2</v>
      </c>
      <c r="Y9" s="17">
        <v>2.8571428571428598E-2</v>
      </c>
      <c r="Z9" s="17">
        <v>6.9767441860465101E-2</v>
      </c>
      <c r="AA9" s="17">
        <v>4.4444444444444398E-2</v>
      </c>
      <c r="AB9" s="17"/>
      <c r="AC9" s="17">
        <v>4.5117648855906897E-2</v>
      </c>
      <c r="AD9" s="17">
        <v>3.4318394435990197E-2</v>
      </c>
      <c r="AE9" s="17">
        <v>7.23931188806822E-2</v>
      </c>
      <c r="AF9" s="17"/>
      <c r="AG9" s="17">
        <v>5.2788422217866102E-2</v>
      </c>
      <c r="AH9" s="17">
        <v>3.3543568696323002E-2</v>
      </c>
      <c r="AI9" s="17">
        <v>1.9626239901541599E-2</v>
      </c>
      <c r="AJ9" s="17">
        <v>0</v>
      </c>
      <c r="AK9" s="17">
        <v>0.145699105373778</v>
      </c>
      <c r="AL9" s="17"/>
      <c r="AM9" s="17">
        <v>6.5980309090382896E-2</v>
      </c>
      <c r="AN9" s="17">
        <v>5.1108309606493298E-2</v>
      </c>
      <c r="AO9" s="17">
        <v>3.9729682217418703E-2</v>
      </c>
      <c r="AP9" s="17">
        <v>4.8464621071206401E-2</v>
      </c>
      <c r="AQ9" s="17">
        <v>4.3338922809394803E-2</v>
      </c>
      <c r="AR9" s="17"/>
      <c r="AS9" s="17">
        <v>5.2479697834878103E-2</v>
      </c>
      <c r="AT9" s="17">
        <v>4.7398488938593199E-2</v>
      </c>
      <c r="AU9" s="17">
        <v>4.5435001420577499E-2</v>
      </c>
      <c r="AV9" s="17">
        <v>2.84346261528363E-2</v>
      </c>
      <c r="AW9" s="17"/>
      <c r="AX9" s="17">
        <v>4.54796860304717E-2</v>
      </c>
      <c r="AY9" s="17"/>
      <c r="AZ9" s="17">
        <v>6.8983384720902693E-2</v>
      </c>
      <c r="BA9" s="17">
        <v>3.7754200250524998E-2</v>
      </c>
      <c r="BB9" s="17">
        <v>2.85988475074576E-2</v>
      </c>
      <c r="BC9" s="17"/>
      <c r="BD9" s="17">
        <v>4.9268245127979997E-2</v>
      </c>
      <c r="BE9" s="17">
        <v>4.3806442537305701E-2</v>
      </c>
    </row>
    <row r="10" spans="2:57" x14ac:dyDescent="0.35">
      <c r="B10" s="18" t="s">
        <v>106</v>
      </c>
      <c r="C10" s="17">
        <v>8.7177619872646397E-2</v>
      </c>
      <c r="D10" s="17">
        <v>0.102626236617887</v>
      </c>
      <c r="E10" s="17">
        <v>7.6271268741483295E-2</v>
      </c>
      <c r="F10" s="17"/>
      <c r="G10" s="17">
        <v>0.109445271237863</v>
      </c>
      <c r="H10" s="17">
        <v>0.139644112148025</v>
      </c>
      <c r="I10" s="17">
        <v>5.7223831419191101E-2</v>
      </c>
      <c r="J10" s="17">
        <v>0.102707147304975</v>
      </c>
      <c r="K10" s="17">
        <v>3.02261994965408E-2</v>
      </c>
      <c r="L10" s="17">
        <v>2.10267373666451E-2</v>
      </c>
      <c r="M10" s="17"/>
      <c r="N10" s="17">
        <v>7.1504675685591101E-2</v>
      </c>
      <c r="O10" s="17">
        <v>7.70968329715436E-2</v>
      </c>
      <c r="P10" s="17">
        <v>8.84665690475573E-2</v>
      </c>
      <c r="Q10" s="17">
        <v>0.187679895211597</v>
      </c>
      <c r="R10" s="17"/>
      <c r="S10" s="17">
        <v>5.83333333333333E-2</v>
      </c>
      <c r="T10" s="17">
        <v>7.6190476190476197E-2</v>
      </c>
      <c r="U10" s="17">
        <v>2.9411764705882401E-2</v>
      </c>
      <c r="V10" s="17">
        <v>0.11111111111111099</v>
      </c>
      <c r="W10" s="17">
        <v>8.4745762711864403E-2</v>
      </c>
      <c r="X10" s="17">
        <v>6.3291139240506306E-2</v>
      </c>
      <c r="Y10" s="17">
        <v>0.1</v>
      </c>
      <c r="Z10" s="17">
        <v>0.162790697674419</v>
      </c>
      <c r="AA10" s="17">
        <v>0.14444444444444399</v>
      </c>
      <c r="AB10" s="17"/>
      <c r="AC10" s="17">
        <v>8.5419482022873999E-2</v>
      </c>
      <c r="AD10" s="17">
        <v>7.4620092916859102E-2</v>
      </c>
      <c r="AE10" s="17">
        <v>9.9771817958522094E-2</v>
      </c>
      <c r="AF10" s="17"/>
      <c r="AG10" s="17">
        <v>7.9850992196255105E-2</v>
      </c>
      <c r="AH10" s="17">
        <v>0.109453720939493</v>
      </c>
      <c r="AI10" s="17">
        <v>9.9341150736196496E-2</v>
      </c>
      <c r="AJ10" s="17">
        <v>0</v>
      </c>
      <c r="AK10" s="17">
        <v>6.3058435090267206E-2</v>
      </c>
      <c r="AL10" s="17"/>
      <c r="AM10" s="17">
        <v>6.9058848723901098E-2</v>
      </c>
      <c r="AN10" s="17">
        <v>0.103498227604153</v>
      </c>
      <c r="AO10" s="17">
        <v>7.6497196496143602E-2</v>
      </c>
      <c r="AP10" s="17">
        <v>0.103925495177284</v>
      </c>
      <c r="AQ10" s="17">
        <v>4.3817239655537098E-2</v>
      </c>
      <c r="AR10" s="17"/>
      <c r="AS10" s="17">
        <v>0.101552896600018</v>
      </c>
      <c r="AT10" s="17">
        <v>6.8979101883679006E-2</v>
      </c>
      <c r="AU10" s="17">
        <v>8.8304926709672396E-2</v>
      </c>
      <c r="AV10" s="17">
        <v>0.103075942320974</v>
      </c>
      <c r="AW10" s="17"/>
      <c r="AX10" s="17">
        <v>8.86844685196546E-2</v>
      </c>
      <c r="AY10" s="17"/>
      <c r="AZ10" s="17">
        <v>0.13309013132470399</v>
      </c>
      <c r="BA10" s="17">
        <v>7.68834041796886E-2</v>
      </c>
      <c r="BB10" s="17">
        <v>5.8158799998193199E-2</v>
      </c>
      <c r="BC10" s="17"/>
      <c r="BD10" s="17">
        <v>8.7152171081136195E-2</v>
      </c>
      <c r="BE10" s="17">
        <v>8.7356103297660997E-2</v>
      </c>
    </row>
    <row r="11" spans="2:57" x14ac:dyDescent="0.35">
      <c r="B11" s="18" t="s">
        <v>105</v>
      </c>
      <c r="C11" s="17">
        <v>0.20638599191530299</v>
      </c>
      <c r="D11" s="17">
        <v>0.22393067920826401</v>
      </c>
      <c r="E11" s="17">
        <v>0.19703825699518099</v>
      </c>
      <c r="F11" s="17"/>
      <c r="G11" s="17">
        <v>0.26904367066077101</v>
      </c>
      <c r="H11" s="17">
        <v>0.21000823776531899</v>
      </c>
      <c r="I11" s="17">
        <v>0.23234227183730599</v>
      </c>
      <c r="J11" s="17">
        <v>0.140130673859412</v>
      </c>
      <c r="K11" s="17">
        <v>0.18548626397485601</v>
      </c>
      <c r="L11" s="17">
        <v>0.21082067346928601</v>
      </c>
      <c r="M11" s="17"/>
      <c r="N11" s="17">
        <v>0.20762358949177201</v>
      </c>
      <c r="O11" s="17">
        <v>0.21269480955332301</v>
      </c>
      <c r="P11" s="17">
        <v>0.24750436004769799</v>
      </c>
      <c r="Q11" s="17">
        <v>0.136747810877308</v>
      </c>
      <c r="R11" s="17"/>
      <c r="S11" s="17">
        <v>0.25833333333333303</v>
      </c>
      <c r="T11" s="17">
        <v>0.20952380952381</v>
      </c>
      <c r="U11" s="17">
        <v>0.26470588235294101</v>
      </c>
      <c r="V11" s="17">
        <v>0.158730158730159</v>
      </c>
      <c r="W11" s="17">
        <v>0.20338983050847501</v>
      </c>
      <c r="X11" s="17">
        <v>0.227848101265823</v>
      </c>
      <c r="Y11" s="17">
        <v>0.2</v>
      </c>
      <c r="Z11" s="17">
        <v>0.209302325581395</v>
      </c>
      <c r="AA11" s="17">
        <v>0.122222222222222</v>
      </c>
      <c r="AB11" s="17"/>
      <c r="AC11" s="17">
        <v>0.17751353557708499</v>
      </c>
      <c r="AD11" s="17">
        <v>0.20385488280455699</v>
      </c>
      <c r="AE11" s="17">
        <v>0.30191409905935201</v>
      </c>
      <c r="AF11" s="17"/>
      <c r="AG11" s="17">
        <v>0.19284789585697401</v>
      </c>
      <c r="AH11" s="17">
        <v>0.20763206323658601</v>
      </c>
      <c r="AI11" s="17">
        <v>0.238997416507232</v>
      </c>
      <c r="AJ11" s="17">
        <v>0.20363788954449299</v>
      </c>
      <c r="AK11" s="17">
        <v>0.229611605822404</v>
      </c>
      <c r="AL11" s="17"/>
      <c r="AM11" s="17">
        <v>0.23935790086613701</v>
      </c>
      <c r="AN11" s="17">
        <v>0.24909772754818901</v>
      </c>
      <c r="AO11" s="17">
        <v>0.18539303711951999</v>
      </c>
      <c r="AP11" s="17">
        <v>0.20591162405836999</v>
      </c>
      <c r="AQ11" s="17">
        <v>0.16738039124890799</v>
      </c>
      <c r="AR11" s="17"/>
      <c r="AS11" s="17">
        <v>0.18744773126780501</v>
      </c>
      <c r="AT11" s="17">
        <v>0.208674205645551</v>
      </c>
      <c r="AU11" s="17">
        <v>0.18225348013388301</v>
      </c>
      <c r="AV11" s="17">
        <v>0.26792476843797502</v>
      </c>
      <c r="AW11" s="17"/>
      <c r="AX11" s="17">
        <v>0.21044915010946399</v>
      </c>
      <c r="AY11" s="17"/>
      <c r="AZ11" s="17">
        <v>0.20790222970689801</v>
      </c>
      <c r="BA11" s="17">
        <v>0.24614318776122601</v>
      </c>
      <c r="BB11" s="17">
        <v>0.15535328210852301</v>
      </c>
      <c r="BC11" s="17"/>
      <c r="BD11" s="17">
        <v>0.20359006959110101</v>
      </c>
      <c r="BE11" s="17">
        <v>0.225345276965006</v>
      </c>
    </row>
    <row r="12" spans="2:57" x14ac:dyDescent="0.35">
      <c r="B12" s="18" t="s">
        <v>104</v>
      </c>
      <c r="C12" s="17">
        <v>0.43153841682826399</v>
      </c>
      <c r="D12" s="17">
        <v>0.360700352568875</v>
      </c>
      <c r="E12" s="17">
        <v>0.47275670046906898</v>
      </c>
      <c r="F12" s="17"/>
      <c r="G12" s="17">
        <v>0.32939760830065101</v>
      </c>
      <c r="H12" s="17">
        <v>0.37253722472676498</v>
      </c>
      <c r="I12" s="17">
        <v>0.43300645939090399</v>
      </c>
      <c r="J12" s="17">
        <v>0.39467615710214698</v>
      </c>
      <c r="K12" s="17">
        <v>0.59670711185391401</v>
      </c>
      <c r="L12" s="17">
        <v>0.60401210704307595</v>
      </c>
      <c r="M12" s="17"/>
      <c r="N12" s="17">
        <v>0.44400238872099901</v>
      </c>
      <c r="O12" s="17">
        <v>0.445636498353433</v>
      </c>
      <c r="P12" s="17">
        <v>0.42109079233194102</v>
      </c>
      <c r="Q12" s="17">
        <v>0.35729384902509798</v>
      </c>
      <c r="R12" s="17"/>
      <c r="S12" s="17">
        <v>0.40833333333333299</v>
      </c>
      <c r="T12" s="17">
        <v>0.49523809523809498</v>
      </c>
      <c r="U12" s="17">
        <v>0.441176470588235</v>
      </c>
      <c r="V12" s="17">
        <v>0.42857142857142899</v>
      </c>
      <c r="W12" s="17">
        <v>0.38983050847457601</v>
      </c>
      <c r="X12" s="17">
        <v>0.430379746835443</v>
      </c>
      <c r="Y12" s="17">
        <v>0.41428571428571398</v>
      </c>
      <c r="Z12" s="17">
        <v>0.32558139534883701</v>
      </c>
      <c r="AA12" s="17">
        <v>0.45555555555555599</v>
      </c>
      <c r="AB12" s="17"/>
      <c r="AC12" s="17">
        <v>0.46330927313188802</v>
      </c>
      <c r="AD12" s="17">
        <v>0.44240440459401797</v>
      </c>
      <c r="AE12" s="17">
        <v>0.34159330047988901</v>
      </c>
      <c r="AF12" s="17"/>
      <c r="AG12" s="17">
        <v>0.46184249852120501</v>
      </c>
      <c r="AH12" s="17">
        <v>0.40912182550322501</v>
      </c>
      <c r="AI12" s="17">
        <v>0.412488711831905</v>
      </c>
      <c r="AJ12" s="17">
        <v>0.18883113101711901</v>
      </c>
      <c r="AK12" s="17">
        <v>0.38521234430968798</v>
      </c>
      <c r="AL12" s="17"/>
      <c r="AM12" s="17">
        <v>0.39994694685983301</v>
      </c>
      <c r="AN12" s="17">
        <v>0.38068994374375598</v>
      </c>
      <c r="AO12" s="17">
        <v>0.44750237300954798</v>
      </c>
      <c r="AP12" s="17">
        <v>0.46629804161459298</v>
      </c>
      <c r="AQ12" s="17">
        <v>0.31077837000189801</v>
      </c>
      <c r="AR12" s="17"/>
      <c r="AS12" s="17">
        <v>0.41340851688146402</v>
      </c>
      <c r="AT12" s="17">
        <v>0.40232068205076299</v>
      </c>
      <c r="AU12" s="17">
        <v>0.51247365504210196</v>
      </c>
      <c r="AV12" s="17">
        <v>0.41669456395688098</v>
      </c>
      <c r="AW12" s="17"/>
      <c r="AX12" s="17">
        <v>0.41955945734864702</v>
      </c>
      <c r="AY12" s="17"/>
      <c r="AZ12" s="17">
        <v>0.37621463888558698</v>
      </c>
      <c r="BA12" s="17">
        <v>0.39703854618345102</v>
      </c>
      <c r="BB12" s="17">
        <v>0.51727007299032701</v>
      </c>
      <c r="BC12" s="17"/>
      <c r="BD12" s="17">
        <v>0.410734491262913</v>
      </c>
      <c r="BE12" s="17">
        <v>0.42201393800562598</v>
      </c>
    </row>
    <row r="13" spans="2:57" x14ac:dyDescent="0.35">
      <c r="B13" s="18" t="s">
        <v>103</v>
      </c>
      <c r="C13" s="17">
        <v>0.21607219388371099</v>
      </c>
      <c r="D13" s="17">
        <v>0.24491842026542901</v>
      </c>
      <c r="E13" s="17">
        <v>0.20012349737830701</v>
      </c>
      <c r="F13" s="17"/>
      <c r="G13" s="17">
        <v>0.19849300517249899</v>
      </c>
      <c r="H13" s="17">
        <v>0.21417503333520199</v>
      </c>
      <c r="I13" s="17">
        <v>0.22837474168004801</v>
      </c>
      <c r="J13" s="17">
        <v>0.26795026333305599</v>
      </c>
      <c r="K13" s="17">
        <v>0.166087754603786</v>
      </c>
      <c r="L13" s="17">
        <v>0.164140482120993</v>
      </c>
      <c r="M13" s="17"/>
      <c r="N13" s="17">
        <v>0.22664997152111499</v>
      </c>
      <c r="O13" s="17">
        <v>0.21430776742671501</v>
      </c>
      <c r="P13" s="17">
        <v>0.14907604641007499</v>
      </c>
      <c r="Q13" s="17">
        <v>0.24048432655858901</v>
      </c>
      <c r="R13" s="17"/>
      <c r="S13" s="17">
        <v>0.21666666666666701</v>
      </c>
      <c r="T13" s="17">
        <v>0.14285714285714299</v>
      </c>
      <c r="U13" s="17">
        <v>0.17647058823529399</v>
      </c>
      <c r="V13" s="17">
        <v>0.25396825396825401</v>
      </c>
      <c r="W13" s="17">
        <v>0.28813559322033899</v>
      </c>
      <c r="X13" s="17">
        <v>0.215189873417722</v>
      </c>
      <c r="Y13" s="17">
        <v>0.25714285714285701</v>
      </c>
      <c r="Z13" s="17">
        <v>0.232558139534884</v>
      </c>
      <c r="AA13" s="17">
        <v>0.22222222222222199</v>
      </c>
      <c r="AB13" s="17"/>
      <c r="AC13" s="17">
        <v>0.213473596715096</v>
      </c>
      <c r="AD13" s="17">
        <v>0.22811416844128199</v>
      </c>
      <c r="AE13" s="17">
        <v>0.184327663621555</v>
      </c>
      <c r="AF13" s="17"/>
      <c r="AG13" s="17">
        <v>0.203274586603584</v>
      </c>
      <c r="AH13" s="17">
        <v>0.230501822239537</v>
      </c>
      <c r="AI13" s="17">
        <v>0.229546481023125</v>
      </c>
      <c r="AJ13" s="17">
        <v>0.60753097943838796</v>
      </c>
      <c r="AK13" s="17">
        <v>0.13242425236414099</v>
      </c>
      <c r="AL13" s="17"/>
      <c r="AM13" s="17">
        <v>0.207251326818472</v>
      </c>
      <c r="AN13" s="17">
        <v>0.197319836478344</v>
      </c>
      <c r="AO13" s="17">
        <v>0.23943210141679699</v>
      </c>
      <c r="AP13" s="17">
        <v>0.17042253574788599</v>
      </c>
      <c r="AQ13" s="17">
        <v>0.39537768117806699</v>
      </c>
      <c r="AR13" s="17"/>
      <c r="AS13" s="17">
        <v>0.215382499755537</v>
      </c>
      <c r="AT13" s="17">
        <v>0.26104990788193</v>
      </c>
      <c r="AU13" s="17">
        <v>0.17153293669376499</v>
      </c>
      <c r="AV13" s="17">
        <v>0.17540944197632</v>
      </c>
      <c r="AW13" s="17"/>
      <c r="AX13" s="17">
        <v>0.22276185769415599</v>
      </c>
      <c r="AY13" s="17"/>
      <c r="AZ13" s="17">
        <v>0.19416426738231199</v>
      </c>
      <c r="BA13" s="17">
        <v>0.234832180137406</v>
      </c>
      <c r="BB13" s="17">
        <v>0.22512458674151301</v>
      </c>
      <c r="BC13" s="17"/>
      <c r="BD13" s="17">
        <v>0.24283213713583199</v>
      </c>
      <c r="BE13" s="17">
        <v>0.20842345043382601</v>
      </c>
    </row>
    <row r="14" spans="2:57" x14ac:dyDescent="0.35">
      <c r="B14" s="18" t="s">
        <v>81</v>
      </c>
      <c r="C14" s="17">
        <v>1.3426225190931101E-2</v>
      </c>
      <c r="D14" s="17">
        <v>1.1282435833604901E-2</v>
      </c>
      <c r="E14" s="17">
        <v>1.47501296030687E-2</v>
      </c>
      <c r="F14" s="17"/>
      <c r="G14" s="17">
        <v>1.3030343172410599E-2</v>
      </c>
      <c r="H14" s="17">
        <v>1.1113289890432801E-2</v>
      </c>
      <c r="I14" s="17">
        <v>2.2173208014191301E-2</v>
      </c>
      <c r="J14" s="17">
        <v>1.9286495843499701E-2</v>
      </c>
      <c r="K14" s="17">
        <v>0</v>
      </c>
      <c r="L14" s="17">
        <v>0</v>
      </c>
      <c r="M14" s="17"/>
      <c r="N14" s="17">
        <v>2.5839172745369E-3</v>
      </c>
      <c r="O14" s="17">
        <v>6.2731731867548103E-3</v>
      </c>
      <c r="P14" s="17">
        <v>4.2261250439158501E-2</v>
      </c>
      <c r="Q14" s="17">
        <v>4.66073184256506E-2</v>
      </c>
      <c r="R14" s="17"/>
      <c r="S14" s="17">
        <v>2.5000000000000001E-2</v>
      </c>
      <c r="T14" s="17">
        <v>9.5238095238095195E-3</v>
      </c>
      <c r="U14" s="17">
        <v>2.9411764705882401E-2</v>
      </c>
      <c r="V14" s="17">
        <v>3.17460317460318E-2</v>
      </c>
      <c r="W14" s="17">
        <v>0</v>
      </c>
      <c r="X14" s="17">
        <v>0</v>
      </c>
      <c r="Y14" s="17">
        <v>0</v>
      </c>
      <c r="Z14" s="17">
        <v>0</v>
      </c>
      <c r="AA14" s="17">
        <v>1.1111111111111099E-2</v>
      </c>
      <c r="AB14" s="17"/>
      <c r="AC14" s="17">
        <v>1.51664636971498E-2</v>
      </c>
      <c r="AD14" s="17">
        <v>1.66880568072936E-2</v>
      </c>
      <c r="AE14" s="17">
        <v>0</v>
      </c>
      <c r="AF14" s="17"/>
      <c r="AG14" s="17">
        <v>9.39560460411599E-3</v>
      </c>
      <c r="AH14" s="17">
        <v>9.7469993848358707E-3</v>
      </c>
      <c r="AI14" s="17">
        <v>0</v>
      </c>
      <c r="AJ14" s="17">
        <v>0</v>
      </c>
      <c r="AK14" s="17">
        <v>4.3994257039721298E-2</v>
      </c>
      <c r="AL14" s="17"/>
      <c r="AM14" s="17">
        <v>1.84046676412731E-2</v>
      </c>
      <c r="AN14" s="17">
        <v>1.8285955019064999E-2</v>
      </c>
      <c r="AO14" s="17">
        <v>1.14456097405731E-2</v>
      </c>
      <c r="AP14" s="17">
        <v>4.97768233066034E-3</v>
      </c>
      <c r="AQ14" s="17">
        <v>3.9307395106195298E-2</v>
      </c>
      <c r="AR14" s="17"/>
      <c r="AS14" s="17">
        <v>2.9728657660297499E-2</v>
      </c>
      <c r="AT14" s="17">
        <v>1.1577613599483399E-2</v>
      </c>
      <c r="AU14" s="17">
        <v>0</v>
      </c>
      <c r="AV14" s="17">
        <v>8.4606571550128896E-3</v>
      </c>
      <c r="AW14" s="17"/>
      <c r="AX14" s="17">
        <v>1.3065380297606099E-2</v>
      </c>
      <c r="AY14" s="17"/>
      <c r="AZ14" s="17">
        <v>1.9645347979595901E-2</v>
      </c>
      <c r="BA14" s="17">
        <v>7.3484814877037598E-3</v>
      </c>
      <c r="BB14" s="17">
        <v>1.5494410653985E-2</v>
      </c>
      <c r="BC14" s="17"/>
      <c r="BD14" s="17">
        <v>6.4228858010372796E-3</v>
      </c>
      <c r="BE14" s="17">
        <v>1.30547887605758E-2</v>
      </c>
    </row>
    <row r="15" spans="2:57" x14ac:dyDescent="0.35">
      <c r="B15" s="18" t="s">
        <v>109</v>
      </c>
      <c r="C15" s="21">
        <v>0.13257717218179099</v>
      </c>
      <c r="D15" s="21">
        <v>0.15916811212382601</v>
      </c>
      <c r="E15" s="21">
        <v>0.115331415554374</v>
      </c>
      <c r="F15" s="21"/>
      <c r="G15" s="21">
        <v>0.19003537269366799</v>
      </c>
      <c r="H15" s="21">
        <v>0.19216621428228101</v>
      </c>
      <c r="I15" s="21">
        <v>8.4103319077550698E-2</v>
      </c>
      <c r="J15" s="21">
        <v>0.17795640986188499</v>
      </c>
      <c r="K15" s="21">
        <v>5.1718869567444502E-2</v>
      </c>
      <c r="L15" s="21">
        <v>2.10267373666451E-2</v>
      </c>
      <c r="M15" s="21"/>
      <c r="N15" s="21">
        <v>0.119140132991577</v>
      </c>
      <c r="O15" s="21">
        <v>0.12108775147977401</v>
      </c>
      <c r="P15" s="21">
        <v>0.14006755077112801</v>
      </c>
      <c r="Q15" s="21">
        <v>0.21886669511335399</v>
      </c>
      <c r="R15" s="21"/>
      <c r="S15" s="21">
        <v>9.1666666666666702E-2</v>
      </c>
      <c r="T15" s="21">
        <v>0.14285714285714299</v>
      </c>
      <c r="U15" s="21">
        <v>8.8235294117647106E-2</v>
      </c>
      <c r="V15" s="21">
        <v>0.126984126984127</v>
      </c>
      <c r="W15" s="21">
        <v>0.11864406779661001</v>
      </c>
      <c r="X15" s="21">
        <v>0.126582278481013</v>
      </c>
      <c r="Y15" s="21">
        <v>0.128571428571429</v>
      </c>
      <c r="Z15" s="21">
        <v>0.232558139534884</v>
      </c>
      <c r="AA15" s="21">
        <v>0.18888888888888899</v>
      </c>
      <c r="AB15" s="21"/>
      <c r="AC15" s="21">
        <v>0.13053713087878099</v>
      </c>
      <c r="AD15" s="21">
        <v>0.108938487352849</v>
      </c>
      <c r="AE15" s="21">
        <v>0.172164936839204</v>
      </c>
      <c r="AF15" s="21"/>
      <c r="AG15" s="21">
        <v>0.132639414414121</v>
      </c>
      <c r="AH15" s="21">
        <v>0.14299728963581601</v>
      </c>
      <c r="AI15" s="21">
        <v>0.11896739063773799</v>
      </c>
      <c r="AJ15" s="21">
        <v>0</v>
      </c>
      <c r="AK15" s="21">
        <v>0.20875754046404499</v>
      </c>
      <c r="AL15" s="21"/>
      <c r="AM15" s="21">
        <v>0.13503915781428399</v>
      </c>
      <c r="AN15" s="21">
        <v>0.15460653721064699</v>
      </c>
      <c r="AO15" s="21">
        <v>0.11622687871356201</v>
      </c>
      <c r="AP15" s="21">
        <v>0.152390116248491</v>
      </c>
      <c r="AQ15" s="21">
        <v>8.7156162464931894E-2</v>
      </c>
      <c r="AR15" s="21"/>
      <c r="AS15" s="21">
        <v>0.154032594434896</v>
      </c>
      <c r="AT15" s="21">
        <v>0.116377590822272</v>
      </c>
      <c r="AU15" s="21">
        <v>0.13373992813025001</v>
      </c>
      <c r="AV15" s="21">
        <v>0.13151056847381001</v>
      </c>
      <c r="AW15" s="21"/>
      <c r="AX15" s="21">
        <v>0.13416415455012601</v>
      </c>
      <c r="AY15" s="21"/>
      <c r="AZ15" s="21">
        <v>0.202073516045606</v>
      </c>
      <c r="BA15" s="21">
        <v>0.11463760443021399</v>
      </c>
      <c r="BB15" s="21">
        <v>8.6757647505650806E-2</v>
      </c>
      <c r="BC15" s="21"/>
      <c r="BD15" s="21">
        <v>0.13642041620911599</v>
      </c>
      <c r="BE15" s="21">
        <v>0.131162545834967</v>
      </c>
    </row>
    <row r="16" spans="2:57" x14ac:dyDescent="0.35">
      <c r="B16" s="18" t="s">
        <v>108</v>
      </c>
      <c r="C16" s="21">
        <v>0.64761061071197501</v>
      </c>
      <c r="D16" s="21">
        <v>0.60561877283430499</v>
      </c>
      <c r="E16" s="21">
        <v>0.67288019784737696</v>
      </c>
      <c r="F16" s="21"/>
      <c r="G16" s="21">
        <v>0.52789061347315003</v>
      </c>
      <c r="H16" s="21">
        <v>0.58671225806196703</v>
      </c>
      <c r="I16" s="21">
        <v>0.661381201070952</v>
      </c>
      <c r="J16" s="21">
        <v>0.66262642043520303</v>
      </c>
      <c r="K16" s="21">
        <v>0.7627948664577</v>
      </c>
      <c r="L16" s="21">
        <v>0.76815258916406903</v>
      </c>
      <c r="M16" s="21"/>
      <c r="N16" s="21">
        <v>0.67065236024211405</v>
      </c>
      <c r="O16" s="21">
        <v>0.65994426578014798</v>
      </c>
      <c r="P16" s="21">
        <v>0.57016683874201601</v>
      </c>
      <c r="Q16" s="21">
        <v>0.59777817558368695</v>
      </c>
      <c r="R16" s="21"/>
      <c r="S16" s="21">
        <v>0.625</v>
      </c>
      <c r="T16" s="21">
        <v>0.63809523809523805</v>
      </c>
      <c r="U16" s="21">
        <v>0.61764705882352899</v>
      </c>
      <c r="V16" s="21">
        <v>0.682539682539683</v>
      </c>
      <c r="W16" s="21">
        <v>0.677966101694915</v>
      </c>
      <c r="X16" s="21">
        <v>0.645569620253164</v>
      </c>
      <c r="Y16" s="21">
        <v>0.67142857142857104</v>
      </c>
      <c r="Z16" s="21">
        <v>0.55813953488372103</v>
      </c>
      <c r="AA16" s="21">
        <v>0.67777777777777803</v>
      </c>
      <c r="AB16" s="21"/>
      <c r="AC16" s="21">
        <v>0.67678286984698399</v>
      </c>
      <c r="AD16" s="21">
        <v>0.67051857303530005</v>
      </c>
      <c r="AE16" s="21">
        <v>0.52592096410144396</v>
      </c>
      <c r="AF16" s="21"/>
      <c r="AG16" s="21">
        <v>0.66511708512478795</v>
      </c>
      <c r="AH16" s="21">
        <v>0.63962364774276204</v>
      </c>
      <c r="AI16" s="21">
        <v>0.64203519285502997</v>
      </c>
      <c r="AJ16" s="21">
        <v>0.79636211045550698</v>
      </c>
      <c r="AK16" s="21">
        <v>0.51763659667383</v>
      </c>
      <c r="AL16" s="21"/>
      <c r="AM16" s="21">
        <v>0.60719827367830503</v>
      </c>
      <c r="AN16" s="21">
        <v>0.57800978022210003</v>
      </c>
      <c r="AO16" s="21">
        <v>0.68693447442634503</v>
      </c>
      <c r="AP16" s="21">
        <v>0.636720577362479</v>
      </c>
      <c r="AQ16" s="21">
        <v>0.70615605117996405</v>
      </c>
      <c r="AR16" s="21"/>
      <c r="AS16" s="21">
        <v>0.62879101663700099</v>
      </c>
      <c r="AT16" s="21">
        <v>0.66337058993269304</v>
      </c>
      <c r="AU16" s="21">
        <v>0.68400659173586698</v>
      </c>
      <c r="AV16" s="21">
        <v>0.59210400593320101</v>
      </c>
      <c r="AW16" s="21"/>
      <c r="AX16" s="21">
        <v>0.64232131504280299</v>
      </c>
      <c r="AY16" s="21"/>
      <c r="AZ16" s="21">
        <v>0.5703789062679</v>
      </c>
      <c r="BA16" s="21">
        <v>0.63187072632085595</v>
      </c>
      <c r="BB16" s="21">
        <v>0.74239465973184104</v>
      </c>
      <c r="BC16" s="21"/>
      <c r="BD16" s="21">
        <v>0.65356662839874502</v>
      </c>
      <c r="BE16" s="21">
        <v>0.63043738843945196</v>
      </c>
    </row>
    <row r="17" spans="2:57" x14ac:dyDescent="0.35">
      <c r="B17" s="18" t="s">
        <v>110</v>
      </c>
      <c r="C17" s="22">
        <v>0.51503343853018402</v>
      </c>
      <c r="D17" s="22">
        <v>0.44645066071047801</v>
      </c>
      <c r="E17" s="22">
        <v>0.55754878229300298</v>
      </c>
      <c r="F17" s="22"/>
      <c r="G17" s="22">
        <v>0.33785524077948198</v>
      </c>
      <c r="H17" s="22">
        <v>0.394546043779686</v>
      </c>
      <c r="I17" s="22">
        <v>0.57727788199340202</v>
      </c>
      <c r="J17" s="22">
        <v>0.48467001057331799</v>
      </c>
      <c r="K17" s="22">
        <v>0.71107599689025502</v>
      </c>
      <c r="L17" s="22">
        <v>0.74712585179742397</v>
      </c>
      <c r="M17" s="22"/>
      <c r="N17" s="22">
        <v>0.55151222725053695</v>
      </c>
      <c r="O17" s="22">
        <v>0.53885651430037396</v>
      </c>
      <c r="P17" s="22">
        <v>0.43009928797088898</v>
      </c>
      <c r="Q17" s="22">
        <v>0.37891148047033202</v>
      </c>
      <c r="R17" s="22"/>
      <c r="S17" s="22">
        <v>0.53333333333333299</v>
      </c>
      <c r="T17" s="22">
        <v>0.49523809523809498</v>
      </c>
      <c r="U17" s="22">
        <v>0.52941176470588203</v>
      </c>
      <c r="V17" s="22">
        <v>0.55555555555555602</v>
      </c>
      <c r="W17" s="22">
        <v>0.55932203389830504</v>
      </c>
      <c r="X17" s="22">
        <v>0.518987341772152</v>
      </c>
      <c r="Y17" s="22">
        <v>0.54285714285714304</v>
      </c>
      <c r="Z17" s="22">
        <v>0.32558139534883701</v>
      </c>
      <c r="AA17" s="22">
        <v>0.48888888888888898</v>
      </c>
      <c r="AB17" s="22"/>
      <c r="AC17" s="22">
        <v>0.54624573896820305</v>
      </c>
      <c r="AD17" s="22">
        <v>0.56158008568245099</v>
      </c>
      <c r="AE17" s="22">
        <v>0.35375602726223898</v>
      </c>
      <c r="AF17" s="22"/>
      <c r="AG17" s="22">
        <v>0.53247767071066698</v>
      </c>
      <c r="AH17" s="22">
        <v>0.496626358106946</v>
      </c>
      <c r="AI17" s="22">
        <v>0.52306780221729199</v>
      </c>
      <c r="AJ17" s="22">
        <v>0.79636211045550698</v>
      </c>
      <c r="AK17" s="22">
        <v>0.30887905620978501</v>
      </c>
      <c r="AL17" s="22"/>
      <c r="AM17" s="22">
        <v>0.47215911586402098</v>
      </c>
      <c r="AN17" s="22">
        <v>0.42340324301145299</v>
      </c>
      <c r="AO17" s="22">
        <v>0.57070759571278296</v>
      </c>
      <c r="AP17" s="22">
        <v>0.48433046111398798</v>
      </c>
      <c r="AQ17" s="22">
        <v>0.61899988871503298</v>
      </c>
      <c r="AR17" s="22"/>
      <c r="AS17" s="22">
        <v>0.47475842220210501</v>
      </c>
      <c r="AT17" s="22">
        <v>0.54699299911042099</v>
      </c>
      <c r="AU17" s="22">
        <v>0.55026666360561705</v>
      </c>
      <c r="AV17" s="22">
        <v>0.46059343745939102</v>
      </c>
      <c r="AW17" s="22"/>
      <c r="AX17" s="22">
        <v>0.50815716049267701</v>
      </c>
      <c r="AY17" s="22"/>
      <c r="AZ17" s="22">
        <v>0.36830539022229303</v>
      </c>
      <c r="BA17" s="22">
        <v>0.51723312189064297</v>
      </c>
      <c r="BB17" s="22">
        <v>0.65563701222618997</v>
      </c>
      <c r="BC17" s="22"/>
      <c r="BD17" s="22">
        <v>0.51714621218962897</v>
      </c>
      <c r="BE17" s="22">
        <v>0.49927484260448501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E22"/>
  <sheetViews>
    <sheetView showGridLines="0"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8.1737799826894303E-2</v>
      </c>
      <c r="D9" s="17">
        <v>7.5638760161481897E-2</v>
      </c>
      <c r="E9" s="17">
        <v>8.5709004905937303E-2</v>
      </c>
      <c r="F9" s="17"/>
      <c r="G9" s="17">
        <v>8.0289177822774199E-2</v>
      </c>
      <c r="H9" s="17">
        <v>9.7866401978531803E-2</v>
      </c>
      <c r="I9" s="17">
        <v>7.4881536403367699E-2</v>
      </c>
      <c r="J9" s="17">
        <v>0.10916333867636401</v>
      </c>
      <c r="K9" s="17">
        <v>5.1166952602616E-2</v>
      </c>
      <c r="L9" s="17">
        <v>2.72968926301097E-2</v>
      </c>
      <c r="M9" s="17"/>
      <c r="N9" s="17">
        <v>8.3698677143621295E-2</v>
      </c>
      <c r="O9" s="17">
        <v>4.46239536964688E-2</v>
      </c>
      <c r="P9" s="17">
        <v>0.103123914378227</v>
      </c>
      <c r="Q9" s="17">
        <v>0.12876210296631699</v>
      </c>
      <c r="R9" s="17"/>
      <c r="S9" s="17">
        <v>5.83333333333333E-2</v>
      </c>
      <c r="T9" s="17">
        <v>0.104761904761905</v>
      </c>
      <c r="U9" s="17">
        <v>8.8235294117647106E-2</v>
      </c>
      <c r="V9" s="17">
        <v>6.3492063492063502E-2</v>
      </c>
      <c r="W9" s="17">
        <v>0.11864406779661001</v>
      </c>
      <c r="X9" s="17">
        <v>7.5949367088607597E-2</v>
      </c>
      <c r="Y9" s="17">
        <v>7.1428571428571397E-2</v>
      </c>
      <c r="Z9" s="17">
        <v>0.116279069767442</v>
      </c>
      <c r="AA9" s="17">
        <v>6.6666666666666693E-2</v>
      </c>
      <c r="AB9" s="17"/>
      <c r="AC9" s="17">
        <v>9.83742855462508E-2</v>
      </c>
      <c r="AD9" s="17">
        <v>6.5799945247435807E-2</v>
      </c>
      <c r="AE9" s="17">
        <v>9.7466394666939807E-2</v>
      </c>
      <c r="AF9" s="17"/>
      <c r="AG9" s="17">
        <v>6.6627912053218399E-2</v>
      </c>
      <c r="AH9" s="17">
        <v>9.0426866802632802E-2</v>
      </c>
      <c r="AI9" s="17">
        <v>7.8197555967875504E-2</v>
      </c>
      <c r="AJ9" s="17">
        <v>0.21919825984191299</v>
      </c>
      <c r="AK9" s="17">
        <v>0.10482601876283799</v>
      </c>
      <c r="AL9" s="17"/>
      <c r="AM9" s="17">
        <v>8.3828026460725194E-2</v>
      </c>
      <c r="AN9" s="17">
        <v>9.38667490390208E-2</v>
      </c>
      <c r="AO9" s="17">
        <v>6.9689504893439502E-2</v>
      </c>
      <c r="AP9" s="17">
        <v>7.5259235610538197E-2</v>
      </c>
      <c r="AQ9" s="17">
        <v>4.2115066185209202E-2</v>
      </c>
      <c r="AR9" s="17"/>
      <c r="AS9" s="17">
        <v>7.8769016651287202E-2</v>
      </c>
      <c r="AT9" s="17">
        <v>7.0161543024294004E-2</v>
      </c>
      <c r="AU9" s="17">
        <v>0.102862518710573</v>
      </c>
      <c r="AV9" s="17">
        <v>8.4009696626109007E-2</v>
      </c>
      <c r="AW9" s="17"/>
      <c r="AX9" s="17">
        <v>8.0404649358063907E-2</v>
      </c>
      <c r="AY9" s="17"/>
      <c r="AZ9" s="17">
        <v>9.2163140184545606E-2</v>
      </c>
      <c r="BA9" s="17">
        <v>8.1154407219629895E-2</v>
      </c>
      <c r="BB9" s="17">
        <v>6.2834129126675506E-2</v>
      </c>
      <c r="BC9" s="17"/>
      <c r="BD9" s="17">
        <v>7.6834205620041798E-2</v>
      </c>
      <c r="BE9" s="17">
        <v>8.5716971060140604E-2</v>
      </c>
    </row>
    <row r="10" spans="2:57" x14ac:dyDescent="0.35">
      <c r="B10" s="18" t="s">
        <v>106</v>
      </c>
      <c r="C10" s="17">
        <v>0.211693359748136</v>
      </c>
      <c r="D10" s="17">
        <v>0.21432304235243799</v>
      </c>
      <c r="E10" s="17">
        <v>0.20891136236111099</v>
      </c>
      <c r="F10" s="17"/>
      <c r="G10" s="17">
        <v>0.20124509208079799</v>
      </c>
      <c r="H10" s="17">
        <v>0.240650196218261</v>
      </c>
      <c r="I10" s="17">
        <v>0.192948337669236</v>
      </c>
      <c r="J10" s="17">
        <v>0.18810129653264099</v>
      </c>
      <c r="K10" s="17">
        <v>0.24086749058277901</v>
      </c>
      <c r="L10" s="17">
        <v>0.17240860523816701</v>
      </c>
      <c r="M10" s="17"/>
      <c r="N10" s="17">
        <v>0.203334383940067</v>
      </c>
      <c r="O10" s="17">
        <v>0.20552107220026899</v>
      </c>
      <c r="P10" s="17">
        <v>0.24461763305577799</v>
      </c>
      <c r="Q10" s="17">
        <v>0.22309289374316099</v>
      </c>
      <c r="R10" s="17"/>
      <c r="S10" s="17">
        <v>0.2</v>
      </c>
      <c r="T10" s="17">
        <v>0.19047619047618999</v>
      </c>
      <c r="U10" s="17">
        <v>0.26470588235294101</v>
      </c>
      <c r="V10" s="17">
        <v>0.206349206349206</v>
      </c>
      <c r="W10" s="17">
        <v>0.25423728813559299</v>
      </c>
      <c r="X10" s="17">
        <v>0.240506329113924</v>
      </c>
      <c r="Y10" s="17">
        <v>0.185714285714286</v>
      </c>
      <c r="Z10" s="17">
        <v>0.25581395348837199</v>
      </c>
      <c r="AA10" s="17">
        <v>0.16666666666666699</v>
      </c>
      <c r="AB10" s="17"/>
      <c r="AC10" s="17">
        <v>0.22466062011076299</v>
      </c>
      <c r="AD10" s="17">
        <v>0.21508024945704099</v>
      </c>
      <c r="AE10" s="17">
        <v>0.124278022281523</v>
      </c>
      <c r="AF10" s="17"/>
      <c r="AG10" s="17">
        <v>0.21339274032900299</v>
      </c>
      <c r="AH10" s="17">
        <v>0.233252236139455</v>
      </c>
      <c r="AI10" s="17">
        <v>0.17887419209644001</v>
      </c>
      <c r="AJ10" s="17">
        <v>0.18469483005198201</v>
      </c>
      <c r="AK10" s="17">
        <v>0.21007760764695099</v>
      </c>
      <c r="AL10" s="17"/>
      <c r="AM10" s="17">
        <v>0.165821727286382</v>
      </c>
      <c r="AN10" s="17">
        <v>0.23367611646886199</v>
      </c>
      <c r="AO10" s="17">
        <v>0.19447837926866701</v>
      </c>
      <c r="AP10" s="17">
        <v>0.26313584659365202</v>
      </c>
      <c r="AQ10" s="17">
        <v>0.16908256471923599</v>
      </c>
      <c r="AR10" s="17"/>
      <c r="AS10" s="17">
        <v>0.18409094814463001</v>
      </c>
      <c r="AT10" s="17">
        <v>0.24156589252428801</v>
      </c>
      <c r="AU10" s="17">
        <v>0.20784870096926999</v>
      </c>
      <c r="AV10" s="17">
        <v>0.19534838255201001</v>
      </c>
      <c r="AW10" s="17"/>
      <c r="AX10" s="17">
        <v>0.21165787697660901</v>
      </c>
      <c r="AY10" s="17"/>
      <c r="AZ10" s="17">
        <v>0.23001522500073901</v>
      </c>
      <c r="BA10" s="17">
        <v>0.21391274741781</v>
      </c>
      <c r="BB10" s="17">
        <v>0.19422538813764101</v>
      </c>
      <c r="BC10" s="17"/>
      <c r="BD10" s="17">
        <v>0.219877021533159</v>
      </c>
      <c r="BE10" s="17">
        <v>0.19927403627922</v>
      </c>
    </row>
    <row r="11" spans="2:57" x14ac:dyDescent="0.35">
      <c r="B11" s="18" t="s">
        <v>105</v>
      </c>
      <c r="C11" s="17">
        <v>0.23485895491632799</v>
      </c>
      <c r="D11" s="17">
        <v>0.18716899879441801</v>
      </c>
      <c r="E11" s="17">
        <v>0.26400999400832598</v>
      </c>
      <c r="F11" s="17"/>
      <c r="G11" s="17">
        <v>0.25303706669918202</v>
      </c>
      <c r="H11" s="17">
        <v>0.16484149173992599</v>
      </c>
      <c r="I11" s="17">
        <v>0.25758774731617801</v>
      </c>
      <c r="J11" s="17">
        <v>0.234533760673338</v>
      </c>
      <c r="K11" s="17">
        <v>0.28193197687761101</v>
      </c>
      <c r="L11" s="17">
        <v>0.32782070204854502</v>
      </c>
      <c r="M11" s="17"/>
      <c r="N11" s="17">
        <v>0.23552889538140601</v>
      </c>
      <c r="O11" s="17">
        <v>0.25025669190303201</v>
      </c>
      <c r="P11" s="17">
        <v>0.17015989664945999</v>
      </c>
      <c r="Q11" s="17">
        <v>0.27470047949498699</v>
      </c>
      <c r="R11" s="17"/>
      <c r="S11" s="17">
        <v>0.3</v>
      </c>
      <c r="T11" s="17">
        <v>0.17142857142857101</v>
      </c>
      <c r="U11" s="17">
        <v>0.26470588235294101</v>
      </c>
      <c r="V11" s="17">
        <v>0.28571428571428598</v>
      </c>
      <c r="W11" s="17">
        <v>0.22033898305084701</v>
      </c>
      <c r="X11" s="17">
        <v>0.240506329113924</v>
      </c>
      <c r="Y11" s="17">
        <v>0.25714285714285701</v>
      </c>
      <c r="Z11" s="17">
        <v>0.209302325581395</v>
      </c>
      <c r="AA11" s="17">
        <v>0.16666666666666699</v>
      </c>
      <c r="AB11" s="17"/>
      <c r="AC11" s="17">
        <v>0.227408681622918</v>
      </c>
      <c r="AD11" s="17">
        <v>0.234508877993307</v>
      </c>
      <c r="AE11" s="17">
        <v>0.30200354743648899</v>
      </c>
      <c r="AF11" s="17"/>
      <c r="AG11" s="17">
        <v>0.232200797826666</v>
      </c>
      <c r="AH11" s="17">
        <v>0.211778733606794</v>
      </c>
      <c r="AI11" s="17">
        <v>0.249891216421291</v>
      </c>
      <c r="AJ11" s="17">
        <v>0</v>
      </c>
      <c r="AK11" s="17">
        <v>0.266587731381979</v>
      </c>
      <c r="AL11" s="17"/>
      <c r="AM11" s="17">
        <v>0.31415750949779903</v>
      </c>
      <c r="AN11" s="17">
        <v>0.24953348516603299</v>
      </c>
      <c r="AO11" s="17">
        <v>0.228126276668464</v>
      </c>
      <c r="AP11" s="17">
        <v>0.18839649235018999</v>
      </c>
      <c r="AQ11" s="17">
        <v>0.30677246641545602</v>
      </c>
      <c r="AR11" s="17"/>
      <c r="AS11" s="17">
        <v>0.23536858393774299</v>
      </c>
      <c r="AT11" s="17">
        <v>0.187612095572569</v>
      </c>
      <c r="AU11" s="17">
        <v>0.27293388789811701</v>
      </c>
      <c r="AV11" s="17">
        <v>0.290245619374707</v>
      </c>
      <c r="AW11" s="17"/>
      <c r="AX11" s="17">
        <v>0.23633716351796299</v>
      </c>
      <c r="AY11" s="17"/>
      <c r="AZ11" s="17">
        <v>0.229676699095019</v>
      </c>
      <c r="BA11" s="17">
        <v>0.219874797064289</v>
      </c>
      <c r="BB11" s="17">
        <v>0.246921624559648</v>
      </c>
      <c r="BC11" s="17"/>
      <c r="BD11" s="17">
        <v>0.22707420864563899</v>
      </c>
      <c r="BE11" s="17">
        <v>0.23664289926551499</v>
      </c>
    </row>
    <row r="12" spans="2:57" x14ac:dyDescent="0.35">
      <c r="B12" s="18" t="s">
        <v>104</v>
      </c>
      <c r="C12" s="17">
        <v>0.31512436605614502</v>
      </c>
      <c r="D12" s="17">
        <v>0.33213636873843</v>
      </c>
      <c r="E12" s="17">
        <v>0.30413011592442801</v>
      </c>
      <c r="F12" s="17"/>
      <c r="G12" s="17">
        <v>0.34108390531049898</v>
      </c>
      <c r="H12" s="17">
        <v>0.30451531582399599</v>
      </c>
      <c r="I12" s="17">
        <v>0.29769207300795097</v>
      </c>
      <c r="J12" s="17">
        <v>0.32154244210091398</v>
      </c>
      <c r="K12" s="17">
        <v>0.32461638489038003</v>
      </c>
      <c r="L12" s="17">
        <v>0.36035206065290298</v>
      </c>
      <c r="M12" s="17"/>
      <c r="N12" s="17">
        <v>0.34153157016596503</v>
      </c>
      <c r="O12" s="17">
        <v>0.32800716567701299</v>
      </c>
      <c r="P12" s="17">
        <v>0.29638793907852001</v>
      </c>
      <c r="Q12" s="17">
        <v>0.19329247022635401</v>
      </c>
      <c r="R12" s="17"/>
      <c r="S12" s="17">
        <v>0.25</v>
      </c>
      <c r="T12" s="17">
        <v>0.35238095238095202</v>
      </c>
      <c r="U12" s="17">
        <v>0.23529411764705899</v>
      </c>
      <c r="V12" s="17">
        <v>0.26984126984126999</v>
      </c>
      <c r="W12" s="17">
        <v>0.322033898305085</v>
      </c>
      <c r="X12" s="17">
        <v>0.278481012658228</v>
      </c>
      <c r="Y12" s="17">
        <v>0.35714285714285698</v>
      </c>
      <c r="Z12" s="17">
        <v>0.27906976744186002</v>
      </c>
      <c r="AA12" s="17">
        <v>0.45555555555555599</v>
      </c>
      <c r="AB12" s="17"/>
      <c r="AC12" s="17">
        <v>0.32040742665483801</v>
      </c>
      <c r="AD12" s="17">
        <v>0.324749658551858</v>
      </c>
      <c r="AE12" s="17">
        <v>0.29636955276189703</v>
      </c>
      <c r="AF12" s="17"/>
      <c r="AG12" s="17">
        <v>0.316289745764956</v>
      </c>
      <c r="AH12" s="17">
        <v>0.310235184882376</v>
      </c>
      <c r="AI12" s="17">
        <v>0.41277223304006799</v>
      </c>
      <c r="AJ12" s="17">
        <v>0.18883113101711901</v>
      </c>
      <c r="AK12" s="17">
        <v>0.27144780983084299</v>
      </c>
      <c r="AL12" s="17"/>
      <c r="AM12" s="17">
        <v>0.281210824562107</v>
      </c>
      <c r="AN12" s="17">
        <v>0.26352421388587</v>
      </c>
      <c r="AO12" s="17">
        <v>0.32981843292847601</v>
      </c>
      <c r="AP12" s="17">
        <v>0.33452052736224103</v>
      </c>
      <c r="AQ12" s="17">
        <v>0.35726851857929998</v>
      </c>
      <c r="AR12" s="17"/>
      <c r="AS12" s="17">
        <v>0.34997550981886499</v>
      </c>
      <c r="AT12" s="17">
        <v>0.329797860208212</v>
      </c>
      <c r="AU12" s="17">
        <v>0.29216822051955499</v>
      </c>
      <c r="AV12" s="17">
        <v>0.25301944222162098</v>
      </c>
      <c r="AW12" s="17"/>
      <c r="AX12" s="17">
        <v>0.32992789657052402</v>
      </c>
      <c r="AY12" s="17"/>
      <c r="AZ12" s="17">
        <v>0.298018795606729</v>
      </c>
      <c r="BA12" s="17">
        <v>0.30022636994568103</v>
      </c>
      <c r="BB12" s="17">
        <v>0.357908848186068</v>
      </c>
      <c r="BC12" s="17"/>
      <c r="BD12" s="17">
        <v>0.33034495639056199</v>
      </c>
      <c r="BE12" s="17">
        <v>0.29379106179512798</v>
      </c>
    </row>
    <row r="13" spans="2:57" x14ac:dyDescent="0.35">
      <c r="B13" s="18" t="s">
        <v>103</v>
      </c>
      <c r="C13" s="17">
        <v>0.13958487304008599</v>
      </c>
      <c r="D13" s="17">
        <v>0.174224162348429</v>
      </c>
      <c r="E13" s="17">
        <v>0.119869605441879</v>
      </c>
      <c r="F13" s="17"/>
      <c r="G13" s="17">
        <v>0.10888017498102801</v>
      </c>
      <c r="H13" s="17">
        <v>0.18576867760917901</v>
      </c>
      <c r="I13" s="17">
        <v>0.16528804559584201</v>
      </c>
      <c r="J13" s="17">
        <v>0.11011559115507601</v>
      </c>
      <c r="K13" s="17">
        <v>9.0363821867292193E-2</v>
      </c>
      <c r="L13" s="17">
        <v>5.81239097206546E-2</v>
      </c>
      <c r="M13" s="17"/>
      <c r="N13" s="17">
        <v>0.124075350317031</v>
      </c>
      <c r="O13" s="17">
        <v>0.15338148880055399</v>
      </c>
      <c r="P13" s="17">
        <v>0.15254820028678401</v>
      </c>
      <c r="Q13" s="17">
        <v>0.16203525780202199</v>
      </c>
      <c r="R13" s="17"/>
      <c r="S13" s="17">
        <v>0.19166666666666701</v>
      </c>
      <c r="T13" s="17">
        <v>0.14285714285714299</v>
      </c>
      <c r="U13" s="17">
        <v>0.11764705882352899</v>
      </c>
      <c r="V13" s="17">
        <v>0.14285714285714299</v>
      </c>
      <c r="W13" s="17">
        <v>8.4745762711864403E-2</v>
      </c>
      <c r="X13" s="17">
        <v>0.164556962025316</v>
      </c>
      <c r="Y13" s="17">
        <v>0.114285714285714</v>
      </c>
      <c r="Z13" s="17">
        <v>0.13953488372093001</v>
      </c>
      <c r="AA13" s="17">
        <v>0.122222222222222</v>
      </c>
      <c r="AB13" s="17"/>
      <c r="AC13" s="17">
        <v>0.104806430764378</v>
      </c>
      <c r="AD13" s="17">
        <v>0.147818008296007</v>
      </c>
      <c r="AE13" s="17">
        <v>0.16595851871610001</v>
      </c>
      <c r="AF13" s="17"/>
      <c r="AG13" s="17">
        <v>0.15690941757149299</v>
      </c>
      <c r="AH13" s="17">
        <v>0.15094098409404899</v>
      </c>
      <c r="AI13" s="17">
        <v>8.0264802474325797E-2</v>
      </c>
      <c r="AJ13" s="17">
        <v>0.20363788954449299</v>
      </c>
      <c r="AK13" s="17">
        <v>8.0440957431524407E-2</v>
      </c>
      <c r="AL13" s="17"/>
      <c r="AM13" s="17">
        <v>0.13657724455171399</v>
      </c>
      <c r="AN13" s="17">
        <v>0.132450989717673</v>
      </c>
      <c r="AO13" s="17">
        <v>0.16198016346751101</v>
      </c>
      <c r="AP13" s="17">
        <v>0.12729210520183001</v>
      </c>
      <c r="AQ13" s="17">
        <v>0.124761384100799</v>
      </c>
      <c r="AR13" s="17"/>
      <c r="AS13" s="17">
        <v>0.11046934870959001</v>
      </c>
      <c r="AT13" s="17">
        <v>0.166550945674967</v>
      </c>
      <c r="AU13" s="17">
        <v>0.111160170965087</v>
      </c>
      <c r="AV13" s="17">
        <v>0.167335639744878</v>
      </c>
      <c r="AW13" s="17"/>
      <c r="AX13" s="17">
        <v>0.124411755348955</v>
      </c>
      <c r="AY13" s="17"/>
      <c r="AZ13" s="17">
        <v>0.129690640124728</v>
      </c>
      <c r="BA13" s="17">
        <v>0.18068375500413</v>
      </c>
      <c r="BB13" s="17">
        <v>0.10738694520568801</v>
      </c>
      <c r="BC13" s="17"/>
      <c r="BD13" s="17">
        <v>0.13188248716373999</v>
      </c>
      <c r="BE13" s="17">
        <v>0.17386693361257599</v>
      </c>
    </row>
    <row r="14" spans="2:57" x14ac:dyDescent="0.35">
      <c r="B14" s="18" t="s">
        <v>81</v>
      </c>
      <c r="C14" s="17">
        <v>1.70006464124111E-2</v>
      </c>
      <c r="D14" s="17">
        <v>1.65086676048034E-2</v>
      </c>
      <c r="E14" s="17">
        <v>1.7369917358319002E-2</v>
      </c>
      <c r="F14" s="17"/>
      <c r="G14" s="17">
        <v>1.54645831057181E-2</v>
      </c>
      <c r="H14" s="17">
        <v>6.3579166301065198E-3</v>
      </c>
      <c r="I14" s="17">
        <v>1.16022600074257E-2</v>
      </c>
      <c r="J14" s="17">
        <v>3.6543570861667499E-2</v>
      </c>
      <c r="K14" s="17">
        <v>1.1053373179321899E-2</v>
      </c>
      <c r="L14" s="17">
        <v>5.3997829709620498E-2</v>
      </c>
      <c r="M14" s="17"/>
      <c r="N14" s="17">
        <v>1.18311230519089E-2</v>
      </c>
      <c r="O14" s="17">
        <v>1.82096277226633E-2</v>
      </c>
      <c r="P14" s="17">
        <v>3.31624165512324E-2</v>
      </c>
      <c r="Q14" s="17">
        <v>1.8116795767159199E-2</v>
      </c>
      <c r="R14" s="17"/>
      <c r="S14" s="17">
        <v>0</v>
      </c>
      <c r="T14" s="17">
        <v>3.8095238095238099E-2</v>
      </c>
      <c r="U14" s="17">
        <v>2.9411764705882401E-2</v>
      </c>
      <c r="V14" s="17">
        <v>3.17460317460318E-2</v>
      </c>
      <c r="W14" s="17">
        <v>0</v>
      </c>
      <c r="X14" s="17">
        <v>0</v>
      </c>
      <c r="Y14" s="17">
        <v>1.4285714285714299E-2</v>
      </c>
      <c r="Z14" s="17">
        <v>0</v>
      </c>
      <c r="AA14" s="17">
        <v>2.2222222222222199E-2</v>
      </c>
      <c r="AB14" s="17"/>
      <c r="AC14" s="17">
        <v>2.43425553008524E-2</v>
      </c>
      <c r="AD14" s="17">
        <v>1.2043260454351499E-2</v>
      </c>
      <c r="AE14" s="17">
        <v>1.3923964137051799E-2</v>
      </c>
      <c r="AF14" s="17"/>
      <c r="AG14" s="17">
        <v>1.45793864546627E-2</v>
      </c>
      <c r="AH14" s="17">
        <v>3.3659944746924301E-3</v>
      </c>
      <c r="AI14" s="17">
        <v>0</v>
      </c>
      <c r="AJ14" s="17">
        <v>0.20363788954449299</v>
      </c>
      <c r="AK14" s="17">
        <v>6.6619874945863702E-2</v>
      </c>
      <c r="AL14" s="17"/>
      <c r="AM14" s="17">
        <v>1.84046676412731E-2</v>
      </c>
      <c r="AN14" s="17">
        <v>2.6948445722541101E-2</v>
      </c>
      <c r="AO14" s="17">
        <v>1.59072427734432E-2</v>
      </c>
      <c r="AP14" s="17">
        <v>1.13957928815484E-2</v>
      </c>
      <c r="AQ14" s="17">
        <v>0</v>
      </c>
      <c r="AR14" s="17"/>
      <c r="AS14" s="17">
        <v>4.1326592737884901E-2</v>
      </c>
      <c r="AT14" s="17">
        <v>4.3116629956696699E-3</v>
      </c>
      <c r="AU14" s="17">
        <v>1.30265009373976E-2</v>
      </c>
      <c r="AV14" s="17">
        <v>1.00412194806746E-2</v>
      </c>
      <c r="AW14" s="17"/>
      <c r="AX14" s="17">
        <v>1.72606582278855E-2</v>
      </c>
      <c r="AY14" s="17"/>
      <c r="AZ14" s="17">
        <v>2.0435499988239E-2</v>
      </c>
      <c r="BA14" s="17">
        <v>4.1479233484599601E-3</v>
      </c>
      <c r="BB14" s="17">
        <v>3.0723064784279001E-2</v>
      </c>
      <c r="BC14" s="17"/>
      <c r="BD14" s="17">
        <v>1.3987120646858199E-2</v>
      </c>
      <c r="BE14" s="17">
        <v>1.07080979874197E-2</v>
      </c>
    </row>
    <row r="15" spans="2:57" x14ac:dyDescent="0.35">
      <c r="B15" s="18" t="s">
        <v>109</v>
      </c>
      <c r="C15" s="21">
        <v>0.29343115957503002</v>
      </c>
      <c r="D15" s="21">
        <v>0.28996180251392001</v>
      </c>
      <c r="E15" s="21">
        <v>0.29462036726704799</v>
      </c>
      <c r="F15" s="21"/>
      <c r="G15" s="21">
        <v>0.281534269903573</v>
      </c>
      <c r="H15" s="21">
        <v>0.33851659819679297</v>
      </c>
      <c r="I15" s="21">
        <v>0.267829874072603</v>
      </c>
      <c r="J15" s="21">
        <v>0.29726463520900398</v>
      </c>
      <c r="K15" s="21">
        <v>0.29203444318539501</v>
      </c>
      <c r="L15" s="21">
        <v>0.19970549786827699</v>
      </c>
      <c r="M15" s="21"/>
      <c r="N15" s="21">
        <v>0.28703306108368798</v>
      </c>
      <c r="O15" s="21">
        <v>0.25014502589673798</v>
      </c>
      <c r="P15" s="21">
        <v>0.34774154743400398</v>
      </c>
      <c r="Q15" s="21">
        <v>0.35185499670947801</v>
      </c>
      <c r="R15" s="21"/>
      <c r="S15" s="21">
        <v>0.25833333333333303</v>
      </c>
      <c r="T15" s="21">
        <v>0.29523809523809502</v>
      </c>
      <c r="U15" s="21">
        <v>0.35294117647058798</v>
      </c>
      <c r="V15" s="21">
        <v>0.26984126984126999</v>
      </c>
      <c r="W15" s="21">
        <v>0.37288135593220301</v>
      </c>
      <c r="X15" s="21">
        <v>0.316455696202532</v>
      </c>
      <c r="Y15" s="21">
        <v>0.25714285714285701</v>
      </c>
      <c r="Z15" s="21">
        <v>0.372093023255814</v>
      </c>
      <c r="AA15" s="21">
        <v>0.233333333333333</v>
      </c>
      <c r="AB15" s="21"/>
      <c r="AC15" s="21">
        <v>0.32303490565701398</v>
      </c>
      <c r="AD15" s="21">
        <v>0.280880194704477</v>
      </c>
      <c r="AE15" s="21">
        <v>0.221744416948463</v>
      </c>
      <c r="AF15" s="21"/>
      <c r="AG15" s="21">
        <v>0.28002065238222101</v>
      </c>
      <c r="AH15" s="21">
        <v>0.32367910294208802</v>
      </c>
      <c r="AI15" s="21">
        <v>0.25707174806431599</v>
      </c>
      <c r="AJ15" s="21">
        <v>0.403893089893895</v>
      </c>
      <c r="AK15" s="21">
        <v>0.31490362640979003</v>
      </c>
      <c r="AL15" s="21"/>
      <c r="AM15" s="21">
        <v>0.24964975374710699</v>
      </c>
      <c r="AN15" s="21">
        <v>0.32754286550788297</v>
      </c>
      <c r="AO15" s="21">
        <v>0.26416788416210601</v>
      </c>
      <c r="AP15" s="21">
        <v>0.33839508220419001</v>
      </c>
      <c r="AQ15" s="21">
        <v>0.21119763090444599</v>
      </c>
      <c r="AR15" s="21"/>
      <c r="AS15" s="21">
        <v>0.262859964795917</v>
      </c>
      <c r="AT15" s="21">
        <v>0.31172743554858201</v>
      </c>
      <c r="AU15" s="21">
        <v>0.310711219679843</v>
      </c>
      <c r="AV15" s="21">
        <v>0.279358079178119</v>
      </c>
      <c r="AW15" s="21"/>
      <c r="AX15" s="21">
        <v>0.292062526334673</v>
      </c>
      <c r="AY15" s="21"/>
      <c r="AZ15" s="21">
        <v>0.32217836518528498</v>
      </c>
      <c r="BA15" s="21">
        <v>0.29506715463743999</v>
      </c>
      <c r="BB15" s="21">
        <v>0.25705951726431697</v>
      </c>
      <c r="BC15" s="21"/>
      <c r="BD15" s="21">
        <v>0.29671122715320097</v>
      </c>
      <c r="BE15" s="21">
        <v>0.284991007339361</v>
      </c>
    </row>
    <row r="16" spans="2:57" x14ac:dyDescent="0.35">
      <c r="B16" s="18" t="s">
        <v>108</v>
      </c>
      <c r="C16" s="21">
        <v>0.45470923909623101</v>
      </c>
      <c r="D16" s="21">
        <v>0.50636053108685897</v>
      </c>
      <c r="E16" s="21">
        <v>0.42399972136630598</v>
      </c>
      <c r="F16" s="21"/>
      <c r="G16" s="21">
        <v>0.44996408029152701</v>
      </c>
      <c r="H16" s="21">
        <v>0.49028399343317502</v>
      </c>
      <c r="I16" s="21">
        <v>0.46298011860379301</v>
      </c>
      <c r="J16" s="21">
        <v>0.43165803325599</v>
      </c>
      <c r="K16" s="21">
        <v>0.414980206757673</v>
      </c>
      <c r="L16" s="21">
        <v>0.41847597037355799</v>
      </c>
      <c r="M16" s="21"/>
      <c r="N16" s="21">
        <v>0.46560692048299701</v>
      </c>
      <c r="O16" s="21">
        <v>0.48138865447756701</v>
      </c>
      <c r="P16" s="21">
        <v>0.44893613936530302</v>
      </c>
      <c r="Q16" s="21">
        <v>0.35532772802837598</v>
      </c>
      <c r="R16" s="21"/>
      <c r="S16" s="21">
        <v>0.44166666666666698</v>
      </c>
      <c r="T16" s="21">
        <v>0.49523809523809498</v>
      </c>
      <c r="U16" s="21">
        <v>0.35294117647058798</v>
      </c>
      <c r="V16" s="21">
        <v>0.41269841269841301</v>
      </c>
      <c r="W16" s="21">
        <v>0.40677966101694901</v>
      </c>
      <c r="X16" s="21">
        <v>0.443037974683544</v>
      </c>
      <c r="Y16" s="21">
        <v>0.47142857142857097</v>
      </c>
      <c r="Z16" s="21">
        <v>0.418604651162791</v>
      </c>
      <c r="AA16" s="21">
        <v>0.57777777777777795</v>
      </c>
      <c r="AB16" s="21"/>
      <c r="AC16" s="21">
        <v>0.42521385741921602</v>
      </c>
      <c r="AD16" s="21">
        <v>0.472567666847865</v>
      </c>
      <c r="AE16" s="21">
        <v>0.46232807147799698</v>
      </c>
      <c r="AF16" s="21"/>
      <c r="AG16" s="21">
        <v>0.47319916333644901</v>
      </c>
      <c r="AH16" s="21">
        <v>0.46117616897642499</v>
      </c>
      <c r="AI16" s="21">
        <v>0.49303703551439299</v>
      </c>
      <c r="AJ16" s="21">
        <v>0.39246902056161198</v>
      </c>
      <c r="AK16" s="21">
        <v>0.35188876726236801</v>
      </c>
      <c r="AL16" s="21"/>
      <c r="AM16" s="21">
        <v>0.41778806911382099</v>
      </c>
      <c r="AN16" s="21">
        <v>0.39597520360354299</v>
      </c>
      <c r="AO16" s="21">
        <v>0.491798596395986</v>
      </c>
      <c r="AP16" s="21">
        <v>0.46181263256407101</v>
      </c>
      <c r="AQ16" s="21">
        <v>0.48202990268009899</v>
      </c>
      <c r="AR16" s="21"/>
      <c r="AS16" s="21">
        <v>0.46044485852845501</v>
      </c>
      <c r="AT16" s="21">
        <v>0.49634880588317898</v>
      </c>
      <c r="AU16" s="21">
        <v>0.403328391484642</v>
      </c>
      <c r="AV16" s="21">
        <v>0.42035508196649901</v>
      </c>
      <c r="AW16" s="21"/>
      <c r="AX16" s="21">
        <v>0.454339651919479</v>
      </c>
      <c r="AY16" s="21"/>
      <c r="AZ16" s="21">
        <v>0.42770943573145698</v>
      </c>
      <c r="BA16" s="21">
        <v>0.480910124949811</v>
      </c>
      <c r="BB16" s="21">
        <v>0.46529579339175597</v>
      </c>
      <c r="BC16" s="21"/>
      <c r="BD16" s="21">
        <v>0.46222744355430201</v>
      </c>
      <c r="BE16" s="21">
        <v>0.46765799540770397</v>
      </c>
    </row>
    <row r="17" spans="2:57" x14ac:dyDescent="0.35">
      <c r="B17" s="18" t="s">
        <v>110</v>
      </c>
      <c r="C17" s="22">
        <v>0.16127807952120099</v>
      </c>
      <c r="D17" s="22">
        <v>0.21639872857294001</v>
      </c>
      <c r="E17" s="22">
        <v>0.12937935409925799</v>
      </c>
      <c r="F17" s="22"/>
      <c r="G17" s="22">
        <v>0.16842981038795499</v>
      </c>
      <c r="H17" s="22">
        <v>0.151767395236382</v>
      </c>
      <c r="I17" s="22">
        <v>0.19515024453119001</v>
      </c>
      <c r="J17" s="22">
        <v>0.134393398046985</v>
      </c>
      <c r="K17" s="22">
        <v>0.122945763572278</v>
      </c>
      <c r="L17" s="22">
        <v>0.21877047250528101</v>
      </c>
      <c r="M17" s="22"/>
      <c r="N17" s="22">
        <v>0.178573859399308</v>
      </c>
      <c r="O17" s="22">
        <v>0.231243628580829</v>
      </c>
      <c r="P17" s="22">
        <v>0.101194591931299</v>
      </c>
      <c r="Q17" s="22">
        <v>3.47273131889808E-3</v>
      </c>
      <c r="R17" s="22"/>
      <c r="S17" s="22">
        <v>0.18333333333333299</v>
      </c>
      <c r="T17" s="22">
        <v>0.2</v>
      </c>
      <c r="U17" s="22">
        <v>-5.5511151231257802E-17</v>
      </c>
      <c r="V17" s="22">
        <v>0.14285714285714299</v>
      </c>
      <c r="W17" s="22">
        <v>3.38983050847457E-2</v>
      </c>
      <c r="X17" s="22">
        <v>0.126582278481013</v>
      </c>
      <c r="Y17" s="22">
        <v>0.214285714285714</v>
      </c>
      <c r="Z17" s="22">
        <v>4.6511627906976702E-2</v>
      </c>
      <c r="AA17" s="22">
        <v>0.344444444444444</v>
      </c>
      <c r="AB17" s="22"/>
      <c r="AC17" s="22">
        <v>0.102178951762201</v>
      </c>
      <c r="AD17" s="22">
        <v>0.19168747214338799</v>
      </c>
      <c r="AE17" s="22">
        <v>0.24058365452953401</v>
      </c>
      <c r="AF17" s="22"/>
      <c r="AG17" s="22">
        <v>0.193178510954228</v>
      </c>
      <c r="AH17" s="22">
        <v>0.13749706603433701</v>
      </c>
      <c r="AI17" s="22">
        <v>0.235965287450077</v>
      </c>
      <c r="AJ17" s="22">
        <v>-1.14240693322828E-2</v>
      </c>
      <c r="AK17" s="22">
        <v>3.6985140852578001E-2</v>
      </c>
      <c r="AL17" s="22"/>
      <c r="AM17" s="22">
        <v>0.168138315366713</v>
      </c>
      <c r="AN17" s="22">
        <v>6.8432338095659906E-2</v>
      </c>
      <c r="AO17" s="22">
        <v>0.22763071223388001</v>
      </c>
      <c r="AP17" s="22">
        <v>0.123417550359881</v>
      </c>
      <c r="AQ17" s="22">
        <v>0.270832271775653</v>
      </c>
      <c r="AR17" s="22"/>
      <c r="AS17" s="22">
        <v>0.19758489373253901</v>
      </c>
      <c r="AT17" s="22">
        <v>0.184621370334597</v>
      </c>
      <c r="AU17" s="22">
        <v>9.2617171804798906E-2</v>
      </c>
      <c r="AV17" s="22">
        <v>0.14099700278838001</v>
      </c>
      <c r="AW17" s="22"/>
      <c r="AX17" s="22">
        <v>0.162277125584806</v>
      </c>
      <c r="AY17" s="22"/>
      <c r="AZ17" s="22">
        <v>0.105531070546172</v>
      </c>
      <c r="BA17" s="22">
        <v>0.18584297031237201</v>
      </c>
      <c r="BB17" s="22">
        <v>0.20823627612744</v>
      </c>
      <c r="BC17" s="22"/>
      <c r="BD17" s="22">
        <v>0.16551621640110201</v>
      </c>
      <c r="BE17" s="22">
        <v>0.182666988068343</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E22"/>
  <sheetViews>
    <sheetView showGridLines="0" workbookViewId="0">
      <pane xSplit="2" topLeftCell="A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299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3.8481018222365299E-2</v>
      </c>
      <c r="D9" s="17">
        <v>4.2253731755709199E-2</v>
      </c>
      <c r="E9" s="17">
        <v>3.64431955662727E-2</v>
      </c>
      <c r="F9" s="17"/>
      <c r="G9" s="17">
        <v>4.22143005351443E-2</v>
      </c>
      <c r="H9" s="17">
        <v>5.1912438895752297E-2</v>
      </c>
      <c r="I9" s="17">
        <v>3.7347647093630899E-2</v>
      </c>
      <c r="J9" s="17">
        <v>3.3795372116901701E-2</v>
      </c>
      <c r="K9" s="17">
        <v>3.1952911195928101E-2</v>
      </c>
      <c r="L9" s="17">
        <v>0</v>
      </c>
      <c r="M9" s="17"/>
      <c r="N9" s="17">
        <v>5.4119991018001599E-2</v>
      </c>
      <c r="O9" s="17">
        <v>2.2363666509642E-2</v>
      </c>
      <c r="P9" s="17">
        <v>1.9334652860841298E-2</v>
      </c>
      <c r="Q9" s="17">
        <v>2.8958876968158302E-2</v>
      </c>
      <c r="R9" s="17"/>
      <c r="S9" s="17">
        <v>2.5000000000000001E-2</v>
      </c>
      <c r="T9" s="17">
        <v>9.5238095238095195E-3</v>
      </c>
      <c r="U9" s="17">
        <v>5.8823529411764698E-2</v>
      </c>
      <c r="V9" s="17">
        <v>3.17460317460318E-2</v>
      </c>
      <c r="W9" s="17">
        <v>5.0847457627118599E-2</v>
      </c>
      <c r="X9" s="17">
        <v>7.5949367088607597E-2</v>
      </c>
      <c r="Y9" s="17">
        <v>4.2857142857142899E-2</v>
      </c>
      <c r="Z9" s="17">
        <v>2.32558139534884E-2</v>
      </c>
      <c r="AA9" s="17">
        <v>4.4444444444444398E-2</v>
      </c>
      <c r="AB9" s="17"/>
      <c r="AC9" s="17">
        <v>4.6417884202820503E-2</v>
      </c>
      <c r="AD9" s="17">
        <v>3.30252722352396E-2</v>
      </c>
      <c r="AE9" s="17">
        <v>6.0652692038784602E-2</v>
      </c>
      <c r="AF9" s="17"/>
      <c r="AG9" s="17">
        <v>5.3589826124464897E-2</v>
      </c>
      <c r="AH9" s="17">
        <v>1.9743298774683001E-2</v>
      </c>
      <c r="AI9" s="17">
        <v>2.0196575078167599E-2</v>
      </c>
      <c r="AJ9" s="17">
        <v>0.20363788954449299</v>
      </c>
      <c r="AK9" s="17">
        <v>1.9064178050545898E-2</v>
      </c>
      <c r="AL9" s="17"/>
      <c r="AM9" s="17">
        <v>3.31418052346234E-2</v>
      </c>
      <c r="AN9" s="17">
        <v>4.0888818984262401E-2</v>
      </c>
      <c r="AO9" s="17">
        <v>3.3773199850036698E-2</v>
      </c>
      <c r="AP9" s="17">
        <v>4.9491872251302298E-2</v>
      </c>
      <c r="AQ9" s="17">
        <v>4.2115066185209202E-2</v>
      </c>
      <c r="AR9" s="17"/>
      <c r="AS9" s="17">
        <v>6.3864288641586497E-2</v>
      </c>
      <c r="AT9" s="17">
        <v>2.6970887237504401E-2</v>
      </c>
      <c r="AU9" s="17">
        <v>1.9953788346835401E-2</v>
      </c>
      <c r="AV9" s="17">
        <v>4.7494348315228002E-2</v>
      </c>
      <c r="AW9" s="17"/>
      <c r="AX9" s="17">
        <v>4.09914682672348E-2</v>
      </c>
      <c r="AY9" s="17"/>
      <c r="AZ9" s="17">
        <v>5.1512827898580103E-2</v>
      </c>
      <c r="BA9" s="17">
        <v>3.8030490292684897E-2</v>
      </c>
      <c r="BB9" s="17">
        <v>2.8042667207730899E-2</v>
      </c>
      <c r="BC9" s="17"/>
      <c r="BD9" s="17">
        <v>5.9908565918692702E-2</v>
      </c>
      <c r="BE9" s="17">
        <v>1.8747626773966401E-2</v>
      </c>
    </row>
    <row r="10" spans="2:57" x14ac:dyDescent="0.35">
      <c r="B10" s="18" t="s">
        <v>106</v>
      </c>
      <c r="C10" s="17">
        <v>0.111524355249582</v>
      </c>
      <c r="D10" s="17">
        <v>0.122559774522614</v>
      </c>
      <c r="E10" s="17">
        <v>0.10555873214950801</v>
      </c>
      <c r="F10" s="17"/>
      <c r="G10" s="17">
        <v>0.10971484289893201</v>
      </c>
      <c r="H10" s="17">
        <v>0.111562780840223</v>
      </c>
      <c r="I10" s="17">
        <v>0.12793135676686401</v>
      </c>
      <c r="J10" s="17">
        <v>0.12943681496697601</v>
      </c>
      <c r="K10" s="17">
        <v>9.04832255899084E-2</v>
      </c>
      <c r="L10" s="17">
        <v>3.27395479136404E-2</v>
      </c>
      <c r="M10" s="17"/>
      <c r="N10" s="17">
        <v>9.2418126227699599E-2</v>
      </c>
      <c r="O10" s="17">
        <v>0.118961663820302</v>
      </c>
      <c r="P10" s="17">
        <v>0.19797950858442401</v>
      </c>
      <c r="Q10" s="17">
        <v>7.1606700095572795E-2</v>
      </c>
      <c r="R10" s="17"/>
      <c r="S10" s="17">
        <v>0.108333333333333</v>
      </c>
      <c r="T10" s="17">
        <v>0.104761904761905</v>
      </c>
      <c r="U10" s="17">
        <v>5.8823529411764698E-2</v>
      </c>
      <c r="V10" s="17">
        <v>0.126984126984127</v>
      </c>
      <c r="W10" s="17">
        <v>0.13559322033898299</v>
      </c>
      <c r="X10" s="17">
        <v>8.8607594936708806E-2</v>
      </c>
      <c r="Y10" s="17">
        <v>8.5714285714285701E-2</v>
      </c>
      <c r="Z10" s="17">
        <v>0.162790697674419</v>
      </c>
      <c r="AA10" s="17">
        <v>0.155555555555556</v>
      </c>
      <c r="AB10" s="17"/>
      <c r="AC10" s="17">
        <v>0.10961325765218299</v>
      </c>
      <c r="AD10" s="17">
        <v>8.9451561301790106E-2</v>
      </c>
      <c r="AE10" s="17">
        <v>0.21077400205353</v>
      </c>
      <c r="AF10" s="17"/>
      <c r="AG10" s="17">
        <v>0.14944745631140599</v>
      </c>
      <c r="AH10" s="17">
        <v>8.9818713710668102E-2</v>
      </c>
      <c r="AI10" s="17">
        <v>7.4662956308945094E-2</v>
      </c>
      <c r="AJ10" s="17">
        <v>0.37352596106910102</v>
      </c>
      <c r="AK10" s="17">
        <v>0.122829074928526</v>
      </c>
      <c r="AL10" s="17"/>
      <c r="AM10" s="17">
        <v>0.108045911153062</v>
      </c>
      <c r="AN10" s="17">
        <v>0.152313928736034</v>
      </c>
      <c r="AO10" s="17">
        <v>9.3938582893841799E-2</v>
      </c>
      <c r="AP10" s="17">
        <v>0.119385204778808</v>
      </c>
      <c r="AQ10" s="17">
        <v>8.1422461291404499E-2</v>
      </c>
      <c r="AR10" s="17"/>
      <c r="AS10" s="17">
        <v>0.10056419700196099</v>
      </c>
      <c r="AT10" s="17">
        <v>0.122823820561755</v>
      </c>
      <c r="AU10" s="17">
        <v>9.8708187689582699E-2</v>
      </c>
      <c r="AV10" s="17">
        <v>0.122284098041643</v>
      </c>
      <c r="AW10" s="17"/>
      <c r="AX10" s="17">
        <v>0.106461657312603</v>
      </c>
      <c r="AY10" s="17"/>
      <c r="AZ10" s="17">
        <v>0.13157857560699401</v>
      </c>
      <c r="BA10" s="17">
        <v>0.10613648803839699</v>
      </c>
      <c r="BB10" s="17">
        <v>0.10482335831027299</v>
      </c>
      <c r="BC10" s="17"/>
      <c r="BD10" s="17">
        <v>0.104835715905423</v>
      </c>
      <c r="BE10" s="17">
        <v>0.13028735411664899</v>
      </c>
    </row>
    <row r="11" spans="2:57" x14ac:dyDescent="0.35">
      <c r="B11" s="18" t="s">
        <v>105</v>
      </c>
      <c r="C11" s="17">
        <v>0.17535834877134501</v>
      </c>
      <c r="D11" s="17">
        <v>0.18049122296515799</v>
      </c>
      <c r="E11" s="17">
        <v>0.17316418934432901</v>
      </c>
      <c r="F11" s="17"/>
      <c r="G11" s="17">
        <v>0.140795580216971</v>
      </c>
      <c r="H11" s="17">
        <v>0.17654425206989299</v>
      </c>
      <c r="I11" s="17">
        <v>0.14429193694609099</v>
      </c>
      <c r="J11" s="17">
        <v>0.18623849823782199</v>
      </c>
      <c r="K11" s="17">
        <v>0.22649782877937399</v>
      </c>
      <c r="L11" s="17">
        <v>0.21619229827176301</v>
      </c>
      <c r="M11" s="17"/>
      <c r="N11" s="17">
        <v>0.17284448206377001</v>
      </c>
      <c r="O11" s="17">
        <v>0.174786016038739</v>
      </c>
      <c r="P11" s="17">
        <v>0.13267121186870501</v>
      </c>
      <c r="Q11" s="17">
        <v>0.265696509963116</v>
      </c>
      <c r="R11" s="17"/>
      <c r="S11" s="17">
        <v>0.20833333333333301</v>
      </c>
      <c r="T11" s="17">
        <v>0.180952380952381</v>
      </c>
      <c r="U11" s="17">
        <v>0.17647058823529399</v>
      </c>
      <c r="V11" s="17">
        <v>0.17460317460317501</v>
      </c>
      <c r="W11" s="17">
        <v>0.11864406779661001</v>
      </c>
      <c r="X11" s="17">
        <v>0.151898734177215</v>
      </c>
      <c r="Y11" s="17">
        <v>0.22857142857142901</v>
      </c>
      <c r="Z11" s="17">
        <v>0.116279069767442</v>
      </c>
      <c r="AA11" s="17">
        <v>0.16666666666666699</v>
      </c>
      <c r="AB11" s="17"/>
      <c r="AC11" s="17">
        <v>0.19104584519850501</v>
      </c>
      <c r="AD11" s="17">
        <v>0.17227409869581001</v>
      </c>
      <c r="AE11" s="17">
        <v>0.14555699546973599</v>
      </c>
      <c r="AF11" s="17"/>
      <c r="AG11" s="17">
        <v>0.176101534654725</v>
      </c>
      <c r="AH11" s="17">
        <v>0.175522510881542</v>
      </c>
      <c r="AI11" s="17">
        <v>0.18488494750099099</v>
      </c>
      <c r="AJ11" s="17">
        <v>0.20363788954449299</v>
      </c>
      <c r="AK11" s="17">
        <v>0.177199090854433</v>
      </c>
      <c r="AL11" s="17"/>
      <c r="AM11" s="17">
        <v>0.182459845134753</v>
      </c>
      <c r="AN11" s="17">
        <v>0.18652947563375999</v>
      </c>
      <c r="AO11" s="17">
        <v>0.17461776335461299</v>
      </c>
      <c r="AP11" s="17">
        <v>0.15487673018998799</v>
      </c>
      <c r="AQ11" s="17">
        <v>0.22969946339948599</v>
      </c>
      <c r="AR11" s="17"/>
      <c r="AS11" s="17">
        <v>0.13421743713311499</v>
      </c>
      <c r="AT11" s="17">
        <v>0.13634287793793001</v>
      </c>
      <c r="AU11" s="17">
        <v>0.225366526516381</v>
      </c>
      <c r="AV11" s="17">
        <v>0.26684572563377101</v>
      </c>
      <c r="AW11" s="17"/>
      <c r="AX11" s="17">
        <v>0.177774696550246</v>
      </c>
      <c r="AY11" s="17"/>
      <c r="AZ11" s="17">
        <v>0.195339049716755</v>
      </c>
      <c r="BA11" s="17">
        <v>0.14039675137581201</v>
      </c>
      <c r="BB11" s="17">
        <v>0.18246428494602501</v>
      </c>
      <c r="BC11" s="17"/>
      <c r="BD11" s="17">
        <v>0.165255223232677</v>
      </c>
      <c r="BE11" s="17">
        <v>0.16987035648659801</v>
      </c>
    </row>
    <row r="12" spans="2:57" x14ac:dyDescent="0.35">
      <c r="B12" s="18" t="s">
        <v>104</v>
      </c>
      <c r="C12" s="17">
        <v>0.37080546018677202</v>
      </c>
      <c r="D12" s="17">
        <v>0.364315208716818</v>
      </c>
      <c r="E12" s="17">
        <v>0.37413508000118501</v>
      </c>
      <c r="F12" s="17"/>
      <c r="G12" s="17">
        <v>0.371478765209452</v>
      </c>
      <c r="H12" s="17">
        <v>0.31753289840726701</v>
      </c>
      <c r="I12" s="17">
        <v>0.40825386110338602</v>
      </c>
      <c r="J12" s="17">
        <v>0.34113098631846001</v>
      </c>
      <c r="K12" s="17">
        <v>0.39777389331039098</v>
      </c>
      <c r="L12" s="17">
        <v>0.48565065449554801</v>
      </c>
      <c r="M12" s="17"/>
      <c r="N12" s="17">
        <v>0.36782681783808702</v>
      </c>
      <c r="O12" s="17">
        <v>0.40480890794678498</v>
      </c>
      <c r="P12" s="17">
        <v>0.36204076528254098</v>
      </c>
      <c r="Q12" s="17">
        <v>0.30595839475427999</v>
      </c>
      <c r="R12" s="17"/>
      <c r="S12" s="17">
        <v>0.32500000000000001</v>
      </c>
      <c r="T12" s="17">
        <v>0.35238095238095202</v>
      </c>
      <c r="U12" s="17">
        <v>0.41176470588235298</v>
      </c>
      <c r="V12" s="17">
        <v>0.41269841269841301</v>
      </c>
      <c r="W12" s="17">
        <v>0.355932203389831</v>
      </c>
      <c r="X12" s="17">
        <v>0.443037974683544</v>
      </c>
      <c r="Y12" s="17">
        <v>0.34285714285714303</v>
      </c>
      <c r="Z12" s="17">
        <v>0.39534883720930197</v>
      </c>
      <c r="AA12" s="17">
        <v>0.344444444444444</v>
      </c>
      <c r="AB12" s="17"/>
      <c r="AC12" s="17">
        <v>0.36277868095606403</v>
      </c>
      <c r="AD12" s="17">
        <v>0.37803917293031303</v>
      </c>
      <c r="AE12" s="17">
        <v>0.38058789067732501</v>
      </c>
      <c r="AF12" s="17"/>
      <c r="AG12" s="17">
        <v>0.39733744845212099</v>
      </c>
      <c r="AH12" s="17">
        <v>0.35161437025430498</v>
      </c>
      <c r="AI12" s="17">
        <v>0.34982228765429901</v>
      </c>
      <c r="AJ12" s="17">
        <v>0</v>
      </c>
      <c r="AK12" s="17">
        <v>0.449134736936598</v>
      </c>
      <c r="AL12" s="17"/>
      <c r="AM12" s="17">
        <v>0.46851477337736003</v>
      </c>
      <c r="AN12" s="17">
        <v>0.375517065916953</v>
      </c>
      <c r="AO12" s="17">
        <v>0.37969816517788502</v>
      </c>
      <c r="AP12" s="17">
        <v>0.34080286636833201</v>
      </c>
      <c r="AQ12" s="17">
        <v>0.25681031952223299</v>
      </c>
      <c r="AR12" s="17"/>
      <c r="AS12" s="17">
        <v>0.34180394738382502</v>
      </c>
      <c r="AT12" s="17">
        <v>0.37347241400963099</v>
      </c>
      <c r="AU12" s="17">
        <v>0.43035815437384201</v>
      </c>
      <c r="AV12" s="17">
        <v>0.33072383220483498</v>
      </c>
      <c r="AW12" s="17"/>
      <c r="AX12" s="17">
        <v>0.36146768291770398</v>
      </c>
      <c r="AY12" s="17"/>
      <c r="AZ12" s="17">
        <v>0.30025678131211703</v>
      </c>
      <c r="BA12" s="17">
        <v>0.41641475569119202</v>
      </c>
      <c r="BB12" s="17">
        <v>0.39230633776009699</v>
      </c>
      <c r="BC12" s="17"/>
      <c r="BD12" s="17">
        <v>0.33111112466412701</v>
      </c>
      <c r="BE12" s="17">
        <v>0.39802245293037902</v>
      </c>
    </row>
    <row r="13" spans="2:57" x14ac:dyDescent="0.35">
      <c r="B13" s="18" t="s">
        <v>103</v>
      </c>
      <c r="C13" s="17">
        <v>0.28248229340751002</v>
      </c>
      <c r="D13" s="17">
        <v>0.27522510616342699</v>
      </c>
      <c r="E13" s="17">
        <v>0.28560742455082899</v>
      </c>
      <c r="F13" s="17"/>
      <c r="G13" s="17">
        <v>0.30839937934109801</v>
      </c>
      <c r="H13" s="17">
        <v>0.30634628997681002</v>
      </c>
      <c r="I13" s="17">
        <v>0.27057293808260402</v>
      </c>
      <c r="J13" s="17">
        <v>0.29268709756365802</v>
      </c>
      <c r="K13" s="17">
        <v>0.23333466177284501</v>
      </c>
      <c r="L13" s="17">
        <v>0.26541749931904901</v>
      </c>
      <c r="M13" s="17"/>
      <c r="N13" s="17">
        <v>0.310022100058295</v>
      </c>
      <c r="O13" s="17">
        <v>0.256571832630203</v>
      </c>
      <c r="P13" s="17">
        <v>0.229444231794658</v>
      </c>
      <c r="Q13" s="17">
        <v>0.27749920558289398</v>
      </c>
      <c r="R13" s="17"/>
      <c r="S13" s="17">
        <v>0.3</v>
      </c>
      <c r="T13" s="17">
        <v>0.32380952380952399</v>
      </c>
      <c r="U13" s="17">
        <v>0.26470588235294101</v>
      </c>
      <c r="V13" s="17">
        <v>0.238095238095238</v>
      </c>
      <c r="W13" s="17">
        <v>0.338983050847458</v>
      </c>
      <c r="X13" s="17">
        <v>0.227848101265823</v>
      </c>
      <c r="Y13" s="17">
        <v>0.27142857142857102</v>
      </c>
      <c r="Z13" s="17">
        <v>0.27906976744186002</v>
      </c>
      <c r="AA13" s="17">
        <v>0.27777777777777801</v>
      </c>
      <c r="AB13" s="17"/>
      <c r="AC13" s="17">
        <v>0.267187123796573</v>
      </c>
      <c r="AD13" s="17">
        <v>0.30526894138967098</v>
      </c>
      <c r="AE13" s="17">
        <v>0.19069619071921901</v>
      </c>
      <c r="AF13" s="17"/>
      <c r="AG13" s="17">
        <v>0.21001203034399599</v>
      </c>
      <c r="AH13" s="17">
        <v>0.344238271032618</v>
      </c>
      <c r="AI13" s="17">
        <v>0.37043323345759699</v>
      </c>
      <c r="AJ13" s="17">
        <v>0.21919825984191299</v>
      </c>
      <c r="AK13" s="17">
        <v>0.187778662190176</v>
      </c>
      <c r="AL13" s="17"/>
      <c r="AM13" s="17">
        <v>0.15393016636079301</v>
      </c>
      <c r="AN13" s="17">
        <v>0.21170694666676099</v>
      </c>
      <c r="AO13" s="17">
        <v>0.300017605990126</v>
      </c>
      <c r="AP13" s="17">
        <v>0.32455806505111401</v>
      </c>
      <c r="AQ13" s="17">
        <v>0.38995268960166701</v>
      </c>
      <c r="AR13" s="17"/>
      <c r="AS13" s="17">
        <v>0.32071282258582001</v>
      </c>
      <c r="AT13" s="17">
        <v>0.31745948622956199</v>
      </c>
      <c r="AU13" s="17">
        <v>0.21320140325853401</v>
      </c>
      <c r="AV13" s="17">
        <v>0.232651995804523</v>
      </c>
      <c r="AW13" s="17"/>
      <c r="AX13" s="17">
        <v>0.29196598719476002</v>
      </c>
      <c r="AY13" s="17"/>
      <c r="AZ13" s="17">
        <v>0.289047721139706</v>
      </c>
      <c r="BA13" s="17">
        <v>0.27649598641791701</v>
      </c>
      <c r="BB13" s="17">
        <v>0.28243372166341901</v>
      </c>
      <c r="BC13" s="17"/>
      <c r="BD13" s="17">
        <v>0.31292331552395097</v>
      </c>
      <c r="BE13" s="17">
        <v>0.27001742093183101</v>
      </c>
    </row>
    <row r="14" spans="2:57" x14ac:dyDescent="0.35">
      <c r="B14" s="18" t="s">
        <v>81</v>
      </c>
      <c r="C14" s="17">
        <v>2.1348524162425699E-2</v>
      </c>
      <c r="D14" s="17">
        <v>1.51549558762741E-2</v>
      </c>
      <c r="E14" s="17">
        <v>2.5091378387875701E-2</v>
      </c>
      <c r="F14" s="17"/>
      <c r="G14" s="17">
        <v>2.7397131798401801E-2</v>
      </c>
      <c r="H14" s="17">
        <v>3.6101339810054402E-2</v>
      </c>
      <c r="I14" s="17">
        <v>1.16022600074257E-2</v>
      </c>
      <c r="J14" s="17">
        <v>1.6711230796181899E-2</v>
      </c>
      <c r="K14" s="17">
        <v>1.9957479351553498E-2</v>
      </c>
      <c r="L14" s="17">
        <v>0</v>
      </c>
      <c r="M14" s="17"/>
      <c r="N14" s="17">
        <v>2.7684827941466699E-3</v>
      </c>
      <c r="O14" s="17">
        <v>2.2507913054328602E-2</v>
      </c>
      <c r="P14" s="17">
        <v>5.8529629608830597E-2</v>
      </c>
      <c r="Q14" s="17">
        <v>5.0280312635978701E-2</v>
      </c>
      <c r="R14" s="17"/>
      <c r="S14" s="17">
        <v>3.3333333333333298E-2</v>
      </c>
      <c r="T14" s="17">
        <v>2.8571428571428598E-2</v>
      </c>
      <c r="U14" s="17">
        <v>2.9411764705882401E-2</v>
      </c>
      <c r="V14" s="17">
        <v>1.58730158730159E-2</v>
      </c>
      <c r="W14" s="17">
        <v>0</v>
      </c>
      <c r="X14" s="17">
        <v>1.26582278481013E-2</v>
      </c>
      <c r="Y14" s="17">
        <v>2.8571428571428598E-2</v>
      </c>
      <c r="Z14" s="17">
        <v>2.32558139534884E-2</v>
      </c>
      <c r="AA14" s="17">
        <v>1.1111111111111099E-2</v>
      </c>
      <c r="AB14" s="17"/>
      <c r="AC14" s="17">
        <v>2.2957208193855001E-2</v>
      </c>
      <c r="AD14" s="17">
        <v>2.1940953447176701E-2</v>
      </c>
      <c r="AE14" s="17">
        <v>1.17322290414048E-2</v>
      </c>
      <c r="AF14" s="17"/>
      <c r="AG14" s="17">
        <v>1.3511704113285899E-2</v>
      </c>
      <c r="AH14" s="17">
        <v>1.9062835346182999E-2</v>
      </c>
      <c r="AI14" s="17">
        <v>0</v>
      </c>
      <c r="AJ14" s="17">
        <v>0</v>
      </c>
      <c r="AK14" s="17">
        <v>4.3994257039721298E-2</v>
      </c>
      <c r="AL14" s="17"/>
      <c r="AM14" s="17">
        <v>5.3907498739407998E-2</v>
      </c>
      <c r="AN14" s="17">
        <v>3.3043764062229398E-2</v>
      </c>
      <c r="AO14" s="17">
        <v>1.7954682733497099E-2</v>
      </c>
      <c r="AP14" s="17">
        <v>1.0885261360454999E-2</v>
      </c>
      <c r="AQ14" s="17">
        <v>0</v>
      </c>
      <c r="AR14" s="17"/>
      <c r="AS14" s="17">
        <v>3.8837307253693401E-2</v>
      </c>
      <c r="AT14" s="17">
        <v>2.29305140236181E-2</v>
      </c>
      <c r="AU14" s="17">
        <v>1.24119398148245E-2</v>
      </c>
      <c r="AV14" s="17">
        <v>0</v>
      </c>
      <c r="AW14" s="17"/>
      <c r="AX14" s="17">
        <v>2.1338507757452101E-2</v>
      </c>
      <c r="AY14" s="17"/>
      <c r="AZ14" s="17">
        <v>3.2265044325847501E-2</v>
      </c>
      <c r="BA14" s="17">
        <v>2.25255281839979E-2</v>
      </c>
      <c r="BB14" s="17">
        <v>9.9296301124550401E-3</v>
      </c>
      <c r="BC14" s="17"/>
      <c r="BD14" s="17">
        <v>2.5966054755128799E-2</v>
      </c>
      <c r="BE14" s="17">
        <v>1.30547887605758E-2</v>
      </c>
    </row>
    <row r="15" spans="2:57" x14ac:dyDescent="0.35">
      <c r="B15" s="18" t="s">
        <v>109</v>
      </c>
      <c r="C15" s="21">
        <v>0.15000537347194801</v>
      </c>
      <c r="D15" s="21">
        <v>0.164813506278323</v>
      </c>
      <c r="E15" s="21">
        <v>0.14200192771577999</v>
      </c>
      <c r="F15" s="21"/>
      <c r="G15" s="21">
        <v>0.15192914343407701</v>
      </c>
      <c r="H15" s="21">
        <v>0.16347521973597601</v>
      </c>
      <c r="I15" s="21">
        <v>0.16527900386049499</v>
      </c>
      <c r="J15" s="21">
        <v>0.16323218708387699</v>
      </c>
      <c r="K15" s="21">
        <v>0.12243613678583699</v>
      </c>
      <c r="L15" s="21">
        <v>3.27395479136404E-2</v>
      </c>
      <c r="M15" s="21"/>
      <c r="N15" s="21">
        <v>0.14653811724570101</v>
      </c>
      <c r="O15" s="21">
        <v>0.14132533032994399</v>
      </c>
      <c r="P15" s="21">
        <v>0.217314161445265</v>
      </c>
      <c r="Q15" s="21">
        <v>0.100565577063731</v>
      </c>
      <c r="R15" s="21"/>
      <c r="S15" s="21">
        <v>0.133333333333333</v>
      </c>
      <c r="T15" s="21">
        <v>0.114285714285714</v>
      </c>
      <c r="U15" s="21">
        <v>0.11764705882352899</v>
      </c>
      <c r="V15" s="21">
        <v>0.158730158730159</v>
      </c>
      <c r="W15" s="21">
        <v>0.186440677966102</v>
      </c>
      <c r="X15" s="21">
        <v>0.164556962025316</v>
      </c>
      <c r="Y15" s="21">
        <v>0.128571428571429</v>
      </c>
      <c r="Z15" s="21">
        <v>0.186046511627907</v>
      </c>
      <c r="AA15" s="21">
        <v>0.2</v>
      </c>
      <c r="AB15" s="21"/>
      <c r="AC15" s="21">
        <v>0.156031141855004</v>
      </c>
      <c r="AD15" s="21">
        <v>0.12247683353703</v>
      </c>
      <c r="AE15" s="21">
        <v>0.27142669409231501</v>
      </c>
      <c r="AF15" s="21"/>
      <c r="AG15" s="21">
        <v>0.20303728243587099</v>
      </c>
      <c r="AH15" s="21">
        <v>0.109562012485351</v>
      </c>
      <c r="AI15" s="21">
        <v>9.48595313871127E-2</v>
      </c>
      <c r="AJ15" s="21">
        <v>0.57716385061359399</v>
      </c>
      <c r="AK15" s="21">
        <v>0.14189325297907199</v>
      </c>
      <c r="AL15" s="21"/>
      <c r="AM15" s="21">
        <v>0.14118771638768601</v>
      </c>
      <c r="AN15" s="21">
        <v>0.193202747720296</v>
      </c>
      <c r="AO15" s="21">
        <v>0.12771178274387801</v>
      </c>
      <c r="AP15" s="21">
        <v>0.16887707703011001</v>
      </c>
      <c r="AQ15" s="21">
        <v>0.12353752747661401</v>
      </c>
      <c r="AR15" s="21"/>
      <c r="AS15" s="21">
        <v>0.16442848564354701</v>
      </c>
      <c r="AT15" s="21">
        <v>0.14979470779925999</v>
      </c>
      <c r="AU15" s="21">
        <v>0.118661976036418</v>
      </c>
      <c r="AV15" s="21">
        <v>0.169778446356872</v>
      </c>
      <c r="AW15" s="21"/>
      <c r="AX15" s="21">
        <v>0.147453125579838</v>
      </c>
      <c r="AY15" s="21"/>
      <c r="AZ15" s="21">
        <v>0.18309140350557401</v>
      </c>
      <c r="BA15" s="21">
        <v>0.144166978331082</v>
      </c>
      <c r="BB15" s="21">
        <v>0.132866025518004</v>
      </c>
      <c r="BC15" s="21"/>
      <c r="BD15" s="21">
        <v>0.16474428182411599</v>
      </c>
      <c r="BE15" s="21">
        <v>0.14903498089061601</v>
      </c>
    </row>
    <row r="16" spans="2:57" x14ac:dyDescent="0.35">
      <c r="B16" s="18" t="s">
        <v>108</v>
      </c>
      <c r="C16" s="21">
        <v>0.65328775359428204</v>
      </c>
      <c r="D16" s="21">
        <v>0.63954031488024499</v>
      </c>
      <c r="E16" s="21">
        <v>0.659742504552015</v>
      </c>
      <c r="F16" s="21"/>
      <c r="G16" s="21">
        <v>0.67987814455054996</v>
      </c>
      <c r="H16" s="21">
        <v>0.62387918838407697</v>
      </c>
      <c r="I16" s="21">
        <v>0.67882679918598898</v>
      </c>
      <c r="J16" s="21">
        <v>0.63381808388211802</v>
      </c>
      <c r="K16" s="21">
        <v>0.63110855508323604</v>
      </c>
      <c r="L16" s="21">
        <v>0.75106815381459702</v>
      </c>
      <c r="M16" s="21"/>
      <c r="N16" s="21">
        <v>0.67784891789638202</v>
      </c>
      <c r="O16" s="21">
        <v>0.66138074057698804</v>
      </c>
      <c r="P16" s="21">
        <v>0.59148499707719904</v>
      </c>
      <c r="Q16" s="21">
        <v>0.58345760033717398</v>
      </c>
      <c r="R16" s="21"/>
      <c r="S16" s="21">
        <v>0.625</v>
      </c>
      <c r="T16" s="21">
        <v>0.67619047619047601</v>
      </c>
      <c r="U16" s="21">
        <v>0.67647058823529405</v>
      </c>
      <c r="V16" s="21">
        <v>0.65079365079365104</v>
      </c>
      <c r="W16" s="21">
        <v>0.69491525423728795</v>
      </c>
      <c r="X16" s="21">
        <v>0.670886075949367</v>
      </c>
      <c r="Y16" s="21">
        <v>0.61428571428571399</v>
      </c>
      <c r="Z16" s="21">
        <v>0.67441860465116299</v>
      </c>
      <c r="AA16" s="21">
        <v>0.62222222222222201</v>
      </c>
      <c r="AB16" s="21"/>
      <c r="AC16" s="21">
        <v>0.62996580475263697</v>
      </c>
      <c r="AD16" s="21">
        <v>0.68330811431998395</v>
      </c>
      <c r="AE16" s="21">
        <v>0.57128408139654396</v>
      </c>
      <c r="AF16" s="21"/>
      <c r="AG16" s="21">
        <v>0.607349478796117</v>
      </c>
      <c r="AH16" s="21">
        <v>0.69585264128692303</v>
      </c>
      <c r="AI16" s="21">
        <v>0.72025552111189595</v>
      </c>
      <c r="AJ16" s="21">
        <v>0.21919825984191299</v>
      </c>
      <c r="AK16" s="21">
        <v>0.63691339912677403</v>
      </c>
      <c r="AL16" s="21"/>
      <c r="AM16" s="21">
        <v>0.62244493973815396</v>
      </c>
      <c r="AN16" s="21">
        <v>0.58722401258371404</v>
      </c>
      <c r="AO16" s="21">
        <v>0.67971577116801096</v>
      </c>
      <c r="AP16" s="21">
        <v>0.66536093141944597</v>
      </c>
      <c r="AQ16" s="21">
        <v>0.64676300912389995</v>
      </c>
      <c r="AR16" s="21"/>
      <c r="AS16" s="21">
        <v>0.66251676996964504</v>
      </c>
      <c r="AT16" s="21">
        <v>0.69093190023919204</v>
      </c>
      <c r="AU16" s="21">
        <v>0.64355955763237604</v>
      </c>
      <c r="AV16" s="21">
        <v>0.56337582800935804</v>
      </c>
      <c r="AW16" s="21"/>
      <c r="AX16" s="21">
        <v>0.653433670112464</v>
      </c>
      <c r="AY16" s="21"/>
      <c r="AZ16" s="21">
        <v>0.58930450245182298</v>
      </c>
      <c r="BA16" s="21">
        <v>0.69291074210910897</v>
      </c>
      <c r="BB16" s="21">
        <v>0.674740059423516</v>
      </c>
      <c r="BC16" s="21"/>
      <c r="BD16" s="21">
        <v>0.64403444018807798</v>
      </c>
      <c r="BE16" s="21">
        <v>0.66803987386220998</v>
      </c>
    </row>
    <row r="17" spans="2:57" x14ac:dyDescent="0.35">
      <c r="B17" s="18" t="s">
        <v>110</v>
      </c>
      <c r="C17" s="22">
        <v>0.50328238012233395</v>
      </c>
      <c r="D17" s="22">
        <v>0.47472680860192201</v>
      </c>
      <c r="E17" s="22">
        <v>0.51774057683623398</v>
      </c>
      <c r="F17" s="22"/>
      <c r="G17" s="22">
        <v>0.52794900111647403</v>
      </c>
      <c r="H17" s="22">
        <v>0.46040396864810201</v>
      </c>
      <c r="I17" s="22">
        <v>0.51354779532549499</v>
      </c>
      <c r="J17" s="22">
        <v>0.47058589679824098</v>
      </c>
      <c r="K17" s="22">
        <v>0.50867241829739895</v>
      </c>
      <c r="L17" s="22">
        <v>0.71832860590095704</v>
      </c>
      <c r="M17" s="22"/>
      <c r="N17" s="22">
        <v>0.53131080065068104</v>
      </c>
      <c r="O17" s="22">
        <v>0.52005541024704405</v>
      </c>
      <c r="P17" s="22">
        <v>0.37417083563193398</v>
      </c>
      <c r="Q17" s="22">
        <v>0.48289202327344299</v>
      </c>
      <c r="R17" s="22"/>
      <c r="S17" s="22">
        <v>0.49166666666666697</v>
      </c>
      <c r="T17" s="22">
        <v>0.56190476190476202</v>
      </c>
      <c r="U17" s="22">
        <v>0.55882352941176505</v>
      </c>
      <c r="V17" s="22">
        <v>0.49206349206349198</v>
      </c>
      <c r="W17" s="22">
        <v>0.50847457627118597</v>
      </c>
      <c r="X17" s="22">
        <v>0.506329113924051</v>
      </c>
      <c r="Y17" s="22">
        <v>0.48571428571428599</v>
      </c>
      <c r="Z17" s="22">
        <v>0.48837209302325602</v>
      </c>
      <c r="AA17" s="22">
        <v>0.422222222222222</v>
      </c>
      <c r="AB17" s="22"/>
      <c r="AC17" s="22">
        <v>0.47393466289763297</v>
      </c>
      <c r="AD17" s="22">
        <v>0.56083128078295397</v>
      </c>
      <c r="AE17" s="22">
        <v>0.29985738730423001</v>
      </c>
      <c r="AF17" s="22"/>
      <c r="AG17" s="22">
        <v>0.40431219636024601</v>
      </c>
      <c r="AH17" s="22">
        <v>0.58629062880157201</v>
      </c>
      <c r="AI17" s="22">
        <v>0.62539598972478305</v>
      </c>
      <c r="AJ17" s="22">
        <v>-0.357965590771681</v>
      </c>
      <c r="AK17" s="22">
        <v>0.49502014614770201</v>
      </c>
      <c r="AL17" s="22"/>
      <c r="AM17" s="22">
        <v>0.481257223350468</v>
      </c>
      <c r="AN17" s="22">
        <v>0.39402126486341699</v>
      </c>
      <c r="AO17" s="22">
        <v>0.55200398842413301</v>
      </c>
      <c r="AP17" s="22">
        <v>0.49648385438933601</v>
      </c>
      <c r="AQ17" s="22">
        <v>0.52322548164728599</v>
      </c>
      <c r="AR17" s="22"/>
      <c r="AS17" s="22">
        <v>0.49808828432609698</v>
      </c>
      <c r="AT17" s="22">
        <v>0.54113719243993197</v>
      </c>
      <c r="AU17" s="22">
        <v>0.52489758159595801</v>
      </c>
      <c r="AV17" s="22">
        <v>0.39359738165248598</v>
      </c>
      <c r="AW17" s="22"/>
      <c r="AX17" s="22">
        <v>0.50598054453262598</v>
      </c>
      <c r="AY17" s="22"/>
      <c r="AZ17" s="22">
        <v>0.40621309894624902</v>
      </c>
      <c r="BA17" s="22">
        <v>0.54874376377802703</v>
      </c>
      <c r="BB17" s="22">
        <v>0.54187403390551103</v>
      </c>
      <c r="BC17" s="22"/>
      <c r="BD17" s="22">
        <v>0.47929015836396299</v>
      </c>
      <c r="BE17" s="22">
        <v>0.51900489297159402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E22"/>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4.3202144713565697E-2</v>
      </c>
      <c r="D9" s="17">
        <v>6.4775926315142798E-2</v>
      </c>
      <c r="E9" s="17">
        <v>3.0717602041081801E-2</v>
      </c>
      <c r="F9" s="17"/>
      <c r="G9" s="17">
        <v>4.5110471675470297E-2</v>
      </c>
      <c r="H9" s="17">
        <v>4.3831179479803799E-2</v>
      </c>
      <c r="I9" s="17">
        <v>4.4223796201902803E-2</v>
      </c>
      <c r="J9" s="17">
        <v>5.6517625311944E-2</v>
      </c>
      <c r="K9" s="17">
        <v>2.8534712874496999E-2</v>
      </c>
      <c r="L9" s="17">
        <v>2.72968926301097E-2</v>
      </c>
      <c r="M9" s="17"/>
      <c r="N9" s="17">
        <v>4.9994075306414698E-2</v>
      </c>
      <c r="O9" s="17">
        <v>1.67040785212106E-2</v>
      </c>
      <c r="P9" s="17">
        <v>9.3026052408202407E-3</v>
      </c>
      <c r="Q9" s="17">
        <v>0.117348583756386</v>
      </c>
      <c r="R9" s="17"/>
      <c r="S9" s="17">
        <v>1.6666666666666701E-2</v>
      </c>
      <c r="T9" s="17">
        <v>9.5238095238095195E-3</v>
      </c>
      <c r="U9" s="17">
        <v>2.9411764705882401E-2</v>
      </c>
      <c r="V9" s="17">
        <v>3.17460317460318E-2</v>
      </c>
      <c r="W9" s="17">
        <v>5.0847457627118599E-2</v>
      </c>
      <c r="X9" s="17">
        <v>0.10126582278481</v>
      </c>
      <c r="Y9" s="17">
        <v>0</v>
      </c>
      <c r="Z9" s="17">
        <v>9.3023255813953501E-2</v>
      </c>
      <c r="AA9" s="17">
        <v>0.1</v>
      </c>
      <c r="AB9" s="17"/>
      <c r="AC9" s="17">
        <v>6.5130998478176605E-2</v>
      </c>
      <c r="AD9" s="17">
        <v>3.33122987316768E-2</v>
      </c>
      <c r="AE9" s="17">
        <v>4.89286607978726E-2</v>
      </c>
      <c r="AF9" s="17"/>
      <c r="AG9" s="17">
        <v>5.64313153859047E-2</v>
      </c>
      <c r="AH9" s="17">
        <v>3.95105245048036E-2</v>
      </c>
      <c r="AI9" s="17">
        <v>2.0196575078167599E-2</v>
      </c>
      <c r="AJ9" s="17">
        <v>0</v>
      </c>
      <c r="AK9" s="17">
        <v>4.0510604900007803E-2</v>
      </c>
      <c r="AL9" s="17"/>
      <c r="AM9" s="17">
        <v>3.1709870408663202E-2</v>
      </c>
      <c r="AN9" s="17">
        <v>6.3711334060799901E-2</v>
      </c>
      <c r="AO9" s="17">
        <v>2.4920059104782899E-2</v>
      </c>
      <c r="AP9" s="17">
        <v>6.4718645553205403E-2</v>
      </c>
      <c r="AQ9" s="17">
        <v>0</v>
      </c>
      <c r="AR9" s="17"/>
      <c r="AS9" s="17">
        <v>3.4603854883896702E-2</v>
      </c>
      <c r="AT9" s="17">
        <v>5.43405831630588E-2</v>
      </c>
      <c r="AU9" s="17">
        <v>3.31055743697957E-2</v>
      </c>
      <c r="AV9" s="17">
        <v>4.64071261226787E-2</v>
      </c>
      <c r="AW9" s="17"/>
      <c r="AX9" s="17">
        <v>4.4445689726738798E-2</v>
      </c>
      <c r="AY9" s="17"/>
      <c r="AZ9" s="17">
        <v>4.2600758190207401E-2</v>
      </c>
      <c r="BA9" s="17">
        <v>3.9842839079507197E-2</v>
      </c>
      <c r="BB9" s="17">
        <v>4.6511039411885301E-2</v>
      </c>
      <c r="BC9" s="17"/>
      <c r="BD9" s="17">
        <v>4.28845232647539E-2</v>
      </c>
      <c r="BE9" s="17">
        <v>4.5577902433414502E-2</v>
      </c>
    </row>
    <row r="10" spans="2:57" x14ac:dyDescent="0.35">
      <c r="B10" s="18" t="s">
        <v>106</v>
      </c>
      <c r="C10" s="17">
        <v>9.2339348247954506E-2</v>
      </c>
      <c r="D10" s="17">
        <v>8.7826266186695798E-2</v>
      </c>
      <c r="E10" s="17">
        <v>9.54276891631652E-2</v>
      </c>
      <c r="F10" s="17"/>
      <c r="G10" s="17">
        <v>5.49135890837305E-2</v>
      </c>
      <c r="H10" s="17">
        <v>0.110665663388714</v>
      </c>
      <c r="I10" s="17">
        <v>9.7592649314032207E-2</v>
      </c>
      <c r="J10" s="17">
        <v>0.11375455263498099</v>
      </c>
      <c r="K10" s="17">
        <v>7.4488680420863707E-2</v>
      </c>
      <c r="L10" s="17">
        <v>2.10267373666451E-2</v>
      </c>
      <c r="M10" s="17"/>
      <c r="N10" s="17">
        <v>8.4270225219764405E-2</v>
      </c>
      <c r="O10" s="17">
        <v>0.10875312358989001</v>
      </c>
      <c r="P10" s="17">
        <v>0.10694388894298899</v>
      </c>
      <c r="Q10" s="17">
        <v>5.9090535235076701E-2</v>
      </c>
      <c r="R10" s="17"/>
      <c r="S10" s="17">
        <v>0.133333333333333</v>
      </c>
      <c r="T10" s="17">
        <v>7.6190476190476197E-2</v>
      </c>
      <c r="U10" s="17">
        <v>2.9411764705882401E-2</v>
      </c>
      <c r="V10" s="17">
        <v>0.126984126984127</v>
      </c>
      <c r="W10" s="17">
        <v>0.101694915254237</v>
      </c>
      <c r="X10" s="17">
        <v>3.7974683544303799E-2</v>
      </c>
      <c r="Y10" s="17">
        <v>0.128571428571429</v>
      </c>
      <c r="Z10" s="17">
        <v>4.6511627906976702E-2</v>
      </c>
      <c r="AA10" s="17">
        <v>0.11111111111111099</v>
      </c>
      <c r="AB10" s="17"/>
      <c r="AC10" s="17">
        <v>9.8634366352537695E-2</v>
      </c>
      <c r="AD10" s="17">
        <v>7.8494332949513607E-2</v>
      </c>
      <c r="AE10" s="17">
        <v>0.132492535291762</v>
      </c>
      <c r="AF10" s="17"/>
      <c r="AG10" s="17">
        <v>9.4941033901489294E-2</v>
      </c>
      <c r="AH10" s="17">
        <v>9.9713827215572204E-2</v>
      </c>
      <c r="AI10" s="17">
        <v>5.3673143372957699E-2</v>
      </c>
      <c r="AJ10" s="17">
        <v>0.38833271959647497</v>
      </c>
      <c r="AK10" s="17">
        <v>0.13411265181711901</v>
      </c>
      <c r="AL10" s="17"/>
      <c r="AM10" s="17">
        <v>1.6615324953927101E-2</v>
      </c>
      <c r="AN10" s="17">
        <v>9.3995189095651896E-2</v>
      </c>
      <c r="AO10" s="17">
        <v>0.10296755147488899</v>
      </c>
      <c r="AP10" s="17">
        <v>8.9611786213501896E-2</v>
      </c>
      <c r="AQ10" s="17">
        <v>8.1422461291404499E-2</v>
      </c>
      <c r="AR10" s="17"/>
      <c r="AS10" s="17">
        <v>9.9348004358324998E-2</v>
      </c>
      <c r="AT10" s="17">
        <v>9.4185616962647697E-2</v>
      </c>
      <c r="AU10" s="17">
        <v>6.8675799813443905E-2</v>
      </c>
      <c r="AV10" s="17">
        <v>0.109316712103063</v>
      </c>
      <c r="AW10" s="17"/>
      <c r="AX10" s="17">
        <v>9.2284721073567305E-2</v>
      </c>
      <c r="AY10" s="17"/>
      <c r="AZ10" s="17">
        <v>0.120253026532569</v>
      </c>
      <c r="BA10" s="17">
        <v>8.2417674957154005E-2</v>
      </c>
      <c r="BB10" s="17">
        <v>7.75071105256155E-2</v>
      </c>
      <c r="BC10" s="17"/>
      <c r="BD10" s="17">
        <v>0.10632285358334501</v>
      </c>
      <c r="BE10" s="17">
        <v>7.7949711008208897E-2</v>
      </c>
    </row>
    <row r="11" spans="2:57" x14ac:dyDescent="0.35">
      <c r="B11" s="18" t="s">
        <v>105</v>
      </c>
      <c r="C11" s="17">
        <v>0.16471867203287899</v>
      </c>
      <c r="D11" s="17">
        <v>0.18166836724885299</v>
      </c>
      <c r="E11" s="17">
        <v>0.155524940486407</v>
      </c>
      <c r="F11" s="17"/>
      <c r="G11" s="17">
        <v>0.20845951103230201</v>
      </c>
      <c r="H11" s="17">
        <v>0.22467335277108499</v>
      </c>
      <c r="I11" s="17">
        <v>0.141019768755135</v>
      </c>
      <c r="J11" s="17">
        <v>0.13677205728342801</v>
      </c>
      <c r="K11" s="17">
        <v>0.12353945300128399</v>
      </c>
      <c r="L11" s="17">
        <v>8.7035355398560305E-2</v>
      </c>
      <c r="M11" s="17"/>
      <c r="N11" s="17">
        <v>0.13699283292769299</v>
      </c>
      <c r="O11" s="17">
        <v>0.17648986051379101</v>
      </c>
      <c r="P11" s="17">
        <v>0.19765695105353601</v>
      </c>
      <c r="Q11" s="17">
        <v>0.242268128253426</v>
      </c>
      <c r="R11" s="17"/>
      <c r="S11" s="17">
        <v>0.22500000000000001</v>
      </c>
      <c r="T11" s="17">
        <v>0.14285714285714299</v>
      </c>
      <c r="U11" s="17">
        <v>0.17647058823529399</v>
      </c>
      <c r="V11" s="17">
        <v>9.5238095238095205E-2</v>
      </c>
      <c r="W11" s="17">
        <v>0.13559322033898299</v>
      </c>
      <c r="X11" s="17">
        <v>0.240506329113924</v>
      </c>
      <c r="Y11" s="17">
        <v>0.17142857142857101</v>
      </c>
      <c r="Z11" s="17">
        <v>0.162790697674419</v>
      </c>
      <c r="AA11" s="17">
        <v>0.122222222222222</v>
      </c>
      <c r="AB11" s="17"/>
      <c r="AC11" s="17">
        <v>0.157702699517761</v>
      </c>
      <c r="AD11" s="17">
        <v>0.169800034251091</v>
      </c>
      <c r="AE11" s="17">
        <v>0.20606417022431001</v>
      </c>
      <c r="AF11" s="17"/>
      <c r="AG11" s="17">
        <v>0.17819038921191399</v>
      </c>
      <c r="AH11" s="17">
        <v>0.140513558027548</v>
      </c>
      <c r="AI11" s="17">
        <v>0.20297557161796101</v>
      </c>
      <c r="AJ11" s="17">
        <v>0.18883113101711901</v>
      </c>
      <c r="AK11" s="17">
        <v>0.19417625984589101</v>
      </c>
      <c r="AL11" s="17"/>
      <c r="AM11" s="17">
        <v>0.25256772988155002</v>
      </c>
      <c r="AN11" s="17">
        <v>0.200066844949675</v>
      </c>
      <c r="AO11" s="17">
        <v>0.17252825940237501</v>
      </c>
      <c r="AP11" s="17">
        <v>0.12777087422035299</v>
      </c>
      <c r="AQ11" s="17">
        <v>4.2115066185209202E-2</v>
      </c>
      <c r="AR11" s="17"/>
      <c r="AS11" s="17">
        <v>0.117085633752297</v>
      </c>
      <c r="AT11" s="17">
        <v>0.178845404560911</v>
      </c>
      <c r="AU11" s="17">
        <v>0.16789630699218799</v>
      </c>
      <c r="AV11" s="17">
        <v>0.209811932344274</v>
      </c>
      <c r="AW11" s="17"/>
      <c r="AX11" s="17">
        <v>0.16247747071055901</v>
      </c>
      <c r="AY11" s="17"/>
      <c r="AZ11" s="17">
        <v>0.177494907340667</v>
      </c>
      <c r="BA11" s="17">
        <v>0.19914351477512399</v>
      </c>
      <c r="BB11" s="17">
        <v>0.110837396611094</v>
      </c>
      <c r="BC11" s="17"/>
      <c r="BD11" s="17">
        <v>0.126613481261904</v>
      </c>
      <c r="BE11" s="17">
        <v>0.20989400430202901</v>
      </c>
    </row>
    <row r="12" spans="2:57" x14ac:dyDescent="0.35">
      <c r="B12" s="18" t="s">
        <v>104</v>
      </c>
      <c r="C12" s="17">
        <v>0.36086316517393002</v>
      </c>
      <c r="D12" s="17">
        <v>0.32299457983199498</v>
      </c>
      <c r="E12" s="17">
        <v>0.384830653276446</v>
      </c>
      <c r="F12" s="17"/>
      <c r="G12" s="17">
        <v>0.349568835422713</v>
      </c>
      <c r="H12" s="17">
        <v>0.319006241333046</v>
      </c>
      <c r="I12" s="17">
        <v>0.416750490179777</v>
      </c>
      <c r="J12" s="17">
        <v>0.29354720341575202</v>
      </c>
      <c r="K12" s="17">
        <v>0.415357579053523</v>
      </c>
      <c r="L12" s="17">
        <v>0.39785287126886199</v>
      </c>
      <c r="M12" s="17"/>
      <c r="N12" s="17">
        <v>0.35836702798981701</v>
      </c>
      <c r="O12" s="17">
        <v>0.35654969271405001</v>
      </c>
      <c r="P12" s="17">
        <v>0.399910021444075</v>
      </c>
      <c r="Q12" s="17">
        <v>0.32630558935092602</v>
      </c>
      <c r="R12" s="17"/>
      <c r="S12" s="17">
        <v>0.31666666666666698</v>
      </c>
      <c r="T12" s="17">
        <v>0.33333333333333298</v>
      </c>
      <c r="U12" s="17">
        <v>0.35294117647058798</v>
      </c>
      <c r="V12" s="17">
        <v>0.41269841269841301</v>
      </c>
      <c r="W12" s="17">
        <v>0.37288135593220301</v>
      </c>
      <c r="X12" s="17">
        <v>0.316455696202532</v>
      </c>
      <c r="Y12" s="17">
        <v>0.42857142857142899</v>
      </c>
      <c r="Z12" s="17">
        <v>0.418604651162791</v>
      </c>
      <c r="AA12" s="17">
        <v>0.36666666666666697</v>
      </c>
      <c r="AB12" s="17"/>
      <c r="AC12" s="17">
        <v>0.35124486758659401</v>
      </c>
      <c r="AD12" s="17">
        <v>0.38504359924046799</v>
      </c>
      <c r="AE12" s="17">
        <v>0.27911905843669299</v>
      </c>
      <c r="AF12" s="17"/>
      <c r="AG12" s="17">
        <v>0.37812339767681902</v>
      </c>
      <c r="AH12" s="17">
        <v>0.36752728742697799</v>
      </c>
      <c r="AI12" s="17">
        <v>0.35133831811868499</v>
      </c>
      <c r="AJ12" s="17">
        <v>0</v>
      </c>
      <c r="AK12" s="17">
        <v>0.33477403896555902</v>
      </c>
      <c r="AL12" s="17"/>
      <c r="AM12" s="17">
        <v>0.36035967527539797</v>
      </c>
      <c r="AN12" s="17">
        <v>0.381093775327975</v>
      </c>
      <c r="AO12" s="17">
        <v>0.341056227459411</v>
      </c>
      <c r="AP12" s="17">
        <v>0.357922421490312</v>
      </c>
      <c r="AQ12" s="17">
        <v>0.52323470262239402</v>
      </c>
      <c r="AR12" s="17"/>
      <c r="AS12" s="17">
        <v>0.387941570160315</v>
      </c>
      <c r="AT12" s="17">
        <v>0.34067057480672402</v>
      </c>
      <c r="AU12" s="17">
        <v>0.39477797937774201</v>
      </c>
      <c r="AV12" s="17">
        <v>0.31311331646161</v>
      </c>
      <c r="AW12" s="17"/>
      <c r="AX12" s="17">
        <v>0.35963325201397101</v>
      </c>
      <c r="AY12" s="17"/>
      <c r="AZ12" s="17">
        <v>0.31486362260106299</v>
      </c>
      <c r="BA12" s="17">
        <v>0.37880752842135901</v>
      </c>
      <c r="BB12" s="17">
        <v>0.38507701402304001</v>
      </c>
      <c r="BC12" s="17"/>
      <c r="BD12" s="17">
        <v>0.389015967238172</v>
      </c>
      <c r="BE12" s="17">
        <v>0.32027825870315801</v>
      </c>
    </row>
    <row r="13" spans="2:57" x14ac:dyDescent="0.35">
      <c r="B13" s="18" t="s">
        <v>103</v>
      </c>
      <c r="C13" s="17">
        <v>0.32837127109097802</v>
      </c>
      <c r="D13" s="17">
        <v>0.32245241255092499</v>
      </c>
      <c r="E13" s="17">
        <v>0.32869426412807401</v>
      </c>
      <c r="F13" s="17"/>
      <c r="G13" s="17">
        <v>0.32758080415979202</v>
      </c>
      <c r="H13" s="17">
        <v>0.290710273136919</v>
      </c>
      <c r="I13" s="17">
        <v>0.28881103554172799</v>
      </c>
      <c r="J13" s="17">
        <v>0.39033914966551497</v>
      </c>
      <c r="K13" s="17">
        <v>0.35807957464983198</v>
      </c>
      <c r="L13" s="17">
        <v>0.43978922848101298</v>
      </c>
      <c r="M13" s="17"/>
      <c r="N13" s="17">
        <v>0.367526904125411</v>
      </c>
      <c r="O13" s="17">
        <v>0.329944342215095</v>
      </c>
      <c r="P13" s="17">
        <v>0.25515717672642102</v>
      </c>
      <c r="Q13" s="17">
        <v>0.23687036763702701</v>
      </c>
      <c r="R13" s="17"/>
      <c r="S13" s="17">
        <v>0.3</v>
      </c>
      <c r="T13" s="17">
        <v>0.42857142857142899</v>
      </c>
      <c r="U13" s="17">
        <v>0.38235294117647101</v>
      </c>
      <c r="V13" s="17">
        <v>0.317460317460317</v>
      </c>
      <c r="W13" s="17">
        <v>0.338983050847458</v>
      </c>
      <c r="X13" s="17">
        <v>0.30379746835443</v>
      </c>
      <c r="Y13" s="17">
        <v>0.27142857142857102</v>
      </c>
      <c r="Z13" s="17">
        <v>0.27906976744186002</v>
      </c>
      <c r="AA13" s="17">
        <v>0.27777777777777801</v>
      </c>
      <c r="AB13" s="17"/>
      <c r="AC13" s="17">
        <v>0.31309613570106398</v>
      </c>
      <c r="AD13" s="17">
        <v>0.33036082913042197</v>
      </c>
      <c r="AE13" s="17">
        <v>0.30477409341209</v>
      </c>
      <c r="AF13" s="17"/>
      <c r="AG13" s="17">
        <v>0.29231386382387298</v>
      </c>
      <c r="AH13" s="17">
        <v>0.34959320798205201</v>
      </c>
      <c r="AI13" s="17">
        <v>0.37181639181222897</v>
      </c>
      <c r="AJ13" s="17">
        <v>0.21919825984191299</v>
      </c>
      <c r="AK13" s="17">
        <v>0.25243218743170198</v>
      </c>
      <c r="AL13" s="17"/>
      <c r="AM13" s="17">
        <v>0.32034273183918899</v>
      </c>
      <c r="AN13" s="17">
        <v>0.25286848350172603</v>
      </c>
      <c r="AO13" s="17">
        <v>0.33864068031827799</v>
      </c>
      <c r="AP13" s="17">
        <v>0.35997627252262798</v>
      </c>
      <c r="AQ13" s="17">
        <v>0.35322776990099197</v>
      </c>
      <c r="AR13" s="17"/>
      <c r="AS13" s="17">
        <v>0.33782506668999102</v>
      </c>
      <c r="AT13" s="17">
        <v>0.32764615751098902</v>
      </c>
      <c r="AU13" s="17">
        <v>0.33554433944682999</v>
      </c>
      <c r="AV13" s="17">
        <v>0.30356183895014099</v>
      </c>
      <c r="AW13" s="17"/>
      <c r="AX13" s="17">
        <v>0.33012628080373302</v>
      </c>
      <c r="AY13" s="17"/>
      <c r="AZ13" s="17">
        <v>0.32047889118723899</v>
      </c>
      <c r="BA13" s="17">
        <v>0.29978844276685601</v>
      </c>
      <c r="BB13" s="17">
        <v>0.370000904440069</v>
      </c>
      <c r="BC13" s="17"/>
      <c r="BD13" s="17">
        <v>0.324342738119416</v>
      </c>
      <c r="BE13" s="17">
        <v>0.33998942809564903</v>
      </c>
    </row>
    <row r="14" spans="2:57" x14ac:dyDescent="0.35">
      <c r="B14" s="18" t="s">
        <v>81</v>
      </c>
      <c r="C14" s="17">
        <v>1.05053987406929E-2</v>
      </c>
      <c r="D14" s="17">
        <v>2.0282447866388501E-2</v>
      </c>
      <c r="E14" s="17">
        <v>4.8048509048258898E-3</v>
      </c>
      <c r="F14" s="17"/>
      <c r="G14" s="17">
        <v>1.43667886259912E-2</v>
      </c>
      <c r="H14" s="17">
        <v>1.1113289890432801E-2</v>
      </c>
      <c r="I14" s="17">
        <v>1.16022600074257E-2</v>
      </c>
      <c r="J14" s="17">
        <v>9.0694116883801301E-3</v>
      </c>
      <c r="K14" s="17">
        <v>0</v>
      </c>
      <c r="L14" s="17">
        <v>2.6998914854810301E-2</v>
      </c>
      <c r="M14" s="17"/>
      <c r="N14" s="17">
        <v>2.8489344308996502E-3</v>
      </c>
      <c r="O14" s="17">
        <v>1.15589024459649E-2</v>
      </c>
      <c r="P14" s="17">
        <v>3.1029356592158198E-2</v>
      </c>
      <c r="Q14" s="17">
        <v>1.8116795767159199E-2</v>
      </c>
      <c r="R14" s="17"/>
      <c r="S14" s="17">
        <v>8.3333333333333297E-3</v>
      </c>
      <c r="T14" s="17">
        <v>9.5238095238095195E-3</v>
      </c>
      <c r="U14" s="17">
        <v>2.9411764705882401E-2</v>
      </c>
      <c r="V14" s="17">
        <v>1.58730158730159E-2</v>
      </c>
      <c r="W14" s="17">
        <v>0</v>
      </c>
      <c r="X14" s="17">
        <v>0</v>
      </c>
      <c r="Y14" s="17">
        <v>0</v>
      </c>
      <c r="Z14" s="17">
        <v>0</v>
      </c>
      <c r="AA14" s="17">
        <v>2.2222222222222199E-2</v>
      </c>
      <c r="AB14" s="17"/>
      <c r="AC14" s="17">
        <v>1.41909323638658E-2</v>
      </c>
      <c r="AD14" s="17">
        <v>2.9889056968287098E-3</v>
      </c>
      <c r="AE14" s="17">
        <v>2.8621481837273199E-2</v>
      </c>
      <c r="AF14" s="17"/>
      <c r="AG14" s="17">
        <v>0</v>
      </c>
      <c r="AH14" s="17">
        <v>3.1415948430462701E-3</v>
      </c>
      <c r="AI14" s="17">
        <v>0</v>
      </c>
      <c r="AJ14" s="17">
        <v>0.20363788954449299</v>
      </c>
      <c r="AK14" s="17">
        <v>4.3994257039721298E-2</v>
      </c>
      <c r="AL14" s="17"/>
      <c r="AM14" s="17">
        <v>1.84046676412731E-2</v>
      </c>
      <c r="AN14" s="17">
        <v>8.2643730641720394E-3</v>
      </c>
      <c r="AO14" s="17">
        <v>1.9887222240264901E-2</v>
      </c>
      <c r="AP14" s="17">
        <v>0</v>
      </c>
      <c r="AQ14" s="17">
        <v>0</v>
      </c>
      <c r="AR14" s="17"/>
      <c r="AS14" s="17">
        <v>2.3195870155174901E-2</v>
      </c>
      <c r="AT14" s="17">
        <v>4.3116629956696699E-3</v>
      </c>
      <c r="AU14" s="17">
        <v>0</v>
      </c>
      <c r="AV14" s="17">
        <v>1.7789074018232199E-2</v>
      </c>
      <c r="AW14" s="17"/>
      <c r="AX14" s="17">
        <v>1.1032585671431901E-2</v>
      </c>
      <c r="AY14" s="17"/>
      <c r="AZ14" s="17">
        <v>2.4308794148254001E-2</v>
      </c>
      <c r="BA14" s="17">
        <v>0</v>
      </c>
      <c r="BB14" s="17">
        <v>1.00665349882959E-2</v>
      </c>
      <c r="BC14" s="17"/>
      <c r="BD14" s="17">
        <v>1.0820436532409499E-2</v>
      </c>
      <c r="BE14" s="17">
        <v>6.3106954575415097E-3</v>
      </c>
    </row>
    <row r="15" spans="2:57" x14ac:dyDescent="0.35">
      <c r="B15" s="18" t="s">
        <v>109</v>
      </c>
      <c r="C15" s="21">
        <v>0.13554149296151999</v>
      </c>
      <c r="D15" s="21">
        <v>0.15260219250183901</v>
      </c>
      <c r="E15" s="21">
        <v>0.126145291204247</v>
      </c>
      <c r="F15" s="21"/>
      <c r="G15" s="21">
        <v>0.10002406075920101</v>
      </c>
      <c r="H15" s="21">
        <v>0.154496842868518</v>
      </c>
      <c r="I15" s="21">
        <v>0.141816445515935</v>
      </c>
      <c r="J15" s="21">
        <v>0.17027217794692501</v>
      </c>
      <c r="K15" s="21">
        <v>0.103023393295361</v>
      </c>
      <c r="L15" s="21">
        <v>4.8323629996754797E-2</v>
      </c>
      <c r="M15" s="21"/>
      <c r="N15" s="21">
        <v>0.13426430052617899</v>
      </c>
      <c r="O15" s="21">
        <v>0.12545720211110001</v>
      </c>
      <c r="P15" s="21">
        <v>0.116246494183809</v>
      </c>
      <c r="Q15" s="21">
        <v>0.176439118991462</v>
      </c>
      <c r="R15" s="21"/>
      <c r="S15" s="21">
        <v>0.15</v>
      </c>
      <c r="T15" s="21">
        <v>8.5714285714285701E-2</v>
      </c>
      <c r="U15" s="21">
        <v>5.8823529411764698E-2</v>
      </c>
      <c r="V15" s="21">
        <v>0.158730158730159</v>
      </c>
      <c r="W15" s="21">
        <v>0.152542372881356</v>
      </c>
      <c r="X15" s="21">
        <v>0.139240506329114</v>
      </c>
      <c r="Y15" s="21">
        <v>0.128571428571429</v>
      </c>
      <c r="Z15" s="21">
        <v>0.13953488372093001</v>
      </c>
      <c r="AA15" s="21">
        <v>0.211111111111111</v>
      </c>
      <c r="AB15" s="21"/>
      <c r="AC15" s="21">
        <v>0.16376536483071399</v>
      </c>
      <c r="AD15" s="21">
        <v>0.11180663168119</v>
      </c>
      <c r="AE15" s="21">
        <v>0.181421196089634</v>
      </c>
      <c r="AF15" s="21"/>
      <c r="AG15" s="21">
        <v>0.15137234928739399</v>
      </c>
      <c r="AH15" s="21">
        <v>0.13922435172037601</v>
      </c>
      <c r="AI15" s="21">
        <v>7.3869718451125305E-2</v>
      </c>
      <c r="AJ15" s="21">
        <v>0.38833271959647497</v>
      </c>
      <c r="AK15" s="21">
        <v>0.174623256717126</v>
      </c>
      <c r="AL15" s="21"/>
      <c r="AM15" s="21">
        <v>4.8325195362590299E-2</v>
      </c>
      <c r="AN15" s="21">
        <v>0.15770652315645201</v>
      </c>
      <c r="AO15" s="21">
        <v>0.12788761057967199</v>
      </c>
      <c r="AP15" s="21">
        <v>0.15433043176670699</v>
      </c>
      <c r="AQ15" s="21">
        <v>8.1422461291404499E-2</v>
      </c>
      <c r="AR15" s="21"/>
      <c r="AS15" s="21">
        <v>0.133951859242222</v>
      </c>
      <c r="AT15" s="21">
        <v>0.148526200125706</v>
      </c>
      <c r="AU15" s="21">
        <v>0.10178137418324</v>
      </c>
      <c r="AV15" s="21">
        <v>0.15572383822574201</v>
      </c>
      <c r="AW15" s="21"/>
      <c r="AX15" s="21">
        <v>0.13673041080030601</v>
      </c>
      <c r="AY15" s="21"/>
      <c r="AZ15" s="21">
        <v>0.16285378472277601</v>
      </c>
      <c r="BA15" s="21">
        <v>0.12226051403666099</v>
      </c>
      <c r="BB15" s="21">
        <v>0.124018149937501</v>
      </c>
      <c r="BC15" s="21"/>
      <c r="BD15" s="21">
        <v>0.14920737684809901</v>
      </c>
      <c r="BE15" s="21">
        <v>0.123527613441623</v>
      </c>
    </row>
    <row r="16" spans="2:57" x14ac:dyDescent="0.35">
      <c r="B16" s="18" t="s">
        <v>108</v>
      </c>
      <c r="C16" s="21">
        <v>0.68923443626490799</v>
      </c>
      <c r="D16" s="21">
        <v>0.64544699238292003</v>
      </c>
      <c r="E16" s="21">
        <v>0.71352491740451995</v>
      </c>
      <c r="F16" s="21"/>
      <c r="G16" s="21">
        <v>0.67714963958250596</v>
      </c>
      <c r="H16" s="21">
        <v>0.609716514469965</v>
      </c>
      <c r="I16" s="21">
        <v>0.70556152572150499</v>
      </c>
      <c r="J16" s="21">
        <v>0.683886353081267</v>
      </c>
      <c r="K16" s="21">
        <v>0.77343715370335497</v>
      </c>
      <c r="L16" s="21">
        <v>0.83764209974987502</v>
      </c>
      <c r="M16" s="21"/>
      <c r="N16" s="21">
        <v>0.72589393211522801</v>
      </c>
      <c r="O16" s="21">
        <v>0.68649403492914396</v>
      </c>
      <c r="P16" s="21">
        <v>0.65506719817049597</v>
      </c>
      <c r="Q16" s="21">
        <v>0.56317595698795297</v>
      </c>
      <c r="R16" s="21"/>
      <c r="S16" s="21">
        <v>0.61666666666666703</v>
      </c>
      <c r="T16" s="21">
        <v>0.76190476190476197</v>
      </c>
      <c r="U16" s="21">
        <v>0.73529411764705899</v>
      </c>
      <c r="V16" s="21">
        <v>0.73015873015873001</v>
      </c>
      <c r="W16" s="21">
        <v>0.71186440677966101</v>
      </c>
      <c r="X16" s="21">
        <v>0.620253164556962</v>
      </c>
      <c r="Y16" s="21">
        <v>0.7</v>
      </c>
      <c r="Z16" s="21">
        <v>0.69767441860465096</v>
      </c>
      <c r="AA16" s="21">
        <v>0.64444444444444404</v>
      </c>
      <c r="AB16" s="21"/>
      <c r="AC16" s="21">
        <v>0.66434100328765899</v>
      </c>
      <c r="AD16" s="21">
        <v>0.71540442837089002</v>
      </c>
      <c r="AE16" s="21">
        <v>0.58389315184878299</v>
      </c>
      <c r="AF16" s="21"/>
      <c r="AG16" s="21">
        <v>0.67043726150069205</v>
      </c>
      <c r="AH16" s="21">
        <v>0.71712049540903</v>
      </c>
      <c r="AI16" s="21">
        <v>0.72315470993091302</v>
      </c>
      <c r="AJ16" s="21">
        <v>0.21919825984191299</v>
      </c>
      <c r="AK16" s="21">
        <v>0.58720622639726106</v>
      </c>
      <c r="AL16" s="21"/>
      <c r="AM16" s="21">
        <v>0.68070240711458696</v>
      </c>
      <c r="AN16" s="21">
        <v>0.63396225882970103</v>
      </c>
      <c r="AO16" s="21">
        <v>0.67969690777768899</v>
      </c>
      <c r="AP16" s="21">
        <v>0.71789869401294004</v>
      </c>
      <c r="AQ16" s="21">
        <v>0.87646247252338605</v>
      </c>
      <c r="AR16" s="21"/>
      <c r="AS16" s="21">
        <v>0.72576663685030596</v>
      </c>
      <c r="AT16" s="21">
        <v>0.66831673231771305</v>
      </c>
      <c r="AU16" s="21">
        <v>0.73032231882457199</v>
      </c>
      <c r="AV16" s="21">
        <v>0.616675155411751</v>
      </c>
      <c r="AW16" s="21"/>
      <c r="AX16" s="21">
        <v>0.68975953281770297</v>
      </c>
      <c r="AY16" s="21"/>
      <c r="AZ16" s="21">
        <v>0.63534251378830298</v>
      </c>
      <c r="BA16" s="21">
        <v>0.67859597118821502</v>
      </c>
      <c r="BB16" s="21">
        <v>0.75507791846310901</v>
      </c>
      <c r="BC16" s="21"/>
      <c r="BD16" s="21">
        <v>0.71335870535758805</v>
      </c>
      <c r="BE16" s="21">
        <v>0.66026768679880599</v>
      </c>
    </row>
    <row r="17" spans="2:57" x14ac:dyDescent="0.35">
      <c r="B17" s="18" t="s">
        <v>110</v>
      </c>
      <c r="C17" s="22">
        <v>0.55369294330338803</v>
      </c>
      <c r="D17" s="22">
        <v>0.49284479988108099</v>
      </c>
      <c r="E17" s="22">
        <v>0.58737962620027295</v>
      </c>
      <c r="F17" s="22"/>
      <c r="G17" s="22">
        <v>0.57712557882330495</v>
      </c>
      <c r="H17" s="22">
        <v>0.455219671601447</v>
      </c>
      <c r="I17" s="22">
        <v>0.56374508020557001</v>
      </c>
      <c r="J17" s="22">
        <v>0.51361417513434104</v>
      </c>
      <c r="K17" s="22">
        <v>0.67041376040799405</v>
      </c>
      <c r="L17" s="22">
        <v>0.78931846975312003</v>
      </c>
      <c r="M17" s="22"/>
      <c r="N17" s="22">
        <v>0.59162963158904902</v>
      </c>
      <c r="O17" s="22">
        <v>0.56103683281804395</v>
      </c>
      <c r="P17" s="22">
        <v>0.53882070398668702</v>
      </c>
      <c r="Q17" s="22">
        <v>0.38673683799649</v>
      </c>
      <c r="R17" s="22"/>
      <c r="S17" s="22">
        <v>0.46666666666666701</v>
      </c>
      <c r="T17" s="22">
        <v>0.67619047619047601</v>
      </c>
      <c r="U17" s="22">
        <v>0.67647058823529405</v>
      </c>
      <c r="V17" s="22">
        <v>0.57142857142857195</v>
      </c>
      <c r="W17" s="22">
        <v>0.55932203389830504</v>
      </c>
      <c r="X17" s="22">
        <v>0.481012658227848</v>
      </c>
      <c r="Y17" s="22">
        <v>0.57142857142857095</v>
      </c>
      <c r="Z17" s="22">
        <v>0.55813953488372103</v>
      </c>
      <c r="AA17" s="22">
        <v>0.43333333333333302</v>
      </c>
      <c r="AB17" s="22"/>
      <c r="AC17" s="22">
        <v>0.50057563845694397</v>
      </c>
      <c r="AD17" s="22">
        <v>0.60359779668969904</v>
      </c>
      <c r="AE17" s="22">
        <v>0.40247195575914901</v>
      </c>
      <c r="AF17" s="22"/>
      <c r="AG17" s="22">
        <v>0.51906491221329798</v>
      </c>
      <c r="AH17" s="22">
        <v>0.57789614368865405</v>
      </c>
      <c r="AI17" s="22">
        <v>0.64928499147978802</v>
      </c>
      <c r="AJ17" s="22">
        <v>-0.16913445975456201</v>
      </c>
      <c r="AK17" s="22">
        <v>0.41258296968013403</v>
      </c>
      <c r="AL17" s="22"/>
      <c r="AM17" s="22">
        <v>0.63237721175199602</v>
      </c>
      <c r="AN17" s="22">
        <v>0.47625573567324903</v>
      </c>
      <c r="AO17" s="22">
        <v>0.55180929719801697</v>
      </c>
      <c r="AP17" s="22">
        <v>0.56356826224623302</v>
      </c>
      <c r="AQ17" s="22">
        <v>0.79504001123198198</v>
      </c>
      <c r="AR17" s="22"/>
      <c r="AS17" s="22">
        <v>0.59181477760808499</v>
      </c>
      <c r="AT17" s="22">
        <v>0.51979053219200699</v>
      </c>
      <c r="AU17" s="22">
        <v>0.62854094464133303</v>
      </c>
      <c r="AV17" s="22">
        <v>0.46095131718600901</v>
      </c>
      <c r="AW17" s="22"/>
      <c r="AX17" s="22">
        <v>0.55302912201739696</v>
      </c>
      <c r="AY17" s="22"/>
      <c r="AZ17" s="22">
        <v>0.47248872906552702</v>
      </c>
      <c r="BA17" s="22">
        <v>0.55633545715155397</v>
      </c>
      <c r="BB17" s="22">
        <v>0.63105976852560897</v>
      </c>
      <c r="BC17" s="22"/>
      <c r="BD17" s="22">
        <v>0.56415132850948901</v>
      </c>
      <c r="BE17" s="22">
        <v>0.53674007335718299</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5.0060347113872999E-2</v>
      </c>
      <c r="D9" s="17">
        <v>5.8215813037231501E-2</v>
      </c>
      <c r="E9" s="17">
        <v>4.5499445397862298E-2</v>
      </c>
      <c r="F9" s="17"/>
      <c r="G9" s="17">
        <v>4.2288952566871103E-2</v>
      </c>
      <c r="H9" s="17">
        <v>6.1486358973733002E-2</v>
      </c>
      <c r="I9" s="17">
        <v>6.6179521814508299E-2</v>
      </c>
      <c r="J9" s="17">
        <v>5.1509333693759103E-2</v>
      </c>
      <c r="K9" s="17">
        <v>2.0650772636864601E-2</v>
      </c>
      <c r="L9" s="17">
        <v>0</v>
      </c>
      <c r="M9" s="17"/>
      <c r="N9" s="17">
        <v>6.4614393867360495E-2</v>
      </c>
      <c r="O9" s="17">
        <v>2.18980212167274E-2</v>
      </c>
      <c r="P9" s="17">
        <v>6.1312606274185298E-2</v>
      </c>
      <c r="Q9" s="17">
        <v>1.45182541421755E-2</v>
      </c>
      <c r="R9" s="17"/>
      <c r="S9" s="17">
        <v>4.1666666666666699E-2</v>
      </c>
      <c r="T9" s="17">
        <v>1.9047619047619001E-2</v>
      </c>
      <c r="U9" s="17">
        <v>2.9411764705882401E-2</v>
      </c>
      <c r="V9" s="17">
        <v>4.7619047619047603E-2</v>
      </c>
      <c r="W9" s="17">
        <v>6.7796610169491497E-2</v>
      </c>
      <c r="X9" s="17">
        <v>2.53164556962025E-2</v>
      </c>
      <c r="Y9" s="17">
        <v>7.1428571428571397E-2</v>
      </c>
      <c r="Z9" s="17">
        <v>4.6511627906976702E-2</v>
      </c>
      <c r="AA9" s="17">
        <v>0.11111111111111099</v>
      </c>
      <c r="AB9" s="17"/>
      <c r="AC9" s="17">
        <v>5.0815856012525799E-2</v>
      </c>
      <c r="AD9" s="17">
        <v>5.2145012042495401E-2</v>
      </c>
      <c r="AE9" s="17">
        <v>3.8806603752338902E-2</v>
      </c>
      <c r="AF9" s="17"/>
      <c r="AG9" s="17">
        <v>4.7363960590014097E-2</v>
      </c>
      <c r="AH9" s="17">
        <v>3.9955953107203797E-2</v>
      </c>
      <c r="AI9" s="17">
        <v>7.9144575658028904E-2</v>
      </c>
      <c r="AJ9" s="17">
        <v>0.42283614938640601</v>
      </c>
      <c r="AK9" s="17">
        <v>4.6508214584848197E-2</v>
      </c>
      <c r="AL9" s="17"/>
      <c r="AM9" s="17">
        <v>2.0733653361310798E-2</v>
      </c>
      <c r="AN9" s="17">
        <v>4.8982197828846899E-2</v>
      </c>
      <c r="AO9" s="17">
        <v>4.0004834546900299E-2</v>
      </c>
      <c r="AP9" s="17">
        <v>8.1752079746466699E-2</v>
      </c>
      <c r="AQ9" s="17">
        <v>4.3338922809394803E-2</v>
      </c>
      <c r="AR9" s="17"/>
      <c r="AS9" s="17">
        <v>4.87123876635134E-2</v>
      </c>
      <c r="AT9" s="17">
        <v>6.3892377433238501E-2</v>
      </c>
      <c r="AU9" s="17">
        <v>1.9018471882485299E-2</v>
      </c>
      <c r="AV9" s="17">
        <v>6.4012774189300806E-2</v>
      </c>
      <c r="AW9" s="17"/>
      <c r="AX9" s="17">
        <v>4.8587514746834003E-2</v>
      </c>
      <c r="AY9" s="17"/>
      <c r="AZ9" s="17">
        <v>7.4154071654879902E-2</v>
      </c>
      <c r="BA9" s="17">
        <v>2.70909825727495E-2</v>
      </c>
      <c r="BB9" s="17">
        <v>5.7218162814018599E-2</v>
      </c>
      <c r="BC9" s="17"/>
      <c r="BD9" s="17">
        <v>5.4286603151005197E-2</v>
      </c>
      <c r="BE9" s="17">
        <v>5.2957748647439698E-2</v>
      </c>
    </row>
    <row r="10" spans="2:57" x14ac:dyDescent="0.35">
      <c r="B10" s="18" t="s">
        <v>106</v>
      </c>
      <c r="C10" s="17">
        <v>0.16573385060235399</v>
      </c>
      <c r="D10" s="17">
        <v>0.165883451607438</v>
      </c>
      <c r="E10" s="17">
        <v>0.16642513162994499</v>
      </c>
      <c r="F10" s="17"/>
      <c r="G10" s="17">
        <v>0.126593732643796</v>
      </c>
      <c r="H10" s="17">
        <v>0.197363460188655</v>
      </c>
      <c r="I10" s="17">
        <v>0.150105872150535</v>
      </c>
      <c r="J10" s="17">
        <v>0.14731199265511999</v>
      </c>
      <c r="K10" s="17">
        <v>0.165960733426811</v>
      </c>
      <c r="L10" s="17">
        <v>0.21096543824677799</v>
      </c>
      <c r="M10" s="17"/>
      <c r="N10" s="17">
        <v>0.14857330041810299</v>
      </c>
      <c r="O10" s="17">
        <v>0.18440780778218699</v>
      </c>
      <c r="P10" s="17">
        <v>0.158388958444974</v>
      </c>
      <c r="Q10" s="17">
        <v>0.20475423640651499</v>
      </c>
      <c r="R10" s="17"/>
      <c r="S10" s="17">
        <v>0.19166666666666701</v>
      </c>
      <c r="T10" s="17">
        <v>0.14285714285714299</v>
      </c>
      <c r="U10" s="17">
        <v>8.8235294117647106E-2</v>
      </c>
      <c r="V10" s="17">
        <v>0.17460317460317501</v>
      </c>
      <c r="W10" s="17">
        <v>0.186440677966102</v>
      </c>
      <c r="X10" s="17">
        <v>0.227848101265823</v>
      </c>
      <c r="Y10" s="17">
        <v>0.17142857142857101</v>
      </c>
      <c r="Z10" s="17">
        <v>0.116279069767442</v>
      </c>
      <c r="AA10" s="17">
        <v>0.16666666666666699</v>
      </c>
      <c r="AB10" s="17"/>
      <c r="AC10" s="17">
        <v>0.18572689035548101</v>
      </c>
      <c r="AD10" s="17">
        <v>0.15475982466042201</v>
      </c>
      <c r="AE10" s="17">
        <v>0.16624404884487801</v>
      </c>
      <c r="AF10" s="17"/>
      <c r="AG10" s="17">
        <v>0.19321443670438501</v>
      </c>
      <c r="AH10" s="17">
        <v>0.16034980235288299</v>
      </c>
      <c r="AI10" s="17">
        <v>0.122189271305291</v>
      </c>
      <c r="AJ10" s="17">
        <v>0.18883113101711901</v>
      </c>
      <c r="AK10" s="17">
        <v>6.3136222806150194E-2</v>
      </c>
      <c r="AL10" s="17"/>
      <c r="AM10" s="17">
        <v>0.15521473968245</v>
      </c>
      <c r="AN10" s="17">
        <v>0.18621646632036901</v>
      </c>
      <c r="AO10" s="17">
        <v>0.17740494093589801</v>
      </c>
      <c r="AP10" s="17">
        <v>0.14666518631214001</v>
      </c>
      <c r="AQ10" s="17">
        <v>0.12756905517981301</v>
      </c>
      <c r="AR10" s="17"/>
      <c r="AS10" s="17">
        <v>0.18593682120593399</v>
      </c>
      <c r="AT10" s="17">
        <v>0.18777461695820799</v>
      </c>
      <c r="AU10" s="17">
        <v>0.122672546241895</v>
      </c>
      <c r="AV10" s="17">
        <v>0.140224202088608</v>
      </c>
      <c r="AW10" s="17"/>
      <c r="AX10" s="17">
        <v>0.16662928223207699</v>
      </c>
      <c r="AY10" s="17"/>
      <c r="AZ10" s="17">
        <v>0.18671531065161601</v>
      </c>
      <c r="BA10" s="17">
        <v>0.15936738166182801</v>
      </c>
      <c r="BB10" s="17">
        <v>0.15803374747068299</v>
      </c>
      <c r="BC10" s="17"/>
      <c r="BD10" s="17">
        <v>0.17741886507731999</v>
      </c>
      <c r="BE10" s="17">
        <v>0.16623775113537001</v>
      </c>
    </row>
    <row r="11" spans="2:57" x14ac:dyDescent="0.35">
      <c r="B11" s="18" t="s">
        <v>105</v>
      </c>
      <c r="C11" s="17">
        <v>0.31663482667864301</v>
      </c>
      <c r="D11" s="17">
        <v>0.30731543174701798</v>
      </c>
      <c r="E11" s="17">
        <v>0.323604402545975</v>
      </c>
      <c r="F11" s="17"/>
      <c r="G11" s="17">
        <v>0.31557284053053097</v>
      </c>
      <c r="H11" s="17">
        <v>0.23312636344204801</v>
      </c>
      <c r="I11" s="17">
        <v>0.32433542642645002</v>
      </c>
      <c r="J11" s="17">
        <v>0.37045570790482901</v>
      </c>
      <c r="K11" s="17">
        <v>0.35291169830583002</v>
      </c>
      <c r="L11" s="17">
        <v>0.44330034925679901</v>
      </c>
      <c r="M11" s="17"/>
      <c r="N11" s="17">
        <v>0.36297064341559399</v>
      </c>
      <c r="O11" s="17">
        <v>0.26694208476447101</v>
      </c>
      <c r="P11" s="17">
        <v>0.26815221965227798</v>
      </c>
      <c r="Q11" s="17">
        <v>0.29511572909573702</v>
      </c>
      <c r="R11" s="17"/>
      <c r="S11" s="17">
        <v>0.34166666666666701</v>
      </c>
      <c r="T11" s="17">
        <v>0.33333333333333298</v>
      </c>
      <c r="U11" s="17">
        <v>0.20588235294117599</v>
      </c>
      <c r="V11" s="17">
        <v>0.30158730158730201</v>
      </c>
      <c r="W11" s="17">
        <v>0.338983050847458</v>
      </c>
      <c r="X11" s="17">
        <v>0.329113924050633</v>
      </c>
      <c r="Y11" s="17">
        <v>0.32857142857142901</v>
      </c>
      <c r="Z11" s="17">
        <v>0.372093023255814</v>
      </c>
      <c r="AA11" s="17">
        <v>0.31111111111111101</v>
      </c>
      <c r="AB11" s="17"/>
      <c r="AC11" s="17">
        <v>0.32490036389518101</v>
      </c>
      <c r="AD11" s="17">
        <v>0.32028709729538501</v>
      </c>
      <c r="AE11" s="17">
        <v>0.33632199522247103</v>
      </c>
      <c r="AF11" s="17"/>
      <c r="AG11" s="17">
        <v>0.32821764711333901</v>
      </c>
      <c r="AH11" s="17">
        <v>0.34131686012665402</v>
      </c>
      <c r="AI11" s="17">
        <v>0.25986178717733199</v>
      </c>
      <c r="AJ11" s="17">
        <v>0.38833271959647497</v>
      </c>
      <c r="AK11" s="17">
        <v>0.34347967671413299</v>
      </c>
      <c r="AL11" s="17"/>
      <c r="AM11" s="17">
        <v>0.471513390358546</v>
      </c>
      <c r="AN11" s="17">
        <v>0.286349440243654</v>
      </c>
      <c r="AO11" s="17">
        <v>0.31178904083054598</v>
      </c>
      <c r="AP11" s="17">
        <v>0.28494492779737701</v>
      </c>
      <c r="AQ11" s="17">
        <v>0.43468507628426201</v>
      </c>
      <c r="AR11" s="17"/>
      <c r="AS11" s="17">
        <v>0.30606462467571999</v>
      </c>
      <c r="AT11" s="17">
        <v>0.236431757447432</v>
      </c>
      <c r="AU11" s="17">
        <v>0.39427915695464999</v>
      </c>
      <c r="AV11" s="17">
        <v>0.41208494812767799</v>
      </c>
      <c r="AW11" s="17"/>
      <c r="AX11" s="17">
        <v>0.30366239021198599</v>
      </c>
      <c r="AY11" s="17"/>
      <c r="AZ11" s="17">
        <v>0.25180591092260302</v>
      </c>
      <c r="BA11" s="17">
        <v>0.298220777346826</v>
      </c>
      <c r="BB11" s="17">
        <v>0.39700363866838201</v>
      </c>
      <c r="BC11" s="17"/>
      <c r="BD11" s="17">
        <v>0.306917844769032</v>
      </c>
      <c r="BE11" s="17">
        <v>0.30709022866335201</v>
      </c>
    </row>
    <row r="12" spans="2:57" x14ac:dyDescent="0.35">
      <c r="B12" s="18" t="s">
        <v>104</v>
      </c>
      <c r="C12" s="17">
        <v>0.29692361506762299</v>
      </c>
      <c r="D12" s="17">
        <v>0.30179531948226102</v>
      </c>
      <c r="E12" s="17">
        <v>0.29322381405606202</v>
      </c>
      <c r="F12" s="17"/>
      <c r="G12" s="17">
        <v>0.31260262784906201</v>
      </c>
      <c r="H12" s="17">
        <v>0.25730315769658602</v>
      </c>
      <c r="I12" s="17">
        <v>0.31002276408774598</v>
      </c>
      <c r="J12" s="17">
        <v>0.27784511966483999</v>
      </c>
      <c r="K12" s="17">
        <v>0.37475099416783902</v>
      </c>
      <c r="L12" s="17">
        <v>0.26418906489255101</v>
      </c>
      <c r="M12" s="17"/>
      <c r="N12" s="17">
        <v>0.260511372907481</v>
      </c>
      <c r="O12" s="17">
        <v>0.37683475605738498</v>
      </c>
      <c r="P12" s="17">
        <v>0.287357273759069</v>
      </c>
      <c r="Q12" s="17">
        <v>0.31777805425426298</v>
      </c>
      <c r="R12" s="17"/>
      <c r="S12" s="17">
        <v>0.22500000000000001</v>
      </c>
      <c r="T12" s="17">
        <v>0.314285714285714</v>
      </c>
      <c r="U12" s="17">
        <v>0.5</v>
      </c>
      <c r="V12" s="17">
        <v>0.25396825396825401</v>
      </c>
      <c r="W12" s="17">
        <v>0.305084745762712</v>
      </c>
      <c r="X12" s="17">
        <v>0.215189873417722</v>
      </c>
      <c r="Y12" s="17">
        <v>0.314285714285714</v>
      </c>
      <c r="Z12" s="17">
        <v>0.34883720930232598</v>
      </c>
      <c r="AA12" s="17">
        <v>0.266666666666667</v>
      </c>
      <c r="AB12" s="17"/>
      <c r="AC12" s="17">
        <v>0.30233182849024098</v>
      </c>
      <c r="AD12" s="17">
        <v>0.292895470661589</v>
      </c>
      <c r="AE12" s="17">
        <v>0.298001255991721</v>
      </c>
      <c r="AF12" s="17"/>
      <c r="AG12" s="17">
        <v>0.29874174005285797</v>
      </c>
      <c r="AH12" s="17">
        <v>0.28539509808831498</v>
      </c>
      <c r="AI12" s="17">
        <v>0.36921782074314902</v>
      </c>
      <c r="AJ12" s="17">
        <v>0</v>
      </c>
      <c r="AK12" s="17">
        <v>0.26836276729724001</v>
      </c>
      <c r="AL12" s="17"/>
      <c r="AM12" s="17">
        <v>0.214105577579846</v>
      </c>
      <c r="AN12" s="17">
        <v>0.33338210917998501</v>
      </c>
      <c r="AO12" s="17">
        <v>0.30240127753714202</v>
      </c>
      <c r="AP12" s="17">
        <v>0.27742771749220801</v>
      </c>
      <c r="AQ12" s="17">
        <v>0.35509955062033499</v>
      </c>
      <c r="AR12" s="17"/>
      <c r="AS12" s="17">
        <v>0.27742922556601202</v>
      </c>
      <c r="AT12" s="17">
        <v>0.29798557615175503</v>
      </c>
      <c r="AU12" s="17">
        <v>0.33898042205130402</v>
      </c>
      <c r="AV12" s="17">
        <v>0.26882186370846101</v>
      </c>
      <c r="AW12" s="17"/>
      <c r="AX12" s="17">
        <v>0.30688532676825098</v>
      </c>
      <c r="AY12" s="17"/>
      <c r="AZ12" s="17">
        <v>0.28034401526583802</v>
      </c>
      <c r="BA12" s="17">
        <v>0.325466804311768</v>
      </c>
      <c r="BB12" s="17">
        <v>0.28303353636893003</v>
      </c>
      <c r="BC12" s="17"/>
      <c r="BD12" s="17">
        <v>0.28310867976554599</v>
      </c>
      <c r="BE12" s="17">
        <v>0.29953502385189601</v>
      </c>
    </row>
    <row r="13" spans="2:57" x14ac:dyDescent="0.35">
      <c r="B13" s="18" t="s">
        <v>103</v>
      </c>
      <c r="C13" s="17">
        <v>0.14462257443895399</v>
      </c>
      <c r="D13" s="17">
        <v>0.14096168147501001</v>
      </c>
      <c r="E13" s="17">
        <v>0.147455567643799</v>
      </c>
      <c r="F13" s="17"/>
      <c r="G13" s="17">
        <v>0.175544714611339</v>
      </c>
      <c r="H13" s="17">
        <v>0.19941930186321399</v>
      </c>
      <c r="I13" s="17">
        <v>0.137754155513335</v>
      </c>
      <c r="J13" s="17">
        <v>0.12594953113015001</v>
      </c>
      <c r="K13" s="17">
        <v>7.4672428283334494E-2</v>
      </c>
      <c r="L13" s="17">
        <v>8.1545147603872006E-2</v>
      </c>
      <c r="M13" s="17"/>
      <c r="N13" s="17">
        <v>0.15202920065227901</v>
      </c>
      <c r="O13" s="17">
        <v>0.108123012312223</v>
      </c>
      <c r="P13" s="17">
        <v>0.18539019376860999</v>
      </c>
      <c r="Q13" s="17">
        <v>0.13477677820835601</v>
      </c>
      <c r="R13" s="17"/>
      <c r="S13" s="17">
        <v>0.16666666666666699</v>
      </c>
      <c r="T13" s="17">
        <v>0.15238095238095201</v>
      </c>
      <c r="U13" s="17">
        <v>0.14705882352941199</v>
      </c>
      <c r="V13" s="17">
        <v>0.19047619047618999</v>
      </c>
      <c r="W13" s="17">
        <v>0.101694915254237</v>
      </c>
      <c r="X13" s="17">
        <v>0.177215189873418</v>
      </c>
      <c r="Y13" s="17">
        <v>0.1</v>
      </c>
      <c r="Z13" s="17">
        <v>9.3023255813953501E-2</v>
      </c>
      <c r="AA13" s="17">
        <v>0.122222222222222</v>
      </c>
      <c r="AB13" s="17"/>
      <c r="AC13" s="17">
        <v>0.111958719331131</v>
      </c>
      <c r="AD13" s="17">
        <v>0.15253139212512801</v>
      </c>
      <c r="AE13" s="17">
        <v>0.123022797978961</v>
      </c>
      <c r="AF13" s="17"/>
      <c r="AG13" s="17">
        <v>0.12769077997242301</v>
      </c>
      <c r="AH13" s="17">
        <v>0.14361301843239599</v>
      </c>
      <c r="AI13" s="17">
        <v>0.14938997003803201</v>
      </c>
      <c r="AJ13" s="17">
        <v>0</v>
      </c>
      <c r="AK13" s="17">
        <v>0.188010646973059</v>
      </c>
      <c r="AL13" s="17"/>
      <c r="AM13" s="17">
        <v>0.12002797137657401</v>
      </c>
      <c r="AN13" s="17">
        <v>0.12502662251735899</v>
      </c>
      <c r="AO13" s="17">
        <v>0.134220071602803</v>
      </c>
      <c r="AP13" s="17">
        <v>0.18907292757479499</v>
      </c>
      <c r="AQ13" s="17">
        <v>3.9307395106195298E-2</v>
      </c>
      <c r="AR13" s="17"/>
      <c r="AS13" s="17">
        <v>0.153665476334895</v>
      </c>
      <c r="AT13" s="17">
        <v>0.18366706015147499</v>
      </c>
      <c r="AU13" s="17">
        <v>9.6208927331770999E-2</v>
      </c>
      <c r="AV13" s="17">
        <v>0.10639555473093899</v>
      </c>
      <c r="AW13" s="17"/>
      <c r="AX13" s="17">
        <v>0.14646565449786</v>
      </c>
      <c r="AY13" s="17"/>
      <c r="AZ13" s="17">
        <v>0.160110302078003</v>
      </c>
      <c r="BA13" s="17">
        <v>0.17197037726691899</v>
      </c>
      <c r="BB13" s="17">
        <v>9.4273931202121103E-2</v>
      </c>
      <c r="BC13" s="17"/>
      <c r="BD13" s="17">
        <v>0.16297564818409699</v>
      </c>
      <c r="BE13" s="17">
        <v>0.148540065403338</v>
      </c>
    </row>
    <row r="14" spans="2:57" x14ac:dyDescent="0.35">
      <c r="B14" s="18" t="s">
        <v>81</v>
      </c>
      <c r="C14" s="17">
        <v>2.60247860985536E-2</v>
      </c>
      <c r="D14" s="17">
        <v>2.5828302651041399E-2</v>
      </c>
      <c r="E14" s="17">
        <v>2.3791638726356101E-2</v>
      </c>
      <c r="F14" s="17"/>
      <c r="G14" s="17">
        <v>2.7397131798401801E-2</v>
      </c>
      <c r="H14" s="17">
        <v>5.1301357835764103E-2</v>
      </c>
      <c r="I14" s="17">
        <v>1.16022600074257E-2</v>
      </c>
      <c r="J14" s="17">
        <v>2.6928314951301501E-2</v>
      </c>
      <c r="K14" s="17">
        <v>1.1053373179321899E-2</v>
      </c>
      <c r="L14" s="17">
        <v>0</v>
      </c>
      <c r="M14" s="17"/>
      <c r="N14" s="17">
        <v>1.13010887391833E-2</v>
      </c>
      <c r="O14" s="17">
        <v>4.17943178670062E-2</v>
      </c>
      <c r="P14" s="17">
        <v>3.93987481008835E-2</v>
      </c>
      <c r="Q14" s="17">
        <v>3.3056947892953402E-2</v>
      </c>
      <c r="R14" s="17"/>
      <c r="S14" s="17">
        <v>3.3333333333333298E-2</v>
      </c>
      <c r="T14" s="17">
        <v>3.8095238095238099E-2</v>
      </c>
      <c r="U14" s="17">
        <v>2.9411764705882401E-2</v>
      </c>
      <c r="V14" s="17">
        <v>3.17460317460318E-2</v>
      </c>
      <c r="W14" s="17">
        <v>0</v>
      </c>
      <c r="X14" s="17">
        <v>2.53164556962025E-2</v>
      </c>
      <c r="Y14" s="17">
        <v>1.4285714285714299E-2</v>
      </c>
      <c r="Z14" s="17">
        <v>2.32558139534884E-2</v>
      </c>
      <c r="AA14" s="17">
        <v>2.2222222222222199E-2</v>
      </c>
      <c r="AB14" s="17"/>
      <c r="AC14" s="17">
        <v>2.4266341915439599E-2</v>
      </c>
      <c r="AD14" s="17">
        <v>2.7381203214980498E-2</v>
      </c>
      <c r="AE14" s="17">
        <v>3.7603298209630702E-2</v>
      </c>
      <c r="AF14" s="17"/>
      <c r="AG14" s="17">
        <v>4.7714355669805303E-3</v>
      </c>
      <c r="AH14" s="17">
        <v>2.9369267892549001E-2</v>
      </c>
      <c r="AI14" s="17">
        <v>2.0196575078167599E-2</v>
      </c>
      <c r="AJ14" s="17">
        <v>0</v>
      </c>
      <c r="AK14" s="17">
        <v>9.0502471624569494E-2</v>
      </c>
      <c r="AL14" s="17"/>
      <c r="AM14" s="17">
        <v>1.84046676412731E-2</v>
      </c>
      <c r="AN14" s="17">
        <v>2.0043163909785999E-2</v>
      </c>
      <c r="AO14" s="17">
        <v>3.4179834546709802E-2</v>
      </c>
      <c r="AP14" s="17">
        <v>2.0137161077013299E-2</v>
      </c>
      <c r="AQ14" s="17">
        <v>0</v>
      </c>
      <c r="AR14" s="17"/>
      <c r="AS14" s="17">
        <v>2.8191464553924801E-2</v>
      </c>
      <c r="AT14" s="17">
        <v>3.0248611857891902E-2</v>
      </c>
      <c r="AU14" s="17">
        <v>2.8840475537894601E-2</v>
      </c>
      <c r="AV14" s="17">
        <v>8.4606571550128896E-3</v>
      </c>
      <c r="AW14" s="17"/>
      <c r="AX14" s="17">
        <v>2.7769831542993E-2</v>
      </c>
      <c r="AY14" s="17"/>
      <c r="AZ14" s="17">
        <v>4.68703894270611E-2</v>
      </c>
      <c r="BA14" s="17">
        <v>1.7883676839909501E-2</v>
      </c>
      <c r="BB14" s="17">
        <v>1.04369834758652E-2</v>
      </c>
      <c r="BC14" s="17"/>
      <c r="BD14" s="17">
        <v>1.5292359052999201E-2</v>
      </c>
      <c r="BE14" s="17">
        <v>2.5639182298604599E-2</v>
      </c>
    </row>
    <row r="15" spans="2:57" x14ac:dyDescent="0.35">
      <c r="B15" s="18" t="s">
        <v>109</v>
      </c>
      <c r="C15" s="21">
        <v>0.21579419771622699</v>
      </c>
      <c r="D15" s="21">
        <v>0.22409926464466901</v>
      </c>
      <c r="E15" s="21">
        <v>0.21192457702780701</v>
      </c>
      <c r="F15" s="21"/>
      <c r="G15" s="21">
        <v>0.16888268521066699</v>
      </c>
      <c r="H15" s="21">
        <v>0.25884981916238797</v>
      </c>
      <c r="I15" s="21">
        <v>0.21628539396504301</v>
      </c>
      <c r="J15" s="21">
        <v>0.198821326348879</v>
      </c>
      <c r="K15" s="21">
        <v>0.18661150606367499</v>
      </c>
      <c r="L15" s="21">
        <v>0.21096543824677799</v>
      </c>
      <c r="M15" s="21"/>
      <c r="N15" s="21">
        <v>0.213187694285463</v>
      </c>
      <c r="O15" s="21">
        <v>0.206305828998915</v>
      </c>
      <c r="P15" s="21">
        <v>0.219701564719159</v>
      </c>
      <c r="Q15" s="21">
        <v>0.219272490548691</v>
      </c>
      <c r="R15" s="21"/>
      <c r="S15" s="21">
        <v>0.233333333333333</v>
      </c>
      <c r="T15" s="21">
        <v>0.161904761904762</v>
      </c>
      <c r="U15" s="21">
        <v>0.11764705882352899</v>
      </c>
      <c r="V15" s="21">
        <v>0.22222222222222199</v>
      </c>
      <c r="W15" s="21">
        <v>0.25423728813559299</v>
      </c>
      <c r="X15" s="21">
        <v>0.253164556962025</v>
      </c>
      <c r="Y15" s="21">
        <v>0.24285714285714299</v>
      </c>
      <c r="Z15" s="21">
        <v>0.162790697674419</v>
      </c>
      <c r="AA15" s="21">
        <v>0.27777777777777801</v>
      </c>
      <c r="AB15" s="21"/>
      <c r="AC15" s="21">
        <v>0.23654274636800701</v>
      </c>
      <c r="AD15" s="21">
        <v>0.20690483670291801</v>
      </c>
      <c r="AE15" s="21">
        <v>0.205050652597217</v>
      </c>
      <c r="AF15" s="21"/>
      <c r="AG15" s="21">
        <v>0.240578397294399</v>
      </c>
      <c r="AH15" s="21">
        <v>0.200305755460086</v>
      </c>
      <c r="AI15" s="21">
        <v>0.20133384696331999</v>
      </c>
      <c r="AJ15" s="21">
        <v>0.61166728040352503</v>
      </c>
      <c r="AK15" s="21">
        <v>0.109644437390998</v>
      </c>
      <c r="AL15" s="21"/>
      <c r="AM15" s="21">
        <v>0.175948393043761</v>
      </c>
      <c r="AN15" s="21">
        <v>0.235198664149216</v>
      </c>
      <c r="AO15" s="21">
        <v>0.217409775482798</v>
      </c>
      <c r="AP15" s="21">
        <v>0.22841726605860699</v>
      </c>
      <c r="AQ15" s="21">
        <v>0.17090797798920801</v>
      </c>
      <c r="AR15" s="21"/>
      <c r="AS15" s="21">
        <v>0.23464920886944801</v>
      </c>
      <c r="AT15" s="21">
        <v>0.25166699439144602</v>
      </c>
      <c r="AU15" s="21">
        <v>0.14169101812438001</v>
      </c>
      <c r="AV15" s="21">
        <v>0.20423697627790899</v>
      </c>
      <c r="AW15" s="21"/>
      <c r="AX15" s="21">
        <v>0.215216796978911</v>
      </c>
      <c r="AY15" s="21"/>
      <c r="AZ15" s="21">
        <v>0.26086938230649598</v>
      </c>
      <c r="BA15" s="21">
        <v>0.18645836423457701</v>
      </c>
      <c r="BB15" s="21">
        <v>0.215251910284701</v>
      </c>
      <c r="BC15" s="21"/>
      <c r="BD15" s="21">
        <v>0.231705468228325</v>
      </c>
      <c r="BE15" s="21">
        <v>0.219195499782809</v>
      </c>
    </row>
    <row r="16" spans="2:57" x14ac:dyDescent="0.35">
      <c r="B16" s="18" t="s">
        <v>108</v>
      </c>
      <c r="C16" s="21">
        <v>0.44154618950657698</v>
      </c>
      <c r="D16" s="21">
        <v>0.442757000957271</v>
      </c>
      <c r="E16" s="21">
        <v>0.44067938169986198</v>
      </c>
      <c r="F16" s="21"/>
      <c r="G16" s="21">
        <v>0.48814734246040098</v>
      </c>
      <c r="H16" s="21">
        <v>0.45672245955979901</v>
      </c>
      <c r="I16" s="21">
        <v>0.44777691960108101</v>
      </c>
      <c r="J16" s="21">
        <v>0.40379465079499</v>
      </c>
      <c r="K16" s="21">
        <v>0.449423422451173</v>
      </c>
      <c r="L16" s="21">
        <v>0.345734212496423</v>
      </c>
      <c r="M16" s="21"/>
      <c r="N16" s="21">
        <v>0.41254057355975998</v>
      </c>
      <c r="O16" s="21">
        <v>0.48495776836960802</v>
      </c>
      <c r="P16" s="21">
        <v>0.47274746752767899</v>
      </c>
      <c r="Q16" s="21">
        <v>0.45255483246261902</v>
      </c>
      <c r="R16" s="21"/>
      <c r="S16" s="21">
        <v>0.391666666666667</v>
      </c>
      <c r="T16" s="21">
        <v>0.46666666666666701</v>
      </c>
      <c r="U16" s="21">
        <v>0.64705882352941202</v>
      </c>
      <c r="V16" s="21">
        <v>0.44444444444444497</v>
      </c>
      <c r="W16" s="21">
        <v>0.40677966101694901</v>
      </c>
      <c r="X16" s="21">
        <v>0.392405063291139</v>
      </c>
      <c r="Y16" s="21">
        <v>0.41428571428571398</v>
      </c>
      <c r="Z16" s="21">
        <v>0.44186046511627902</v>
      </c>
      <c r="AA16" s="21">
        <v>0.38888888888888901</v>
      </c>
      <c r="AB16" s="21"/>
      <c r="AC16" s="21">
        <v>0.41429054782137198</v>
      </c>
      <c r="AD16" s="21">
        <v>0.445426862786717</v>
      </c>
      <c r="AE16" s="21">
        <v>0.42102405397068199</v>
      </c>
      <c r="AF16" s="21"/>
      <c r="AG16" s="21">
        <v>0.42643252002528098</v>
      </c>
      <c r="AH16" s="21">
        <v>0.42900811652071003</v>
      </c>
      <c r="AI16" s="21">
        <v>0.51860779078118102</v>
      </c>
      <c r="AJ16" s="21">
        <v>0</v>
      </c>
      <c r="AK16" s="21">
        <v>0.45637341427029898</v>
      </c>
      <c r="AL16" s="21"/>
      <c r="AM16" s="21">
        <v>0.33413354895642</v>
      </c>
      <c r="AN16" s="21">
        <v>0.45840873169734397</v>
      </c>
      <c r="AO16" s="21">
        <v>0.43662134913994499</v>
      </c>
      <c r="AP16" s="21">
        <v>0.46650064506700301</v>
      </c>
      <c r="AQ16" s="21">
        <v>0.39440694572653001</v>
      </c>
      <c r="AR16" s="21"/>
      <c r="AS16" s="21">
        <v>0.43109470190090698</v>
      </c>
      <c r="AT16" s="21">
        <v>0.48165263630323002</v>
      </c>
      <c r="AU16" s="21">
        <v>0.43518934938307502</v>
      </c>
      <c r="AV16" s="21">
        <v>0.37521741843939999</v>
      </c>
      <c r="AW16" s="21"/>
      <c r="AX16" s="21">
        <v>0.45335098126611101</v>
      </c>
      <c r="AY16" s="21"/>
      <c r="AZ16" s="21">
        <v>0.44045431734384</v>
      </c>
      <c r="BA16" s="21">
        <v>0.49743718157868699</v>
      </c>
      <c r="BB16" s="21">
        <v>0.37730746757105099</v>
      </c>
      <c r="BC16" s="21"/>
      <c r="BD16" s="21">
        <v>0.44608432794964298</v>
      </c>
      <c r="BE16" s="21">
        <v>0.44807508925523398</v>
      </c>
    </row>
    <row r="17" spans="2:57" x14ac:dyDescent="0.35">
      <c r="B17" s="18" t="s">
        <v>110</v>
      </c>
      <c r="C17" s="22">
        <v>0.22575199179034999</v>
      </c>
      <c r="D17" s="22">
        <v>0.21865773631260199</v>
      </c>
      <c r="E17" s="22">
        <v>0.228754804672055</v>
      </c>
      <c r="F17" s="22"/>
      <c r="G17" s="22">
        <v>0.31926465724973402</v>
      </c>
      <c r="H17" s="22">
        <v>0.19787264039741101</v>
      </c>
      <c r="I17" s="22">
        <v>0.231491525636038</v>
      </c>
      <c r="J17" s="22">
        <v>0.20497332444611099</v>
      </c>
      <c r="K17" s="22">
        <v>0.26281191638749801</v>
      </c>
      <c r="L17" s="22">
        <v>0.13476877424964601</v>
      </c>
      <c r="M17" s="22"/>
      <c r="N17" s="22">
        <v>0.19935287927429601</v>
      </c>
      <c r="O17" s="22">
        <v>0.27865193937069299</v>
      </c>
      <c r="P17" s="22">
        <v>0.25304590280851902</v>
      </c>
      <c r="Q17" s="22">
        <v>0.23328234191392799</v>
      </c>
      <c r="R17" s="22"/>
      <c r="S17" s="22">
        <v>0.15833333333333299</v>
      </c>
      <c r="T17" s="22">
        <v>0.30476190476190501</v>
      </c>
      <c r="U17" s="22">
        <v>0.52941176470588203</v>
      </c>
      <c r="V17" s="22">
        <v>0.22222222222222199</v>
      </c>
      <c r="W17" s="22">
        <v>0.152542372881356</v>
      </c>
      <c r="X17" s="22">
        <v>0.139240506329114</v>
      </c>
      <c r="Y17" s="22">
        <v>0.17142857142857101</v>
      </c>
      <c r="Z17" s="22">
        <v>0.27906976744186002</v>
      </c>
      <c r="AA17" s="22">
        <v>0.11111111111111099</v>
      </c>
      <c r="AB17" s="22"/>
      <c r="AC17" s="22">
        <v>0.177747801453365</v>
      </c>
      <c r="AD17" s="22">
        <v>0.23852202608379899</v>
      </c>
      <c r="AE17" s="22">
        <v>0.21597340137346499</v>
      </c>
      <c r="AF17" s="22"/>
      <c r="AG17" s="22">
        <v>0.185854122730882</v>
      </c>
      <c r="AH17" s="22">
        <v>0.228702361060624</v>
      </c>
      <c r="AI17" s="22">
        <v>0.317273943817861</v>
      </c>
      <c r="AJ17" s="22">
        <v>-0.61166728040352503</v>
      </c>
      <c r="AK17" s="22">
        <v>0.34672897687930099</v>
      </c>
      <c r="AL17" s="22"/>
      <c r="AM17" s="22">
        <v>0.158185155912659</v>
      </c>
      <c r="AN17" s="22">
        <v>0.223210067548128</v>
      </c>
      <c r="AO17" s="22">
        <v>0.219211573657147</v>
      </c>
      <c r="AP17" s="22">
        <v>0.23808337900839599</v>
      </c>
      <c r="AQ17" s="22">
        <v>0.223498967737322</v>
      </c>
      <c r="AR17" s="22"/>
      <c r="AS17" s="22">
        <v>0.196445493031459</v>
      </c>
      <c r="AT17" s="22">
        <v>0.229985641911783</v>
      </c>
      <c r="AU17" s="22">
        <v>0.29349833125869501</v>
      </c>
      <c r="AV17" s="22">
        <v>0.170980442161492</v>
      </c>
      <c r="AW17" s="22"/>
      <c r="AX17" s="22">
        <v>0.23813418428720001</v>
      </c>
      <c r="AY17" s="22"/>
      <c r="AZ17" s="22">
        <v>0.17958493503734399</v>
      </c>
      <c r="BA17" s="22">
        <v>0.31097881734410898</v>
      </c>
      <c r="BB17" s="22">
        <v>0.16205555728634999</v>
      </c>
      <c r="BC17" s="22"/>
      <c r="BD17" s="22">
        <v>0.21437885972131801</v>
      </c>
      <c r="BE17" s="22">
        <v>0.22887958947242401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E22"/>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4.4449393301512201E-2</v>
      </c>
      <c r="D9" s="17">
        <v>5.3992757520554102E-2</v>
      </c>
      <c r="E9" s="17">
        <v>3.9045877926893499E-2</v>
      </c>
      <c r="F9" s="17"/>
      <c r="G9" s="17">
        <v>3.8472089586484702E-2</v>
      </c>
      <c r="H9" s="17">
        <v>7.4052713340253207E-2</v>
      </c>
      <c r="I9" s="17">
        <v>3.3188244936250298E-2</v>
      </c>
      <c r="J9" s="17">
        <v>1.54547792472291E-2</v>
      </c>
      <c r="K9" s="17">
        <v>5.35781561053243E-2</v>
      </c>
      <c r="L9" s="17">
        <v>2.6998914854810301E-2</v>
      </c>
      <c r="M9" s="17"/>
      <c r="N9" s="17">
        <v>4.7921560818370602E-2</v>
      </c>
      <c r="O9" s="17">
        <v>2.5681646991081501E-2</v>
      </c>
      <c r="P9" s="17">
        <v>3.0096142860063201E-2</v>
      </c>
      <c r="Q9" s="17">
        <v>8.7164814536684301E-2</v>
      </c>
      <c r="R9" s="17"/>
      <c r="S9" s="17">
        <v>6.6666666666666693E-2</v>
      </c>
      <c r="T9" s="17">
        <v>3.8095238095238099E-2</v>
      </c>
      <c r="U9" s="17">
        <v>8.8235294117647106E-2</v>
      </c>
      <c r="V9" s="17">
        <v>0</v>
      </c>
      <c r="W9" s="17">
        <v>1.6949152542372899E-2</v>
      </c>
      <c r="X9" s="17">
        <v>5.0632911392405097E-2</v>
      </c>
      <c r="Y9" s="17">
        <v>2.8571428571428598E-2</v>
      </c>
      <c r="Z9" s="17">
        <v>6.9767441860465101E-2</v>
      </c>
      <c r="AA9" s="17">
        <v>4.4444444444444398E-2</v>
      </c>
      <c r="AB9" s="17"/>
      <c r="AC9" s="17">
        <v>3.6678789719367097E-2</v>
      </c>
      <c r="AD9" s="17">
        <v>4.7897942396984097E-2</v>
      </c>
      <c r="AE9" s="17">
        <v>6.231893294173E-2</v>
      </c>
      <c r="AF9" s="17"/>
      <c r="AG9" s="17">
        <v>2.7074008386955201E-2</v>
      </c>
      <c r="AH9" s="17">
        <v>5.27771866250255E-2</v>
      </c>
      <c r="AI9" s="17">
        <v>3.5355319464852202E-2</v>
      </c>
      <c r="AJ9" s="17">
        <v>0.21919825984191299</v>
      </c>
      <c r="AK9" s="17">
        <v>0.102054009104213</v>
      </c>
      <c r="AL9" s="17"/>
      <c r="AM9" s="17">
        <v>2.91709738078367E-2</v>
      </c>
      <c r="AN9" s="17">
        <v>4.1352449652819E-2</v>
      </c>
      <c r="AO9" s="17">
        <v>4.3930031828466699E-2</v>
      </c>
      <c r="AP9" s="17">
        <v>4.6960376410842102E-2</v>
      </c>
      <c r="AQ9" s="17">
        <v>9.3301069702617395E-2</v>
      </c>
      <c r="AR9" s="17"/>
      <c r="AS9" s="17">
        <v>5.1769229104508999E-2</v>
      </c>
      <c r="AT9" s="17">
        <v>3.83997489147423E-2</v>
      </c>
      <c r="AU9" s="17">
        <v>4.3689425191330102E-2</v>
      </c>
      <c r="AV9" s="17">
        <v>4.6936502788523897E-2</v>
      </c>
      <c r="AW9" s="17"/>
      <c r="AX9" s="17">
        <v>5.1119144533276303E-2</v>
      </c>
      <c r="AY9" s="17"/>
      <c r="AZ9" s="17">
        <v>5.5904117518734898E-2</v>
      </c>
      <c r="BA9" s="17">
        <v>3.4553225671276097E-2</v>
      </c>
      <c r="BB9" s="17">
        <v>4.3531367114804799E-2</v>
      </c>
      <c r="BC9" s="17"/>
      <c r="BD9" s="17">
        <v>4.8566703530832998E-2</v>
      </c>
      <c r="BE9" s="17">
        <v>4.6476399428909403E-2</v>
      </c>
    </row>
    <row r="10" spans="2:57" x14ac:dyDescent="0.35">
      <c r="B10" s="18" t="s">
        <v>106</v>
      </c>
      <c r="C10" s="17">
        <v>0.21246860049175501</v>
      </c>
      <c r="D10" s="17">
        <v>0.23363931966972901</v>
      </c>
      <c r="E10" s="17">
        <v>0.20101697354786499</v>
      </c>
      <c r="F10" s="17"/>
      <c r="G10" s="17">
        <v>0.104958698300846</v>
      </c>
      <c r="H10" s="17">
        <v>0.18404983494101601</v>
      </c>
      <c r="I10" s="17">
        <v>0.233089909883789</v>
      </c>
      <c r="J10" s="17">
        <v>0.22807483767057601</v>
      </c>
      <c r="K10" s="17">
        <v>0.25099046477339798</v>
      </c>
      <c r="L10" s="17">
        <v>0.30911879591157498</v>
      </c>
      <c r="M10" s="17"/>
      <c r="N10" s="17">
        <v>0.21200166798558001</v>
      </c>
      <c r="O10" s="17">
        <v>0.22511848364376</v>
      </c>
      <c r="P10" s="17">
        <v>0.21100903731041201</v>
      </c>
      <c r="Q10" s="17">
        <v>0.18548868351745901</v>
      </c>
      <c r="R10" s="17"/>
      <c r="S10" s="17">
        <v>0.15</v>
      </c>
      <c r="T10" s="17">
        <v>0.180952380952381</v>
      </c>
      <c r="U10" s="17">
        <v>0.23529411764705899</v>
      </c>
      <c r="V10" s="17">
        <v>0.206349206349206</v>
      </c>
      <c r="W10" s="17">
        <v>0.152542372881356</v>
      </c>
      <c r="X10" s="17">
        <v>0.177215189873418</v>
      </c>
      <c r="Y10" s="17">
        <v>0.314285714285714</v>
      </c>
      <c r="Z10" s="17">
        <v>0.13953488372093001</v>
      </c>
      <c r="AA10" s="17">
        <v>0.33333333333333298</v>
      </c>
      <c r="AB10" s="17"/>
      <c r="AC10" s="17">
        <v>0.18657700725707299</v>
      </c>
      <c r="AD10" s="17">
        <v>0.23329461923768799</v>
      </c>
      <c r="AE10" s="17">
        <v>0.25231717900438899</v>
      </c>
      <c r="AF10" s="17"/>
      <c r="AG10" s="17">
        <v>0.235328089949427</v>
      </c>
      <c r="AH10" s="17">
        <v>0.17523163470314501</v>
      </c>
      <c r="AI10" s="17">
        <v>0.26996553620237501</v>
      </c>
      <c r="AJ10" s="17">
        <v>0.18883113101711901</v>
      </c>
      <c r="AK10" s="17">
        <v>0.21347689487369501</v>
      </c>
      <c r="AL10" s="17"/>
      <c r="AM10" s="17">
        <v>0.204380907964757</v>
      </c>
      <c r="AN10" s="17">
        <v>0.22927907317833099</v>
      </c>
      <c r="AO10" s="17">
        <v>0.20510283827551601</v>
      </c>
      <c r="AP10" s="17">
        <v>0.21186771475608701</v>
      </c>
      <c r="AQ10" s="17">
        <v>8.5453988994604005E-2</v>
      </c>
      <c r="AR10" s="17"/>
      <c r="AS10" s="17">
        <v>0.19895211624218001</v>
      </c>
      <c r="AT10" s="17">
        <v>0.22194382010153299</v>
      </c>
      <c r="AU10" s="17">
        <v>0.227021557153128</v>
      </c>
      <c r="AV10" s="17">
        <v>0.193257976273562</v>
      </c>
      <c r="AW10" s="17"/>
      <c r="AX10" s="17">
        <v>0.22697583075983699</v>
      </c>
      <c r="AY10" s="17"/>
      <c r="AZ10" s="17">
        <v>0.228783989968705</v>
      </c>
      <c r="BA10" s="17">
        <v>0.18811131071661699</v>
      </c>
      <c r="BB10" s="17">
        <v>0.22469494337373699</v>
      </c>
      <c r="BC10" s="17"/>
      <c r="BD10" s="17">
        <v>0.227135883736232</v>
      </c>
      <c r="BE10" s="17">
        <v>0.207358051389501</v>
      </c>
    </row>
    <row r="11" spans="2:57" x14ac:dyDescent="0.35">
      <c r="B11" s="18" t="s">
        <v>105</v>
      </c>
      <c r="C11" s="17">
        <v>0.24652688908884099</v>
      </c>
      <c r="D11" s="17">
        <v>0.187687161524767</v>
      </c>
      <c r="E11" s="17">
        <v>0.28005921543528001</v>
      </c>
      <c r="F11" s="17"/>
      <c r="G11" s="17">
        <v>0.22141282129543099</v>
      </c>
      <c r="H11" s="17">
        <v>0.213029375388541</v>
      </c>
      <c r="I11" s="17">
        <v>0.21763353140272201</v>
      </c>
      <c r="J11" s="17">
        <v>0.25525683505220398</v>
      </c>
      <c r="K11" s="17">
        <v>0.32713037079165402</v>
      </c>
      <c r="L11" s="17">
        <v>0.367041817273422</v>
      </c>
      <c r="M11" s="17"/>
      <c r="N11" s="17">
        <v>0.240985179325473</v>
      </c>
      <c r="O11" s="17">
        <v>0.235939183295374</v>
      </c>
      <c r="P11" s="17">
        <v>0.19085359915861699</v>
      </c>
      <c r="Q11" s="17">
        <v>0.38455873647754202</v>
      </c>
      <c r="R11" s="17"/>
      <c r="S11" s="17">
        <v>0.29166666666666702</v>
      </c>
      <c r="T11" s="17">
        <v>0.22857142857142901</v>
      </c>
      <c r="U11" s="17">
        <v>0.23529411764705899</v>
      </c>
      <c r="V11" s="17">
        <v>0.238095238095238</v>
      </c>
      <c r="W11" s="17">
        <v>0.169491525423729</v>
      </c>
      <c r="X11" s="17">
        <v>0.240506329113924</v>
      </c>
      <c r="Y11" s="17">
        <v>0.27142857142857102</v>
      </c>
      <c r="Z11" s="17">
        <v>0.27906976744186002</v>
      </c>
      <c r="AA11" s="17">
        <v>0.25555555555555598</v>
      </c>
      <c r="AB11" s="17"/>
      <c r="AC11" s="17">
        <v>0.22059449870515199</v>
      </c>
      <c r="AD11" s="17">
        <v>0.26935462082200601</v>
      </c>
      <c r="AE11" s="17">
        <v>0.23793082917914299</v>
      </c>
      <c r="AF11" s="17"/>
      <c r="AG11" s="17">
        <v>0.28447495379804599</v>
      </c>
      <c r="AH11" s="17">
        <v>0.25512443351053499</v>
      </c>
      <c r="AI11" s="17">
        <v>0.25334895922824602</v>
      </c>
      <c r="AJ11" s="17">
        <v>0</v>
      </c>
      <c r="AK11" s="17">
        <v>0.160299709578858</v>
      </c>
      <c r="AL11" s="17"/>
      <c r="AM11" s="17">
        <v>0.30249891153796699</v>
      </c>
      <c r="AN11" s="17">
        <v>0.245834761632339</v>
      </c>
      <c r="AO11" s="17">
        <v>0.23986774556153301</v>
      </c>
      <c r="AP11" s="17">
        <v>0.23825803567791501</v>
      </c>
      <c r="AQ11" s="17">
        <v>0.31395521988666197</v>
      </c>
      <c r="AR11" s="17"/>
      <c r="AS11" s="17">
        <v>0.243021435450957</v>
      </c>
      <c r="AT11" s="17">
        <v>0.190218685754908</v>
      </c>
      <c r="AU11" s="17">
        <v>0.30725544281161599</v>
      </c>
      <c r="AV11" s="17">
        <v>0.29798150887107999</v>
      </c>
      <c r="AW11" s="17"/>
      <c r="AX11" s="17">
        <v>0.22575309517414899</v>
      </c>
      <c r="AY11" s="17"/>
      <c r="AZ11" s="17">
        <v>0.168768755751975</v>
      </c>
      <c r="BA11" s="17">
        <v>0.26325995397017399</v>
      </c>
      <c r="BB11" s="17">
        <v>0.29521675932815999</v>
      </c>
      <c r="BC11" s="17"/>
      <c r="BD11" s="17">
        <v>0.24203372792213099</v>
      </c>
      <c r="BE11" s="17">
        <v>0.22764640537527001</v>
      </c>
    </row>
    <row r="12" spans="2:57" x14ac:dyDescent="0.35">
      <c r="B12" s="18" t="s">
        <v>104</v>
      </c>
      <c r="C12" s="17">
        <v>0.33489900986111198</v>
      </c>
      <c r="D12" s="17">
        <v>0.35172684712184799</v>
      </c>
      <c r="E12" s="17">
        <v>0.32657711292880198</v>
      </c>
      <c r="F12" s="17"/>
      <c r="G12" s="17">
        <v>0.35696939648973203</v>
      </c>
      <c r="H12" s="17">
        <v>0.36853106524143697</v>
      </c>
      <c r="I12" s="17">
        <v>0.34104086008531598</v>
      </c>
      <c r="J12" s="17">
        <v>0.31374705338263198</v>
      </c>
      <c r="K12" s="17">
        <v>0.302669147615797</v>
      </c>
      <c r="L12" s="17">
        <v>0.24284264225057201</v>
      </c>
      <c r="M12" s="17"/>
      <c r="N12" s="17">
        <v>0.32641001835540601</v>
      </c>
      <c r="O12" s="17">
        <v>0.37588724886284097</v>
      </c>
      <c r="P12" s="17">
        <v>0.39119233730606401</v>
      </c>
      <c r="Q12" s="17">
        <v>0.18815610316950701</v>
      </c>
      <c r="R12" s="17"/>
      <c r="S12" s="17">
        <v>0.358333333333333</v>
      </c>
      <c r="T12" s="17">
        <v>0.371428571428571</v>
      </c>
      <c r="U12" s="17">
        <v>0.29411764705882398</v>
      </c>
      <c r="V12" s="17">
        <v>0.34920634920634902</v>
      </c>
      <c r="W12" s="17">
        <v>0.44067796610169502</v>
      </c>
      <c r="X12" s="17">
        <v>0.341772151898734</v>
      </c>
      <c r="Y12" s="17">
        <v>0.28571428571428598</v>
      </c>
      <c r="Z12" s="17">
        <v>0.418604651162791</v>
      </c>
      <c r="AA12" s="17">
        <v>0.211111111111111</v>
      </c>
      <c r="AB12" s="17"/>
      <c r="AC12" s="17">
        <v>0.39759022501257602</v>
      </c>
      <c r="AD12" s="17">
        <v>0.30559727637823503</v>
      </c>
      <c r="AE12" s="17">
        <v>0.28544695011457299</v>
      </c>
      <c r="AF12" s="17"/>
      <c r="AG12" s="17">
        <v>0.34312079950008401</v>
      </c>
      <c r="AH12" s="17">
        <v>0.35203914684813697</v>
      </c>
      <c r="AI12" s="17">
        <v>0.23281471025054801</v>
      </c>
      <c r="AJ12" s="17">
        <v>0</v>
      </c>
      <c r="AK12" s="17">
        <v>0.30841946319604402</v>
      </c>
      <c r="AL12" s="17"/>
      <c r="AM12" s="17">
        <v>0.35298155780911</v>
      </c>
      <c r="AN12" s="17">
        <v>0.32367327303397397</v>
      </c>
      <c r="AO12" s="17">
        <v>0.34786561061983301</v>
      </c>
      <c r="AP12" s="17">
        <v>0.31266823162980201</v>
      </c>
      <c r="AQ12" s="17">
        <v>0.299403702553585</v>
      </c>
      <c r="AR12" s="17"/>
      <c r="AS12" s="17">
        <v>0.30896935351628102</v>
      </c>
      <c r="AT12" s="17">
        <v>0.35338706682606402</v>
      </c>
      <c r="AU12" s="17">
        <v>0.33469969878408401</v>
      </c>
      <c r="AV12" s="17">
        <v>0.33702308562254901</v>
      </c>
      <c r="AW12" s="17"/>
      <c r="AX12" s="17">
        <v>0.33805419768099998</v>
      </c>
      <c r="AY12" s="17"/>
      <c r="AZ12" s="17">
        <v>0.338173842736122</v>
      </c>
      <c r="BA12" s="17">
        <v>0.36920973706155102</v>
      </c>
      <c r="BB12" s="17">
        <v>0.30146145277807102</v>
      </c>
      <c r="BC12" s="17"/>
      <c r="BD12" s="17">
        <v>0.312041475368458</v>
      </c>
      <c r="BE12" s="17">
        <v>0.34839356812546601</v>
      </c>
    </row>
    <row r="13" spans="2:57" x14ac:dyDescent="0.35">
      <c r="B13" s="18" t="s">
        <v>103</v>
      </c>
      <c r="C13" s="17">
        <v>0.14117989493376401</v>
      </c>
      <c r="D13" s="17">
        <v>0.157515132714934</v>
      </c>
      <c r="E13" s="17">
        <v>0.132236852868927</v>
      </c>
      <c r="F13" s="17"/>
      <c r="G13" s="17">
        <v>0.25247279871862999</v>
      </c>
      <c r="H13" s="17">
        <v>0.137829743675839</v>
      </c>
      <c r="I13" s="17">
        <v>0.15747831710924901</v>
      </c>
      <c r="J13" s="17">
        <v>0.179824675539557</v>
      </c>
      <c r="K13" s="17">
        <v>4.4599747858728701E-2</v>
      </c>
      <c r="L13" s="17">
        <v>0</v>
      </c>
      <c r="M13" s="17"/>
      <c r="N13" s="17">
        <v>0.15856467748963299</v>
      </c>
      <c r="O13" s="17">
        <v>0.12028836087919299</v>
      </c>
      <c r="P13" s="17">
        <v>0.155851574392708</v>
      </c>
      <c r="Q13" s="17">
        <v>9.1474231129081499E-2</v>
      </c>
      <c r="R13" s="17"/>
      <c r="S13" s="17">
        <v>0.125</v>
      </c>
      <c r="T13" s="17">
        <v>0.14285714285714299</v>
      </c>
      <c r="U13" s="17">
        <v>0.11764705882352899</v>
      </c>
      <c r="V13" s="17">
        <v>0.19047619047618999</v>
      </c>
      <c r="W13" s="17">
        <v>0.20338983050847501</v>
      </c>
      <c r="X13" s="17">
        <v>0.177215189873418</v>
      </c>
      <c r="Y13" s="17">
        <v>8.5714285714285701E-2</v>
      </c>
      <c r="Z13" s="17">
        <v>6.9767441860465101E-2</v>
      </c>
      <c r="AA13" s="17">
        <v>0.133333333333333</v>
      </c>
      <c r="AB13" s="17"/>
      <c r="AC13" s="17">
        <v>0.13561925029657401</v>
      </c>
      <c r="AD13" s="17">
        <v>0.131812280710735</v>
      </c>
      <c r="AE13" s="17">
        <v>0.112069018409354</v>
      </c>
      <c r="AF13" s="17"/>
      <c r="AG13" s="17">
        <v>0.10556942581715099</v>
      </c>
      <c r="AH13" s="17">
        <v>0.15072699251548</v>
      </c>
      <c r="AI13" s="17">
        <v>0.208515474853979</v>
      </c>
      <c r="AJ13" s="17">
        <v>0.38833271959647497</v>
      </c>
      <c r="AK13" s="17">
        <v>0.126504430395184</v>
      </c>
      <c r="AL13" s="17"/>
      <c r="AM13" s="17">
        <v>7.4158313597784103E-2</v>
      </c>
      <c r="AN13" s="17">
        <v>0.143402572168839</v>
      </c>
      <c r="AO13" s="17">
        <v>0.14386623032196399</v>
      </c>
      <c r="AP13" s="17">
        <v>0.17376068949366699</v>
      </c>
      <c r="AQ13" s="17">
        <v>0.164068779206995</v>
      </c>
      <c r="AR13" s="17"/>
      <c r="AS13" s="17">
        <v>0.15145991388644001</v>
      </c>
      <c r="AT13" s="17">
        <v>0.196050678402754</v>
      </c>
      <c r="AU13" s="17">
        <v>6.0810384671456601E-2</v>
      </c>
      <c r="AV13" s="17">
        <v>0.109075304290335</v>
      </c>
      <c r="AW13" s="17"/>
      <c r="AX13" s="17">
        <v>0.140120139154565</v>
      </c>
      <c r="AY13" s="17"/>
      <c r="AZ13" s="17">
        <v>0.17495775462725</v>
      </c>
      <c r="BA13" s="17">
        <v>0.133074916395407</v>
      </c>
      <c r="BB13" s="17">
        <v>0.11578670308686299</v>
      </c>
      <c r="BC13" s="17"/>
      <c r="BD13" s="17">
        <v>0.145931369689551</v>
      </c>
      <c r="BE13" s="17">
        <v>0.16043105863804899</v>
      </c>
    </row>
    <row r="14" spans="2:57" x14ac:dyDescent="0.35">
      <c r="B14" s="18" t="s">
        <v>81</v>
      </c>
      <c r="C14" s="17">
        <v>2.0476212323015199E-2</v>
      </c>
      <c r="D14" s="17">
        <v>1.5438781448168499E-2</v>
      </c>
      <c r="E14" s="17">
        <v>2.1063967292232699E-2</v>
      </c>
      <c r="F14" s="17"/>
      <c r="G14" s="17">
        <v>2.5714195608876202E-2</v>
      </c>
      <c r="H14" s="17">
        <v>2.2507267412914301E-2</v>
      </c>
      <c r="I14" s="17">
        <v>1.75691365826732E-2</v>
      </c>
      <c r="J14" s="17">
        <v>7.6418191078017799E-3</v>
      </c>
      <c r="K14" s="17">
        <v>2.1032112855098602E-2</v>
      </c>
      <c r="L14" s="17">
        <v>5.3997829709620498E-2</v>
      </c>
      <c r="M14" s="17"/>
      <c r="N14" s="17">
        <v>1.4116896025537701E-2</v>
      </c>
      <c r="O14" s="17">
        <v>1.70850763277508E-2</v>
      </c>
      <c r="P14" s="17">
        <v>2.0997308972137099E-2</v>
      </c>
      <c r="Q14" s="17">
        <v>6.3157431169727205E-2</v>
      </c>
      <c r="R14" s="17"/>
      <c r="S14" s="17">
        <v>8.3333333333333297E-3</v>
      </c>
      <c r="T14" s="17">
        <v>3.8095238095238099E-2</v>
      </c>
      <c r="U14" s="17">
        <v>2.9411764705882401E-2</v>
      </c>
      <c r="V14" s="17">
        <v>1.58730158730159E-2</v>
      </c>
      <c r="W14" s="17">
        <v>1.6949152542372899E-2</v>
      </c>
      <c r="X14" s="17">
        <v>1.26582278481013E-2</v>
      </c>
      <c r="Y14" s="17">
        <v>1.4285714285714299E-2</v>
      </c>
      <c r="Z14" s="17">
        <v>2.32558139534884E-2</v>
      </c>
      <c r="AA14" s="17">
        <v>2.2222222222222199E-2</v>
      </c>
      <c r="AB14" s="17"/>
      <c r="AC14" s="17">
        <v>2.2940229009256699E-2</v>
      </c>
      <c r="AD14" s="17">
        <v>1.2043260454351499E-2</v>
      </c>
      <c r="AE14" s="17">
        <v>4.9917090350811502E-2</v>
      </c>
      <c r="AF14" s="17"/>
      <c r="AG14" s="17">
        <v>4.4327225483368499E-3</v>
      </c>
      <c r="AH14" s="17">
        <v>1.4100605797677201E-2</v>
      </c>
      <c r="AI14" s="17">
        <v>0</v>
      </c>
      <c r="AJ14" s="17">
        <v>0.20363788954449299</v>
      </c>
      <c r="AK14" s="17">
        <v>8.92454928520061E-2</v>
      </c>
      <c r="AL14" s="17"/>
      <c r="AM14" s="17">
        <v>3.68093352825462E-2</v>
      </c>
      <c r="AN14" s="17">
        <v>1.64578703336965E-2</v>
      </c>
      <c r="AO14" s="17">
        <v>1.9367543392686301E-2</v>
      </c>
      <c r="AP14" s="17">
        <v>1.6484952031688E-2</v>
      </c>
      <c r="AQ14" s="17">
        <v>4.3817239655537098E-2</v>
      </c>
      <c r="AR14" s="17"/>
      <c r="AS14" s="17">
        <v>4.5827951799633698E-2</v>
      </c>
      <c r="AT14" s="17">
        <v>0</v>
      </c>
      <c r="AU14" s="17">
        <v>2.6523491388385601E-2</v>
      </c>
      <c r="AV14" s="17">
        <v>1.57256221539506E-2</v>
      </c>
      <c r="AW14" s="17"/>
      <c r="AX14" s="17">
        <v>1.7977592697172601E-2</v>
      </c>
      <c r="AY14" s="17"/>
      <c r="AZ14" s="17">
        <v>3.3411539397211899E-2</v>
      </c>
      <c r="BA14" s="17">
        <v>1.17908561849742E-2</v>
      </c>
      <c r="BB14" s="17">
        <v>1.9308774318363701E-2</v>
      </c>
      <c r="BC14" s="17"/>
      <c r="BD14" s="17">
        <v>2.4290839752794901E-2</v>
      </c>
      <c r="BE14" s="17">
        <v>9.6945170428046901E-3</v>
      </c>
    </row>
    <row r="15" spans="2:57" x14ac:dyDescent="0.35">
      <c r="B15" s="18" t="s">
        <v>109</v>
      </c>
      <c r="C15" s="21">
        <v>0.25691799379326702</v>
      </c>
      <c r="D15" s="21">
        <v>0.287632077190283</v>
      </c>
      <c r="E15" s="21">
        <v>0.240062851474758</v>
      </c>
      <c r="F15" s="21"/>
      <c r="G15" s="21">
        <v>0.14343078788733099</v>
      </c>
      <c r="H15" s="21">
        <v>0.258102548281269</v>
      </c>
      <c r="I15" s="21">
        <v>0.26627815482003903</v>
      </c>
      <c r="J15" s="21">
        <v>0.243529616917805</v>
      </c>
      <c r="K15" s="21">
        <v>0.304568620878722</v>
      </c>
      <c r="L15" s="21">
        <v>0.33611771076638502</v>
      </c>
      <c r="M15" s="21"/>
      <c r="N15" s="21">
        <v>0.25992322880395002</v>
      </c>
      <c r="O15" s="21">
        <v>0.25080013063484102</v>
      </c>
      <c r="P15" s="21">
        <v>0.241105180170475</v>
      </c>
      <c r="Q15" s="21">
        <v>0.27265349805414302</v>
      </c>
      <c r="R15" s="21"/>
      <c r="S15" s="21">
        <v>0.21666666666666701</v>
      </c>
      <c r="T15" s="21">
        <v>0.21904761904761899</v>
      </c>
      <c r="U15" s="21">
        <v>0.32352941176470601</v>
      </c>
      <c r="V15" s="21">
        <v>0.206349206349206</v>
      </c>
      <c r="W15" s="21">
        <v>0.169491525423729</v>
      </c>
      <c r="X15" s="21">
        <v>0.227848101265823</v>
      </c>
      <c r="Y15" s="21">
        <v>0.34285714285714303</v>
      </c>
      <c r="Z15" s="21">
        <v>0.209302325581395</v>
      </c>
      <c r="AA15" s="21">
        <v>0.37777777777777799</v>
      </c>
      <c r="AB15" s="21"/>
      <c r="AC15" s="21">
        <v>0.22325579697643999</v>
      </c>
      <c r="AD15" s="21">
        <v>0.28119256163467199</v>
      </c>
      <c r="AE15" s="21">
        <v>0.31463611194611901</v>
      </c>
      <c r="AF15" s="21"/>
      <c r="AG15" s="21">
        <v>0.26240209833638301</v>
      </c>
      <c r="AH15" s="21">
        <v>0.22800882132817099</v>
      </c>
      <c r="AI15" s="21">
        <v>0.305320855667227</v>
      </c>
      <c r="AJ15" s="21">
        <v>0.408029390859032</v>
      </c>
      <c r="AK15" s="21">
        <v>0.31553090397790801</v>
      </c>
      <c r="AL15" s="21"/>
      <c r="AM15" s="21">
        <v>0.23355188177259301</v>
      </c>
      <c r="AN15" s="21">
        <v>0.27063152283115</v>
      </c>
      <c r="AO15" s="21">
        <v>0.24903287010398301</v>
      </c>
      <c r="AP15" s="21">
        <v>0.25882809116692901</v>
      </c>
      <c r="AQ15" s="21">
        <v>0.178755058697221</v>
      </c>
      <c r="AR15" s="21"/>
      <c r="AS15" s="21">
        <v>0.250721345346689</v>
      </c>
      <c r="AT15" s="21">
        <v>0.26034356901627498</v>
      </c>
      <c r="AU15" s="21">
        <v>0.27071098234445901</v>
      </c>
      <c r="AV15" s="21">
        <v>0.24019447906208499</v>
      </c>
      <c r="AW15" s="21"/>
      <c r="AX15" s="21">
        <v>0.278094975293114</v>
      </c>
      <c r="AY15" s="21"/>
      <c r="AZ15" s="21">
        <v>0.28468810748744</v>
      </c>
      <c r="BA15" s="21">
        <v>0.22266453638789299</v>
      </c>
      <c r="BB15" s="21">
        <v>0.26822631048854201</v>
      </c>
      <c r="BC15" s="21"/>
      <c r="BD15" s="21">
        <v>0.27570258726706498</v>
      </c>
      <c r="BE15" s="21">
        <v>0.25383445081841</v>
      </c>
    </row>
    <row r="16" spans="2:57" x14ac:dyDescent="0.35">
      <c r="B16" s="18" t="s">
        <v>108</v>
      </c>
      <c r="C16" s="21">
        <v>0.47607890479487602</v>
      </c>
      <c r="D16" s="21">
        <v>0.50924197983678199</v>
      </c>
      <c r="E16" s="21">
        <v>0.45881396579772898</v>
      </c>
      <c r="F16" s="21"/>
      <c r="G16" s="21">
        <v>0.60944219520836196</v>
      </c>
      <c r="H16" s="21">
        <v>0.50636080891727597</v>
      </c>
      <c r="I16" s="21">
        <v>0.49851917719456501</v>
      </c>
      <c r="J16" s="21">
        <v>0.49357172892218898</v>
      </c>
      <c r="K16" s="21">
        <v>0.347268895474526</v>
      </c>
      <c r="L16" s="21">
        <v>0.24284264225057201</v>
      </c>
      <c r="M16" s="21"/>
      <c r="N16" s="21">
        <v>0.48497469584503899</v>
      </c>
      <c r="O16" s="21">
        <v>0.49617560974203401</v>
      </c>
      <c r="P16" s="21">
        <v>0.54704391169877098</v>
      </c>
      <c r="Q16" s="21">
        <v>0.27963033429858802</v>
      </c>
      <c r="R16" s="21"/>
      <c r="S16" s="21">
        <v>0.483333333333333</v>
      </c>
      <c r="T16" s="21">
        <v>0.51428571428571401</v>
      </c>
      <c r="U16" s="21">
        <v>0.41176470588235298</v>
      </c>
      <c r="V16" s="21">
        <v>0.53968253968253999</v>
      </c>
      <c r="W16" s="21">
        <v>0.644067796610169</v>
      </c>
      <c r="X16" s="21">
        <v>0.518987341772152</v>
      </c>
      <c r="Y16" s="21">
        <v>0.371428571428571</v>
      </c>
      <c r="Z16" s="21">
        <v>0.48837209302325602</v>
      </c>
      <c r="AA16" s="21">
        <v>0.344444444444444</v>
      </c>
      <c r="AB16" s="21"/>
      <c r="AC16" s="21">
        <v>0.53320947530915097</v>
      </c>
      <c r="AD16" s="21">
        <v>0.43740955708897</v>
      </c>
      <c r="AE16" s="21">
        <v>0.39751596852392701</v>
      </c>
      <c r="AF16" s="21"/>
      <c r="AG16" s="21">
        <v>0.44869022531723401</v>
      </c>
      <c r="AH16" s="21">
        <v>0.50276613936361703</v>
      </c>
      <c r="AI16" s="21">
        <v>0.44133018510452598</v>
      </c>
      <c r="AJ16" s="21">
        <v>0.38833271959647497</v>
      </c>
      <c r="AK16" s="21">
        <v>0.43492389359122802</v>
      </c>
      <c r="AL16" s="21"/>
      <c r="AM16" s="21">
        <v>0.42713987140689402</v>
      </c>
      <c r="AN16" s="21">
        <v>0.46707584520281398</v>
      </c>
      <c r="AO16" s="21">
        <v>0.491731840941797</v>
      </c>
      <c r="AP16" s="21">
        <v>0.48642892112346803</v>
      </c>
      <c r="AQ16" s="21">
        <v>0.46347248176057898</v>
      </c>
      <c r="AR16" s="21"/>
      <c r="AS16" s="21">
        <v>0.46042926740272</v>
      </c>
      <c r="AT16" s="21">
        <v>0.54943774522881705</v>
      </c>
      <c r="AU16" s="21">
        <v>0.39551008345554001</v>
      </c>
      <c r="AV16" s="21">
        <v>0.44609838991288397</v>
      </c>
      <c r="AW16" s="21"/>
      <c r="AX16" s="21">
        <v>0.47817433683556498</v>
      </c>
      <c r="AY16" s="21"/>
      <c r="AZ16" s="21">
        <v>0.51313159736337299</v>
      </c>
      <c r="BA16" s="21">
        <v>0.50228465345695805</v>
      </c>
      <c r="BB16" s="21">
        <v>0.41724815586493402</v>
      </c>
      <c r="BC16" s="21"/>
      <c r="BD16" s="21">
        <v>0.457972845058009</v>
      </c>
      <c r="BE16" s="21">
        <v>0.50882462676351503</v>
      </c>
    </row>
    <row r="17" spans="2:57" x14ac:dyDescent="0.35">
      <c r="B17" s="18" t="s">
        <v>110</v>
      </c>
      <c r="C17" s="22">
        <v>0.219160911001609</v>
      </c>
      <c r="D17" s="22">
        <v>0.22160990264649899</v>
      </c>
      <c r="E17" s="22">
        <v>0.21875111432297101</v>
      </c>
      <c r="F17" s="22"/>
      <c r="G17" s="22">
        <v>0.46601140732103102</v>
      </c>
      <c r="H17" s="22">
        <v>0.24825826063600701</v>
      </c>
      <c r="I17" s="22">
        <v>0.23224102237452601</v>
      </c>
      <c r="J17" s="22">
        <v>0.25004211200438298</v>
      </c>
      <c r="K17" s="22">
        <v>4.2700274595803799E-2</v>
      </c>
      <c r="L17" s="22">
        <v>-9.3275068515813006E-2</v>
      </c>
      <c r="M17" s="22"/>
      <c r="N17" s="22">
        <v>0.225051467041089</v>
      </c>
      <c r="O17" s="22">
        <v>0.24537547910719301</v>
      </c>
      <c r="P17" s="22">
        <v>0.30593873152829598</v>
      </c>
      <c r="Q17" s="22">
        <v>6.9768362444449002E-3</v>
      </c>
      <c r="R17" s="22"/>
      <c r="S17" s="22">
        <v>0.266666666666667</v>
      </c>
      <c r="T17" s="22">
        <v>0.29523809523809502</v>
      </c>
      <c r="U17" s="22">
        <v>8.8235294117646995E-2</v>
      </c>
      <c r="V17" s="22">
        <v>0.33333333333333298</v>
      </c>
      <c r="W17" s="22">
        <v>0.47457627118644102</v>
      </c>
      <c r="X17" s="22">
        <v>0.291139240506329</v>
      </c>
      <c r="Y17" s="22">
        <v>2.8571428571428501E-2</v>
      </c>
      <c r="Z17" s="22">
        <v>0.27906976744186002</v>
      </c>
      <c r="AA17" s="22">
        <v>-3.3333333333333402E-2</v>
      </c>
      <c r="AB17" s="22"/>
      <c r="AC17" s="22">
        <v>0.30995367833270998</v>
      </c>
      <c r="AD17" s="22">
        <v>0.15621699545429699</v>
      </c>
      <c r="AE17" s="22">
        <v>8.2879856577807803E-2</v>
      </c>
      <c r="AF17" s="22"/>
      <c r="AG17" s="22">
        <v>0.18628812698085201</v>
      </c>
      <c r="AH17" s="22">
        <v>0.27475731803544701</v>
      </c>
      <c r="AI17" s="22">
        <v>0.13600932943729899</v>
      </c>
      <c r="AJ17" s="22">
        <v>-1.96966712625565E-2</v>
      </c>
      <c r="AK17" s="22">
        <v>0.11939298961332</v>
      </c>
      <c r="AL17" s="22"/>
      <c r="AM17" s="22">
        <v>0.19358798963430099</v>
      </c>
      <c r="AN17" s="22">
        <v>0.19644432237166401</v>
      </c>
      <c r="AO17" s="22">
        <v>0.242698970837814</v>
      </c>
      <c r="AP17" s="22">
        <v>0.22760082995653899</v>
      </c>
      <c r="AQ17" s="22">
        <v>0.28471742306335801</v>
      </c>
      <c r="AR17" s="22"/>
      <c r="AS17" s="22">
        <v>0.209707922056031</v>
      </c>
      <c r="AT17" s="22">
        <v>0.28909417621254202</v>
      </c>
      <c r="AU17" s="22">
        <v>0.124799101111082</v>
      </c>
      <c r="AV17" s="22">
        <v>0.20590391085079801</v>
      </c>
      <c r="AW17" s="22"/>
      <c r="AX17" s="22">
        <v>0.20007936154245101</v>
      </c>
      <c r="AY17" s="22"/>
      <c r="AZ17" s="22">
        <v>0.22844348987593299</v>
      </c>
      <c r="BA17" s="22">
        <v>0.27962011706906498</v>
      </c>
      <c r="BB17" s="22">
        <v>0.14902184537639299</v>
      </c>
      <c r="BC17" s="22"/>
      <c r="BD17" s="22">
        <v>0.182270257790944</v>
      </c>
      <c r="BE17" s="22">
        <v>0.25499017594510498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E22"/>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4.1032716749751702E-2</v>
      </c>
      <c r="D9" s="17">
        <v>4.0813358873043097E-2</v>
      </c>
      <c r="E9" s="17">
        <v>4.1354653786729E-2</v>
      </c>
      <c r="F9" s="17"/>
      <c r="G9" s="17">
        <v>9.1320072646240896E-2</v>
      </c>
      <c r="H9" s="17">
        <v>5.6044052746645798E-2</v>
      </c>
      <c r="I9" s="17">
        <v>3.8161197218128599E-2</v>
      </c>
      <c r="J9" s="17">
        <v>2.3506029513791198E-2</v>
      </c>
      <c r="K9" s="17">
        <v>1.7976012260299001E-2</v>
      </c>
      <c r="L9" s="17">
        <v>0</v>
      </c>
      <c r="M9" s="17"/>
      <c r="N9" s="17">
        <v>4.4451718320274898E-2</v>
      </c>
      <c r="O9" s="17">
        <v>2.59220916136574E-2</v>
      </c>
      <c r="P9" s="17">
        <v>3.7342500984113E-2</v>
      </c>
      <c r="Q9" s="17">
        <v>7.0171097031051705E-2</v>
      </c>
      <c r="R9" s="17"/>
      <c r="S9" s="17">
        <v>3.3333333333333298E-2</v>
      </c>
      <c r="T9" s="17">
        <v>3.8095238095238099E-2</v>
      </c>
      <c r="U9" s="17">
        <v>0</v>
      </c>
      <c r="V9" s="17">
        <v>0</v>
      </c>
      <c r="W9" s="17">
        <v>5.0847457627118599E-2</v>
      </c>
      <c r="X9" s="17">
        <v>0</v>
      </c>
      <c r="Y9" s="17">
        <v>8.5714285714285701E-2</v>
      </c>
      <c r="Z9" s="17">
        <v>0.13953488372093001</v>
      </c>
      <c r="AA9" s="17">
        <v>7.7777777777777807E-2</v>
      </c>
      <c r="AB9" s="17"/>
      <c r="AC9" s="17">
        <v>1.2192900983031701E-2</v>
      </c>
      <c r="AD9" s="17">
        <v>5.0342968125123497E-2</v>
      </c>
      <c r="AE9" s="17">
        <v>5.2365278706782897E-2</v>
      </c>
      <c r="AF9" s="17"/>
      <c r="AG9" s="17">
        <v>2.9184406689215001E-2</v>
      </c>
      <c r="AH9" s="17">
        <v>4.88845558551727E-2</v>
      </c>
      <c r="AI9" s="17">
        <v>4.0616052837528997E-2</v>
      </c>
      <c r="AJ9" s="17">
        <v>0.20363788954449299</v>
      </c>
      <c r="AK9" s="17">
        <v>6.0015052377368101E-2</v>
      </c>
      <c r="AL9" s="17"/>
      <c r="AM9" s="17">
        <v>4.88188697016399E-2</v>
      </c>
      <c r="AN9" s="17">
        <v>1.6619957183053102E-2</v>
      </c>
      <c r="AO9" s="17">
        <v>4.9978881753278498E-2</v>
      </c>
      <c r="AP9" s="17">
        <v>4.1647689030381997E-2</v>
      </c>
      <c r="AQ9" s="17">
        <v>0.12634519855562801</v>
      </c>
      <c r="AR9" s="17"/>
      <c r="AS9" s="17">
        <v>6.2003416701215203E-2</v>
      </c>
      <c r="AT9" s="17">
        <v>3.45242046679314E-2</v>
      </c>
      <c r="AU9" s="17">
        <v>1.85040550849635E-2</v>
      </c>
      <c r="AV9" s="17">
        <v>5.1688640360001599E-2</v>
      </c>
      <c r="AW9" s="17"/>
      <c r="AX9" s="17">
        <v>4.3426516116536702E-2</v>
      </c>
      <c r="AY9" s="17"/>
      <c r="AZ9" s="17">
        <v>6.6975451465248206E-2</v>
      </c>
      <c r="BA9" s="17">
        <v>3.68693877219037E-2</v>
      </c>
      <c r="BB9" s="17">
        <v>1.7110487498896699E-2</v>
      </c>
      <c r="BC9" s="17"/>
      <c r="BD9" s="17">
        <v>6.1384644012847503E-2</v>
      </c>
      <c r="BE9" s="17">
        <v>2.9379481912429301E-2</v>
      </c>
    </row>
    <row r="10" spans="2:57" x14ac:dyDescent="0.35">
      <c r="B10" s="18" t="s">
        <v>106</v>
      </c>
      <c r="C10" s="17">
        <v>0.14041275262612701</v>
      </c>
      <c r="D10" s="17">
        <v>0.12730955521189199</v>
      </c>
      <c r="E10" s="17">
        <v>0.14407713954781501</v>
      </c>
      <c r="F10" s="17"/>
      <c r="G10" s="17">
        <v>0.23352690276278701</v>
      </c>
      <c r="H10" s="17">
        <v>0.154562326996422</v>
      </c>
      <c r="I10" s="17">
        <v>0.15492794101076399</v>
      </c>
      <c r="J10" s="17">
        <v>0.12757306779041599</v>
      </c>
      <c r="K10" s="17">
        <v>4.8552166732018898E-2</v>
      </c>
      <c r="L10" s="17">
        <v>0.104535008894314</v>
      </c>
      <c r="M10" s="17"/>
      <c r="N10" s="17">
        <v>0.11971766565392</v>
      </c>
      <c r="O10" s="17">
        <v>0.14031483139603901</v>
      </c>
      <c r="P10" s="17">
        <v>0.20336323622601499</v>
      </c>
      <c r="Q10" s="17">
        <v>0.153509218891906</v>
      </c>
      <c r="R10" s="17"/>
      <c r="S10" s="17">
        <v>0.116666666666667</v>
      </c>
      <c r="T10" s="17">
        <v>0.14285714285714299</v>
      </c>
      <c r="U10" s="17">
        <v>0.14705882352941199</v>
      </c>
      <c r="V10" s="17">
        <v>0.11111111111111099</v>
      </c>
      <c r="W10" s="17">
        <v>0.169491525423729</v>
      </c>
      <c r="X10" s="17">
        <v>0.177215189873418</v>
      </c>
      <c r="Y10" s="17">
        <v>0.128571428571429</v>
      </c>
      <c r="Z10" s="17">
        <v>0.232558139534884</v>
      </c>
      <c r="AA10" s="17">
        <v>0.11111111111111099</v>
      </c>
      <c r="AB10" s="17"/>
      <c r="AC10" s="17">
        <v>0.113833547735866</v>
      </c>
      <c r="AD10" s="17">
        <v>0.149582046464695</v>
      </c>
      <c r="AE10" s="17">
        <v>0.163446417235241</v>
      </c>
      <c r="AF10" s="17"/>
      <c r="AG10" s="17">
        <v>0.102456592887967</v>
      </c>
      <c r="AH10" s="17">
        <v>0.155981703619754</v>
      </c>
      <c r="AI10" s="17">
        <v>0.12615673076190301</v>
      </c>
      <c r="AJ10" s="17">
        <v>0</v>
      </c>
      <c r="AK10" s="17">
        <v>0.16880680461445099</v>
      </c>
      <c r="AL10" s="17"/>
      <c r="AM10" s="17">
        <v>0.15652771526898601</v>
      </c>
      <c r="AN10" s="17">
        <v>0.12544248941485101</v>
      </c>
      <c r="AO10" s="17">
        <v>0.12441706559344499</v>
      </c>
      <c r="AP10" s="17">
        <v>0.153293572556606</v>
      </c>
      <c r="AQ10" s="17">
        <v>0.128072996142713</v>
      </c>
      <c r="AR10" s="17"/>
      <c r="AS10" s="17">
        <v>0.146411750764295</v>
      </c>
      <c r="AT10" s="17">
        <v>0.14488288861318699</v>
      </c>
      <c r="AU10" s="17">
        <v>0.14568219253953599</v>
      </c>
      <c r="AV10" s="17">
        <v>0.112174446105358</v>
      </c>
      <c r="AW10" s="17"/>
      <c r="AX10" s="17">
        <v>0.136001018951799</v>
      </c>
      <c r="AY10" s="17"/>
      <c r="AZ10" s="17">
        <v>0.17000988301608</v>
      </c>
      <c r="BA10" s="17">
        <v>0.136530477143605</v>
      </c>
      <c r="BB10" s="17">
        <v>0.114913021492065</v>
      </c>
      <c r="BC10" s="17"/>
      <c r="BD10" s="17">
        <v>0.152824004196217</v>
      </c>
      <c r="BE10" s="17">
        <v>0.124566427562513</v>
      </c>
    </row>
    <row r="11" spans="2:57" x14ac:dyDescent="0.35">
      <c r="B11" s="18" t="s">
        <v>105</v>
      </c>
      <c r="C11" s="17">
        <v>0.225461154900508</v>
      </c>
      <c r="D11" s="17">
        <v>0.21655503935940301</v>
      </c>
      <c r="E11" s="17">
        <v>0.23175899004344699</v>
      </c>
      <c r="F11" s="17"/>
      <c r="G11" s="17">
        <v>0.17879580547287499</v>
      </c>
      <c r="H11" s="17">
        <v>0.22815264875838701</v>
      </c>
      <c r="I11" s="17">
        <v>0.206548981531466</v>
      </c>
      <c r="J11" s="17">
        <v>0.21893401131828599</v>
      </c>
      <c r="K11" s="17">
        <v>0.25430572503305698</v>
      </c>
      <c r="L11" s="17">
        <v>0.33648671902273802</v>
      </c>
      <c r="M11" s="17"/>
      <c r="N11" s="17">
        <v>0.22448279843844701</v>
      </c>
      <c r="O11" s="17">
        <v>0.23601341214655999</v>
      </c>
      <c r="P11" s="17">
        <v>0.18258256615597099</v>
      </c>
      <c r="Q11" s="17">
        <v>0.28297516438977299</v>
      </c>
      <c r="R11" s="17"/>
      <c r="S11" s="17">
        <v>0.29166666666666702</v>
      </c>
      <c r="T11" s="17">
        <v>0.238095238095238</v>
      </c>
      <c r="U11" s="17">
        <v>0.14705882352941199</v>
      </c>
      <c r="V11" s="17">
        <v>0.26984126984126999</v>
      </c>
      <c r="W11" s="17">
        <v>0.22033898305084701</v>
      </c>
      <c r="X11" s="17">
        <v>0.164556962025316</v>
      </c>
      <c r="Y11" s="17">
        <v>0.25714285714285701</v>
      </c>
      <c r="Z11" s="17">
        <v>0.209302325581395</v>
      </c>
      <c r="AA11" s="17">
        <v>0.18888888888888899</v>
      </c>
      <c r="AB11" s="17"/>
      <c r="AC11" s="17">
        <v>0.24957970533735399</v>
      </c>
      <c r="AD11" s="17">
        <v>0.21913756399404499</v>
      </c>
      <c r="AE11" s="17">
        <v>0.21335740983939</v>
      </c>
      <c r="AF11" s="17"/>
      <c r="AG11" s="17">
        <v>0.25113387863662301</v>
      </c>
      <c r="AH11" s="17">
        <v>0.22195106262533501</v>
      </c>
      <c r="AI11" s="17">
        <v>0.22476291952170999</v>
      </c>
      <c r="AJ11" s="17">
        <v>0.20363788954449299</v>
      </c>
      <c r="AK11" s="17">
        <v>0.172939329458523</v>
      </c>
      <c r="AL11" s="17"/>
      <c r="AM11" s="17">
        <v>0.344734927189917</v>
      </c>
      <c r="AN11" s="17">
        <v>0.241613561263538</v>
      </c>
      <c r="AO11" s="17">
        <v>0.23632542603742901</v>
      </c>
      <c r="AP11" s="17">
        <v>0.18248005487011301</v>
      </c>
      <c r="AQ11" s="17">
        <v>0.18967215263200499</v>
      </c>
      <c r="AR11" s="17"/>
      <c r="AS11" s="17">
        <v>0.207387278408874</v>
      </c>
      <c r="AT11" s="17">
        <v>0.19686129821742199</v>
      </c>
      <c r="AU11" s="17">
        <v>0.23886920959109001</v>
      </c>
      <c r="AV11" s="17">
        <v>0.30442966615436401</v>
      </c>
      <c r="AW11" s="17"/>
      <c r="AX11" s="17">
        <v>0.22768573685284299</v>
      </c>
      <c r="AY11" s="17"/>
      <c r="AZ11" s="17">
        <v>0.226930607881141</v>
      </c>
      <c r="BA11" s="17">
        <v>0.236772520717039</v>
      </c>
      <c r="BB11" s="17">
        <v>0.197061435380948</v>
      </c>
      <c r="BC11" s="17"/>
      <c r="BD11" s="17">
        <v>0.21064985730438399</v>
      </c>
      <c r="BE11" s="17">
        <v>0.231196934840254</v>
      </c>
    </row>
    <row r="12" spans="2:57" x14ac:dyDescent="0.35">
      <c r="B12" s="18" t="s">
        <v>104</v>
      </c>
      <c r="C12" s="17">
        <v>0.415569853152572</v>
      </c>
      <c r="D12" s="17">
        <v>0.40117569151357901</v>
      </c>
      <c r="E12" s="17">
        <v>0.42598911230185399</v>
      </c>
      <c r="F12" s="17"/>
      <c r="G12" s="17">
        <v>0.35753156674985997</v>
      </c>
      <c r="H12" s="17">
        <v>0.37499017279083102</v>
      </c>
      <c r="I12" s="17">
        <v>0.42877454628432499</v>
      </c>
      <c r="J12" s="17">
        <v>0.39001730829431103</v>
      </c>
      <c r="K12" s="17">
        <v>0.540946056467283</v>
      </c>
      <c r="L12" s="17">
        <v>0.42152276394636001</v>
      </c>
      <c r="M12" s="17"/>
      <c r="N12" s="17">
        <v>0.44300659168291001</v>
      </c>
      <c r="O12" s="17">
        <v>0.40850358958261901</v>
      </c>
      <c r="P12" s="17">
        <v>0.36556449578394901</v>
      </c>
      <c r="Q12" s="17">
        <v>0.36749801165748203</v>
      </c>
      <c r="R12" s="17"/>
      <c r="S12" s="17">
        <v>0.41666666666666702</v>
      </c>
      <c r="T12" s="17">
        <v>0.35238095238095202</v>
      </c>
      <c r="U12" s="17">
        <v>0.47058823529411797</v>
      </c>
      <c r="V12" s="17">
        <v>0.46031746031746001</v>
      </c>
      <c r="W12" s="17">
        <v>0.40677966101694901</v>
      </c>
      <c r="X12" s="17">
        <v>0.417721518987342</v>
      </c>
      <c r="Y12" s="17">
        <v>0.41428571428571398</v>
      </c>
      <c r="Z12" s="17">
        <v>0.372093023255814</v>
      </c>
      <c r="AA12" s="17">
        <v>0.43333333333333302</v>
      </c>
      <c r="AB12" s="17"/>
      <c r="AC12" s="17">
        <v>0.43599331688065801</v>
      </c>
      <c r="AD12" s="17">
        <v>0.41142722434537898</v>
      </c>
      <c r="AE12" s="17">
        <v>0.41851210494421098</v>
      </c>
      <c r="AF12" s="17"/>
      <c r="AG12" s="17">
        <v>0.43231626180907901</v>
      </c>
      <c r="AH12" s="17">
        <v>0.41030746274963797</v>
      </c>
      <c r="AI12" s="17">
        <v>0.56434719351043505</v>
      </c>
      <c r="AJ12" s="17">
        <v>0</v>
      </c>
      <c r="AK12" s="17">
        <v>0.402561162392093</v>
      </c>
      <c r="AL12" s="17"/>
      <c r="AM12" s="17">
        <v>0.328037897843656</v>
      </c>
      <c r="AN12" s="17">
        <v>0.46254197423385102</v>
      </c>
      <c r="AO12" s="17">
        <v>0.40430948481696999</v>
      </c>
      <c r="AP12" s="17">
        <v>0.43953573273770002</v>
      </c>
      <c r="AQ12" s="17">
        <v>0.30346085437354198</v>
      </c>
      <c r="AR12" s="17"/>
      <c r="AS12" s="17">
        <v>0.41517124568139402</v>
      </c>
      <c r="AT12" s="17">
        <v>0.41552095260228999</v>
      </c>
      <c r="AU12" s="17">
        <v>0.45460354014544602</v>
      </c>
      <c r="AV12" s="17">
        <v>0.36125841706197698</v>
      </c>
      <c r="AW12" s="17"/>
      <c r="AX12" s="17">
        <v>0.41038851775058899</v>
      </c>
      <c r="AY12" s="17"/>
      <c r="AZ12" s="17">
        <v>0.38929839144290301</v>
      </c>
      <c r="BA12" s="17">
        <v>0.40286414218317201</v>
      </c>
      <c r="BB12" s="17">
        <v>0.46680257250769103</v>
      </c>
      <c r="BC12" s="17"/>
      <c r="BD12" s="17">
        <v>0.42124140678925198</v>
      </c>
      <c r="BE12" s="17">
        <v>0.41718708351152201</v>
      </c>
    </row>
    <row r="13" spans="2:57" x14ac:dyDescent="0.35">
      <c r="B13" s="18" t="s">
        <v>103</v>
      </c>
      <c r="C13" s="17">
        <v>0.165663051887041</v>
      </c>
      <c r="D13" s="17">
        <v>0.209944620317843</v>
      </c>
      <c r="E13" s="17">
        <v>0.14039971702159901</v>
      </c>
      <c r="F13" s="17"/>
      <c r="G13" s="17">
        <v>0.124458863742246</v>
      </c>
      <c r="H13" s="17">
        <v>0.181495425447388</v>
      </c>
      <c r="I13" s="17">
        <v>0.154018197372643</v>
      </c>
      <c r="J13" s="17">
        <v>0.230900171394816</v>
      </c>
      <c r="K13" s="17">
        <v>0.12716666632802001</v>
      </c>
      <c r="L13" s="17">
        <v>0.110456593281778</v>
      </c>
      <c r="M13" s="17"/>
      <c r="N13" s="17">
        <v>0.16242566437849401</v>
      </c>
      <c r="O13" s="17">
        <v>0.17669972888761601</v>
      </c>
      <c r="P13" s="17">
        <v>0.18105105798988899</v>
      </c>
      <c r="Q13" s="17">
        <v>0.110906355903993</v>
      </c>
      <c r="R13" s="17"/>
      <c r="S13" s="17">
        <v>0.133333333333333</v>
      </c>
      <c r="T13" s="17">
        <v>0.2</v>
      </c>
      <c r="U13" s="17">
        <v>0.20588235294117599</v>
      </c>
      <c r="V13" s="17">
        <v>0.158730158730159</v>
      </c>
      <c r="W13" s="17">
        <v>0.152542372881356</v>
      </c>
      <c r="X13" s="17">
        <v>0.240506329113924</v>
      </c>
      <c r="Y13" s="17">
        <v>0.114285714285714</v>
      </c>
      <c r="Z13" s="17">
        <v>4.6511627906976702E-2</v>
      </c>
      <c r="AA13" s="17">
        <v>0.16666666666666699</v>
      </c>
      <c r="AB13" s="17"/>
      <c r="AC13" s="17">
        <v>0.169270969324474</v>
      </c>
      <c r="AD13" s="17">
        <v>0.16122613128139801</v>
      </c>
      <c r="AE13" s="17">
        <v>0.13839482513732401</v>
      </c>
      <c r="AF13" s="17"/>
      <c r="AG13" s="17">
        <v>0.17570470186179901</v>
      </c>
      <c r="AH13" s="17">
        <v>0.15626981060831199</v>
      </c>
      <c r="AI13" s="17">
        <v>4.4117103368422603E-2</v>
      </c>
      <c r="AJ13" s="17">
        <v>0.59272422091101395</v>
      </c>
      <c r="AK13" s="17">
        <v>0.15168339411784301</v>
      </c>
      <c r="AL13" s="17"/>
      <c r="AM13" s="17">
        <v>0.103475922354528</v>
      </c>
      <c r="AN13" s="17">
        <v>0.153782017904708</v>
      </c>
      <c r="AO13" s="17">
        <v>0.16941680165304901</v>
      </c>
      <c r="AP13" s="17">
        <v>0.17206652310169099</v>
      </c>
      <c r="AQ13" s="17">
        <v>0.252448798296112</v>
      </c>
      <c r="AR13" s="17"/>
      <c r="AS13" s="17">
        <v>0.15236322579417</v>
      </c>
      <c r="AT13" s="17">
        <v>0.20026601760159299</v>
      </c>
      <c r="AU13" s="17">
        <v>0.128623120438672</v>
      </c>
      <c r="AV13" s="17">
        <v>0.160407610837625</v>
      </c>
      <c r="AW13" s="17"/>
      <c r="AX13" s="17">
        <v>0.16755686822427601</v>
      </c>
      <c r="AY13" s="17"/>
      <c r="AZ13" s="17">
        <v>0.123112092288617</v>
      </c>
      <c r="BA13" s="17">
        <v>0.18696347223428</v>
      </c>
      <c r="BB13" s="17">
        <v>0.18882745639417101</v>
      </c>
      <c r="BC13" s="17"/>
      <c r="BD13" s="17">
        <v>0.14353842872210801</v>
      </c>
      <c r="BE13" s="17">
        <v>0.19135937671573999</v>
      </c>
    </row>
    <row r="14" spans="2:57" x14ac:dyDescent="0.35">
      <c r="B14" s="18" t="s">
        <v>81</v>
      </c>
      <c r="C14" s="17">
        <v>1.1860470684000099E-2</v>
      </c>
      <c r="D14" s="17">
        <v>4.2017347242390502E-3</v>
      </c>
      <c r="E14" s="17">
        <v>1.64203872985558E-2</v>
      </c>
      <c r="F14" s="17"/>
      <c r="G14" s="17">
        <v>1.43667886259912E-2</v>
      </c>
      <c r="H14" s="17">
        <v>4.75537326032624E-3</v>
      </c>
      <c r="I14" s="17">
        <v>1.75691365826732E-2</v>
      </c>
      <c r="J14" s="17">
        <v>9.0694116883801301E-3</v>
      </c>
      <c r="K14" s="17">
        <v>1.1053373179321899E-2</v>
      </c>
      <c r="L14" s="17">
        <v>2.6998914854810301E-2</v>
      </c>
      <c r="M14" s="17"/>
      <c r="N14" s="17">
        <v>5.9155615259544299E-3</v>
      </c>
      <c r="O14" s="17">
        <v>1.25463463735096E-2</v>
      </c>
      <c r="P14" s="17">
        <v>3.0096142860063201E-2</v>
      </c>
      <c r="Q14" s="17">
        <v>1.49401521257943E-2</v>
      </c>
      <c r="R14" s="17"/>
      <c r="S14" s="17">
        <v>8.3333333333333297E-3</v>
      </c>
      <c r="T14" s="17">
        <v>2.8571428571428598E-2</v>
      </c>
      <c r="U14" s="17">
        <v>2.9411764705882401E-2</v>
      </c>
      <c r="V14" s="17">
        <v>0</v>
      </c>
      <c r="W14" s="17">
        <v>0</v>
      </c>
      <c r="X14" s="17">
        <v>0</v>
      </c>
      <c r="Y14" s="17">
        <v>0</v>
      </c>
      <c r="Z14" s="17">
        <v>0</v>
      </c>
      <c r="AA14" s="17">
        <v>2.2222222222222199E-2</v>
      </c>
      <c r="AB14" s="17"/>
      <c r="AC14" s="17">
        <v>1.9129559738615999E-2</v>
      </c>
      <c r="AD14" s="17">
        <v>8.2840657893585908E-3</v>
      </c>
      <c r="AE14" s="17">
        <v>1.3923964137051799E-2</v>
      </c>
      <c r="AF14" s="17"/>
      <c r="AG14" s="17">
        <v>9.2041581153173898E-3</v>
      </c>
      <c r="AH14" s="17">
        <v>6.6054045417895998E-3</v>
      </c>
      <c r="AI14" s="17">
        <v>0</v>
      </c>
      <c r="AJ14" s="17">
        <v>0</v>
      </c>
      <c r="AK14" s="17">
        <v>4.3994257039721298E-2</v>
      </c>
      <c r="AL14" s="17"/>
      <c r="AM14" s="17">
        <v>1.84046676412731E-2</v>
      </c>
      <c r="AN14" s="17">
        <v>0</v>
      </c>
      <c r="AO14" s="17">
        <v>1.55523401458286E-2</v>
      </c>
      <c r="AP14" s="17">
        <v>1.09764277035074E-2</v>
      </c>
      <c r="AQ14" s="17">
        <v>0</v>
      </c>
      <c r="AR14" s="17"/>
      <c r="AS14" s="17">
        <v>1.6663082650052299E-2</v>
      </c>
      <c r="AT14" s="17">
        <v>7.9446382975765107E-3</v>
      </c>
      <c r="AU14" s="17">
        <v>1.37178822002924E-2</v>
      </c>
      <c r="AV14" s="17">
        <v>1.00412194806746E-2</v>
      </c>
      <c r="AW14" s="17"/>
      <c r="AX14" s="17">
        <v>1.49413421039568E-2</v>
      </c>
      <c r="AY14" s="17"/>
      <c r="AZ14" s="17">
        <v>2.3673573906011498E-2</v>
      </c>
      <c r="BA14" s="17">
        <v>0</v>
      </c>
      <c r="BB14" s="17">
        <v>1.5285026726228401E-2</v>
      </c>
      <c r="BC14" s="17"/>
      <c r="BD14" s="17">
        <v>1.0361658975192501E-2</v>
      </c>
      <c r="BE14" s="17">
        <v>6.3106954575415097E-3</v>
      </c>
    </row>
    <row r="15" spans="2:57" x14ac:dyDescent="0.35">
      <c r="B15" s="18" t="s">
        <v>109</v>
      </c>
      <c r="C15" s="21">
        <v>0.18144546937587899</v>
      </c>
      <c r="D15" s="21">
        <v>0.16812291408493599</v>
      </c>
      <c r="E15" s="21">
        <v>0.18543179333454399</v>
      </c>
      <c r="F15" s="21"/>
      <c r="G15" s="21">
        <v>0.32484697540902802</v>
      </c>
      <c r="H15" s="21">
        <v>0.21060637974306801</v>
      </c>
      <c r="I15" s="21">
        <v>0.19308913822889301</v>
      </c>
      <c r="J15" s="21">
        <v>0.15107909730420699</v>
      </c>
      <c r="K15" s="21">
        <v>6.6528178992317999E-2</v>
      </c>
      <c r="L15" s="21">
        <v>0.104535008894314</v>
      </c>
      <c r="M15" s="21"/>
      <c r="N15" s="21">
        <v>0.164169383974195</v>
      </c>
      <c r="O15" s="21">
        <v>0.166236923009696</v>
      </c>
      <c r="P15" s="21">
        <v>0.240705737210128</v>
      </c>
      <c r="Q15" s="21">
        <v>0.22368031592295801</v>
      </c>
      <c r="R15" s="21"/>
      <c r="S15" s="21">
        <v>0.15</v>
      </c>
      <c r="T15" s="21">
        <v>0.180952380952381</v>
      </c>
      <c r="U15" s="21">
        <v>0.14705882352941199</v>
      </c>
      <c r="V15" s="21">
        <v>0.11111111111111099</v>
      </c>
      <c r="W15" s="21">
        <v>0.22033898305084701</v>
      </c>
      <c r="X15" s="21">
        <v>0.177215189873418</v>
      </c>
      <c r="Y15" s="21">
        <v>0.214285714285714</v>
      </c>
      <c r="Z15" s="21">
        <v>0.372093023255814</v>
      </c>
      <c r="AA15" s="21">
        <v>0.18888888888888899</v>
      </c>
      <c r="AB15" s="21"/>
      <c r="AC15" s="21">
        <v>0.12602644871889701</v>
      </c>
      <c r="AD15" s="21">
        <v>0.19992501458981901</v>
      </c>
      <c r="AE15" s="21">
        <v>0.21581169594202401</v>
      </c>
      <c r="AF15" s="21"/>
      <c r="AG15" s="21">
        <v>0.13164099957718201</v>
      </c>
      <c r="AH15" s="21">
        <v>0.20486625947492601</v>
      </c>
      <c r="AI15" s="21">
        <v>0.16677278359943201</v>
      </c>
      <c r="AJ15" s="21">
        <v>0.20363788954449299</v>
      </c>
      <c r="AK15" s="21">
        <v>0.22882185699181901</v>
      </c>
      <c r="AL15" s="21"/>
      <c r="AM15" s="21">
        <v>0.20534658497062599</v>
      </c>
      <c r="AN15" s="21">
        <v>0.14206244659790401</v>
      </c>
      <c r="AO15" s="21">
        <v>0.17439594734672301</v>
      </c>
      <c r="AP15" s="21">
        <v>0.19494126158698799</v>
      </c>
      <c r="AQ15" s="21">
        <v>0.25441819469834098</v>
      </c>
      <c r="AR15" s="21"/>
      <c r="AS15" s="21">
        <v>0.20841516746551</v>
      </c>
      <c r="AT15" s="21">
        <v>0.17940709328111901</v>
      </c>
      <c r="AU15" s="21">
        <v>0.16418624762449899</v>
      </c>
      <c r="AV15" s="21">
        <v>0.16386308646535999</v>
      </c>
      <c r="AW15" s="21"/>
      <c r="AX15" s="21">
        <v>0.179427535068336</v>
      </c>
      <c r="AY15" s="21"/>
      <c r="AZ15" s="21">
        <v>0.236985334481328</v>
      </c>
      <c r="BA15" s="21">
        <v>0.17339986486550901</v>
      </c>
      <c r="BB15" s="21">
        <v>0.13202350899096099</v>
      </c>
      <c r="BC15" s="21"/>
      <c r="BD15" s="21">
        <v>0.21420864820906399</v>
      </c>
      <c r="BE15" s="21">
        <v>0.15394590947494199</v>
      </c>
    </row>
    <row r="16" spans="2:57" x14ac:dyDescent="0.35">
      <c r="B16" s="18" t="s">
        <v>108</v>
      </c>
      <c r="C16" s="21">
        <v>0.581232905039613</v>
      </c>
      <c r="D16" s="21">
        <v>0.61112031183142201</v>
      </c>
      <c r="E16" s="21">
        <v>0.56638882932345302</v>
      </c>
      <c r="F16" s="21"/>
      <c r="G16" s="21">
        <v>0.48199043049210699</v>
      </c>
      <c r="H16" s="21">
        <v>0.55648559823821897</v>
      </c>
      <c r="I16" s="21">
        <v>0.58279274365696798</v>
      </c>
      <c r="J16" s="21">
        <v>0.62091747968912703</v>
      </c>
      <c r="K16" s="21">
        <v>0.66811272279530298</v>
      </c>
      <c r="L16" s="21">
        <v>0.53197935722813805</v>
      </c>
      <c r="M16" s="21"/>
      <c r="N16" s="21">
        <v>0.60543225606140305</v>
      </c>
      <c r="O16" s="21">
        <v>0.58520331847023399</v>
      </c>
      <c r="P16" s="21">
        <v>0.54661555377383797</v>
      </c>
      <c r="Q16" s="21">
        <v>0.47840436756147497</v>
      </c>
      <c r="R16" s="21"/>
      <c r="S16" s="21">
        <v>0.55000000000000004</v>
      </c>
      <c r="T16" s="21">
        <v>0.55238095238095197</v>
      </c>
      <c r="U16" s="21">
        <v>0.67647058823529405</v>
      </c>
      <c r="V16" s="21">
        <v>0.61904761904761896</v>
      </c>
      <c r="W16" s="21">
        <v>0.55932203389830504</v>
      </c>
      <c r="X16" s="21">
        <v>0.658227848101266</v>
      </c>
      <c r="Y16" s="21">
        <v>0.52857142857142903</v>
      </c>
      <c r="Z16" s="21">
        <v>0.418604651162791</v>
      </c>
      <c r="AA16" s="21">
        <v>0.6</v>
      </c>
      <c r="AB16" s="21"/>
      <c r="AC16" s="21">
        <v>0.60526428620513195</v>
      </c>
      <c r="AD16" s="21">
        <v>0.57265335562677699</v>
      </c>
      <c r="AE16" s="21">
        <v>0.55690693008153502</v>
      </c>
      <c r="AF16" s="21"/>
      <c r="AG16" s="21">
        <v>0.60802096367087799</v>
      </c>
      <c r="AH16" s="21">
        <v>0.56657727335794905</v>
      </c>
      <c r="AI16" s="21">
        <v>0.60846429687885795</v>
      </c>
      <c r="AJ16" s="21">
        <v>0.59272422091101395</v>
      </c>
      <c r="AK16" s="21">
        <v>0.55424455650993598</v>
      </c>
      <c r="AL16" s="21"/>
      <c r="AM16" s="21">
        <v>0.43151382019818402</v>
      </c>
      <c r="AN16" s="21">
        <v>0.61632399213855904</v>
      </c>
      <c r="AO16" s="21">
        <v>0.573726286470019</v>
      </c>
      <c r="AP16" s="21">
        <v>0.61160225583939198</v>
      </c>
      <c r="AQ16" s="21">
        <v>0.55590965266965398</v>
      </c>
      <c r="AR16" s="21"/>
      <c r="AS16" s="21">
        <v>0.56753447147556402</v>
      </c>
      <c r="AT16" s="21">
        <v>0.61578697020388296</v>
      </c>
      <c r="AU16" s="21">
        <v>0.58322666058411798</v>
      </c>
      <c r="AV16" s="21">
        <v>0.52166602789960204</v>
      </c>
      <c r="AW16" s="21"/>
      <c r="AX16" s="21">
        <v>0.577945385974865</v>
      </c>
      <c r="AY16" s="21"/>
      <c r="AZ16" s="21">
        <v>0.51241048373151998</v>
      </c>
      <c r="BA16" s="21">
        <v>0.58982761441745202</v>
      </c>
      <c r="BB16" s="21">
        <v>0.65563002890186195</v>
      </c>
      <c r="BC16" s="21"/>
      <c r="BD16" s="21">
        <v>0.56477983551136002</v>
      </c>
      <c r="BE16" s="21">
        <v>0.608546460227262</v>
      </c>
    </row>
    <row r="17" spans="2:57" x14ac:dyDescent="0.35">
      <c r="B17" s="18" t="s">
        <v>110</v>
      </c>
      <c r="C17" s="22">
        <v>0.39978743566373398</v>
      </c>
      <c r="D17" s="22">
        <v>0.442997397746486</v>
      </c>
      <c r="E17" s="22">
        <v>0.38095703598890901</v>
      </c>
      <c r="F17" s="22"/>
      <c r="G17" s="22">
        <v>0.157143455083079</v>
      </c>
      <c r="H17" s="22">
        <v>0.34587921849515202</v>
      </c>
      <c r="I17" s="22">
        <v>0.38970360542807497</v>
      </c>
      <c r="J17" s="22">
        <v>0.46983838238491998</v>
      </c>
      <c r="K17" s="22">
        <v>0.60158454380298498</v>
      </c>
      <c r="L17" s="22">
        <v>0.427444348333824</v>
      </c>
      <c r="M17" s="22"/>
      <c r="N17" s="22">
        <v>0.44126287208720799</v>
      </c>
      <c r="O17" s="22">
        <v>0.41896639546053799</v>
      </c>
      <c r="P17" s="22">
        <v>0.30590981656371002</v>
      </c>
      <c r="Q17" s="22">
        <v>0.25472405163851702</v>
      </c>
      <c r="R17" s="22"/>
      <c r="S17" s="22">
        <v>0.4</v>
      </c>
      <c r="T17" s="22">
        <v>0.371428571428571</v>
      </c>
      <c r="U17" s="22">
        <v>0.52941176470588203</v>
      </c>
      <c r="V17" s="22">
        <v>0.50793650793650802</v>
      </c>
      <c r="W17" s="22">
        <v>0.338983050847458</v>
      </c>
      <c r="X17" s="22">
        <v>0.481012658227848</v>
      </c>
      <c r="Y17" s="22">
        <v>0.314285714285714</v>
      </c>
      <c r="Z17" s="22">
        <v>4.6511627906976702E-2</v>
      </c>
      <c r="AA17" s="22">
        <v>0.41111111111111098</v>
      </c>
      <c r="AB17" s="22"/>
      <c r="AC17" s="22">
        <v>0.479237837486235</v>
      </c>
      <c r="AD17" s="22">
        <v>0.37272834103695901</v>
      </c>
      <c r="AE17" s="22">
        <v>0.34109523413951098</v>
      </c>
      <c r="AF17" s="22"/>
      <c r="AG17" s="22">
        <v>0.47637996409369598</v>
      </c>
      <c r="AH17" s="22">
        <v>0.36171101388302301</v>
      </c>
      <c r="AI17" s="22">
        <v>0.44169151327942502</v>
      </c>
      <c r="AJ17" s="22">
        <v>0.38908633136652099</v>
      </c>
      <c r="AK17" s="22">
        <v>0.32542269951811797</v>
      </c>
      <c r="AL17" s="22"/>
      <c r="AM17" s="22">
        <v>0.22616723522755799</v>
      </c>
      <c r="AN17" s="22">
        <v>0.47426154554065503</v>
      </c>
      <c r="AO17" s="22">
        <v>0.39933033912329602</v>
      </c>
      <c r="AP17" s="22">
        <v>0.41666099425240399</v>
      </c>
      <c r="AQ17" s="22">
        <v>0.30149145797131299</v>
      </c>
      <c r="AR17" s="22"/>
      <c r="AS17" s="22">
        <v>0.35911930401005399</v>
      </c>
      <c r="AT17" s="22">
        <v>0.43637987692276398</v>
      </c>
      <c r="AU17" s="22">
        <v>0.41904041295961902</v>
      </c>
      <c r="AV17" s="22">
        <v>0.35780294143424202</v>
      </c>
      <c r="AW17" s="22"/>
      <c r="AX17" s="22">
        <v>0.39851785090652903</v>
      </c>
      <c r="AY17" s="22"/>
      <c r="AZ17" s="22">
        <v>0.27542514925019201</v>
      </c>
      <c r="BA17" s="22">
        <v>0.41642774955194301</v>
      </c>
      <c r="BB17" s="22">
        <v>0.52360651991090001</v>
      </c>
      <c r="BC17" s="22"/>
      <c r="BD17" s="22">
        <v>0.35057118730229597</v>
      </c>
      <c r="BE17" s="22">
        <v>0.45460055075232098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5.6822199116335299E-2</v>
      </c>
      <c r="D9" s="17">
        <v>5.2249362562349098E-2</v>
      </c>
      <c r="E9" s="17">
        <v>5.9778684296584103E-2</v>
      </c>
      <c r="F9" s="17"/>
      <c r="G9" s="17">
        <v>9.2928356804039797E-2</v>
      </c>
      <c r="H9" s="17">
        <v>5.30359611495657E-2</v>
      </c>
      <c r="I9" s="17">
        <v>4.9050597614683403E-2</v>
      </c>
      <c r="J9" s="17">
        <v>6.4600056553212104E-2</v>
      </c>
      <c r="K9" s="17">
        <v>5.2507409160562298E-2</v>
      </c>
      <c r="L9" s="17">
        <v>3.27395479136404E-2</v>
      </c>
      <c r="M9" s="17"/>
      <c r="N9" s="17">
        <v>5.9943951577682897E-2</v>
      </c>
      <c r="O9" s="17">
        <v>4.5800602566198799E-2</v>
      </c>
      <c r="P9" s="17">
        <v>5.8160297097748198E-2</v>
      </c>
      <c r="Q9" s="17">
        <v>7.0639451340718598E-2</v>
      </c>
      <c r="R9" s="17"/>
      <c r="S9" s="17">
        <v>3.3333333333333298E-2</v>
      </c>
      <c r="T9" s="17">
        <v>4.7619047619047603E-2</v>
      </c>
      <c r="U9" s="17">
        <v>8.8235294117647106E-2</v>
      </c>
      <c r="V9" s="17">
        <v>3.17460317460318E-2</v>
      </c>
      <c r="W9" s="17">
        <v>6.7796610169491497E-2</v>
      </c>
      <c r="X9" s="17">
        <v>6.3291139240506306E-2</v>
      </c>
      <c r="Y9" s="17">
        <v>4.2857142857142899E-2</v>
      </c>
      <c r="Z9" s="17">
        <v>9.3023255813953501E-2</v>
      </c>
      <c r="AA9" s="17">
        <v>7.7777777777777807E-2</v>
      </c>
      <c r="AB9" s="17"/>
      <c r="AC9" s="17">
        <v>4.4971106916106798E-2</v>
      </c>
      <c r="AD9" s="17">
        <v>5.5981255693111499E-2</v>
      </c>
      <c r="AE9" s="17">
        <v>9.8406953113297196E-2</v>
      </c>
      <c r="AF9" s="17"/>
      <c r="AG9" s="17">
        <v>1.28095672514991E-2</v>
      </c>
      <c r="AH9" s="17">
        <v>8.1665311637159996E-2</v>
      </c>
      <c r="AI9" s="17">
        <v>8.0215965136044398E-2</v>
      </c>
      <c r="AJ9" s="17">
        <v>0</v>
      </c>
      <c r="AK9" s="17">
        <v>0.129329149265974</v>
      </c>
      <c r="AL9" s="17"/>
      <c r="AM9" s="17">
        <v>6.7212701506798103E-2</v>
      </c>
      <c r="AN9" s="17">
        <v>7.3359954460678195E-2</v>
      </c>
      <c r="AO9" s="17">
        <v>4.4370372682260198E-2</v>
      </c>
      <c r="AP9" s="17">
        <v>6.4360469988467395E-2</v>
      </c>
      <c r="AQ9" s="17">
        <v>4.2115066185209202E-2</v>
      </c>
      <c r="AR9" s="17"/>
      <c r="AS9" s="17">
        <v>5.8975232426225002E-2</v>
      </c>
      <c r="AT9" s="17">
        <v>7.4404750813896206E-2</v>
      </c>
      <c r="AU9" s="17">
        <v>4.6561829685843097E-2</v>
      </c>
      <c r="AV9" s="17">
        <v>2.6634601342831701E-2</v>
      </c>
      <c r="AW9" s="17"/>
      <c r="AX9" s="17">
        <v>5.9798164410218402E-2</v>
      </c>
      <c r="AY9" s="17"/>
      <c r="AZ9" s="17">
        <v>5.9513523702946103E-2</v>
      </c>
      <c r="BA9" s="17">
        <v>5.2510231754629003E-2</v>
      </c>
      <c r="BB9" s="17">
        <v>5.3400447237539103E-2</v>
      </c>
      <c r="BC9" s="17"/>
      <c r="BD9" s="17">
        <v>5.9551576227550099E-2</v>
      </c>
      <c r="BE9" s="17">
        <v>5.3402554554392301E-2</v>
      </c>
    </row>
    <row r="10" spans="2:57" x14ac:dyDescent="0.35">
      <c r="B10" s="18" t="s">
        <v>106</v>
      </c>
      <c r="C10" s="17">
        <v>0.16894850338217601</v>
      </c>
      <c r="D10" s="17">
        <v>0.14827808928324601</v>
      </c>
      <c r="E10" s="17">
        <v>0.17966845537583601</v>
      </c>
      <c r="F10" s="17"/>
      <c r="G10" s="17">
        <v>0.19541739897792601</v>
      </c>
      <c r="H10" s="17">
        <v>0.23878853429346</v>
      </c>
      <c r="I10" s="17">
        <v>0.139955181132177</v>
      </c>
      <c r="J10" s="17">
        <v>0.196381988611078</v>
      </c>
      <c r="K10" s="17">
        <v>4.4998145751622198E-2</v>
      </c>
      <c r="L10" s="17">
        <v>0.13877208340908501</v>
      </c>
      <c r="M10" s="17"/>
      <c r="N10" s="17">
        <v>0.16986466733570399</v>
      </c>
      <c r="O10" s="17">
        <v>0.134205266399609</v>
      </c>
      <c r="P10" s="17">
        <v>0.21877470872391599</v>
      </c>
      <c r="Q10" s="17">
        <v>0.19068120158985999</v>
      </c>
      <c r="R10" s="17"/>
      <c r="S10" s="17">
        <v>0.18333333333333299</v>
      </c>
      <c r="T10" s="17">
        <v>0.19047619047618999</v>
      </c>
      <c r="U10" s="17">
        <v>0.17647058823529399</v>
      </c>
      <c r="V10" s="17">
        <v>0.158730158730159</v>
      </c>
      <c r="W10" s="17">
        <v>0.169491525423729</v>
      </c>
      <c r="X10" s="17">
        <v>0.164556962025316</v>
      </c>
      <c r="Y10" s="17">
        <v>0.17142857142857101</v>
      </c>
      <c r="Z10" s="17">
        <v>0.186046511627907</v>
      </c>
      <c r="AA10" s="17">
        <v>0.122222222222222</v>
      </c>
      <c r="AB10" s="17"/>
      <c r="AC10" s="17">
        <v>0.18929954614713601</v>
      </c>
      <c r="AD10" s="17">
        <v>0.133527363016505</v>
      </c>
      <c r="AE10" s="17">
        <v>0.21641769494996199</v>
      </c>
      <c r="AF10" s="17"/>
      <c r="AG10" s="17">
        <v>0.148993362553417</v>
      </c>
      <c r="AH10" s="17">
        <v>0.16829302915021899</v>
      </c>
      <c r="AI10" s="17">
        <v>0.11579418728209</v>
      </c>
      <c r="AJ10" s="17">
        <v>0</v>
      </c>
      <c r="AK10" s="17">
        <v>0.18455395534850999</v>
      </c>
      <c r="AL10" s="17"/>
      <c r="AM10" s="17">
        <v>0.162068004697904</v>
      </c>
      <c r="AN10" s="17">
        <v>0.13648347448661399</v>
      </c>
      <c r="AO10" s="17">
        <v>0.15995269264751</v>
      </c>
      <c r="AP10" s="17">
        <v>0.21078546210059801</v>
      </c>
      <c r="AQ10" s="17">
        <v>0.125265325063699</v>
      </c>
      <c r="AR10" s="17"/>
      <c r="AS10" s="17">
        <v>0.15704210851765399</v>
      </c>
      <c r="AT10" s="17">
        <v>0.17382817599898101</v>
      </c>
      <c r="AU10" s="17">
        <v>0.18613738968058799</v>
      </c>
      <c r="AV10" s="17">
        <v>0.15393033694821101</v>
      </c>
      <c r="AW10" s="17"/>
      <c r="AX10" s="17">
        <v>0.1683935192562</v>
      </c>
      <c r="AY10" s="17"/>
      <c r="AZ10" s="17">
        <v>0.23035956802715901</v>
      </c>
      <c r="BA10" s="17">
        <v>0.15573336412318101</v>
      </c>
      <c r="BB10" s="17">
        <v>0.11970398427505401</v>
      </c>
      <c r="BC10" s="17"/>
      <c r="BD10" s="17">
        <v>0.19761674771198701</v>
      </c>
      <c r="BE10" s="17">
        <v>0.13555940660059501</v>
      </c>
    </row>
    <row r="11" spans="2:57" x14ac:dyDescent="0.35">
      <c r="B11" s="18" t="s">
        <v>105</v>
      </c>
      <c r="C11" s="17">
        <v>0.25365722857692102</v>
      </c>
      <c r="D11" s="17">
        <v>0.25036420597492798</v>
      </c>
      <c r="E11" s="17">
        <v>0.25678654387624</v>
      </c>
      <c r="F11" s="17"/>
      <c r="G11" s="17">
        <v>0.27706222954784898</v>
      </c>
      <c r="H11" s="17">
        <v>0.209008920793161</v>
      </c>
      <c r="I11" s="17">
        <v>0.26271661374585598</v>
      </c>
      <c r="J11" s="17">
        <v>0.18647554821255399</v>
      </c>
      <c r="K11" s="17">
        <v>0.32744450867567398</v>
      </c>
      <c r="L11" s="17">
        <v>0.41673376291321601</v>
      </c>
      <c r="M11" s="17"/>
      <c r="N11" s="17">
        <v>0.25793420100764503</v>
      </c>
      <c r="O11" s="17">
        <v>0.241785929768742</v>
      </c>
      <c r="P11" s="17">
        <v>0.243152204644281</v>
      </c>
      <c r="Q11" s="17">
        <v>0.29483228836126002</v>
      </c>
      <c r="R11" s="17"/>
      <c r="S11" s="17">
        <v>0.25833333333333303</v>
      </c>
      <c r="T11" s="17">
        <v>0.27619047619047599</v>
      </c>
      <c r="U11" s="17">
        <v>0.17647058823529399</v>
      </c>
      <c r="V11" s="17">
        <v>0.26984126984126999</v>
      </c>
      <c r="W11" s="17">
        <v>0.28813559322033899</v>
      </c>
      <c r="X11" s="17">
        <v>0.189873417721519</v>
      </c>
      <c r="Y11" s="17">
        <v>0.25714285714285701</v>
      </c>
      <c r="Z11" s="17">
        <v>0.32558139534883701</v>
      </c>
      <c r="AA11" s="17">
        <v>0.266666666666667</v>
      </c>
      <c r="AB11" s="17"/>
      <c r="AC11" s="17">
        <v>0.26740151292472403</v>
      </c>
      <c r="AD11" s="17">
        <v>0.25494433911497799</v>
      </c>
      <c r="AE11" s="17">
        <v>0.23002339275563199</v>
      </c>
      <c r="AF11" s="17"/>
      <c r="AG11" s="17">
        <v>0.32153048078181401</v>
      </c>
      <c r="AH11" s="17">
        <v>0.235440877568562</v>
      </c>
      <c r="AI11" s="17">
        <v>0.19667683786893</v>
      </c>
      <c r="AJ11" s="17">
        <v>0.20363788954449299</v>
      </c>
      <c r="AK11" s="17">
        <v>0.19614747128247101</v>
      </c>
      <c r="AL11" s="17"/>
      <c r="AM11" s="17">
        <v>0.344631291934828</v>
      </c>
      <c r="AN11" s="17">
        <v>0.26499404600638199</v>
      </c>
      <c r="AO11" s="17">
        <v>0.27418164245273702</v>
      </c>
      <c r="AP11" s="17">
        <v>0.20856123654179701</v>
      </c>
      <c r="AQ11" s="17">
        <v>0.17592176350145</v>
      </c>
      <c r="AR11" s="17"/>
      <c r="AS11" s="17">
        <v>0.286284660462373</v>
      </c>
      <c r="AT11" s="17">
        <v>0.200400066112109</v>
      </c>
      <c r="AU11" s="17">
        <v>0.24641524496451001</v>
      </c>
      <c r="AV11" s="17">
        <v>0.33141475698992001</v>
      </c>
      <c r="AW11" s="17"/>
      <c r="AX11" s="17">
        <v>0.242720349571281</v>
      </c>
      <c r="AY11" s="17"/>
      <c r="AZ11" s="17">
        <v>0.20652578843793301</v>
      </c>
      <c r="BA11" s="17">
        <v>0.26214036668963903</v>
      </c>
      <c r="BB11" s="17">
        <v>0.290501967481955</v>
      </c>
      <c r="BC11" s="17"/>
      <c r="BD11" s="17">
        <v>0.24132903659706501</v>
      </c>
      <c r="BE11" s="17">
        <v>0.27604597696538902</v>
      </c>
    </row>
    <row r="12" spans="2:57" x14ac:dyDescent="0.35">
      <c r="B12" s="18" t="s">
        <v>104</v>
      </c>
      <c r="C12" s="17">
        <v>0.341739702776228</v>
      </c>
      <c r="D12" s="17">
        <v>0.33299570300298598</v>
      </c>
      <c r="E12" s="17">
        <v>0.34601785937359902</v>
      </c>
      <c r="F12" s="17"/>
      <c r="G12" s="17">
        <v>0.29830383265650401</v>
      </c>
      <c r="H12" s="17">
        <v>0.30307130464239002</v>
      </c>
      <c r="I12" s="17">
        <v>0.35808425780566799</v>
      </c>
      <c r="J12" s="17">
        <v>0.37084720961207202</v>
      </c>
      <c r="K12" s="17">
        <v>0.408416289494758</v>
      </c>
      <c r="L12" s="17">
        <v>0.27429909762747201</v>
      </c>
      <c r="M12" s="17"/>
      <c r="N12" s="17">
        <v>0.36679235862394799</v>
      </c>
      <c r="O12" s="17">
        <v>0.33474485905923301</v>
      </c>
      <c r="P12" s="17">
        <v>0.31375180193872398</v>
      </c>
      <c r="Q12" s="17">
        <v>0.25424270553107797</v>
      </c>
      <c r="R12" s="17"/>
      <c r="S12" s="17">
        <v>0.30833333333333302</v>
      </c>
      <c r="T12" s="17">
        <v>0.36190476190476201</v>
      </c>
      <c r="U12" s="17">
        <v>0.41176470588235298</v>
      </c>
      <c r="V12" s="17">
        <v>0.317460317460317</v>
      </c>
      <c r="W12" s="17">
        <v>0.305084745762712</v>
      </c>
      <c r="X12" s="17">
        <v>0.40506329113924</v>
      </c>
      <c r="Y12" s="17">
        <v>0.28571428571428598</v>
      </c>
      <c r="Z12" s="17">
        <v>0.232558139534884</v>
      </c>
      <c r="AA12" s="17">
        <v>0.37777777777777799</v>
      </c>
      <c r="AB12" s="17"/>
      <c r="AC12" s="17">
        <v>0.33401548479055398</v>
      </c>
      <c r="AD12" s="17">
        <v>0.36090003394518599</v>
      </c>
      <c r="AE12" s="17">
        <v>0.31112738311182803</v>
      </c>
      <c r="AF12" s="17"/>
      <c r="AG12" s="17">
        <v>0.34172941842212801</v>
      </c>
      <c r="AH12" s="17">
        <v>0.32731909049133001</v>
      </c>
      <c r="AI12" s="17">
        <v>0.48477630591221299</v>
      </c>
      <c r="AJ12" s="17">
        <v>0.18883113101711901</v>
      </c>
      <c r="AK12" s="17">
        <v>0.31820043695480099</v>
      </c>
      <c r="AL12" s="17"/>
      <c r="AM12" s="17">
        <v>0.27607648602122098</v>
      </c>
      <c r="AN12" s="17">
        <v>0.35067267595289597</v>
      </c>
      <c r="AO12" s="17">
        <v>0.33384317016824699</v>
      </c>
      <c r="AP12" s="17">
        <v>0.35434933365733701</v>
      </c>
      <c r="AQ12" s="17">
        <v>0.39345031203424502</v>
      </c>
      <c r="AR12" s="17"/>
      <c r="AS12" s="17">
        <v>0.34214608829321902</v>
      </c>
      <c r="AT12" s="17">
        <v>0.33362127073647002</v>
      </c>
      <c r="AU12" s="17">
        <v>0.36508903947562998</v>
      </c>
      <c r="AV12" s="17">
        <v>0.32697340030136501</v>
      </c>
      <c r="AW12" s="17"/>
      <c r="AX12" s="17">
        <v>0.35149985762410302</v>
      </c>
      <c r="AY12" s="17"/>
      <c r="AZ12" s="17">
        <v>0.329179140871311</v>
      </c>
      <c r="BA12" s="17">
        <v>0.31879898364861498</v>
      </c>
      <c r="BB12" s="17">
        <v>0.39101594795570299</v>
      </c>
      <c r="BC12" s="17"/>
      <c r="BD12" s="17">
        <v>0.342750230620816</v>
      </c>
      <c r="BE12" s="17">
        <v>0.34933341493980802</v>
      </c>
    </row>
    <row r="13" spans="2:57" x14ac:dyDescent="0.35">
      <c r="B13" s="18" t="s">
        <v>103</v>
      </c>
      <c r="C13" s="17">
        <v>0.157921576212978</v>
      </c>
      <c r="D13" s="17">
        <v>0.20770916972801301</v>
      </c>
      <c r="E13" s="17">
        <v>0.12938371437436799</v>
      </c>
      <c r="F13" s="17"/>
      <c r="G13" s="17">
        <v>0.12325783884127101</v>
      </c>
      <c r="H13" s="17">
        <v>0.180120117835331</v>
      </c>
      <c r="I13" s="17">
        <v>0.17320432611931399</v>
      </c>
      <c r="J13" s="17">
        <v>0.16240870116758399</v>
      </c>
      <c r="K13" s="17">
        <v>0.13454816088296301</v>
      </c>
      <c r="L13" s="17">
        <v>8.1394638421450394E-2</v>
      </c>
      <c r="M13" s="17"/>
      <c r="N13" s="17">
        <v>0.133898715559474</v>
      </c>
      <c r="O13" s="17">
        <v>0.21418632824426301</v>
      </c>
      <c r="P13" s="17">
        <v>0.123899737156172</v>
      </c>
      <c r="Q13" s="17">
        <v>0.171487557409924</v>
      </c>
      <c r="R13" s="17"/>
      <c r="S13" s="17">
        <v>0.2</v>
      </c>
      <c r="T13" s="17">
        <v>8.5714285714285701E-2</v>
      </c>
      <c r="U13" s="17">
        <v>0.11764705882352899</v>
      </c>
      <c r="V13" s="17">
        <v>0.19047619047618999</v>
      </c>
      <c r="W13" s="17">
        <v>0.169491525423729</v>
      </c>
      <c r="X13" s="17">
        <v>0.164556962025316</v>
      </c>
      <c r="Y13" s="17">
        <v>0.214285714285714</v>
      </c>
      <c r="Z13" s="17">
        <v>0.162790697674419</v>
      </c>
      <c r="AA13" s="17">
        <v>0.14444444444444399</v>
      </c>
      <c r="AB13" s="17"/>
      <c r="AC13" s="17">
        <v>0.139619212347729</v>
      </c>
      <c r="AD13" s="17">
        <v>0.177387000332793</v>
      </c>
      <c r="AE13" s="17">
        <v>0.118105635794473</v>
      </c>
      <c r="AF13" s="17"/>
      <c r="AG13" s="17">
        <v>0.15193982463587299</v>
      </c>
      <c r="AH13" s="17">
        <v>0.17727001527928499</v>
      </c>
      <c r="AI13" s="17">
        <v>0.122536703800723</v>
      </c>
      <c r="AJ13" s="17">
        <v>0.60753097943838796</v>
      </c>
      <c r="AK13" s="17">
        <v>0.10514911220238</v>
      </c>
      <c r="AL13" s="17"/>
      <c r="AM13" s="17">
        <v>0.131606848197975</v>
      </c>
      <c r="AN13" s="17">
        <v>0.14074281917076301</v>
      </c>
      <c r="AO13" s="17">
        <v>0.16799305149816199</v>
      </c>
      <c r="AP13" s="17">
        <v>0.145570022499592</v>
      </c>
      <c r="AQ13" s="17">
        <v>0.26324753321539701</v>
      </c>
      <c r="AR13" s="17"/>
      <c r="AS13" s="17">
        <v>0.11961262999837501</v>
      </c>
      <c r="AT13" s="17">
        <v>0.20608676107212401</v>
      </c>
      <c r="AU13" s="17">
        <v>0.123246705308575</v>
      </c>
      <c r="AV13" s="17">
        <v>0.161046904417672</v>
      </c>
      <c r="AW13" s="17"/>
      <c r="AX13" s="17">
        <v>0.15735598818749699</v>
      </c>
      <c r="AY13" s="17"/>
      <c r="AZ13" s="17">
        <v>0.14601523959110099</v>
      </c>
      <c r="BA13" s="17">
        <v>0.19520327269851501</v>
      </c>
      <c r="BB13" s="17">
        <v>0.124213769890356</v>
      </c>
      <c r="BC13" s="17"/>
      <c r="BD13" s="17">
        <v>0.141805613466849</v>
      </c>
      <c r="BE13" s="17">
        <v>0.17253922984970199</v>
      </c>
    </row>
    <row r="14" spans="2:57" x14ac:dyDescent="0.35">
      <c r="B14" s="18" t="s">
        <v>81</v>
      </c>
      <c r="C14" s="17">
        <v>2.0910789935361801E-2</v>
      </c>
      <c r="D14" s="17">
        <v>8.4034694484781004E-3</v>
      </c>
      <c r="E14" s="17">
        <v>2.83647427033734E-2</v>
      </c>
      <c r="F14" s="17"/>
      <c r="G14" s="17">
        <v>1.3030343172410599E-2</v>
      </c>
      <c r="H14" s="17">
        <v>1.5975161286092499E-2</v>
      </c>
      <c r="I14" s="17">
        <v>1.69890235823019E-2</v>
      </c>
      <c r="J14" s="17">
        <v>1.9286495843499701E-2</v>
      </c>
      <c r="K14" s="17">
        <v>3.2085486034420602E-2</v>
      </c>
      <c r="L14" s="17">
        <v>5.6060869715137601E-2</v>
      </c>
      <c r="M14" s="17"/>
      <c r="N14" s="17">
        <v>1.1566105895546099E-2</v>
      </c>
      <c r="O14" s="17">
        <v>2.9277013961953799E-2</v>
      </c>
      <c r="P14" s="17">
        <v>4.2261250439158501E-2</v>
      </c>
      <c r="Q14" s="17">
        <v>1.8116795767159199E-2</v>
      </c>
      <c r="R14" s="17"/>
      <c r="S14" s="17">
        <v>1.6666666666666701E-2</v>
      </c>
      <c r="T14" s="17">
        <v>3.8095238095238099E-2</v>
      </c>
      <c r="U14" s="17">
        <v>2.9411764705882401E-2</v>
      </c>
      <c r="V14" s="17">
        <v>3.17460317460318E-2</v>
      </c>
      <c r="W14" s="17">
        <v>0</v>
      </c>
      <c r="X14" s="17">
        <v>1.26582278481013E-2</v>
      </c>
      <c r="Y14" s="17">
        <v>2.8571428571428598E-2</v>
      </c>
      <c r="Z14" s="17">
        <v>0</v>
      </c>
      <c r="AA14" s="17">
        <v>1.1111111111111099E-2</v>
      </c>
      <c r="AB14" s="17"/>
      <c r="AC14" s="17">
        <v>2.4693136873751399E-2</v>
      </c>
      <c r="AD14" s="17">
        <v>1.7260007897427501E-2</v>
      </c>
      <c r="AE14" s="17">
        <v>2.59189402748074E-2</v>
      </c>
      <c r="AF14" s="17"/>
      <c r="AG14" s="17">
        <v>2.2997346355269201E-2</v>
      </c>
      <c r="AH14" s="17">
        <v>1.00116758734442E-2</v>
      </c>
      <c r="AI14" s="17">
        <v>0</v>
      </c>
      <c r="AJ14" s="17">
        <v>0</v>
      </c>
      <c r="AK14" s="17">
        <v>6.6619874945863702E-2</v>
      </c>
      <c r="AL14" s="17"/>
      <c r="AM14" s="17">
        <v>1.84046676412731E-2</v>
      </c>
      <c r="AN14" s="17">
        <v>3.3747029922667302E-2</v>
      </c>
      <c r="AO14" s="17">
        <v>1.9659070551083999E-2</v>
      </c>
      <c r="AP14" s="17">
        <v>1.63734752122087E-2</v>
      </c>
      <c r="AQ14" s="17">
        <v>0</v>
      </c>
      <c r="AR14" s="17"/>
      <c r="AS14" s="17">
        <v>3.5939280302153702E-2</v>
      </c>
      <c r="AT14" s="17">
        <v>1.16589752664199E-2</v>
      </c>
      <c r="AU14" s="17">
        <v>3.2549790884853699E-2</v>
      </c>
      <c r="AV14" s="17">
        <v>0</v>
      </c>
      <c r="AW14" s="17"/>
      <c r="AX14" s="17">
        <v>2.0232120950700601E-2</v>
      </c>
      <c r="AY14" s="17"/>
      <c r="AZ14" s="17">
        <v>2.8406739369549801E-2</v>
      </c>
      <c r="BA14" s="17">
        <v>1.56137810854213E-2</v>
      </c>
      <c r="BB14" s="17">
        <v>2.1163883159393201E-2</v>
      </c>
      <c r="BC14" s="17"/>
      <c r="BD14" s="17">
        <v>1.69467953757334E-2</v>
      </c>
      <c r="BE14" s="17">
        <v>1.31194170901136E-2</v>
      </c>
    </row>
    <row r="15" spans="2:57" x14ac:dyDescent="0.35">
      <c r="B15" s="18" t="s">
        <v>109</v>
      </c>
      <c r="C15" s="21">
        <v>0.225770702498511</v>
      </c>
      <c r="D15" s="21">
        <v>0.20052745184559501</v>
      </c>
      <c r="E15" s="21">
        <v>0.23944713967242001</v>
      </c>
      <c r="F15" s="21"/>
      <c r="G15" s="21">
        <v>0.28834575578196597</v>
      </c>
      <c r="H15" s="21">
        <v>0.29182449544302602</v>
      </c>
      <c r="I15" s="21">
        <v>0.189005778746861</v>
      </c>
      <c r="J15" s="21">
        <v>0.26098204516429002</v>
      </c>
      <c r="K15" s="21">
        <v>9.7505554912184503E-2</v>
      </c>
      <c r="L15" s="21">
        <v>0.17151163132272501</v>
      </c>
      <c r="M15" s="21"/>
      <c r="N15" s="21">
        <v>0.229808618913386</v>
      </c>
      <c r="O15" s="21">
        <v>0.180005868965808</v>
      </c>
      <c r="P15" s="21">
        <v>0.27693500582166503</v>
      </c>
      <c r="Q15" s="21">
        <v>0.26132065293057899</v>
      </c>
      <c r="R15" s="21"/>
      <c r="S15" s="21">
        <v>0.21666666666666701</v>
      </c>
      <c r="T15" s="21">
        <v>0.238095238095238</v>
      </c>
      <c r="U15" s="21">
        <v>0.26470588235294101</v>
      </c>
      <c r="V15" s="21">
        <v>0.19047619047618999</v>
      </c>
      <c r="W15" s="21">
        <v>0.23728813559322001</v>
      </c>
      <c r="X15" s="21">
        <v>0.227848101265823</v>
      </c>
      <c r="Y15" s="21">
        <v>0.214285714285714</v>
      </c>
      <c r="Z15" s="21">
        <v>0.27906976744186002</v>
      </c>
      <c r="AA15" s="21">
        <v>0.2</v>
      </c>
      <c r="AB15" s="21"/>
      <c r="AC15" s="21">
        <v>0.23427065306324199</v>
      </c>
      <c r="AD15" s="21">
        <v>0.18950861870961599</v>
      </c>
      <c r="AE15" s="21">
        <v>0.31482464806325899</v>
      </c>
      <c r="AF15" s="21"/>
      <c r="AG15" s="21">
        <v>0.16180292980491601</v>
      </c>
      <c r="AH15" s="21">
        <v>0.249958340787379</v>
      </c>
      <c r="AI15" s="21">
        <v>0.19601015241813499</v>
      </c>
      <c r="AJ15" s="21">
        <v>0</v>
      </c>
      <c r="AK15" s="21">
        <v>0.31388310461448399</v>
      </c>
      <c r="AL15" s="21"/>
      <c r="AM15" s="21">
        <v>0.22928070620470201</v>
      </c>
      <c r="AN15" s="21">
        <v>0.20984342894729199</v>
      </c>
      <c r="AO15" s="21">
        <v>0.20432306532976999</v>
      </c>
      <c r="AP15" s="21">
        <v>0.27514593208906502</v>
      </c>
      <c r="AQ15" s="21">
        <v>0.16738039124890799</v>
      </c>
      <c r="AR15" s="21"/>
      <c r="AS15" s="21">
        <v>0.216017340943879</v>
      </c>
      <c r="AT15" s="21">
        <v>0.24823292681287801</v>
      </c>
      <c r="AU15" s="21">
        <v>0.23269921936643101</v>
      </c>
      <c r="AV15" s="21">
        <v>0.180564938291042</v>
      </c>
      <c r="AW15" s="21"/>
      <c r="AX15" s="21">
        <v>0.22819168366641801</v>
      </c>
      <c r="AY15" s="21"/>
      <c r="AZ15" s="21">
        <v>0.289873091730105</v>
      </c>
      <c r="BA15" s="21">
        <v>0.20824359587780999</v>
      </c>
      <c r="BB15" s="21">
        <v>0.173104431512593</v>
      </c>
      <c r="BC15" s="21"/>
      <c r="BD15" s="21">
        <v>0.25716832393953698</v>
      </c>
      <c r="BE15" s="21">
        <v>0.18896196115498701</v>
      </c>
    </row>
    <row r="16" spans="2:57" x14ac:dyDescent="0.35">
      <c r="B16" s="18" t="s">
        <v>108</v>
      </c>
      <c r="C16" s="21">
        <v>0.49966127898920598</v>
      </c>
      <c r="D16" s="21">
        <v>0.54070487273099899</v>
      </c>
      <c r="E16" s="21">
        <v>0.47540157374796699</v>
      </c>
      <c r="F16" s="21"/>
      <c r="G16" s="21">
        <v>0.42156167149777501</v>
      </c>
      <c r="H16" s="21">
        <v>0.48319142247772101</v>
      </c>
      <c r="I16" s="21">
        <v>0.53128858392498102</v>
      </c>
      <c r="J16" s="21">
        <v>0.53325591077965595</v>
      </c>
      <c r="K16" s="21">
        <v>0.54296445037772101</v>
      </c>
      <c r="L16" s="21">
        <v>0.35569373604892202</v>
      </c>
      <c r="M16" s="21"/>
      <c r="N16" s="21">
        <v>0.50069107418342196</v>
      </c>
      <c r="O16" s="21">
        <v>0.54893118730349699</v>
      </c>
      <c r="P16" s="21">
        <v>0.43765153909489601</v>
      </c>
      <c r="Q16" s="21">
        <v>0.42573026294100302</v>
      </c>
      <c r="R16" s="21"/>
      <c r="S16" s="21">
        <v>0.50833333333333297</v>
      </c>
      <c r="T16" s="21">
        <v>0.44761904761904803</v>
      </c>
      <c r="U16" s="21">
        <v>0.52941176470588203</v>
      </c>
      <c r="V16" s="21">
        <v>0.50793650793650802</v>
      </c>
      <c r="W16" s="21">
        <v>0.47457627118644102</v>
      </c>
      <c r="X16" s="21">
        <v>0.569620253164557</v>
      </c>
      <c r="Y16" s="21">
        <v>0.5</v>
      </c>
      <c r="Z16" s="21">
        <v>0.39534883720930197</v>
      </c>
      <c r="AA16" s="21">
        <v>0.52222222222222203</v>
      </c>
      <c r="AB16" s="21"/>
      <c r="AC16" s="21">
        <v>0.47363469713828199</v>
      </c>
      <c r="AD16" s="21">
        <v>0.53828703427797897</v>
      </c>
      <c r="AE16" s="21">
        <v>0.429233018906301</v>
      </c>
      <c r="AF16" s="21"/>
      <c r="AG16" s="21">
        <v>0.49366924305800097</v>
      </c>
      <c r="AH16" s="21">
        <v>0.504589105770616</v>
      </c>
      <c r="AI16" s="21">
        <v>0.607313009712936</v>
      </c>
      <c r="AJ16" s="21">
        <v>0.79636211045550698</v>
      </c>
      <c r="AK16" s="21">
        <v>0.42334954915718098</v>
      </c>
      <c r="AL16" s="21"/>
      <c r="AM16" s="21">
        <v>0.407683334219196</v>
      </c>
      <c r="AN16" s="21">
        <v>0.49141549512365901</v>
      </c>
      <c r="AO16" s="21">
        <v>0.50183622166640895</v>
      </c>
      <c r="AP16" s="21">
        <v>0.49991935615692901</v>
      </c>
      <c r="AQ16" s="21">
        <v>0.65669784524964203</v>
      </c>
      <c r="AR16" s="21"/>
      <c r="AS16" s="21">
        <v>0.46175871829159398</v>
      </c>
      <c r="AT16" s="21">
        <v>0.53970803180859395</v>
      </c>
      <c r="AU16" s="21">
        <v>0.48833574478420499</v>
      </c>
      <c r="AV16" s="21">
        <v>0.48802030471903701</v>
      </c>
      <c r="AW16" s="21"/>
      <c r="AX16" s="21">
        <v>0.50885584581160004</v>
      </c>
      <c r="AY16" s="21"/>
      <c r="AZ16" s="21">
        <v>0.47519438046241302</v>
      </c>
      <c r="BA16" s="21">
        <v>0.51400225634713004</v>
      </c>
      <c r="BB16" s="21">
        <v>0.51522971784605798</v>
      </c>
      <c r="BC16" s="21"/>
      <c r="BD16" s="21">
        <v>0.484555844087665</v>
      </c>
      <c r="BE16" s="21">
        <v>0.52187264478951001</v>
      </c>
    </row>
    <row r="17" spans="2:57" x14ac:dyDescent="0.35">
      <c r="B17" s="18" t="s">
        <v>110</v>
      </c>
      <c r="C17" s="22">
        <v>0.27389057649069498</v>
      </c>
      <c r="D17" s="22">
        <v>0.34017742088540398</v>
      </c>
      <c r="E17" s="22">
        <v>0.235954434075547</v>
      </c>
      <c r="F17" s="22"/>
      <c r="G17" s="22">
        <v>0.13321591571581001</v>
      </c>
      <c r="H17" s="22">
        <v>0.19136692703469499</v>
      </c>
      <c r="I17" s="22">
        <v>0.34228280517812099</v>
      </c>
      <c r="J17" s="22">
        <v>0.27227386561536598</v>
      </c>
      <c r="K17" s="22">
        <v>0.44545889546553702</v>
      </c>
      <c r="L17" s="22">
        <v>0.184182104726197</v>
      </c>
      <c r="M17" s="22"/>
      <c r="N17" s="22">
        <v>0.27088245527003602</v>
      </c>
      <c r="O17" s="22">
        <v>0.36892531833768899</v>
      </c>
      <c r="P17" s="22">
        <v>0.16071653327323099</v>
      </c>
      <c r="Q17" s="22">
        <v>0.16440961001042401</v>
      </c>
      <c r="R17" s="22"/>
      <c r="S17" s="22">
        <v>0.29166666666666702</v>
      </c>
      <c r="T17" s="22">
        <v>0.209523809523809</v>
      </c>
      <c r="U17" s="22">
        <v>0.26470588235294101</v>
      </c>
      <c r="V17" s="22">
        <v>0.317460317460318</v>
      </c>
      <c r="W17" s="22">
        <v>0.23728813559322001</v>
      </c>
      <c r="X17" s="22">
        <v>0.341772151898734</v>
      </c>
      <c r="Y17" s="22">
        <v>0.28571428571428598</v>
      </c>
      <c r="Z17" s="22">
        <v>0.116279069767442</v>
      </c>
      <c r="AA17" s="22">
        <v>0.32222222222222202</v>
      </c>
      <c r="AB17" s="22"/>
      <c r="AC17" s="22">
        <v>0.23936404407504</v>
      </c>
      <c r="AD17" s="22">
        <v>0.34877841556836298</v>
      </c>
      <c r="AE17" s="22">
        <v>0.11440837084304201</v>
      </c>
      <c r="AF17" s="22"/>
      <c r="AG17" s="22">
        <v>0.33186631325308502</v>
      </c>
      <c r="AH17" s="22">
        <v>0.254630764983237</v>
      </c>
      <c r="AI17" s="22">
        <v>0.41130285729480098</v>
      </c>
      <c r="AJ17" s="22">
        <v>0.79636211045550698</v>
      </c>
      <c r="AK17" s="22">
        <v>0.10946644454269699</v>
      </c>
      <c r="AL17" s="22"/>
      <c r="AM17" s="22">
        <v>0.178402628014494</v>
      </c>
      <c r="AN17" s="22">
        <v>0.28157206617636699</v>
      </c>
      <c r="AO17" s="22">
        <v>0.297513156336639</v>
      </c>
      <c r="AP17" s="22">
        <v>0.22477342406786399</v>
      </c>
      <c r="AQ17" s="22">
        <v>0.48931745400073301</v>
      </c>
      <c r="AR17" s="22"/>
      <c r="AS17" s="22">
        <v>0.24574137734771501</v>
      </c>
      <c r="AT17" s="22">
        <v>0.29147510499571699</v>
      </c>
      <c r="AU17" s="22">
        <v>0.25563652541777399</v>
      </c>
      <c r="AV17" s="22">
        <v>0.30745536642799498</v>
      </c>
      <c r="AW17" s="22"/>
      <c r="AX17" s="22">
        <v>0.28066416214518197</v>
      </c>
      <c r="AY17" s="22"/>
      <c r="AZ17" s="22">
        <v>0.18532128873230799</v>
      </c>
      <c r="BA17" s="22">
        <v>0.30575866046931999</v>
      </c>
      <c r="BB17" s="22">
        <v>0.34212528633346501</v>
      </c>
      <c r="BC17" s="22"/>
      <c r="BD17" s="22">
        <v>0.22738752014812799</v>
      </c>
      <c r="BE17" s="22">
        <v>0.33291068363452297</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3.6047645604609102E-2</v>
      </c>
      <c r="D9" s="17">
        <v>4.6868535618375999E-2</v>
      </c>
      <c r="E9" s="17">
        <v>2.9853305316526101E-2</v>
      </c>
      <c r="F9" s="17"/>
      <c r="G9" s="17">
        <v>1.43667886259912E-2</v>
      </c>
      <c r="H9" s="17">
        <v>5.4560685861643497E-2</v>
      </c>
      <c r="I9" s="17">
        <v>2.94410859268333E-2</v>
      </c>
      <c r="J9" s="17">
        <v>5.1476360053230599E-2</v>
      </c>
      <c r="K9" s="17">
        <v>2.24308421771733E-2</v>
      </c>
      <c r="L9" s="17">
        <v>0</v>
      </c>
      <c r="M9" s="17"/>
      <c r="N9" s="17">
        <v>3.8813851114468001E-2</v>
      </c>
      <c r="O9" s="17">
        <v>3.1168803760796102E-2</v>
      </c>
      <c r="P9" s="17">
        <v>4.1248511034143197E-2</v>
      </c>
      <c r="Q9" s="17">
        <v>2.87939876266044E-2</v>
      </c>
      <c r="R9" s="17"/>
      <c r="S9" s="17">
        <v>2.5000000000000001E-2</v>
      </c>
      <c r="T9" s="17">
        <v>3.8095238095238099E-2</v>
      </c>
      <c r="U9" s="17">
        <v>0</v>
      </c>
      <c r="V9" s="17">
        <v>3.17460317460318E-2</v>
      </c>
      <c r="W9" s="17">
        <v>8.4745762711864403E-2</v>
      </c>
      <c r="X9" s="17">
        <v>3.7974683544303799E-2</v>
      </c>
      <c r="Y9" s="17">
        <v>2.8571428571428598E-2</v>
      </c>
      <c r="Z9" s="17">
        <v>2.32558139534884E-2</v>
      </c>
      <c r="AA9" s="17">
        <v>5.5555555555555601E-2</v>
      </c>
      <c r="AB9" s="17"/>
      <c r="AC9" s="17">
        <v>4.5914875859095899E-2</v>
      </c>
      <c r="AD9" s="17">
        <v>3.3118851439024502E-2</v>
      </c>
      <c r="AE9" s="17">
        <v>3.9795033305277699E-2</v>
      </c>
      <c r="AF9" s="17"/>
      <c r="AG9" s="17">
        <v>3.4874835903761399E-2</v>
      </c>
      <c r="AH9" s="17">
        <v>2.82119822937636E-2</v>
      </c>
      <c r="AI9" s="17">
        <v>5.4653712191147903E-2</v>
      </c>
      <c r="AJ9" s="17">
        <v>0</v>
      </c>
      <c r="AK9" s="17">
        <v>6.6270714175707193E-2</v>
      </c>
      <c r="AL9" s="17"/>
      <c r="AM9" s="17">
        <v>6.79730912563936E-2</v>
      </c>
      <c r="AN9" s="17">
        <v>4.2660583707855103E-2</v>
      </c>
      <c r="AO9" s="17">
        <v>3.12481881338161E-2</v>
      </c>
      <c r="AP9" s="17">
        <v>3.6834422524555502E-2</v>
      </c>
      <c r="AQ9" s="17">
        <v>0</v>
      </c>
      <c r="AR9" s="17"/>
      <c r="AS9" s="17">
        <v>4.2789590606862202E-2</v>
      </c>
      <c r="AT9" s="17">
        <v>3.4998804398892601E-2</v>
      </c>
      <c r="AU9" s="17">
        <v>2.8481485535907299E-2</v>
      </c>
      <c r="AV9" s="17">
        <v>3.7499615961778698E-2</v>
      </c>
      <c r="AW9" s="17"/>
      <c r="AX9" s="17">
        <v>3.2803939898356199E-2</v>
      </c>
      <c r="AY9" s="17"/>
      <c r="AZ9" s="17">
        <v>5.6625307332092097E-2</v>
      </c>
      <c r="BA9" s="17">
        <v>2.2725421270821E-2</v>
      </c>
      <c r="BB9" s="17">
        <v>2.39947215184379E-2</v>
      </c>
      <c r="BC9" s="17"/>
      <c r="BD9" s="17">
        <v>4.3762550455075398E-2</v>
      </c>
      <c r="BE9" s="17">
        <v>3.18046153969717E-2</v>
      </c>
    </row>
    <row r="10" spans="2:57" x14ac:dyDescent="0.35">
      <c r="B10" s="18" t="s">
        <v>106</v>
      </c>
      <c r="C10" s="17">
        <v>9.2560915282124595E-2</v>
      </c>
      <c r="D10" s="17">
        <v>0.119399924204596</v>
      </c>
      <c r="E10" s="17">
        <v>7.4981115722262098E-2</v>
      </c>
      <c r="F10" s="17"/>
      <c r="G10" s="17">
        <v>9.8097864254978406E-2</v>
      </c>
      <c r="H10" s="17">
        <v>0.103701183502673</v>
      </c>
      <c r="I10" s="17">
        <v>9.8081279943639701E-2</v>
      </c>
      <c r="J10" s="17">
        <v>0.111205001179516</v>
      </c>
      <c r="K10" s="17">
        <v>6.1043346230436002E-2</v>
      </c>
      <c r="L10" s="17">
        <v>2.10267373666451E-2</v>
      </c>
      <c r="M10" s="17"/>
      <c r="N10" s="17">
        <v>9.0186865025288096E-2</v>
      </c>
      <c r="O10" s="17">
        <v>6.7944673702527297E-2</v>
      </c>
      <c r="P10" s="17">
        <v>0.124237875066876</v>
      </c>
      <c r="Q10" s="17">
        <v>0.113483338799832</v>
      </c>
      <c r="R10" s="17"/>
      <c r="S10" s="17">
        <v>0.116666666666667</v>
      </c>
      <c r="T10" s="17">
        <v>6.6666666666666693E-2</v>
      </c>
      <c r="U10" s="17">
        <v>8.8235294117647106E-2</v>
      </c>
      <c r="V10" s="17">
        <v>7.9365079365079402E-2</v>
      </c>
      <c r="W10" s="17">
        <v>0.11864406779661001</v>
      </c>
      <c r="X10" s="17">
        <v>5.0632911392405097E-2</v>
      </c>
      <c r="Y10" s="17">
        <v>0.128571428571429</v>
      </c>
      <c r="Z10" s="17">
        <v>9.3023255813953501E-2</v>
      </c>
      <c r="AA10" s="17">
        <v>0.1</v>
      </c>
      <c r="AB10" s="17"/>
      <c r="AC10" s="17">
        <v>9.0738395113055995E-2</v>
      </c>
      <c r="AD10" s="17">
        <v>7.8908117078168596E-2</v>
      </c>
      <c r="AE10" s="17">
        <v>0.105074358997197</v>
      </c>
      <c r="AF10" s="17"/>
      <c r="AG10" s="17">
        <v>0.115380908601833</v>
      </c>
      <c r="AH10" s="17">
        <v>9.1560050812387106E-2</v>
      </c>
      <c r="AI10" s="17">
        <v>5.8140638887814698E-2</v>
      </c>
      <c r="AJ10" s="17">
        <v>0.18469483005198201</v>
      </c>
      <c r="AK10" s="17">
        <v>8.3135179374266996E-2</v>
      </c>
      <c r="AL10" s="17"/>
      <c r="AM10" s="17">
        <v>0.106196068380741</v>
      </c>
      <c r="AN10" s="17">
        <v>9.1809820174835396E-2</v>
      </c>
      <c r="AO10" s="17">
        <v>8.1112182303497093E-2</v>
      </c>
      <c r="AP10" s="17">
        <v>0.10733127839915001</v>
      </c>
      <c r="AQ10" s="17">
        <v>0.12523970094694201</v>
      </c>
      <c r="AR10" s="17"/>
      <c r="AS10" s="17">
        <v>6.4850973734747297E-2</v>
      </c>
      <c r="AT10" s="17">
        <v>7.8619607169546094E-2</v>
      </c>
      <c r="AU10" s="17">
        <v>0.105795469616755</v>
      </c>
      <c r="AV10" s="17">
        <v>0.15432219454041499</v>
      </c>
      <c r="AW10" s="17"/>
      <c r="AX10" s="17">
        <v>8.4621607530401696E-2</v>
      </c>
      <c r="AY10" s="17"/>
      <c r="AZ10" s="17">
        <v>9.2043970203786296E-2</v>
      </c>
      <c r="BA10" s="17">
        <v>9.8822290495506906E-2</v>
      </c>
      <c r="BB10" s="17">
        <v>9.1336543907036397E-2</v>
      </c>
      <c r="BC10" s="17"/>
      <c r="BD10" s="17">
        <v>9.2948810871978899E-2</v>
      </c>
      <c r="BE10" s="17">
        <v>9.0196874364580501E-2</v>
      </c>
    </row>
    <row r="11" spans="2:57" x14ac:dyDescent="0.35">
      <c r="B11" s="18" t="s">
        <v>105</v>
      </c>
      <c r="C11" s="17">
        <v>0.23159791414497399</v>
      </c>
      <c r="D11" s="17">
        <v>0.212100619252138</v>
      </c>
      <c r="E11" s="17">
        <v>0.244153341738331</v>
      </c>
      <c r="F11" s="17"/>
      <c r="G11" s="17">
        <v>0.35010491212216799</v>
      </c>
      <c r="H11" s="17">
        <v>0.234912292919152</v>
      </c>
      <c r="I11" s="17">
        <v>0.26827831714942202</v>
      </c>
      <c r="J11" s="17">
        <v>0.14956668490539601</v>
      </c>
      <c r="K11" s="17">
        <v>0.16183936524916001</v>
      </c>
      <c r="L11" s="17">
        <v>0.25944396063672698</v>
      </c>
      <c r="M11" s="17"/>
      <c r="N11" s="17">
        <v>0.22011846773760599</v>
      </c>
      <c r="O11" s="17">
        <v>0.21510533443527</v>
      </c>
      <c r="P11" s="17">
        <v>0.27711451868016701</v>
      </c>
      <c r="Q11" s="17">
        <v>0.24090697777424899</v>
      </c>
      <c r="R11" s="17"/>
      <c r="S11" s="17">
        <v>0.28333333333333299</v>
      </c>
      <c r="T11" s="17">
        <v>0.20952380952381</v>
      </c>
      <c r="U11" s="17">
        <v>0.29411764705882398</v>
      </c>
      <c r="V11" s="17">
        <v>0.25396825396825401</v>
      </c>
      <c r="W11" s="17">
        <v>0.169491525423729</v>
      </c>
      <c r="X11" s="17">
        <v>0.20253164556962</v>
      </c>
      <c r="Y11" s="17">
        <v>0.22857142857142901</v>
      </c>
      <c r="Z11" s="17">
        <v>0.27906976744186002</v>
      </c>
      <c r="AA11" s="17">
        <v>0.17777777777777801</v>
      </c>
      <c r="AB11" s="17"/>
      <c r="AC11" s="17">
        <v>0.20720019074221999</v>
      </c>
      <c r="AD11" s="17">
        <v>0.23036855010417201</v>
      </c>
      <c r="AE11" s="17">
        <v>0.30125423369211801</v>
      </c>
      <c r="AF11" s="17"/>
      <c r="AG11" s="17">
        <v>0.21040064405054201</v>
      </c>
      <c r="AH11" s="17">
        <v>0.22156651968222499</v>
      </c>
      <c r="AI11" s="17">
        <v>0.23407217441492401</v>
      </c>
      <c r="AJ11" s="17">
        <v>0</v>
      </c>
      <c r="AK11" s="17">
        <v>0.32553939032517398</v>
      </c>
      <c r="AL11" s="17"/>
      <c r="AM11" s="17">
        <v>0.25033411791348997</v>
      </c>
      <c r="AN11" s="17">
        <v>0.23008673634676999</v>
      </c>
      <c r="AO11" s="17">
        <v>0.23369864436534099</v>
      </c>
      <c r="AP11" s="17">
        <v>0.241249143018613</v>
      </c>
      <c r="AQ11" s="17">
        <v>0.16908256471923599</v>
      </c>
      <c r="AR11" s="17"/>
      <c r="AS11" s="17">
        <v>0.226461644879587</v>
      </c>
      <c r="AT11" s="17">
        <v>0.26521520548351202</v>
      </c>
      <c r="AU11" s="17">
        <v>0.19808054863407901</v>
      </c>
      <c r="AV11" s="17">
        <v>0.209528470802432</v>
      </c>
      <c r="AW11" s="17"/>
      <c r="AX11" s="17">
        <v>0.23985927427751</v>
      </c>
      <c r="AY11" s="17"/>
      <c r="AZ11" s="17">
        <v>0.27781194379303198</v>
      </c>
      <c r="BA11" s="17">
        <v>0.245789627003038</v>
      </c>
      <c r="BB11" s="17">
        <v>0.157254367836417</v>
      </c>
      <c r="BC11" s="17"/>
      <c r="BD11" s="17">
        <v>0.23888920233565</v>
      </c>
      <c r="BE11" s="17">
        <v>0.236650768006234</v>
      </c>
    </row>
    <row r="12" spans="2:57" x14ac:dyDescent="0.35">
      <c r="B12" s="18" t="s">
        <v>104</v>
      </c>
      <c r="C12" s="17">
        <v>0.35707497130963001</v>
      </c>
      <c r="D12" s="17">
        <v>0.33636949962346802</v>
      </c>
      <c r="E12" s="17">
        <v>0.36845984826522798</v>
      </c>
      <c r="F12" s="17"/>
      <c r="G12" s="17">
        <v>0.29879417293031901</v>
      </c>
      <c r="H12" s="17">
        <v>0.33957186247340498</v>
      </c>
      <c r="I12" s="17">
        <v>0.342028273351557</v>
      </c>
      <c r="J12" s="17">
        <v>0.33885107202612402</v>
      </c>
      <c r="K12" s="17">
        <v>0.47673664613973099</v>
      </c>
      <c r="L12" s="17">
        <v>0.373793532954659</v>
      </c>
      <c r="M12" s="17"/>
      <c r="N12" s="17">
        <v>0.361287477437152</v>
      </c>
      <c r="O12" s="17">
        <v>0.37444679089354599</v>
      </c>
      <c r="P12" s="17">
        <v>0.36157903954933901</v>
      </c>
      <c r="Q12" s="17">
        <v>0.30841462723568702</v>
      </c>
      <c r="R12" s="17"/>
      <c r="S12" s="17">
        <v>0.31666666666666698</v>
      </c>
      <c r="T12" s="17">
        <v>0.419047619047619</v>
      </c>
      <c r="U12" s="17">
        <v>0.38235294117647101</v>
      </c>
      <c r="V12" s="17">
        <v>0.34920634920634902</v>
      </c>
      <c r="W12" s="17">
        <v>0.28813559322033899</v>
      </c>
      <c r="X12" s="17">
        <v>0.443037974683544</v>
      </c>
      <c r="Y12" s="17">
        <v>0.25714285714285701</v>
      </c>
      <c r="Z12" s="17">
        <v>0.32558139534883701</v>
      </c>
      <c r="AA12" s="17">
        <v>0.37777777777777799</v>
      </c>
      <c r="AB12" s="17"/>
      <c r="AC12" s="17">
        <v>0.32038975668507003</v>
      </c>
      <c r="AD12" s="17">
        <v>0.38603821813512501</v>
      </c>
      <c r="AE12" s="17">
        <v>0.36262905134728901</v>
      </c>
      <c r="AF12" s="17"/>
      <c r="AG12" s="17">
        <v>0.35193232106953898</v>
      </c>
      <c r="AH12" s="17">
        <v>0.38646025934209399</v>
      </c>
      <c r="AI12" s="17">
        <v>0.42350795401185098</v>
      </c>
      <c r="AJ12" s="17">
        <v>0.20363788954449299</v>
      </c>
      <c r="AK12" s="17">
        <v>0.32635974958500302</v>
      </c>
      <c r="AL12" s="17"/>
      <c r="AM12" s="17">
        <v>0.22110337057607399</v>
      </c>
      <c r="AN12" s="17">
        <v>0.37551584949465899</v>
      </c>
      <c r="AO12" s="17">
        <v>0.34984935536056899</v>
      </c>
      <c r="AP12" s="17">
        <v>0.36955556327113598</v>
      </c>
      <c r="AQ12" s="17">
        <v>0.34543193742649397</v>
      </c>
      <c r="AR12" s="17"/>
      <c r="AS12" s="17">
        <v>0.324059218039987</v>
      </c>
      <c r="AT12" s="17">
        <v>0.360841941314551</v>
      </c>
      <c r="AU12" s="17">
        <v>0.40578673612314697</v>
      </c>
      <c r="AV12" s="17">
        <v>0.33668982160793298</v>
      </c>
      <c r="AW12" s="17"/>
      <c r="AX12" s="17">
        <v>0.3618674887985</v>
      </c>
      <c r="AY12" s="17"/>
      <c r="AZ12" s="17">
        <v>0.33583718849376998</v>
      </c>
      <c r="BA12" s="17">
        <v>0.366769542224678</v>
      </c>
      <c r="BB12" s="17">
        <v>0.37643811035271102</v>
      </c>
      <c r="BC12" s="17"/>
      <c r="BD12" s="17">
        <v>0.32456536170497802</v>
      </c>
      <c r="BE12" s="17">
        <v>0.373718594800382</v>
      </c>
    </row>
    <row r="13" spans="2:57" x14ac:dyDescent="0.35">
      <c r="B13" s="18" t="s">
        <v>103</v>
      </c>
      <c r="C13" s="17">
        <v>0.24930914911796501</v>
      </c>
      <c r="D13" s="17">
        <v>0.26996486949828802</v>
      </c>
      <c r="E13" s="17">
        <v>0.238333616352639</v>
      </c>
      <c r="F13" s="17"/>
      <c r="G13" s="17">
        <v>0.18776364447264701</v>
      </c>
      <c r="H13" s="17">
        <v>0.21717052606288501</v>
      </c>
      <c r="I13" s="17">
        <v>0.23948217961402701</v>
      </c>
      <c r="J13" s="17">
        <v>0.32367106520230099</v>
      </c>
      <c r="K13" s="17">
        <v>0.26768108005851199</v>
      </c>
      <c r="L13" s="17">
        <v>0.29173793933234798</v>
      </c>
      <c r="M13" s="17"/>
      <c r="N13" s="17">
        <v>0.26680720183901901</v>
      </c>
      <c r="O13" s="17">
        <v>0.27991139247587499</v>
      </c>
      <c r="P13" s="17">
        <v>0.16265763911824399</v>
      </c>
      <c r="Q13" s="17">
        <v>0.211513437501999</v>
      </c>
      <c r="R13" s="17"/>
      <c r="S13" s="17">
        <v>0.233333333333333</v>
      </c>
      <c r="T13" s="17">
        <v>0.22857142857142901</v>
      </c>
      <c r="U13" s="17">
        <v>0.20588235294117599</v>
      </c>
      <c r="V13" s="17">
        <v>0.238095238095238</v>
      </c>
      <c r="W13" s="17">
        <v>0.322033898305085</v>
      </c>
      <c r="X13" s="17">
        <v>0.240506329113924</v>
      </c>
      <c r="Y13" s="17">
        <v>0.35714285714285698</v>
      </c>
      <c r="Z13" s="17">
        <v>0.232558139534884</v>
      </c>
      <c r="AA13" s="17">
        <v>0.22222222222222199</v>
      </c>
      <c r="AB13" s="17"/>
      <c r="AC13" s="17">
        <v>0.293514414746055</v>
      </c>
      <c r="AD13" s="17">
        <v>0.245964737548486</v>
      </c>
      <c r="AE13" s="17">
        <v>0.167249172582115</v>
      </c>
      <c r="AF13" s="17"/>
      <c r="AG13" s="17">
        <v>0.26895405170326703</v>
      </c>
      <c r="AH13" s="17">
        <v>0.244829812315731</v>
      </c>
      <c r="AI13" s="17">
        <v>0.20513465702738201</v>
      </c>
      <c r="AJ13" s="17">
        <v>0.408029390859032</v>
      </c>
      <c r="AK13" s="17">
        <v>0.13207509159398501</v>
      </c>
      <c r="AL13" s="17"/>
      <c r="AM13" s="17">
        <v>0.318890520775167</v>
      </c>
      <c r="AN13" s="17">
        <v>0.207666008793744</v>
      </c>
      <c r="AO13" s="17">
        <v>0.27029307979905298</v>
      </c>
      <c r="AP13" s="17">
        <v>0.21252995918428899</v>
      </c>
      <c r="AQ13" s="17">
        <v>0.360245796907328</v>
      </c>
      <c r="AR13" s="17"/>
      <c r="AS13" s="17">
        <v>0.28701945488522301</v>
      </c>
      <c r="AT13" s="17">
        <v>0.244114266538316</v>
      </c>
      <c r="AU13" s="17">
        <v>0.22864751085964399</v>
      </c>
      <c r="AV13" s="17">
        <v>0.22528407626393401</v>
      </c>
      <c r="AW13" s="17"/>
      <c r="AX13" s="17">
        <v>0.244484268475362</v>
      </c>
      <c r="AY13" s="17"/>
      <c r="AZ13" s="17">
        <v>0.19577330446555199</v>
      </c>
      <c r="BA13" s="17">
        <v>0.22654627712332401</v>
      </c>
      <c r="BB13" s="17">
        <v>0.33606167814673799</v>
      </c>
      <c r="BC13" s="17"/>
      <c r="BD13" s="17">
        <v>0.26659111367923199</v>
      </c>
      <c r="BE13" s="17">
        <v>0.237300664671906</v>
      </c>
    </row>
    <row r="14" spans="2:57" x14ac:dyDescent="0.35">
      <c r="B14" s="18" t="s">
        <v>81</v>
      </c>
      <c r="C14" s="17">
        <v>3.3409404540697199E-2</v>
      </c>
      <c r="D14" s="17">
        <v>1.52965518031353E-2</v>
      </c>
      <c r="E14" s="17">
        <v>4.4218772605012703E-2</v>
      </c>
      <c r="F14" s="17"/>
      <c r="G14" s="17">
        <v>5.0872617593896503E-2</v>
      </c>
      <c r="H14" s="17">
        <v>5.0083449180242198E-2</v>
      </c>
      <c r="I14" s="17">
        <v>2.2688864014521401E-2</v>
      </c>
      <c r="J14" s="17">
        <v>2.5229816633431601E-2</v>
      </c>
      <c r="K14" s="17">
        <v>1.02687201449873E-2</v>
      </c>
      <c r="L14" s="17">
        <v>5.3997829709620498E-2</v>
      </c>
      <c r="M14" s="17"/>
      <c r="N14" s="17">
        <v>2.27861368464672E-2</v>
      </c>
      <c r="O14" s="17">
        <v>3.1423004731984901E-2</v>
      </c>
      <c r="P14" s="17">
        <v>3.31624165512324E-2</v>
      </c>
      <c r="Q14" s="17">
        <v>9.6887631061629301E-2</v>
      </c>
      <c r="R14" s="17"/>
      <c r="S14" s="17">
        <v>2.5000000000000001E-2</v>
      </c>
      <c r="T14" s="17">
        <v>3.8095238095238099E-2</v>
      </c>
      <c r="U14" s="17">
        <v>2.9411764705882401E-2</v>
      </c>
      <c r="V14" s="17">
        <v>4.7619047619047603E-2</v>
      </c>
      <c r="W14" s="17">
        <v>1.6949152542372899E-2</v>
      </c>
      <c r="X14" s="17">
        <v>2.53164556962025E-2</v>
      </c>
      <c r="Y14" s="17">
        <v>0</v>
      </c>
      <c r="Z14" s="17">
        <v>4.6511627906976702E-2</v>
      </c>
      <c r="AA14" s="17">
        <v>6.6666666666666693E-2</v>
      </c>
      <c r="AB14" s="17"/>
      <c r="AC14" s="17">
        <v>4.2242366854502403E-2</v>
      </c>
      <c r="AD14" s="17">
        <v>2.5601525695023299E-2</v>
      </c>
      <c r="AE14" s="17">
        <v>2.3998150076004001E-2</v>
      </c>
      <c r="AF14" s="17"/>
      <c r="AG14" s="17">
        <v>1.8457238671057901E-2</v>
      </c>
      <c r="AH14" s="17">
        <v>2.7371375553799902E-2</v>
      </c>
      <c r="AI14" s="17">
        <v>2.4490863466881001E-2</v>
      </c>
      <c r="AJ14" s="17">
        <v>0.20363788954449299</v>
      </c>
      <c r="AK14" s="17">
        <v>6.6619874945863702E-2</v>
      </c>
      <c r="AL14" s="17"/>
      <c r="AM14" s="17">
        <v>3.5502831098134902E-2</v>
      </c>
      <c r="AN14" s="17">
        <v>5.22610014821362E-2</v>
      </c>
      <c r="AO14" s="17">
        <v>3.3798550037723502E-2</v>
      </c>
      <c r="AP14" s="17">
        <v>3.2499633602256703E-2</v>
      </c>
      <c r="AQ14" s="17">
        <v>0</v>
      </c>
      <c r="AR14" s="17"/>
      <c r="AS14" s="17">
        <v>5.4819117853593301E-2</v>
      </c>
      <c r="AT14" s="17">
        <v>1.62101750951824E-2</v>
      </c>
      <c r="AU14" s="17">
        <v>3.3208249230467703E-2</v>
      </c>
      <c r="AV14" s="17">
        <v>3.6675820823506303E-2</v>
      </c>
      <c r="AW14" s="17"/>
      <c r="AX14" s="17">
        <v>3.6363421019870203E-2</v>
      </c>
      <c r="AY14" s="17"/>
      <c r="AZ14" s="17">
        <v>4.19082857117676E-2</v>
      </c>
      <c r="BA14" s="17">
        <v>3.93468418826321E-2</v>
      </c>
      <c r="BB14" s="17">
        <v>1.49145782386592E-2</v>
      </c>
      <c r="BC14" s="17"/>
      <c r="BD14" s="17">
        <v>3.3242960953085397E-2</v>
      </c>
      <c r="BE14" s="17">
        <v>3.03284827599253E-2</v>
      </c>
    </row>
    <row r="15" spans="2:57" x14ac:dyDescent="0.35">
      <c r="B15" s="18" t="s">
        <v>109</v>
      </c>
      <c r="C15" s="21">
        <v>0.128608560886734</v>
      </c>
      <c r="D15" s="21">
        <v>0.166268459822972</v>
      </c>
      <c r="E15" s="21">
        <v>0.104834421038788</v>
      </c>
      <c r="F15" s="21"/>
      <c r="G15" s="21">
        <v>0.11246465288097</v>
      </c>
      <c r="H15" s="21">
        <v>0.15826186936431699</v>
      </c>
      <c r="I15" s="21">
        <v>0.127522365870473</v>
      </c>
      <c r="J15" s="21">
        <v>0.16268136123274701</v>
      </c>
      <c r="K15" s="21">
        <v>8.3474188407609298E-2</v>
      </c>
      <c r="L15" s="21">
        <v>2.10267373666451E-2</v>
      </c>
      <c r="M15" s="21"/>
      <c r="N15" s="21">
        <v>0.129000716139756</v>
      </c>
      <c r="O15" s="21">
        <v>9.9113477463323496E-2</v>
      </c>
      <c r="P15" s="21">
        <v>0.16548638610101901</v>
      </c>
      <c r="Q15" s="21">
        <v>0.14227732642643601</v>
      </c>
      <c r="R15" s="21"/>
      <c r="S15" s="21">
        <v>0.141666666666667</v>
      </c>
      <c r="T15" s="21">
        <v>0.104761904761905</v>
      </c>
      <c r="U15" s="21">
        <v>8.8235294117647106E-2</v>
      </c>
      <c r="V15" s="21">
        <v>0.11111111111111099</v>
      </c>
      <c r="W15" s="21">
        <v>0.20338983050847501</v>
      </c>
      <c r="X15" s="21">
        <v>8.8607594936708903E-2</v>
      </c>
      <c r="Y15" s="21">
        <v>0.157142857142857</v>
      </c>
      <c r="Z15" s="21">
        <v>0.116279069767442</v>
      </c>
      <c r="AA15" s="21">
        <v>0.155555555555556</v>
      </c>
      <c r="AB15" s="21"/>
      <c r="AC15" s="21">
        <v>0.13665327097215199</v>
      </c>
      <c r="AD15" s="21">
        <v>0.112026968517193</v>
      </c>
      <c r="AE15" s="21">
        <v>0.144869392302474</v>
      </c>
      <c r="AF15" s="21"/>
      <c r="AG15" s="21">
        <v>0.15025574450559401</v>
      </c>
      <c r="AH15" s="21">
        <v>0.119772033106151</v>
      </c>
      <c r="AI15" s="21">
        <v>0.112794351078963</v>
      </c>
      <c r="AJ15" s="21">
        <v>0.18469483005198201</v>
      </c>
      <c r="AK15" s="21">
        <v>0.14940589354997399</v>
      </c>
      <c r="AL15" s="21"/>
      <c r="AM15" s="21">
        <v>0.174169159637135</v>
      </c>
      <c r="AN15" s="21">
        <v>0.13447040388269099</v>
      </c>
      <c r="AO15" s="21">
        <v>0.11236037043731301</v>
      </c>
      <c r="AP15" s="21">
        <v>0.14416570092370601</v>
      </c>
      <c r="AQ15" s="21">
        <v>0.12523970094694201</v>
      </c>
      <c r="AR15" s="21"/>
      <c r="AS15" s="21">
        <v>0.107640564341609</v>
      </c>
      <c r="AT15" s="21">
        <v>0.11361841156843901</v>
      </c>
      <c r="AU15" s="21">
        <v>0.134276955152662</v>
      </c>
      <c r="AV15" s="21">
        <v>0.19182181050219399</v>
      </c>
      <c r="AW15" s="21"/>
      <c r="AX15" s="21">
        <v>0.11742554742875801</v>
      </c>
      <c r="AY15" s="21"/>
      <c r="AZ15" s="21">
        <v>0.148669277535878</v>
      </c>
      <c r="BA15" s="21">
        <v>0.121547711766328</v>
      </c>
      <c r="BB15" s="21">
        <v>0.11533126542547401</v>
      </c>
      <c r="BC15" s="21"/>
      <c r="BD15" s="21">
        <v>0.136711361327054</v>
      </c>
      <c r="BE15" s="21">
        <v>0.12200148976155201</v>
      </c>
    </row>
    <row r="16" spans="2:57" x14ac:dyDescent="0.35">
      <c r="B16" s="18" t="s">
        <v>108</v>
      </c>
      <c r="C16" s="21">
        <v>0.60638412042759504</v>
      </c>
      <c r="D16" s="21">
        <v>0.60633436912175598</v>
      </c>
      <c r="E16" s="21">
        <v>0.60679346461786798</v>
      </c>
      <c r="F16" s="21"/>
      <c r="G16" s="21">
        <v>0.486557817402966</v>
      </c>
      <c r="H16" s="21">
        <v>0.55674238853628899</v>
      </c>
      <c r="I16" s="21">
        <v>0.58151045296558401</v>
      </c>
      <c r="J16" s="21">
        <v>0.66252213722842501</v>
      </c>
      <c r="K16" s="21">
        <v>0.74441772619824298</v>
      </c>
      <c r="L16" s="21">
        <v>0.66553147228700704</v>
      </c>
      <c r="M16" s="21"/>
      <c r="N16" s="21">
        <v>0.62809467927617102</v>
      </c>
      <c r="O16" s="21">
        <v>0.65435818336942098</v>
      </c>
      <c r="P16" s="21">
        <v>0.52423667866758195</v>
      </c>
      <c r="Q16" s="21">
        <v>0.51992806473768505</v>
      </c>
      <c r="R16" s="21"/>
      <c r="S16" s="21">
        <v>0.55000000000000004</v>
      </c>
      <c r="T16" s="21">
        <v>0.64761904761904798</v>
      </c>
      <c r="U16" s="21">
        <v>0.58823529411764697</v>
      </c>
      <c r="V16" s="21">
        <v>0.58730158730158699</v>
      </c>
      <c r="W16" s="21">
        <v>0.61016949152542399</v>
      </c>
      <c r="X16" s="21">
        <v>0.683544303797468</v>
      </c>
      <c r="Y16" s="21">
        <v>0.61428571428571399</v>
      </c>
      <c r="Z16" s="21">
        <v>0.55813953488372103</v>
      </c>
      <c r="AA16" s="21">
        <v>0.6</v>
      </c>
      <c r="AB16" s="21"/>
      <c r="AC16" s="21">
        <v>0.61390417143112497</v>
      </c>
      <c r="AD16" s="21">
        <v>0.63200295568361098</v>
      </c>
      <c r="AE16" s="21">
        <v>0.52987822392940398</v>
      </c>
      <c r="AF16" s="21"/>
      <c r="AG16" s="21">
        <v>0.62088637277280601</v>
      </c>
      <c r="AH16" s="21">
        <v>0.63129007165782502</v>
      </c>
      <c r="AI16" s="21">
        <v>0.62864261103923302</v>
      </c>
      <c r="AJ16" s="21">
        <v>0.61166728040352503</v>
      </c>
      <c r="AK16" s="21">
        <v>0.45843484117898797</v>
      </c>
      <c r="AL16" s="21"/>
      <c r="AM16" s="21">
        <v>0.53999389135124098</v>
      </c>
      <c r="AN16" s="21">
        <v>0.58318185828840396</v>
      </c>
      <c r="AO16" s="21">
        <v>0.62014243515962297</v>
      </c>
      <c r="AP16" s="21">
        <v>0.582085522455425</v>
      </c>
      <c r="AQ16" s="21">
        <v>0.70567773433382197</v>
      </c>
      <c r="AR16" s="21"/>
      <c r="AS16" s="21">
        <v>0.61107867292521001</v>
      </c>
      <c r="AT16" s="21">
        <v>0.60495620785286697</v>
      </c>
      <c r="AU16" s="21">
        <v>0.63443424698279105</v>
      </c>
      <c r="AV16" s="21">
        <v>0.56197389787186702</v>
      </c>
      <c r="AW16" s="21"/>
      <c r="AX16" s="21">
        <v>0.60635175727386204</v>
      </c>
      <c r="AY16" s="21"/>
      <c r="AZ16" s="21">
        <v>0.53161049295932195</v>
      </c>
      <c r="BA16" s="21">
        <v>0.59331581934800204</v>
      </c>
      <c r="BB16" s="21">
        <v>0.71249978849944895</v>
      </c>
      <c r="BC16" s="21"/>
      <c r="BD16" s="21">
        <v>0.59115647538421001</v>
      </c>
      <c r="BE16" s="21">
        <v>0.61101925947228897</v>
      </c>
    </row>
    <row r="17" spans="2:57" x14ac:dyDescent="0.35">
      <c r="B17" s="18" t="s">
        <v>110</v>
      </c>
      <c r="C17" s="22">
        <v>0.47777555954086098</v>
      </c>
      <c r="D17" s="22">
        <v>0.44006590929878397</v>
      </c>
      <c r="E17" s="22">
        <v>0.50195904357908006</v>
      </c>
      <c r="F17" s="22"/>
      <c r="G17" s="22">
        <v>0.37409316452199598</v>
      </c>
      <c r="H17" s="22">
        <v>0.39848051917197302</v>
      </c>
      <c r="I17" s="22">
        <v>0.45398808709511101</v>
      </c>
      <c r="J17" s="22">
        <v>0.499840775995678</v>
      </c>
      <c r="K17" s="22">
        <v>0.66094353779063397</v>
      </c>
      <c r="L17" s="22">
        <v>0.64450473492036198</v>
      </c>
      <c r="M17" s="22"/>
      <c r="N17" s="22">
        <v>0.49909396313641402</v>
      </c>
      <c r="O17" s="22">
        <v>0.55524470590609798</v>
      </c>
      <c r="P17" s="22">
        <v>0.35875029256656399</v>
      </c>
      <c r="Q17" s="22">
        <v>0.37765073831125001</v>
      </c>
      <c r="R17" s="22"/>
      <c r="S17" s="22">
        <v>0.40833333333333299</v>
      </c>
      <c r="T17" s="22">
        <v>0.54285714285714304</v>
      </c>
      <c r="U17" s="22">
        <v>0.5</v>
      </c>
      <c r="V17" s="22">
        <v>0.476190476190476</v>
      </c>
      <c r="W17" s="22">
        <v>0.40677966101694901</v>
      </c>
      <c r="X17" s="22">
        <v>0.594936708860759</v>
      </c>
      <c r="Y17" s="22">
        <v>0.45714285714285702</v>
      </c>
      <c r="Z17" s="22">
        <v>0.44186046511627902</v>
      </c>
      <c r="AA17" s="22">
        <v>0.44444444444444398</v>
      </c>
      <c r="AB17" s="22"/>
      <c r="AC17" s="22">
        <v>0.477250900458973</v>
      </c>
      <c r="AD17" s="22">
        <v>0.51997598716641802</v>
      </c>
      <c r="AE17" s="22">
        <v>0.385008831626929</v>
      </c>
      <c r="AF17" s="22"/>
      <c r="AG17" s="22">
        <v>0.47063062826721203</v>
      </c>
      <c r="AH17" s="22">
        <v>0.51151803855167399</v>
      </c>
      <c r="AI17" s="22">
        <v>0.51584825996026995</v>
      </c>
      <c r="AJ17" s="22">
        <v>0.42697245035154302</v>
      </c>
      <c r="AK17" s="22">
        <v>0.30902894762901401</v>
      </c>
      <c r="AL17" s="22"/>
      <c r="AM17" s="22">
        <v>0.36582473171410601</v>
      </c>
      <c r="AN17" s="22">
        <v>0.44871145440571297</v>
      </c>
      <c r="AO17" s="22">
        <v>0.50778206472230902</v>
      </c>
      <c r="AP17" s="22">
        <v>0.43791982153171899</v>
      </c>
      <c r="AQ17" s="22">
        <v>0.58043803338688005</v>
      </c>
      <c r="AR17" s="22"/>
      <c r="AS17" s="22">
        <v>0.50343810858360005</v>
      </c>
      <c r="AT17" s="22">
        <v>0.49133779628442897</v>
      </c>
      <c r="AU17" s="22">
        <v>0.50015729183012902</v>
      </c>
      <c r="AV17" s="22">
        <v>0.37015208736967298</v>
      </c>
      <c r="AW17" s="22"/>
      <c r="AX17" s="22">
        <v>0.48892620984510399</v>
      </c>
      <c r="AY17" s="22"/>
      <c r="AZ17" s="22">
        <v>0.382941215423444</v>
      </c>
      <c r="BA17" s="22">
        <v>0.47176810758167398</v>
      </c>
      <c r="BB17" s="22">
        <v>0.59716852307397505</v>
      </c>
      <c r="BC17" s="22"/>
      <c r="BD17" s="22">
        <v>0.45444511405715599</v>
      </c>
      <c r="BE17" s="22">
        <v>0.48901776971073602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E22"/>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3.1790661324403301E-2</v>
      </c>
      <c r="D9" s="17">
        <v>4.7787417812071402E-2</v>
      </c>
      <c r="E9" s="17">
        <v>2.2532346078556701E-2</v>
      </c>
      <c r="F9" s="17"/>
      <c r="G9" s="17">
        <v>5.5139860685034299E-2</v>
      </c>
      <c r="H9" s="17">
        <v>6.3218977850230201E-2</v>
      </c>
      <c r="I9" s="17">
        <v>1.0744723304452501E-2</v>
      </c>
      <c r="J9" s="17">
        <v>2.5369776690350999E-2</v>
      </c>
      <c r="K9" s="17">
        <v>1.2452102501396599E-2</v>
      </c>
      <c r="L9" s="17">
        <v>0</v>
      </c>
      <c r="M9" s="17"/>
      <c r="N9" s="17">
        <v>2.89514399015528E-2</v>
      </c>
      <c r="O9" s="17">
        <v>2.47116949404791E-2</v>
      </c>
      <c r="P9" s="17">
        <v>5.58546603861588E-2</v>
      </c>
      <c r="Q9" s="17">
        <v>3.1186799901757899E-2</v>
      </c>
      <c r="R9" s="17"/>
      <c r="S9" s="17">
        <v>2.5000000000000001E-2</v>
      </c>
      <c r="T9" s="17">
        <v>5.7142857142857099E-2</v>
      </c>
      <c r="U9" s="17">
        <v>0</v>
      </c>
      <c r="V9" s="17">
        <v>1.58730158730159E-2</v>
      </c>
      <c r="W9" s="17">
        <v>6.7796610169491497E-2</v>
      </c>
      <c r="X9" s="17">
        <v>1.26582278481013E-2</v>
      </c>
      <c r="Y9" s="17">
        <v>4.2857142857142899E-2</v>
      </c>
      <c r="Z9" s="17">
        <v>2.32558139534884E-2</v>
      </c>
      <c r="AA9" s="17">
        <v>3.3333333333333298E-2</v>
      </c>
      <c r="AB9" s="17"/>
      <c r="AC9" s="17">
        <v>4.2531001546766999E-2</v>
      </c>
      <c r="AD9" s="17">
        <v>2.3733577626614901E-2</v>
      </c>
      <c r="AE9" s="17">
        <v>0</v>
      </c>
      <c r="AF9" s="17"/>
      <c r="AG9" s="17">
        <v>2.3420120726836999E-2</v>
      </c>
      <c r="AH9" s="17">
        <v>5.0909931439187102E-2</v>
      </c>
      <c r="AI9" s="17">
        <v>2.0196575078167599E-2</v>
      </c>
      <c r="AJ9" s="17">
        <v>0</v>
      </c>
      <c r="AK9" s="17">
        <v>0</v>
      </c>
      <c r="AL9" s="17"/>
      <c r="AM9" s="17">
        <v>0</v>
      </c>
      <c r="AN9" s="17">
        <v>4.0976902095930197E-2</v>
      </c>
      <c r="AO9" s="17">
        <v>1.8333491550765801E-2</v>
      </c>
      <c r="AP9" s="17">
        <v>6.1922807028015101E-2</v>
      </c>
      <c r="AQ9" s="17">
        <v>4.3817239655537098E-2</v>
      </c>
      <c r="AR9" s="17"/>
      <c r="AS9" s="17">
        <v>5.47890855358312E-2</v>
      </c>
      <c r="AT9" s="17">
        <v>2.7464521892614301E-2</v>
      </c>
      <c r="AU9" s="17">
        <v>1.9705947036550101E-2</v>
      </c>
      <c r="AV9" s="17">
        <v>1.9106209289617E-2</v>
      </c>
      <c r="AW9" s="17"/>
      <c r="AX9" s="17">
        <v>3.40568417663418E-2</v>
      </c>
      <c r="AY9" s="17"/>
      <c r="AZ9" s="17">
        <v>5.1229159555661798E-2</v>
      </c>
      <c r="BA9" s="17">
        <v>2.6348453084445E-2</v>
      </c>
      <c r="BB9" s="17">
        <v>2.0529998569757301E-2</v>
      </c>
      <c r="BC9" s="17"/>
      <c r="BD9" s="17">
        <v>4.3986681684794499E-2</v>
      </c>
      <c r="BE9" s="17">
        <v>2.5447028851191999E-2</v>
      </c>
    </row>
    <row r="10" spans="2:57" x14ac:dyDescent="0.35">
      <c r="B10" s="18" t="s">
        <v>106</v>
      </c>
      <c r="C10" s="17">
        <v>0.12944591413943399</v>
      </c>
      <c r="D10" s="17">
        <v>0.14500486983184799</v>
      </c>
      <c r="E10" s="17">
        <v>0.12090423648763</v>
      </c>
      <c r="F10" s="17"/>
      <c r="G10" s="17">
        <v>0.12753202368783301</v>
      </c>
      <c r="H10" s="17">
        <v>0.161242494195452</v>
      </c>
      <c r="I10" s="17">
        <v>0.103296366278697</v>
      </c>
      <c r="J10" s="17">
        <v>0.10478311298644501</v>
      </c>
      <c r="K10" s="17">
        <v>0.116071404681813</v>
      </c>
      <c r="L10" s="17">
        <v>0.21086552216505799</v>
      </c>
      <c r="M10" s="17"/>
      <c r="N10" s="17">
        <v>9.3279618806444198E-2</v>
      </c>
      <c r="O10" s="17">
        <v>0.12679660137672799</v>
      </c>
      <c r="P10" s="17">
        <v>0.261177919684346</v>
      </c>
      <c r="Q10" s="17">
        <v>0.120544390299464</v>
      </c>
      <c r="R10" s="17"/>
      <c r="S10" s="17">
        <v>0.1</v>
      </c>
      <c r="T10" s="17">
        <v>0.15238095238095201</v>
      </c>
      <c r="U10" s="17">
        <v>0.14705882352941199</v>
      </c>
      <c r="V10" s="17">
        <v>0.14285714285714299</v>
      </c>
      <c r="W10" s="17">
        <v>0.101694915254237</v>
      </c>
      <c r="X10" s="17">
        <v>0.113924050632911</v>
      </c>
      <c r="Y10" s="17">
        <v>0.1</v>
      </c>
      <c r="Z10" s="17">
        <v>9.3023255813953501E-2</v>
      </c>
      <c r="AA10" s="17">
        <v>0.17777777777777801</v>
      </c>
      <c r="AB10" s="17"/>
      <c r="AC10" s="17">
        <v>0.13808638348173899</v>
      </c>
      <c r="AD10" s="17">
        <v>0.114181022757392</v>
      </c>
      <c r="AE10" s="17">
        <v>0.19921642602376299</v>
      </c>
      <c r="AF10" s="17"/>
      <c r="AG10" s="17">
        <v>0.14893584298302801</v>
      </c>
      <c r="AH10" s="17">
        <v>0.117776231949419</v>
      </c>
      <c r="AI10" s="17">
        <v>9.7462399566134297E-2</v>
      </c>
      <c r="AJ10" s="17">
        <v>0</v>
      </c>
      <c r="AK10" s="17">
        <v>0.19728379070028501</v>
      </c>
      <c r="AL10" s="17"/>
      <c r="AM10" s="17">
        <v>0.119110110841956</v>
      </c>
      <c r="AN10" s="17">
        <v>0.17087620600773501</v>
      </c>
      <c r="AO10" s="17">
        <v>0.123359301777171</v>
      </c>
      <c r="AP10" s="17">
        <v>0.10197074091321</v>
      </c>
      <c r="AQ10" s="17">
        <v>4.2115066185209202E-2</v>
      </c>
      <c r="AR10" s="17"/>
      <c r="AS10" s="17">
        <v>0.121951782112988</v>
      </c>
      <c r="AT10" s="17">
        <v>0.144456442265152</v>
      </c>
      <c r="AU10" s="17">
        <v>0.12286692165747901</v>
      </c>
      <c r="AV10" s="17">
        <v>0.11675465245911899</v>
      </c>
      <c r="AW10" s="17"/>
      <c r="AX10" s="17">
        <v>0.12793316452890799</v>
      </c>
      <c r="AY10" s="17"/>
      <c r="AZ10" s="17">
        <v>0.161025085906326</v>
      </c>
      <c r="BA10" s="17">
        <v>0.12912767548224199</v>
      </c>
      <c r="BB10" s="17">
        <v>0.10035129034505499</v>
      </c>
      <c r="BC10" s="17"/>
      <c r="BD10" s="17">
        <v>0.111378631709512</v>
      </c>
      <c r="BE10" s="17">
        <v>0.15157248565287301</v>
      </c>
    </row>
    <row r="11" spans="2:57" x14ac:dyDescent="0.35">
      <c r="B11" s="18" t="s">
        <v>105</v>
      </c>
      <c r="C11" s="17">
        <v>0.24085218288780699</v>
      </c>
      <c r="D11" s="17">
        <v>0.229933892584053</v>
      </c>
      <c r="E11" s="17">
        <v>0.24617493373757099</v>
      </c>
      <c r="F11" s="17"/>
      <c r="G11" s="17">
        <v>0.211496426507954</v>
      </c>
      <c r="H11" s="17">
        <v>0.20713044807793299</v>
      </c>
      <c r="I11" s="17">
        <v>0.24345857963183601</v>
      </c>
      <c r="J11" s="17">
        <v>0.24997308085766501</v>
      </c>
      <c r="K11" s="17">
        <v>0.31119683555699601</v>
      </c>
      <c r="L11" s="17">
        <v>0.24279204914987099</v>
      </c>
      <c r="M11" s="17"/>
      <c r="N11" s="17">
        <v>0.247691541609564</v>
      </c>
      <c r="O11" s="17">
        <v>0.22503441293103499</v>
      </c>
      <c r="P11" s="17">
        <v>0.165432595526497</v>
      </c>
      <c r="Q11" s="17">
        <v>0.362860244588186</v>
      </c>
      <c r="R11" s="17"/>
      <c r="S11" s="17">
        <v>0.30833333333333302</v>
      </c>
      <c r="T11" s="17">
        <v>0.14285714285714299</v>
      </c>
      <c r="U11" s="17">
        <v>0.20588235294117599</v>
      </c>
      <c r="V11" s="17">
        <v>0.28571428571428598</v>
      </c>
      <c r="W11" s="17">
        <v>0.25423728813559299</v>
      </c>
      <c r="X11" s="17">
        <v>0.240506329113924</v>
      </c>
      <c r="Y11" s="17">
        <v>0.27142857142857102</v>
      </c>
      <c r="Z11" s="17">
        <v>0.34883720930232598</v>
      </c>
      <c r="AA11" s="17">
        <v>0.2</v>
      </c>
      <c r="AB11" s="17"/>
      <c r="AC11" s="17">
        <v>0.25641792340371899</v>
      </c>
      <c r="AD11" s="17">
        <v>0.23485231491325601</v>
      </c>
      <c r="AE11" s="17">
        <v>0.22191002390425199</v>
      </c>
      <c r="AF11" s="17"/>
      <c r="AG11" s="17">
        <v>0.26753734942023499</v>
      </c>
      <c r="AH11" s="17">
        <v>0.19647819793849999</v>
      </c>
      <c r="AI11" s="17">
        <v>0.32650766626149402</v>
      </c>
      <c r="AJ11" s="17">
        <v>0.37352596106910102</v>
      </c>
      <c r="AK11" s="17">
        <v>0.21928976796654601</v>
      </c>
      <c r="AL11" s="17"/>
      <c r="AM11" s="17">
        <v>0.31548594454496398</v>
      </c>
      <c r="AN11" s="17">
        <v>0.29502077283508599</v>
      </c>
      <c r="AO11" s="17">
        <v>0.240349973552061</v>
      </c>
      <c r="AP11" s="17">
        <v>0.196433821009531</v>
      </c>
      <c r="AQ11" s="17">
        <v>0.175947387618207</v>
      </c>
      <c r="AR11" s="17"/>
      <c r="AS11" s="17">
        <v>0.239423846145049</v>
      </c>
      <c r="AT11" s="17">
        <v>0.21081413030874799</v>
      </c>
      <c r="AU11" s="17">
        <v>0.25288867972894802</v>
      </c>
      <c r="AV11" s="17">
        <v>0.296284042208599</v>
      </c>
      <c r="AW11" s="17"/>
      <c r="AX11" s="17">
        <v>0.23625494534781899</v>
      </c>
      <c r="AY11" s="17"/>
      <c r="AZ11" s="17">
        <v>0.22149803313201499</v>
      </c>
      <c r="BA11" s="17">
        <v>0.243726411358897</v>
      </c>
      <c r="BB11" s="17">
        <v>0.25523062538248698</v>
      </c>
      <c r="BC11" s="17"/>
      <c r="BD11" s="17">
        <v>0.25397309441087401</v>
      </c>
      <c r="BE11" s="17">
        <v>0.232887566537618</v>
      </c>
    </row>
    <row r="12" spans="2:57" x14ac:dyDescent="0.35">
      <c r="B12" s="18" t="s">
        <v>104</v>
      </c>
      <c r="C12" s="17">
        <v>0.38678212616873497</v>
      </c>
      <c r="D12" s="17">
        <v>0.37926626273012498</v>
      </c>
      <c r="E12" s="17">
        <v>0.39302085888289101</v>
      </c>
      <c r="F12" s="17"/>
      <c r="G12" s="17">
        <v>0.40895063533463299</v>
      </c>
      <c r="H12" s="17">
        <v>0.36510078897513099</v>
      </c>
      <c r="I12" s="17">
        <v>0.41445830558677499</v>
      </c>
      <c r="J12" s="17">
        <v>0.37794409504167897</v>
      </c>
      <c r="K12" s="17">
        <v>0.38388958487591102</v>
      </c>
      <c r="L12" s="17">
        <v>0.35789551000114</v>
      </c>
      <c r="M12" s="17"/>
      <c r="N12" s="17">
        <v>0.42050658427513898</v>
      </c>
      <c r="O12" s="17">
        <v>0.40317478734443901</v>
      </c>
      <c r="P12" s="17">
        <v>0.31661798302398098</v>
      </c>
      <c r="Q12" s="17">
        <v>0.27141176029981301</v>
      </c>
      <c r="R12" s="17"/>
      <c r="S12" s="17">
        <v>0.375</v>
      </c>
      <c r="T12" s="17">
        <v>0.35238095238095202</v>
      </c>
      <c r="U12" s="17">
        <v>0.41176470588235298</v>
      </c>
      <c r="V12" s="17">
        <v>0.42857142857142899</v>
      </c>
      <c r="W12" s="17">
        <v>0.28813559322033899</v>
      </c>
      <c r="X12" s="17">
        <v>0.417721518987342</v>
      </c>
      <c r="Y12" s="17">
        <v>0.4</v>
      </c>
      <c r="Z12" s="17">
        <v>0.34883720930232598</v>
      </c>
      <c r="AA12" s="17">
        <v>0.43333333333333302</v>
      </c>
      <c r="AB12" s="17"/>
      <c r="AC12" s="17">
        <v>0.34053720867634102</v>
      </c>
      <c r="AD12" s="17">
        <v>0.40576631430464899</v>
      </c>
      <c r="AE12" s="17">
        <v>0.42936259666615401</v>
      </c>
      <c r="AF12" s="17"/>
      <c r="AG12" s="17">
        <v>0.35352615503178603</v>
      </c>
      <c r="AH12" s="17">
        <v>0.41714427925276898</v>
      </c>
      <c r="AI12" s="17">
        <v>0.291784410641374</v>
      </c>
      <c r="AJ12" s="17">
        <v>0</v>
      </c>
      <c r="AK12" s="17">
        <v>0.41401363565322702</v>
      </c>
      <c r="AL12" s="17"/>
      <c r="AM12" s="17">
        <v>0.345858074980809</v>
      </c>
      <c r="AN12" s="17">
        <v>0.33566948016857501</v>
      </c>
      <c r="AO12" s="17">
        <v>0.40694759851864298</v>
      </c>
      <c r="AP12" s="17">
        <v>0.41499344323980702</v>
      </c>
      <c r="AQ12" s="17">
        <v>0.43412554689688299</v>
      </c>
      <c r="AR12" s="17"/>
      <c r="AS12" s="17">
        <v>0.37423989132969498</v>
      </c>
      <c r="AT12" s="17">
        <v>0.401340669630666</v>
      </c>
      <c r="AU12" s="17">
        <v>0.38422710381995701</v>
      </c>
      <c r="AV12" s="17">
        <v>0.37820268481098701</v>
      </c>
      <c r="AW12" s="17"/>
      <c r="AX12" s="17">
        <v>0.39199825064506499</v>
      </c>
      <c r="AY12" s="17"/>
      <c r="AZ12" s="17">
        <v>0.35700877558654398</v>
      </c>
      <c r="BA12" s="17">
        <v>0.39742638053853002</v>
      </c>
      <c r="BB12" s="17">
        <v>0.40660111900305901</v>
      </c>
      <c r="BC12" s="17"/>
      <c r="BD12" s="17">
        <v>0.380270388011335</v>
      </c>
      <c r="BE12" s="17">
        <v>0.39864388938351097</v>
      </c>
    </row>
    <row r="13" spans="2:57" x14ac:dyDescent="0.35">
      <c r="B13" s="18" t="s">
        <v>103</v>
      </c>
      <c r="C13" s="17">
        <v>0.188367670752427</v>
      </c>
      <c r="D13" s="17">
        <v>0.16712999414556501</v>
      </c>
      <c r="E13" s="17">
        <v>0.20174336375523499</v>
      </c>
      <c r="F13" s="17"/>
      <c r="G13" s="17">
        <v>0.16814747653256301</v>
      </c>
      <c r="H13" s="17">
        <v>0.17764719359779399</v>
      </c>
      <c r="I13" s="17">
        <v>0.206384473184379</v>
      </c>
      <c r="J13" s="17">
        <v>0.22467285940569201</v>
      </c>
      <c r="K13" s="17">
        <v>0.15643259303233001</v>
      </c>
      <c r="L13" s="17">
        <v>0.161448003829122</v>
      </c>
      <c r="M13" s="17"/>
      <c r="N13" s="17">
        <v>0.19553437101851601</v>
      </c>
      <c r="O13" s="17">
        <v>0.191383041535308</v>
      </c>
      <c r="P13" s="17">
        <v>0.169887484786859</v>
      </c>
      <c r="Q13" s="17">
        <v>0.17195591171959099</v>
      </c>
      <c r="R13" s="17"/>
      <c r="S13" s="17">
        <v>0.15833333333333299</v>
      </c>
      <c r="T13" s="17">
        <v>0.266666666666667</v>
      </c>
      <c r="U13" s="17">
        <v>0.20588235294117599</v>
      </c>
      <c r="V13" s="17">
        <v>0.126984126984127</v>
      </c>
      <c r="W13" s="17">
        <v>0.28813559322033899</v>
      </c>
      <c r="X13" s="17">
        <v>0.20253164556962</v>
      </c>
      <c r="Y13" s="17">
        <v>0.14285714285714299</v>
      </c>
      <c r="Z13" s="17">
        <v>0.186046511627907</v>
      </c>
      <c r="AA13" s="17">
        <v>0.122222222222222</v>
      </c>
      <c r="AB13" s="17"/>
      <c r="AC13" s="17">
        <v>0.20407529968402899</v>
      </c>
      <c r="AD13" s="17">
        <v>0.19684981097837301</v>
      </c>
      <c r="AE13" s="17">
        <v>0.124580442683963</v>
      </c>
      <c r="AF13" s="17"/>
      <c r="AG13" s="17">
        <v>0.19372984938917001</v>
      </c>
      <c r="AH13" s="17">
        <v>0.19430201319854401</v>
      </c>
      <c r="AI13" s="17">
        <v>0.24385237337466301</v>
      </c>
      <c r="AJ13" s="17">
        <v>0.42283614938640601</v>
      </c>
      <c r="AK13" s="17">
        <v>0.12541854864022101</v>
      </c>
      <c r="AL13" s="17"/>
      <c r="AM13" s="17">
        <v>0.18404303853413601</v>
      </c>
      <c r="AN13" s="17">
        <v>0.117875126325034</v>
      </c>
      <c r="AO13" s="17">
        <v>0.191287188581058</v>
      </c>
      <c r="AP13" s="17">
        <v>0.21970150547877601</v>
      </c>
      <c r="AQ13" s="17">
        <v>0.22257229835275899</v>
      </c>
      <c r="AR13" s="17"/>
      <c r="AS13" s="17">
        <v>0.187697133198307</v>
      </c>
      <c r="AT13" s="17">
        <v>0.18868205888353201</v>
      </c>
      <c r="AU13" s="17">
        <v>0.194181525741949</v>
      </c>
      <c r="AV13" s="17">
        <v>0.18058742142273601</v>
      </c>
      <c r="AW13" s="17"/>
      <c r="AX13" s="17">
        <v>0.184801596071865</v>
      </c>
      <c r="AY13" s="17"/>
      <c r="AZ13" s="17">
        <v>0.176672288522048</v>
      </c>
      <c r="BA13" s="17">
        <v>0.19215486533378501</v>
      </c>
      <c r="BB13" s="17">
        <v>0.18868995410489101</v>
      </c>
      <c r="BC13" s="17"/>
      <c r="BD13" s="17">
        <v>0.20038202064859201</v>
      </c>
      <c r="BE13" s="17">
        <v>0.166717721429233</v>
      </c>
    </row>
    <row r="14" spans="2:57" x14ac:dyDescent="0.35">
      <c r="B14" s="18" t="s">
        <v>81</v>
      </c>
      <c r="C14" s="17">
        <v>2.27614447271931E-2</v>
      </c>
      <c r="D14" s="17">
        <v>3.0877562896336998E-2</v>
      </c>
      <c r="E14" s="17">
        <v>1.56242610581168E-2</v>
      </c>
      <c r="F14" s="17"/>
      <c r="G14" s="17">
        <v>2.87335772519824E-2</v>
      </c>
      <c r="H14" s="17">
        <v>2.5660097303460201E-2</v>
      </c>
      <c r="I14" s="17">
        <v>2.1657552013861301E-2</v>
      </c>
      <c r="J14" s="17">
        <v>1.72570750181677E-2</v>
      </c>
      <c r="K14" s="17">
        <v>1.9957479351553498E-2</v>
      </c>
      <c r="L14" s="17">
        <v>2.6998914854810301E-2</v>
      </c>
      <c r="M14" s="17"/>
      <c r="N14" s="17">
        <v>1.4036444388784699E-2</v>
      </c>
      <c r="O14" s="17">
        <v>2.8899461872010201E-2</v>
      </c>
      <c r="P14" s="17">
        <v>3.1029356592158198E-2</v>
      </c>
      <c r="Q14" s="17">
        <v>4.2040893191188498E-2</v>
      </c>
      <c r="R14" s="17"/>
      <c r="S14" s="17">
        <v>3.3333333333333298E-2</v>
      </c>
      <c r="T14" s="17">
        <v>2.8571428571428598E-2</v>
      </c>
      <c r="U14" s="17">
        <v>2.9411764705882401E-2</v>
      </c>
      <c r="V14" s="17">
        <v>0</v>
      </c>
      <c r="W14" s="17">
        <v>0</v>
      </c>
      <c r="X14" s="17">
        <v>1.26582278481013E-2</v>
      </c>
      <c r="Y14" s="17">
        <v>4.2857142857142899E-2</v>
      </c>
      <c r="Z14" s="17">
        <v>0</v>
      </c>
      <c r="AA14" s="17">
        <v>3.3333333333333298E-2</v>
      </c>
      <c r="AB14" s="17"/>
      <c r="AC14" s="17">
        <v>1.8352183207405299E-2</v>
      </c>
      <c r="AD14" s="17">
        <v>2.4616959419714299E-2</v>
      </c>
      <c r="AE14" s="17">
        <v>2.4930510721868599E-2</v>
      </c>
      <c r="AF14" s="17"/>
      <c r="AG14" s="17">
        <v>1.28506824489433E-2</v>
      </c>
      <c r="AH14" s="17">
        <v>2.3389346221580801E-2</v>
      </c>
      <c r="AI14" s="17">
        <v>2.0196575078167599E-2</v>
      </c>
      <c r="AJ14" s="17">
        <v>0.20363788954449299</v>
      </c>
      <c r="AK14" s="17">
        <v>4.3994257039721298E-2</v>
      </c>
      <c r="AL14" s="17"/>
      <c r="AM14" s="17">
        <v>3.5502831098134902E-2</v>
      </c>
      <c r="AN14" s="17">
        <v>3.9581512567639199E-2</v>
      </c>
      <c r="AO14" s="17">
        <v>1.9722446020300901E-2</v>
      </c>
      <c r="AP14" s="17">
        <v>4.97768233066034E-3</v>
      </c>
      <c r="AQ14" s="17">
        <v>8.1422461291404499E-2</v>
      </c>
      <c r="AR14" s="17"/>
      <c r="AS14" s="17">
        <v>2.1898261678129999E-2</v>
      </c>
      <c r="AT14" s="17">
        <v>2.72421770192878E-2</v>
      </c>
      <c r="AU14" s="17">
        <v>2.6129822015116901E-2</v>
      </c>
      <c r="AV14" s="17">
        <v>9.0649898089423808E-3</v>
      </c>
      <c r="AW14" s="17"/>
      <c r="AX14" s="17">
        <v>2.4955201640001399E-2</v>
      </c>
      <c r="AY14" s="17"/>
      <c r="AZ14" s="17">
        <v>3.2566657297405897E-2</v>
      </c>
      <c r="BA14" s="17">
        <v>1.12162142021003E-2</v>
      </c>
      <c r="BB14" s="17">
        <v>2.8597012594750899E-2</v>
      </c>
      <c r="BC14" s="17"/>
      <c r="BD14" s="17">
        <v>1.00091835348917E-2</v>
      </c>
      <c r="BE14" s="17">
        <v>2.47313081455732E-2</v>
      </c>
    </row>
    <row r="15" spans="2:57" x14ac:dyDescent="0.35">
      <c r="B15" s="18" t="s">
        <v>109</v>
      </c>
      <c r="C15" s="21">
        <v>0.16123657546383799</v>
      </c>
      <c r="D15" s="21">
        <v>0.19279228764392001</v>
      </c>
      <c r="E15" s="21">
        <v>0.14343658256618599</v>
      </c>
      <c r="F15" s="21"/>
      <c r="G15" s="21">
        <v>0.18267188437286699</v>
      </c>
      <c r="H15" s="21">
        <v>0.22446147204568201</v>
      </c>
      <c r="I15" s="21">
        <v>0.114041089583149</v>
      </c>
      <c r="J15" s="21">
        <v>0.130152889676796</v>
      </c>
      <c r="K15" s="21">
        <v>0.12852350718321001</v>
      </c>
      <c r="L15" s="21">
        <v>0.21086552216505799</v>
      </c>
      <c r="M15" s="21"/>
      <c r="N15" s="21">
        <v>0.122231058707997</v>
      </c>
      <c r="O15" s="21">
        <v>0.151508296317207</v>
      </c>
      <c r="P15" s="21">
        <v>0.317032580070505</v>
      </c>
      <c r="Q15" s="21">
        <v>0.151731190201222</v>
      </c>
      <c r="R15" s="21"/>
      <c r="S15" s="21">
        <v>0.125</v>
      </c>
      <c r="T15" s="21">
        <v>0.20952380952381</v>
      </c>
      <c r="U15" s="21">
        <v>0.14705882352941199</v>
      </c>
      <c r="V15" s="21">
        <v>0.158730158730159</v>
      </c>
      <c r="W15" s="21">
        <v>0.169491525423729</v>
      </c>
      <c r="X15" s="21">
        <v>0.126582278481013</v>
      </c>
      <c r="Y15" s="21">
        <v>0.14285714285714299</v>
      </c>
      <c r="Z15" s="21">
        <v>0.116279069767442</v>
      </c>
      <c r="AA15" s="21">
        <v>0.211111111111111</v>
      </c>
      <c r="AB15" s="21"/>
      <c r="AC15" s="21">
        <v>0.18061738502850599</v>
      </c>
      <c r="AD15" s="21">
        <v>0.13791460038400699</v>
      </c>
      <c r="AE15" s="21">
        <v>0.19921642602376299</v>
      </c>
      <c r="AF15" s="21"/>
      <c r="AG15" s="21">
        <v>0.172355963709865</v>
      </c>
      <c r="AH15" s="21">
        <v>0.16868616338860701</v>
      </c>
      <c r="AI15" s="21">
        <v>0.117658974644302</v>
      </c>
      <c r="AJ15" s="21">
        <v>0</v>
      </c>
      <c r="AK15" s="21">
        <v>0.19728379070028501</v>
      </c>
      <c r="AL15" s="21"/>
      <c r="AM15" s="21">
        <v>0.119110110841956</v>
      </c>
      <c r="AN15" s="21">
        <v>0.211853108103666</v>
      </c>
      <c r="AO15" s="21">
        <v>0.14169279332793699</v>
      </c>
      <c r="AP15" s="21">
        <v>0.16389354794122499</v>
      </c>
      <c r="AQ15" s="21">
        <v>8.5932305840746306E-2</v>
      </c>
      <c r="AR15" s="21"/>
      <c r="AS15" s="21">
        <v>0.17674086764881899</v>
      </c>
      <c r="AT15" s="21">
        <v>0.171920964157766</v>
      </c>
      <c r="AU15" s="21">
        <v>0.14257286869402899</v>
      </c>
      <c r="AV15" s="21">
        <v>0.13586086174873599</v>
      </c>
      <c r="AW15" s="21"/>
      <c r="AX15" s="21">
        <v>0.16199000629525001</v>
      </c>
      <c r="AY15" s="21"/>
      <c r="AZ15" s="21">
        <v>0.21225424546198801</v>
      </c>
      <c r="BA15" s="21">
        <v>0.15547612856668699</v>
      </c>
      <c r="BB15" s="21">
        <v>0.12088128891481199</v>
      </c>
      <c r="BC15" s="21"/>
      <c r="BD15" s="21">
        <v>0.15536531339430701</v>
      </c>
      <c r="BE15" s="21">
        <v>0.177019514504065</v>
      </c>
    </row>
    <row r="16" spans="2:57" x14ac:dyDescent="0.35">
      <c r="B16" s="18" t="s">
        <v>108</v>
      </c>
      <c r="C16" s="21">
        <v>0.57514979692116197</v>
      </c>
      <c r="D16" s="21">
        <v>0.54639625687569005</v>
      </c>
      <c r="E16" s="21">
        <v>0.59476422263812601</v>
      </c>
      <c r="F16" s="21"/>
      <c r="G16" s="21">
        <v>0.57709811186719695</v>
      </c>
      <c r="H16" s="21">
        <v>0.542747982572925</v>
      </c>
      <c r="I16" s="21">
        <v>0.62084277877115401</v>
      </c>
      <c r="J16" s="21">
        <v>0.60261695444737096</v>
      </c>
      <c r="K16" s="21">
        <v>0.540322177908241</v>
      </c>
      <c r="L16" s="21">
        <v>0.519343513830262</v>
      </c>
      <c r="M16" s="21"/>
      <c r="N16" s="21">
        <v>0.61604095529365499</v>
      </c>
      <c r="O16" s="21">
        <v>0.59455782887974695</v>
      </c>
      <c r="P16" s="21">
        <v>0.48650546781083998</v>
      </c>
      <c r="Q16" s="21">
        <v>0.44336767201940303</v>
      </c>
      <c r="R16" s="21"/>
      <c r="S16" s="21">
        <v>0.53333333333333299</v>
      </c>
      <c r="T16" s="21">
        <v>0.61904761904761896</v>
      </c>
      <c r="U16" s="21">
        <v>0.61764705882352899</v>
      </c>
      <c r="V16" s="21">
        <v>0.55555555555555602</v>
      </c>
      <c r="W16" s="21">
        <v>0.57627118644067798</v>
      </c>
      <c r="X16" s="21">
        <v>0.620253164556962</v>
      </c>
      <c r="Y16" s="21">
        <v>0.54285714285714304</v>
      </c>
      <c r="Z16" s="21">
        <v>0.53488372093023295</v>
      </c>
      <c r="AA16" s="21">
        <v>0.55555555555555602</v>
      </c>
      <c r="AB16" s="21"/>
      <c r="AC16" s="21">
        <v>0.54461250836037001</v>
      </c>
      <c r="AD16" s="21">
        <v>0.602616125283022</v>
      </c>
      <c r="AE16" s="21">
        <v>0.55394303935011702</v>
      </c>
      <c r="AF16" s="21"/>
      <c r="AG16" s="21">
        <v>0.54725600442095601</v>
      </c>
      <c r="AH16" s="21">
        <v>0.61144629245131299</v>
      </c>
      <c r="AI16" s="21">
        <v>0.53563678401603698</v>
      </c>
      <c r="AJ16" s="21">
        <v>0.42283614938640601</v>
      </c>
      <c r="AK16" s="21">
        <v>0.53943218429344797</v>
      </c>
      <c r="AL16" s="21"/>
      <c r="AM16" s="21">
        <v>0.52990111351494495</v>
      </c>
      <c r="AN16" s="21">
        <v>0.453544606493609</v>
      </c>
      <c r="AO16" s="21">
        <v>0.59823478709970102</v>
      </c>
      <c r="AP16" s="21">
        <v>0.63469494871858401</v>
      </c>
      <c r="AQ16" s="21">
        <v>0.65669784524964203</v>
      </c>
      <c r="AR16" s="21"/>
      <c r="AS16" s="21">
        <v>0.56193702452800198</v>
      </c>
      <c r="AT16" s="21">
        <v>0.59002272851419801</v>
      </c>
      <c r="AU16" s="21">
        <v>0.57840862956190597</v>
      </c>
      <c r="AV16" s="21">
        <v>0.55879010623372305</v>
      </c>
      <c r="AW16" s="21"/>
      <c r="AX16" s="21">
        <v>0.57679984671692996</v>
      </c>
      <c r="AY16" s="21"/>
      <c r="AZ16" s="21">
        <v>0.53368106410859095</v>
      </c>
      <c r="BA16" s="21">
        <v>0.58958124587231497</v>
      </c>
      <c r="BB16" s="21">
        <v>0.59529107310795004</v>
      </c>
      <c r="BC16" s="21"/>
      <c r="BD16" s="21">
        <v>0.58065240865992795</v>
      </c>
      <c r="BE16" s="21">
        <v>0.56536161081274405</v>
      </c>
    </row>
    <row r="17" spans="2:57" x14ac:dyDescent="0.35">
      <c r="B17" s="18" t="s">
        <v>110</v>
      </c>
      <c r="C17" s="22">
        <v>0.41391322145732501</v>
      </c>
      <c r="D17" s="22">
        <v>0.35360396923177001</v>
      </c>
      <c r="E17" s="22">
        <v>0.45132764007193998</v>
      </c>
      <c r="F17" s="22"/>
      <c r="G17" s="22">
        <v>0.39442622749432998</v>
      </c>
      <c r="H17" s="22">
        <v>0.31828651052724299</v>
      </c>
      <c r="I17" s="22">
        <v>0.50680168918800494</v>
      </c>
      <c r="J17" s="22">
        <v>0.47246406477057501</v>
      </c>
      <c r="K17" s="22">
        <v>0.41179867072503101</v>
      </c>
      <c r="L17" s="22">
        <v>0.30847799166520401</v>
      </c>
      <c r="M17" s="22"/>
      <c r="N17" s="22">
        <v>0.49380989658565799</v>
      </c>
      <c r="O17" s="22">
        <v>0.44304953256253998</v>
      </c>
      <c r="P17" s="22">
        <v>0.169472887740335</v>
      </c>
      <c r="Q17" s="22">
        <v>0.29163648181818203</v>
      </c>
      <c r="R17" s="22"/>
      <c r="S17" s="22">
        <v>0.40833333333333299</v>
      </c>
      <c r="T17" s="22">
        <v>0.40952380952381001</v>
      </c>
      <c r="U17" s="22">
        <v>0.47058823529411797</v>
      </c>
      <c r="V17" s="22">
        <v>0.39682539682539703</v>
      </c>
      <c r="W17" s="22">
        <v>0.40677966101694901</v>
      </c>
      <c r="X17" s="22">
        <v>0.493670886075949</v>
      </c>
      <c r="Y17" s="22">
        <v>0.4</v>
      </c>
      <c r="Z17" s="22">
        <v>0.418604651162791</v>
      </c>
      <c r="AA17" s="22">
        <v>0.344444444444444</v>
      </c>
      <c r="AB17" s="22"/>
      <c r="AC17" s="22">
        <v>0.36399512333186401</v>
      </c>
      <c r="AD17" s="22">
        <v>0.46470152489901501</v>
      </c>
      <c r="AE17" s="22">
        <v>0.35472661332635402</v>
      </c>
      <c r="AF17" s="22"/>
      <c r="AG17" s="22">
        <v>0.37490004071109101</v>
      </c>
      <c r="AH17" s="22">
        <v>0.44276012906270601</v>
      </c>
      <c r="AI17" s="22">
        <v>0.41797780937173501</v>
      </c>
      <c r="AJ17" s="22">
        <v>0.42283614938640601</v>
      </c>
      <c r="AK17" s="22">
        <v>0.34214839359316401</v>
      </c>
      <c r="AL17" s="22"/>
      <c r="AM17" s="22">
        <v>0.41079100267298801</v>
      </c>
      <c r="AN17" s="22">
        <v>0.241691498389943</v>
      </c>
      <c r="AO17" s="22">
        <v>0.45654199377176402</v>
      </c>
      <c r="AP17" s="22">
        <v>0.47080140077735899</v>
      </c>
      <c r="AQ17" s="22">
        <v>0.57076553940889496</v>
      </c>
      <c r="AR17" s="22"/>
      <c r="AS17" s="22">
        <v>0.38519615687918302</v>
      </c>
      <c r="AT17" s="22">
        <v>0.41810176435643198</v>
      </c>
      <c r="AU17" s="22">
        <v>0.43583576086787701</v>
      </c>
      <c r="AV17" s="22">
        <v>0.42292924448498698</v>
      </c>
      <c r="AW17" s="22"/>
      <c r="AX17" s="22">
        <v>0.41480984042168101</v>
      </c>
      <c r="AY17" s="22"/>
      <c r="AZ17" s="22">
        <v>0.321426818646603</v>
      </c>
      <c r="BA17" s="22">
        <v>0.43410511730562801</v>
      </c>
      <c r="BB17" s="22">
        <v>0.47440978419313801</v>
      </c>
      <c r="BC17" s="22"/>
      <c r="BD17" s="22">
        <v>0.42528709526562097</v>
      </c>
      <c r="BE17" s="22">
        <v>0.38834209630868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E22"/>
  <sheetViews>
    <sheetView showGridLines="0" topLeftCell="A7" workbookViewId="0">
      <pane xSplit="2" topLeftCell="C1" activePane="topRight" state="frozen"/>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5.5210811993129202E-2</v>
      </c>
      <c r="D9" s="17">
        <v>5.10299189171197E-2</v>
      </c>
      <c r="E9" s="17">
        <v>5.7929216225055299E-2</v>
      </c>
      <c r="F9" s="17"/>
      <c r="G9" s="17">
        <v>5.39366726922028E-2</v>
      </c>
      <c r="H9" s="17">
        <v>5.3296616985146601E-2</v>
      </c>
      <c r="I9" s="17">
        <v>5.55150774098528E-2</v>
      </c>
      <c r="J9" s="17">
        <v>5.0170698776477E-2</v>
      </c>
      <c r="K9" s="17">
        <v>5.3902251923853797E-2</v>
      </c>
      <c r="L9" s="17">
        <v>8.5571311533186006E-2</v>
      </c>
      <c r="M9" s="17"/>
      <c r="N9" s="17">
        <v>5.9334851788632598E-2</v>
      </c>
      <c r="O9" s="17">
        <v>1.5865292652548501E-2</v>
      </c>
      <c r="P9" s="17">
        <v>0.100278076570882</v>
      </c>
      <c r="Q9" s="17">
        <v>5.9512433218695399E-2</v>
      </c>
      <c r="R9" s="17"/>
      <c r="S9" s="17">
        <v>1.6666666666666701E-2</v>
      </c>
      <c r="T9" s="17">
        <v>2.8571428571428598E-2</v>
      </c>
      <c r="U9" s="17">
        <v>8.8235294117647106E-2</v>
      </c>
      <c r="V9" s="17">
        <v>3.17460317460318E-2</v>
      </c>
      <c r="W9" s="17">
        <v>3.3898305084745797E-2</v>
      </c>
      <c r="X9" s="17">
        <v>7.5949367088607597E-2</v>
      </c>
      <c r="Y9" s="17">
        <v>7.1428571428571397E-2</v>
      </c>
      <c r="Z9" s="17">
        <v>9.3023255813953501E-2</v>
      </c>
      <c r="AA9" s="17">
        <v>0.1</v>
      </c>
      <c r="AB9" s="17"/>
      <c r="AC9" s="17">
        <v>5.4062387623551297E-2</v>
      </c>
      <c r="AD9" s="17">
        <v>6.0380560129998498E-2</v>
      </c>
      <c r="AE9" s="17">
        <v>3.8806603752338902E-2</v>
      </c>
      <c r="AF9" s="17"/>
      <c r="AG9" s="17">
        <v>3.7500478699986801E-2</v>
      </c>
      <c r="AH9" s="17">
        <v>6.01678821490612E-2</v>
      </c>
      <c r="AI9" s="17">
        <v>7.5748469621187406E-2</v>
      </c>
      <c r="AJ9" s="17">
        <v>0.20363788954449299</v>
      </c>
      <c r="AK9" s="17">
        <v>7.7900039371233507E-2</v>
      </c>
      <c r="AL9" s="17"/>
      <c r="AM9" s="17">
        <v>6.4673804905971605E-2</v>
      </c>
      <c r="AN9" s="17">
        <v>5.7678400807322901E-2</v>
      </c>
      <c r="AO9" s="17">
        <v>4.6048216498344098E-2</v>
      </c>
      <c r="AP9" s="17">
        <v>6.3447638862024106E-2</v>
      </c>
      <c r="AQ9" s="17">
        <v>8.5453988994604005E-2</v>
      </c>
      <c r="AR9" s="17"/>
      <c r="AS9" s="17">
        <v>4.2720037433147201E-2</v>
      </c>
      <c r="AT9" s="17">
        <v>6.1470858515688197E-2</v>
      </c>
      <c r="AU9" s="17">
        <v>5.8743672219640802E-2</v>
      </c>
      <c r="AV9" s="17">
        <v>5.7272140741625698E-2</v>
      </c>
      <c r="AW9" s="17"/>
      <c r="AX9" s="17">
        <v>5.61637882599978E-2</v>
      </c>
      <c r="AY9" s="17"/>
      <c r="AZ9" s="17">
        <v>5.0243614744119799E-2</v>
      </c>
      <c r="BA9" s="17">
        <v>4.0133553582706399E-2</v>
      </c>
      <c r="BB9" s="17">
        <v>8.2991152778448193E-2</v>
      </c>
      <c r="BC9" s="17"/>
      <c r="BD9" s="17">
        <v>6.6122620755653699E-2</v>
      </c>
      <c r="BE9" s="17">
        <v>4.0266469273842399E-2</v>
      </c>
    </row>
    <row r="10" spans="2:57" x14ac:dyDescent="0.35">
      <c r="B10" s="18" t="s">
        <v>106</v>
      </c>
      <c r="C10" s="17">
        <v>0.14895752351310301</v>
      </c>
      <c r="D10" s="17">
        <v>0.20079242773122299</v>
      </c>
      <c r="E10" s="17">
        <v>0.119173477599032</v>
      </c>
      <c r="F10" s="17"/>
      <c r="G10" s="17">
        <v>9.8181010643401706E-2</v>
      </c>
      <c r="H10" s="17">
        <v>0.14432592021510399</v>
      </c>
      <c r="I10" s="17">
        <v>0.108910291503119</v>
      </c>
      <c r="J10" s="17">
        <v>0.20623608716199801</v>
      </c>
      <c r="K10" s="17">
        <v>0.218137975393117</v>
      </c>
      <c r="L10" s="17">
        <v>9.78468088193402E-2</v>
      </c>
      <c r="M10" s="17"/>
      <c r="N10" s="17">
        <v>0.17335951309360201</v>
      </c>
      <c r="O10" s="17">
        <v>0.13597377376507699</v>
      </c>
      <c r="P10" s="17">
        <v>0.13068053872454199</v>
      </c>
      <c r="Q10" s="17">
        <v>9.1786529454777693E-2</v>
      </c>
      <c r="R10" s="17"/>
      <c r="S10" s="17">
        <v>0.17499999999999999</v>
      </c>
      <c r="T10" s="17">
        <v>0.15238095238095201</v>
      </c>
      <c r="U10" s="17">
        <v>8.8235294117647106E-2</v>
      </c>
      <c r="V10" s="17">
        <v>0.126984126984127</v>
      </c>
      <c r="W10" s="17">
        <v>0.169491525423729</v>
      </c>
      <c r="X10" s="17">
        <v>0.126582278481013</v>
      </c>
      <c r="Y10" s="17">
        <v>0.2</v>
      </c>
      <c r="Z10" s="17">
        <v>9.3023255813953501E-2</v>
      </c>
      <c r="AA10" s="17">
        <v>0.16666666666666699</v>
      </c>
      <c r="AB10" s="17"/>
      <c r="AC10" s="17">
        <v>0.15891229321074299</v>
      </c>
      <c r="AD10" s="17">
        <v>0.15967628623512001</v>
      </c>
      <c r="AE10" s="17">
        <v>9.1515684042752607E-2</v>
      </c>
      <c r="AF10" s="17"/>
      <c r="AG10" s="17">
        <v>0.17170511457752999</v>
      </c>
      <c r="AH10" s="17">
        <v>0.15555205496971999</v>
      </c>
      <c r="AI10" s="17">
        <v>0.10161601171359599</v>
      </c>
      <c r="AJ10" s="17">
        <v>0.37352596106910102</v>
      </c>
      <c r="AK10" s="17">
        <v>6.4896559415870803E-2</v>
      </c>
      <c r="AL10" s="17"/>
      <c r="AM10" s="17">
        <v>0.157440225623693</v>
      </c>
      <c r="AN10" s="17">
        <v>0.14063787992159499</v>
      </c>
      <c r="AO10" s="17">
        <v>0.14164577532778599</v>
      </c>
      <c r="AP10" s="17">
        <v>0.16982323795804499</v>
      </c>
      <c r="AQ10" s="17">
        <v>0.166876450286009</v>
      </c>
      <c r="AR10" s="17"/>
      <c r="AS10" s="17">
        <v>0.15292206165104999</v>
      </c>
      <c r="AT10" s="17">
        <v>0.17023475134416299</v>
      </c>
      <c r="AU10" s="17">
        <v>7.7733508174466795E-2</v>
      </c>
      <c r="AV10" s="17">
        <v>0.19310946880212099</v>
      </c>
      <c r="AW10" s="17"/>
      <c r="AX10" s="17">
        <v>0.15618000928072401</v>
      </c>
      <c r="AY10" s="17"/>
      <c r="AZ10" s="17">
        <v>0.12500424426832299</v>
      </c>
      <c r="BA10" s="17">
        <v>0.14170295200509</v>
      </c>
      <c r="BB10" s="17">
        <v>0.192827774233229</v>
      </c>
      <c r="BC10" s="17"/>
      <c r="BD10" s="17">
        <v>0.14876756940046201</v>
      </c>
      <c r="BE10" s="17">
        <v>0.165345194981497</v>
      </c>
    </row>
    <row r="11" spans="2:57" x14ac:dyDescent="0.35">
      <c r="B11" s="18" t="s">
        <v>105</v>
      </c>
      <c r="C11" s="17">
        <v>0.22564859095667</v>
      </c>
      <c r="D11" s="17">
        <v>0.23734345887236399</v>
      </c>
      <c r="E11" s="17">
        <v>0.21983174161246899</v>
      </c>
      <c r="F11" s="17"/>
      <c r="G11" s="17">
        <v>0.18949669173449801</v>
      </c>
      <c r="H11" s="17">
        <v>0.22378804477698</v>
      </c>
      <c r="I11" s="17">
        <v>0.241136048271505</v>
      </c>
      <c r="J11" s="17">
        <v>0.21541645705054499</v>
      </c>
      <c r="K11" s="17">
        <v>0.21187991931043701</v>
      </c>
      <c r="L11" s="17">
        <v>0.29672459278336699</v>
      </c>
      <c r="M11" s="17"/>
      <c r="N11" s="17">
        <v>0.22740501980045499</v>
      </c>
      <c r="O11" s="17">
        <v>0.21793084856226899</v>
      </c>
      <c r="P11" s="17">
        <v>0.22158887998964999</v>
      </c>
      <c r="Q11" s="17">
        <v>0.25785982560023202</v>
      </c>
      <c r="R11" s="17"/>
      <c r="S11" s="17">
        <v>0.22500000000000001</v>
      </c>
      <c r="T11" s="17">
        <v>0.22857142857142901</v>
      </c>
      <c r="U11" s="17">
        <v>0.29411764705882398</v>
      </c>
      <c r="V11" s="17">
        <v>0.158730158730159</v>
      </c>
      <c r="W11" s="17">
        <v>0.27118644067796599</v>
      </c>
      <c r="X11" s="17">
        <v>0.20253164556962</v>
      </c>
      <c r="Y11" s="17">
        <v>0.2</v>
      </c>
      <c r="Z11" s="17">
        <v>0.25581395348837199</v>
      </c>
      <c r="AA11" s="17">
        <v>0.22222222222222199</v>
      </c>
      <c r="AB11" s="17"/>
      <c r="AC11" s="17">
        <v>0.26056439104156198</v>
      </c>
      <c r="AD11" s="17">
        <v>0.206072170505264</v>
      </c>
      <c r="AE11" s="17">
        <v>0.25067242570041998</v>
      </c>
      <c r="AF11" s="17"/>
      <c r="AG11" s="17">
        <v>0.26045651737521203</v>
      </c>
      <c r="AH11" s="17">
        <v>0.21941921152418101</v>
      </c>
      <c r="AI11" s="17">
        <v>0.195896705602192</v>
      </c>
      <c r="AJ11" s="17">
        <v>0.20363788954449299</v>
      </c>
      <c r="AK11" s="17">
        <v>0.28413460699714899</v>
      </c>
      <c r="AL11" s="17"/>
      <c r="AM11" s="17">
        <v>0.32917048603649501</v>
      </c>
      <c r="AN11" s="17">
        <v>0.22951417324323001</v>
      </c>
      <c r="AO11" s="17">
        <v>0.22859321935830701</v>
      </c>
      <c r="AP11" s="17">
        <v>0.179940643342239</v>
      </c>
      <c r="AQ11" s="17">
        <v>0.26778300188149601</v>
      </c>
      <c r="AR11" s="17"/>
      <c r="AS11" s="17">
        <v>0.215210118691647</v>
      </c>
      <c r="AT11" s="17">
        <v>0.179356894985576</v>
      </c>
      <c r="AU11" s="17">
        <v>0.24889898103521499</v>
      </c>
      <c r="AV11" s="17">
        <v>0.31870028001510903</v>
      </c>
      <c r="AW11" s="17"/>
      <c r="AX11" s="17">
        <v>0.21527006139469301</v>
      </c>
      <c r="AY11" s="17"/>
      <c r="AZ11" s="17">
        <v>0.205059500651155</v>
      </c>
      <c r="BA11" s="17">
        <v>0.21891362846101201</v>
      </c>
      <c r="BB11" s="17">
        <v>0.24779854949706101</v>
      </c>
      <c r="BC11" s="17"/>
      <c r="BD11" s="17">
        <v>0.21314730549717201</v>
      </c>
      <c r="BE11" s="17">
        <v>0.23056408178148299</v>
      </c>
    </row>
    <row r="12" spans="2:57" x14ac:dyDescent="0.35">
      <c r="B12" s="18" t="s">
        <v>104</v>
      </c>
      <c r="C12" s="17">
        <v>0.36229397440468403</v>
      </c>
      <c r="D12" s="17">
        <v>0.31787128184102398</v>
      </c>
      <c r="E12" s="17">
        <v>0.39012270100968699</v>
      </c>
      <c r="F12" s="17"/>
      <c r="G12" s="17">
        <v>0.38266234257293502</v>
      </c>
      <c r="H12" s="17">
        <v>0.32599543182210999</v>
      </c>
      <c r="I12" s="17">
        <v>0.38707003264721801</v>
      </c>
      <c r="J12" s="17">
        <v>0.34064786207625802</v>
      </c>
      <c r="K12" s="17">
        <v>0.379757102311231</v>
      </c>
      <c r="L12" s="17">
        <v>0.41370772492199698</v>
      </c>
      <c r="M12" s="17"/>
      <c r="N12" s="17">
        <v>0.35173616003326802</v>
      </c>
      <c r="O12" s="17">
        <v>0.409732150109544</v>
      </c>
      <c r="P12" s="17">
        <v>0.33037812267428501</v>
      </c>
      <c r="Q12" s="17">
        <v>0.354758421060615</v>
      </c>
      <c r="R12" s="17"/>
      <c r="S12" s="17">
        <v>0.35</v>
      </c>
      <c r="T12" s="17">
        <v>0.32380952380952399</v>
      </c>
      <c r="U12" s="17">
        <v>0.32352941176470601</v>
      </c>
      <c r="V12" s="17">
        <v>0.50793650793650802</v>
      </c>
      <c r="W12" s="17">
        <v>0.355932203389831</v>
      </c>
      <c r="X12" s="17">
        <v>0.379746835443038</v>
      </c>
      <c r="Y12" s="17">
        <v>0.38571428571428601</v>
      </c>
      <c r="Z12" s="17">
        <v>0.25581395348837199</v>
      </c>
      <c r="AA12" s="17">
        <v>0.344444444444444</v>
      </c>
      <c r="AB12" s="17"/>
      <c r="AC12" s="17">
        <v>0.34714653979599303</v>
      </c>
      <c r="AD12" s="17">
        <v>0.357519943233367</v>
      </c>
      <c r="AE12" s="17">
        <v>0.43357056559045598</v>
      </c>
      <c r="AF12" s="17"/>
      <c r="AG12" s="17">
        <v>0.36587464191978802</v>
      </c>
      <c r="AH12" s="17">
        <v>0.33945119966734599</v>
      </c>
      <c r="AI12" s="17">
        <v>0.40540757129897997</v>
      </c>
      <c r="AJ12" s="17">
        <v>0</v>
      </c>
      <c r="AK12" s="17">
        <v>0.35776830777538599</v>
      </c>
      <c r="AL12" s="17"/>
      <c r="AM12" s="17">
        <v>0.27413687050637198</v>
      </c>
      <c r="AN12" s="17">
        <v>0.37395163508686002</v>
      </c>
      <c r="AO12" s="17">
        <v>0.37600221360389302</v>
      </c>
      <c r="AP12" s="17">
        <v>0.37787247738868501</v>
      </c>
      <c r="AQ12" s="17">
        <v>0.39112095780137401</v>
      </c>
      <c r="AR12" s="17"/>
      <c r="AS12" s="17">
        <v>0.35845381302964502</v>
      </c>
      <c r="AT12" s="17">
        <v>0.39776988336296998</v>
      </c>
      <c r="AU12" s="17">
        <v>0.41152977091731902</v>
      </c>
      <c r="AV12" s="17">
        <v>0.21680442419917001</v>
      </c>
      <c r="AW12" s="17"/>
      <c r="AX12" s="17">
        <v>0.364655808684195</v>
      </c>
      <c r="AY12" s="17"/>
      <c r="AZ12" s="17">
        <v>0.37352732983813097</v>
      </c>
      <c r="BA12" s="17">
        <v>0.37124188383485301</v>
      </c>
      <c r="BB12" s="17">
        <v>0.33365486795935001</v>
      </c>
      <c r="BC12" s="17"/>
      <c r="BD12" s="17">
        <v>0.374715978465956</v>
      </c>
      <c r="BE12" s="17">
        <v>0.35131550425330599</v>
      </c>
    </row>
    <row r="13" spans="2:57" x14ac:dyDescent="0.35">
      <c r="B13" s="18" t="s">
        <v>103</v>
      </c>
      <c r="C13" s="17">
        <v>0.192788838536993</v>
      </c>
      <c r="D13" s="17">
        <v>0.18496794517686899</v>
      </c>
      <c r="E13" s="17">
        <v>0.193592936357532</v>
      </c>
      <c r="F13" s="17"/>
      <c r="G13" s="17">
        <v>0.27572328235696197</v>
      </c>
      <c r="H13" s="17">
        <v>0.241374198174893</v>
      </c>
      <c r="I13" s="17">
        <v>0.18979941358563099</v>
      </c>
      <c r="J13" s="17">
        <v>0.15217498455686901</v>
      </c>
      <c r="K13" s="17">
        <v>0.12634401138558399</v>
      </c>
      <c r="L13" s="17">
        <v>0.10614956194211</v>
      </c>
      <c r="M13" s="17"/>
      <c r="N13" s="17">
        <v>0.182547038058997</v>
      </c>
      <c r="O13" s="17">
        <v>0.20254748364691499</v>
      </c>
      <c r="P13" s="17">
        <v>0.183911965489409</v>
      </c>
      <c r="Q13" s="17">
        <v>0.204415624365824</v>
      </c>
      <c r="R13" s="17"/>
      <c r="S13" s="17">
        <v>0.22500000000000001</v>
      </c>
      <c r="T13" s="17">
        <v>0.24761904761904799</v>
      </c>
      <c r="U13" s="17">
        <v>0.17647058823529399</v>
      </c>
      <c r="V13" s="17">
        <v>0.14285714285714299</v>
      </c>
      <c r="W13" s="17">
        <v>0.169491525423729</v>
      </c>
      <c r="X13" s="17">
        <v>0.20253164556962</v>
      </c>
      <c r="Y13" s="17">
        <v>0.128571428571429</v>
      </c>
      <c r="Z13" s="17">
        <v>0.30232558139534899</v>
      </c>
      <c r="AA13" s="17">
        <v>0.155555555555556</v>
      </c>
      <c r="AB13" s="17"/>
      <c r="AC13" s="17">
        <v>0.15046000061085901</v>
      </c>
      <c r="AD13" s="17">
        <v>0.20729668513872801</v>
      </c>
      <c r="AE13" s="17">
        <v>0.17343974477627699</v>
      </c>
      <c r="AF13" s="17"/>
      <c r="AG13" s="17">
        <v>0.15054488263716301</v>
      </c>
      <c r="AH13" s="17">
        <v>0.22168116550233999</v>
      </c>
      <c r="AI13" s="17">
        <v>0.22133124176404501</v>
      </c>
      <c r="AJ13" s="17">
        <v>0.21919825984191299</v>
      </c>
      <c r="AK13" s="17">
        <v>0.17130622940064</v>
      </c>
      <c r="AL13" s="17"/>
      <c r="AM13" s="17">
        <v>0.15617394528619499</v>
      </c>
      <c r="AN13" s="17">
        <v>0.164141404351315</v>
      </c>
      <c r="AO13" s="17">
        <v>0.19972526609034</v>
      </c>
      <c r="AP13" s="17">
        <v>0.203427788597253</v>
      </c>
      <c r="AQ13" s="17">
        <v>8.8765601036517899E-2</v>
      </c>
      <c r="AR13" s="17"/>
      <c r="AS13" s="17">
        <v>0.20111744494186701</v>
      </c>
      <c r="AT13" s="17">
        <v>0.17913602367370501</v>
      </c>
      <c r="AU13" s="17">
        <v>0.197102096708271</v>
      </c>
      <c r="AV13" s="17">
        <v>0.2040724667613</v>
      </c>
      <c r="AW13" s="17"/>
      <c r="AX13" s="17">
        <v>0.19286370347711401</v>
      </c>
      <c r="AY13" s="17"/>
      <c r="AZ13" s="17">
        <v>0.23074959974141199</v>
      </c>
      <c r="BA13" s="17">
        <v>0.22028677740229199</v>
      </c>
      <c r="BB13" s="17">
        <v>0.122071125735929</v>
      </c>
      <c r="BC13" s="17"/>
      <c r="BD13" s="17">
        <v>0.19034807797772599</v>
      </c>
      <c r="BE13" s="17">
        <v>0.199093353603323</v>
      </c>
    </row>
    <row r="14" spans="2:57" x14ac:dyDescent="0.35">
      <c r="B14" s="18" t="s">
        <v>81</v>
      </c>
      <c r="C14" s="17">
        <v>1.51002605954207E-2</v>
      </c>
      <c r="D14" s="17">
        <v>7.9949674613992994E-3</v>
      </c>
      <c r="E14" s="17">
        <v>1.9349927196223901E-2</v>
      </c>
      <c r="F14" s="17"/>
      <c r="G14" s="17">
        <v>0</v>
      </c>
      <c r="H14" s="17">
        <v>1.12197880257663E-2</v>
      </c>
      <c r="I14" s="17">
        <v>1.75691365826732E-2</v>
      </c>
      <c r="J14" s="17">
        <v>3.5353910377852203E-2</v>
      </c>
      <c r="K14" s="17">
        <v>9.9787396757767301E-3</v>
      </c>
      <c r="L14" s="17">
        <v>0</v>
      </c>
      <c r="M14" s="17"/>
      <c r="N14" s="17">
        <v>5.6174172250463301E-3</v>
      </c>
      <c r="O14" s="17">
        <v>1.79504512636465E-2</v>
      </c>
      <c r="P14" s="17">
        <v>3.31624165512324E-2</v>
      </c>
      <c r="Q14" s="17">
        <v>3.1667166299856303E-2</v>
      </c>
      <c r="R14" s="17"/>
      <c r="S14" s="17">
        <v>8.3333333333333297E-3</v>
      </c>
      <c r="T14" s="17">
        <v>1.9047619047619001E-2</v>
      </c>
      <c r="U14" s="17">
        <v>2.9411764705882401E-2</v>
      </c>
      <c r="V14" s="17">
        <v>3.17460317460318E-2</v>
      </c>
      <c r="W14" s="17">
        <v>0</v>
      </c>
      <c r="X14" s="17">
        <v>1.26582278481013E-2</v>
      </c>
      <c r="Y14" s="17">
        <v>1.4285714285714299E-2</v>
      </c>
      <c r="Z14" s="17">
        <v>0</v>
      </c>
      <c r="AA14" s="17">
        <v>1.1111111111111099E-2</v>
      </c>
      <c r="AB14" s="17"/>
      <c r="AC14" s="17">
        <v>2.8854387717291E-2</v>
      </c>
      <c r="AD14" s="17">
        <v>9.0543547575227794E-3</v>
      </c>
      <c r="AE14" s="17">
        <v>1.19949761377556E-2</v>
      </c>
      <c r="AF14" s="17"/>
      <c r="AG14" s="17">
        <v>1.39183647903201E-2</v>
      </c>
      <c r="AH14" s="17">
        <v>3.7284861873516199E-3</v>
      </c>
      <c r="AI14" s="17">
        <v>0</v>
      </c>
      <c r="AJ14" s="17">
        <v>0</v>
      </c>
      <c r="AK14" s="17">
        <v>4.3994257039721298E-2</v>
      </c>
      <c r="AL14" s="17"/>
      <c r="AM14" s="17">
        <v>1.84046676412731E-2</v>
      </c>
      <c r="AN14" s="17">
        <v>3.4076506589677501E-2</v>
      </c>
      <c r="AO14" s="17">
        <v>7.9853091213300705E-3</v>
      </c>
      <c r="AP14" s="17">
        <v>5.4882138517537097E-3</v>
      </c>
      <c r="AQ14" s="17">
        <v>0</v>
      </c>
      <c r="AR14" s="17"/>
      <c r="AS14" s="17">
        <v>2.9576524252643899E-2</v>
      </c>
      <c r="AT14" s="17">
        <v>1.2031588117897601E-2</v>
      </c>
      <c r="AU14" s="17">
        <v>5.9919709450877E-3</v>
      </c>
      <c r="AV14" s="17">
        <v>1.00412194806746E-2</v>
      </c>
      <c r="AW14" s="17"/>
      <c r="AX14" s="17">
        <v>1.48666289032765E-2</v>
      </c>
      <c r="AY14" s="17"/>
      <c r="AZ14" s="17">
        <v>1.54157107568596E-2</v>
      </c>
      <c r="BA14" s="17">
        <v>7.7212047140460798E-3</v>
      </c>
      <c r="BB14" s="17">
        <v>2.0656529795983099E-2</v>
      </c>
      <c r="BC14" s="17"/>
      <c r="BD14" s="17">
        <v>6.8984479030304597E-3</v>
      </c>
      <c r="BE14" s="17">
        <v>1.34153961065478E-2</v>
      </c>
    </row>
    <row r="15" spans="2:57" x14ac:dyDescent="0.35">
      <c r="B15" s="18" t="s">
        <v>109</v>
      </c>
      <c r="C15" s="21">
        <v>0.20416833550623201</v>
      </c>
      <c r="D15" s="21">
        <v>0.25182234664834302</v>
      </c>
      <c r="E15" s="21">
        <v>0.177102693824088</v>
      </c>
      <c r="F15" s="21"/>
      <c r="G15" s="21">
        <v>0.15211768333560399</v>
      </c>
      <c r="H15" s="21">
        <v>0.19762253720025</v>
      </c>
      <c r="I15" s="21">
        <v>0.16442536891297199</v>
      </c>
      <c r="J15" s="21">
        <v>0.25640678593847499</v>
      </c>
      <c r="K15" s="21">
        <v>0.27204022731697097</v>
      </c>
      <c r="L15" s="21">
        <v>0.183418120352526</v>
      </c>
      <c r="M15" s="21"/>
      <c r="N15" s="21">
        <v>0.23269436488223499</v>
      </c>
      <c r="O15" s="21">
        <v>0.15183906641762601</v>
      </c>
      <c r="P15" s="21">
        <v>0.230958615295423</v>
      </c>
      <c r="Q15" s="21">
        <v>0.15129896267347301</v>
      </c>
      <c r="R15" s="21"/>
      <c r="S15" s="21">
        <v>0.19166666666666701</v>
      </c>
      <c r="T15" s="21">
        <v>0.180952380952381</v>
      </c>
      <c r="U15" s="21">
        <v>0.17647058823529399</v>
      </c>
      <c r="V15" s="21">
        <v>0.158730158730159</v>
      </c>
      <c r="W15" s="21">
        <v>0.20338983050847501</v>
      </c>
      <c r="X15" s="21">
        <v>0.20253164556962</v>
      </c>
      <c r="Y15" s="21">
        <v>0.27142857142857102</v>
      </c>
      <c r="Z15" s="21">
        <v>0.186046511627907</v>
      </c>
      <c r="AA15" s="21">
        <v>0.266666666666667</v>
      </c>
      <c r="AB15" s="21"/>
      <c r="AC15" s="21">
        <v>0.21297468083429399</v>
      </c>
      <c r="AD15" s="21">
        <v>0.22005684636511799</v>
      </c>
      <c r="AE15" s="21">
        <v>0.130322287795092</v>
      </c>
      <c r="AF15" s="21"/>
      <c r="AG15" s="21">
        <v>0.20920559327751601</v>
      </c>
      <c r="AH15" s="21">
        <v>0.21571993711878101</v>
      </c>
      <c r="AI15" s="21">
        <v>0.177364481334783</v>
      </c>
      <c r="AJ15" s="21">
        <v>0.57716385061359399</v>
      </c>
      <c r="AK15" s="21">
        <v>0.14279659878710399</v>
      </c>
      <c r="AL15" s="21"/>
      <c r="AM15" s="21">
        <v>0.222114030529665</v>
      </c>
      <c r="AN15" s="21">
        <v>0.19831628072891799</v>
      </c>
      <c r="AO15" s="21">
        <v>0.18769399182613</v>
      </c>
      <c r="AP15" s="21">
        <v>0.233270876820069</v>
      </c>
      <c r="AQ15" s="21">
        <v>0.25233043928061299</v>
      </c>
      <c r="AR15" s="21"/>
      <c r="AS15" s="21">
        <v>0.195642099084197</v>
      </c>
      <c r="AT15" s="21">
        <v>0.231705609859852</v>
      </c>
      <c r="AU15" s="21">
        <v>0.136477180394108</v>
      </c>
      <c r="AV15" s="21">
        <v>0.250381609543746</v>
      </c>
      <c r="AW15" s="21"/>
      <c r="AX15" s="21">
        <v>0.212343797540722</v>
      </c>
      <c r="AY15" s="21"/>
      <c r="AZ15" s="21">
        <v>0.175247859012443</v>
      </c>
      <c r="BA15" s="21">
        <v>0.18183650558779699</v>
      </c>
      <c r="BB15" s="21">
        <v>0.27581892701167698</v>
      </c>
      <c r="BC15" s="21"/>
      <c r="BD15" s="21">
        <v>0.21489019015611599</v>
      </c>
      <c r="BE15" s="21">
        <v>0.205611664255339</v>
      </c>
    </row>
    <row r="16" spans="2:57" x14ac:dyDescent="0.35">
      <c r="B16" s="18" t="s">
        <v>108</v>
      </c>
      <c r="C16" s="21">
        <v>0.55508281294167705</v>
      </c>
      <c r="D16" s="21">
        <v>0.50283922701789296</v>
      </c>
      <c r="E16" s="21">
        <v>0.58371563736721899</v>
      </c>
      <c r="F16" s="21"/>
      <c r="G16" s="21">
        <v>0.65838562492989705</v>
      </c>
      <c r="H16" s="21">
        <v>0.56736962999700302</v>
      </c>
      <c r="I16" s="21">
        <v>0.57686944623284997</v>
      </c>
      <c r="J16" s="21">
        <v>0.49282284663312798</v>
      </c>
      <c r="K16" s="21">
        <v>0.50610111369681499</v>
      </c>
      <c r="L16" s="21">
        <v>0.51985728686410704</v>
      </c>
      <c r="M16" s="21"/>
      <c r="N16" s="21">
        <v>0.53428319809226399</v>
      </c>
      <c r="O16" s="21">
        <v>0.612279633756459</v>
      </c>
      <c r="P16" s="21">
        <v>0.51429008816369404</v>
      </c>
      <c r="Q16" s="21">
        <v>0.559174045426439</v>
      </c>
      <c r="R16" s="21"/>
      <c r="S16" s="21">
        <v>0.57499999999999996</v>
      </c>
      <c r="T16" s="21">
        <v>0.57142857142857095</v>
      </c>
      <c r="U16" s="21">
        <v>0.5</v>
      </c>
      <c r="V16" s="21">
        <v>0.65079365079365104</v>
      </c>
      <c r="W16" s="21">
        <v>0.52542372881355903</v>
      </c>
      <c r="X16" s="21">
        <v>0.582278481012658</v>
      </c>
      <c r="Y16" s="21">
        <v>0.51428571428571401</v>
      </c>
      <c r="Z16" s="21">
        <v>0.55813953488372103</v>
      </c>
      <c r="AA16" s="21">
        <v>0.5</v>
      </c>
      <c r="AB16" s="21"/>
      <c r="AC16" s="21">
        <v>0.49760654040685198</v>
      </c>
      <c r="AD16" s="21">
        <v>0.56481662837209501</v>
      </c>
      <c r="AE16" s="21">
        <v>0.60701031036673303</v>
      </c>
      <c r="AF16" s="21"/>
      <c r="AG16" s="21">
        <v>0.51641952455695195</v>
      </c>
      <c r="AH16" s="21">
        <v>0.56113236516968701</v>
      </c>
      <c r="AI16" s="21">
        <v>0.62673881306302504</v>
      </c>
      <c r="AJ16" s="21">
        <v>0.21919825984191299</v>
      </c>
      <c r="AK16" s="21">
        <v>0.52907453717602604</v>
      </c>
      <c r="AL16" s="21"/>
      <c r="AM16" s="21">
        <v>0.43031081579256703</v>
      </c>
      <c r="AN16" s="21">
        <v>0.53809303943817399</v>
      </c>
      <c r="AO16" s="21">
        <v>0.57572747969423299</v>
      </c>
      <c r="AP16" s="21">
        <v>0.58130026598593798</v>
      </c>
      <c r="AQ16" s="21">
        <v>0.479886558837891</v>
      </c>
      <c r="AR16" s="21"/>
      <c r="AS16" s="21">
        <v>0.55957125797151197</v>
      </c>
      <c r="AT16" s="21">
        <v>0.57690590703667499</v>
      </c>
      <c r="AU16" s="21">
        <v>0.60863186762558996</v>
      </c>
      <c r="AV16" s="21">
        <v>0.42087689096046998</v>
      </c>
      <c r="AW16" s="21"/>
      <c r="AX16" s="21">
        <v>0.55751951216130902</v>
      </c>
      <c r="AY16" s="21"/>
      <c r="AZ16" s="21">
        <v>0.60427692957954304</v>
      </c>
      <c r="BA16" s="21">
        <v>0.59152866123714498</v>
      </c>
      <c r="BB16" s="21">
        <v>0.455725993695279</v>
      </c>
      <c r="BC16" s="21"/>
      <c r="BD16" s="21">
        <v>0.56506405644368196</v>
      </c>
      <c r="BE16" s="21">
        <v>0.55040885785662996</v>
      </c>
    </row>
    <row r="17" spans="2:57" x14ac:dyDescent="0.35">
      <c r="B17" s="18" t="s">
        <v>110</v>
      </c>
      <c r="C17" s="22">
        <v>0.35091447743544402</v>
      </c>
      <c r="D17" s="22">
        <v>0.25101688036955</v>
      </c>
      <c r="E17" s="22">
        <v>0.40661294354313199</v>
      </c>
      <c r="F17" s="22"/>
      <c r="G17" s="22">
        <v>0.506267941594293</v>
      </c>
      <c r="H17" s="22">
        <v>0.369747092796753</v>
      </c>
      <c r="I17" s="22">
        <v>0.41244407731987798</v>
      </c>
      <c r="J17" s="22">
        <v>0.23641606069465301</v>
      </c>
      <c r="K17" s="22">
        <v>0.23406088637984401</v>
      </c>
      <c r="L17" s="22">
        <v>0.33643916651158001</v>
      </c>
      <c r="M17" s="22"/>
      <c r="N17" s="22">
        <v>0.30158883321002999</v>
      </c>
      <c r="O17" s="22">
        <v>0.46044056733883298</v>
      </c>
      <c r="P17" s="22">
        <v>0.28333147286827098</v>
      </c>
      <c r="Q17" s="22">
        <v>0.40787508275296602</v>
      </c>
      <c r="R17" s="22"/>
      <c r="S17" s="22">
        <v>0.38333333333333303</v>
      </c>
      <c r="T17" s="22">
        <v>0.39047619047618998</v>
      </c>
      <c r="U17" s="22">
        <v>0.32352941176470601</v>
      </c>
      <c r="V17" s="22">
        <v>0.49206349206349198</v>
      </c>
      <c r="W17" s="22">
        <v>0.322033898305085</v>
      </c>
      <c r="X17" s="22">
        <v>0.379746835443038</v>
      </c>
      <c r="Y17" s="22">
        <v>0.24285714285714299</v>
      </c>
      <c r="Z17" s="22">
        <v>0.372093023255814</v>
      </c>
      <c r="AA17" s="22">
        <v>0.233333333333333</v>
      </c>
      <c r="AB17" s="22"/>
      <c r="AC17" s="22">
        <v>0.28463185957255799</v>
      </c>
      <c r="AD17" s="22">
        <v>0.34475978200697699</v>
      </c>
      <c r="AE17" s="22">
        <v>0.476688022571641</v>
      </c>
      <c r="AF17" s="22"/>
      <c r="AG17" s="22">
        <v>0.30721393127943503</v>
      </c>
      <c r="AH17" s="22">
        <v>0.345412428050906</v>
      </c>
      <c r="AI17" s="22">
        <v>0.44937433172824198</v>
      </c>
      <c r="AJ17" s="22">
        <v>-0.357965590771681</v>
      </c>
      <c r="AK17" s="22">
        <v>0.38627793838892099</v>
      </c>
      <c r="AL17" s="22"/>
      <c r="AM17" s="22">
        <v>0.208196785262902</v>
      </c>
      <c r="AN17" s="22">
        <v>0.339776758709257</v>
      </c>
      <c r="AO17" s="22">
        <v>0.38803348786810299</v>
      </c>
      <c r="AP17" s="22">
        <v>0.34802938916586901</v>
      </c>
      <c r="AQ17" s="22">
        <v>0.227556119557279</v>
      </c>
      <c r="AR17" s="22"/>
      <c r="AS17" s="22">
        <v>0.36392915888731497</v>
      </c>
      <c r="AT17" s="22">
        <v>0.34520029717682299</v>
      </c>
      <c r="AU17" s="22">
        <v>0.47215468723148302</v>
      </c>
      <c r="AV17" s="22">
        <v>0.17049528141672399</v>
      </c>
      <c r="AW17" s="22"/>
      <c r="AX17" s="22">
        <v>0.34517571462058699</v>
      </c>
      <c r="AY17" s="22"/>
      <c r="AZ17" s="22">
        <v>0.42902907056709999</v>
      </c>
      <c r="BA17" s="22">
        <v>0.40969215564934902</v>
      </c>
      <c r="BB17" s="22">
        <v>0.17990706668360201</v>
      </c>
      <c r="BC17" s="22"/>
      <c r="BD17" s="22">
        <v>0.35017386628756603</v>
      </c>
      <c r="BE17" s="22">
        <v>0.34479719360129002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E19"/>
  <sheetViews>
    <sheetView showGridLines="0" topLeftCell="A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279</v>
      </c>
      <c r="C9" s="17">
        <v>9.7874964666876202E-2</v>
      </c>
      <c r="D9" s="17">
        <v>0.115981326187544</v>
      </c>
      <c r="E9" s="17">
        <v>8.7686698765680901E-2</v>
      </c>
      <c r="F9" s="17"/>
      <c r="G9" s="17">
        <v>0.124717494797632</v>
      </c>
      <c r="H9" s="17">
        <v>0.10928934356849</v>
      </c>
      <c r="I9" s="17">
        <v>9.87594489629538E-2</v>
      </c>
      <c r="J9" s="17">
        <v>8.3991784485231299E-2</v>
      </c>
      <c r="K9" s="17">
        <v>7.0289715623881199E-2</v>
      </c>
      <c r="L9" s="17">
        <v>0.10136097018467</v>
      </c>
      <c r="M9" s="17"/>
      <c r="N9" s="17">
        <v>0.116460983154481</v>
      </c>
      <c r="O9" s="17">
        <v>7.9217898966518499E-2</v>
      </c>
      <c r="P9" s="17">
        <v>8.7971008470515297E-2</v>
      </c>
      <c r="Q9" s="17">
        <v>5.5894728691998602E-2</v>
      </c>
      <c r="R9" s="17"/>
      <c r="S9" s="17">
        <v>0.116666666666667</v>
      </c>
      <c r="T9" s="17">
        <v>7.6190476190476197E-2</v>
      </c>
      <c r="U9" s="17">
        <v>2.9411764705882401E-2</v>
      </c>
      <c r="V9" s="17">
        <v>6.3492063492063502E-2</v>
      </c>
      <c r="W9" s="17">
        <v>0.101694915254237</v>
      </c>
      <c r="X9" s="17">
        <v>0.139240506329114</v>
      </c>
      <c r="Y9" s="17">
        <v>0.14285714285714299</v>
      </c>
      <c r="Z9" s="17">
        <v>0.13953488372093001</v>
      </c>
      <c r="AA9" s="17">
        <v>0.1</v>
      </c>
      <c r="AB9" s="17"/>
      <c r="AC9" s="17">
        <v>7.0983210305576597E-2</v>
      </c>
      <c r="AD9" s="17">
        <v>0.117973265224094</v>
      </c>
      <c r="AE9" s="17">
        <v>0.100880779215466</v>
      </c>
      <c r="AF9" s="17"/>
      <c r="AG9" s="17">
        <v>9.8493272107426103E-2</v>
      </c>
      <c r="AH9" s="17">
        <v>0.102597248066073</v>
      </c>
      <c r="AI9" s="17">
        <v>0.10266797589780099</v>
      </c>
      <c r="AJ9" s="17">
        <v>0.20363788954449299</v>
      </c>
      <c r="AK9" s="17">
        <v>6.4664574632987207E-2</v>
      </c>
      <c r="AL9" s="17"/>
      <c r="AM9" s="17">
        <v>7.1289684845054796E-2</v>
      </c>
      <c r="AN9" s="17">
        <v>9.7044217845076206E-2</v>
      </c>
      <c r="AO9" s="17">
        <v>0.104712425530404</v>
      </c>
      <c r="AP9" s="17">
        <v>0.12925449199695099</v>
      </c>
      <c r="AQ9" s="17">
        <v>4.3338922809394803E-2</v>
      </c>
      <c r="AR9" s="17"/>
      <c r="AS9" s="17">
        <v>0.124855319405403</v>
      </c>
      <c r="AT9" s="17">
        <v>0.10603244644875399</v>
      </c>
      <c r="AU9" s="17">
        <v>3.3237266038918502E-2</v>
      </c>
      <c r="AV9" s="17">
        <v>0.123427861561782</v>
      </c>
      <c r="AW9" s="17"/>
      <c r="AX9" s="17">
        <v>0.107378749842825</v>
      </c>
      <c r="AY9" s="17"/>
      <c r="AZ9" s="17">
        <v>9.2249882586290896E-2</v>
      </c>
      <c r="BA9" s="17">
        <v>0.114774944836442</v>
      </c>
      <c r="BB9" s="17">
        <v>8.8927635660545595E-2</v>
      </c>
      <c r="BC9" s="17"/>
      <c r="BD9" s="17">
        <v>0.11540097498273399</v>
      </c>
      <c r="BE9" s="17">
        <v>9.7895597705160195E-2</v>
      </c>
    </row>
    <row r="10" spans="2:57" x14ac:dyDescent="0.35">
      <c r="B10" s="18" t="s">
        <v>280</v>
      </c>
      <c r="C10" s="17">
        <v>0.340941198765841</v>
      </c>
      <c r="D10" s="17">
        <v>0.404078588588972</v>
      </c>
      <c r="E10" s="17">
        <v>0.30294171106755702</v>
      </c>
      <c r="F10" s="17"/>
      <c r="G10" s="17">
        <v>0.24060946444054701</v>
      </c>
      <c r="H10" s="17">
        <v>0.335433100285287</v>
      </c>
      <c r="I10" s="17">
        <v>0.35867752081306598</v>
      </c>
      <c r="J10" s="17">
        <v>0.38728206728810899</v>
      </c>
      <c r="K10" s="17">
        <v>0.36159301927907</v>
      </c>
      <c r="L10" s="17">
        <v>0.26867549101530802</v>
      </c>
      <c r="M10" s="17"/>
      <c r="N10" s="17">
        <v>0.342134167550944</v>
      </c>
      <c r="O10" s="17">
        <v>0.30316401073379801</v>
      </c>
      <c r="P10" s="17">
        <v>0.43194847253501301</v>
      </c>
      <c r="Q10" s="17">
        <v>0.307919959211025</v>
      </c>
      <c r="R10" s="17"/>
      <c r="S10" s="17">
        <v>0.33333333333333298</v>
      </c>
      <c r="T10" s="17">
        <v>0.36190476190476201</v>
      </c>
      <c r="U10" s="17">
        <v>0.41176470588235298</v>
      </c>
      <c r="V10" s="17">
        <v>0.26984126984126999</v>
      </c>
      <c r="W10" s="17">
        <v>0.25423728813559299</v>
      </c>
      <c r="X10" s="17">
        <v>0.316455696202532</v>
      </c>
      <c r="Y10" s="17">
        <v>0.34285714285714303</v>
      </c>
      <c r="Z10" s="17">
        <v>0.232558139534884</v>
      </c>
      <c r="AA10" s="17">
        <v>0.44444444444444398</v>
      </c>
      <c r="AB10" s="17"/>
      <c r="AC10" s="17">
        <v>0.36972982205351901</v>
      </c>
      <c r="AD10" s="17">
        <v>0.35274984144639399</v>
      </c>
      <c r="AE10" s="17">
        <v>0.25094411635867098</v>
      </c>
      <c r="AF10" s="17"/>
      <c r="AG10" s="17">
        <v>0.39186083143151701</v>
      </c>
      <c r="AH10" s="17">
        <v>0.354168540550723</v>
      </c>
      <c r="AI10" s="17">
        <v>0.37979562279903301</v>
      </c>
      <c r="AJ10" s="17">
        <v>0.37352596106910102</v>
      </c>
      <c r="AK10" s="17">
        <v>0.18329835494071101</v>
      </c>
      <c r="AL10" s="17"/>
      <c r="AM10" s="17">
        <v>0.28522921326961997</v>
      </c>
      <c r="AN10" s="17">
        <v>0.34010020785619199</v>
      </c>
      <c r="AO10" s="17">
        <v>0.33040576140482297</v>
      </c>
      <c r="AP10" s="17">
        <v>0.39113841268119298</v>
      </c>
      <c r="AQ10" s="17">
        <v>0.38250759398270401</v>
      </c>
      <c r="AR10" s="17"/>
      <c r="AS10" s="17">
        <v>0.311883903364023</v>
      </c>
      <c r="AT10" s="17">
        <v>0.38853611217929301</v>
      </c>
      <c r="AU10" s="17">
        <v>0.30937139429029198</v>
      </c>
      <c r="AV10" s="17">
        <v>0.324990529789006</v>
      </c>
      <c r="AW10" s="17"/>
      <c r="AX10" s="17">
        <v>0.35175268658272202</v>
      </c>
      <c r="AY10" s="17"/>
      <c r="AZ10" s="17">
        <v>0.33164869871409203</v>
      </c>
      <c r="BA10" s="17">
        <v>0.33837191658508597</v>
      </c>
      <c r="BB10" s="17">
        <v>0.36333968580573101</v>
      </c>
      <c r="BC10" s="17"/>
      <c r="BD10" s="17">
        <v>0.33866363601896399</v>
      </c>
      <c r="BE10" s="17">
        <v>0.35721261824299699</v>
      </c>
    </row>
    <row r="11" spans="2:57" ht="29" x14ac:dyDescent="0.35">
      <c r="B11" s="18" t="s">
        <v>281</v>
      </c>
      <c r="C11" s="17">
        <v>0.22351457785555801</v>
      </c>
      <c r="D11" s="17">
        <v>0.20184892181950001</v>
      </c>
      <c r="E11" s="17">
        <v>0.23730722509228999</v>
      </c>
      <c r="F11" s="17"/>
      <c r="G11" s="17">
        <v>0.21785303676915799</v>
      </c>
      <c r="H11" s="17">
        <v>0.21965979524825399</v>
      </c>
      <c r="I11" s="17">
        <v>0.26280445895003801</v>
      </c>
      <c r="J11" s="17">
        <v>0.14176820652537001</v>
      </c>
      <c r="K11" s="17">
        <v>0.23035991626806501</v>
      </c>
      <c r="L11" s="17">
        <v>0.306590158583391</v>
      </c>
      <c r="M11" s="17"/>
      <c r="N11" s="17">
        <v>0.20503012859536501</v>
      </c>
      <c r="O11" s="17">
        <v>0.25983922289934502</v>
      </c>
      <c r="P11" s="17">
        <v>0.17579793376512301</v>
      </c>
      <c r="Q11" s="17">
        <v>0.30219830101555201</v>
      </c>
      <c r="R11" s="17"/>
      <c r="S11" s="17">
        <v>0.21666666666666701</v>
      </c>
      <c r="T11" s="17">
        <v>0.21904761904761899</v>
      </c>
      <c r="U11" s="17">
        <v>0.14705882352941199</v>
      </c>
      <c r="V11" s="17">
        <v>0.317460317460317</v>
      </c>
      <c r="W11" s="17">
        <v>0.28813559322033899</v>
      </c>
      <c r="X11" s="17">
        <v>0.20253164556962</v>
      </c>
      <c r="Y11" s="17">
        <v>0.28571428571428598</v>
      </c>
      <c r="Z11" s="17">
        <v>0.25581395348837199</v>
      </c>
      <c r="AA11" s="17">
        <v>0.133333333333333</v>
      </c>
      <c r="AB11" s="17"/>
      <c r="AC11" s="17">
        <v>0.22804786153497</v>
      </c>
      <c r="AD11" s="17">
        <v>0.202627795381567</v>
      </c>
      <c r="AE11" s="17">
        <v>0.295054659077083</v>
      </c>
      <c r="AF11" s="17"/>
      <c r="AG11" s="17">
        <v>0.236299306185248</v>
      </c>
      <c r="AH11" s="17">
        <v>0.19083804700995699</v>
      </c>
      <c r="AI11" s="17">
        <v>0.18284063330990799</v>
      </c>
      <c r="AJ11" s="17">
        <v>0.42283614938640601</v>
      </c>
      <c r="AK11" s="17">
        <v>0.232465556757672</v>
      </c>
      <c r="AL11" s="17"/>
      <c r="AM11" s="17">
        <v>0.43655046148362697</v>
      </c>
      <c r="AN11" s="17">
        <v>0.248636655003592</v>
      </c>
      <c r="AO11" s="17">
        <v>0.194863350643037</v>
      </c>
      <c r="AP11" s="17">
        <v>0.14590203437052901</v>
      </c>
      <c r="AQ11" s="17">
        <v>0.21539876585666001</v>
      </c>
      <c r="AR11" s="17"/>
      <c r="AS11" s="17">
        <v>0.25932312479911701</v>
      </c>
      <c r="AT11" s="17">
        <v>0.17511665858719999</v>
      </c>
      <c r="AU11" s="17">
        <v>0.21077108073606199</v>
      </c>
      <c r="AV11" s="17">
        <v>0.29221551673528201</v>
      </c>
      <c r="AW11" s="17"/>
      <c r="AX11" s="17">
        <v>0.20844443141293301</v>
      </c>
      <c r="AY11" s="17"/>
      <c r="AZ11" s="17">
        <v>0.20379284659227001</v>
      </c>
      <c r="BA11" s="17">
        <v>0.25767400975573701</v>
      </c>
      <c r="BB11" s="17">
        <v>0.196948366570043</v>
      </c>
      <c r="BC11" s="17"/>
      <c r="BD11" s="17">
        <v>0.22719112696919</v>
      </c>
      <c r="BE11" s="17">
        <v>0.21011044634561099</v>
      </c>
    </row>
    <row r="12" spans="2:57" x14ac:dyDescent="0.35">
      <c r="B12" s="18" t="s">
        <v>282</v>
      </c>
      <c r="C12" s="17">
        <v>0.21726703351722301</v>
      </c>
      <c r="D12" s="17">
        <v>0.18255333348526501</v>
      </c>
      <c r="E12" s="17">
        <v>0.23870394086678001</v>
      </c>
      <c r="F12" s="17"/>
      <c r="G12" s="17">
        <v>0.34581895839364002</v>
      </c>
      <c r="H12" s="17">
        <v>0.197758566018881</v>
      </c>
      <c r="I12" s="17">
        <v>0.19581356909964101</v>
      </c>
      <c r="J12" s="17">
        <v>0.23387285874407199</v>
      </c>
      <c r="K12" s="17">
        <v>0.18372543692614901</v>
      </c>
      <c r="L12" s="17">
        <v>0.21560926522672499</v>
      </c>
      <c r="M12" s="17"/>
      <c r="N12" s="17">
        <v>0.19766101348335399</v>
      </c>
      <c r="O12" s="17">
        <v>0.235447852906322</v>
      </c>
      <c r="P12" s="17">
        <v>0.24100356430539099</v>
      </c>
      <c r="Q12" s="17">
        <v>0.22116745606833399</v>
      </c>
      <c r="R12" s="17"/>
      <c r="S12" s="17">
        <v>0.22500000000000001</v>
      </c>
      <c r="T12" s="17">
        <v>0.17142857142857101</v>
      </c>
      <c r="U12" s="17">
        <v>0.23529411764705899</v>
      </c>
      <c r="V12" s="17">
        <v>0.238095238095238</v>
      </c>
      <c r="W12" s="17">
        <v>0.20338983050847501</v>
      </c>
      <c r="X12" s="17">
        <v>0.240506329113924</v>
      </c>
      <c r="Y12" s="17">
        <v>0.185714285714286</v>
      </c>
      <c r="Z12" s="17">
        <v>0.25581395348837199</v>
      </c>
      <c r="AA12" s="17">
        <v>0.233333333333333</v>
      </c>
      <c r="AB12" s="17"/>
      <c r="AC12" s="17">
        <v>0.23384823774222399</v>
      </c>
      <c r="AD12" s="17">
        <v>0.19514023395843999</v>
      </c>
      <c r="AE12" s="17">
        <v>0.23814305544303899</v>
      </c>
      <c r="AF12" s="17"/>
      <c r="AG12" s="17">
        <v>0.18298955333907299</v>
      </c>
      <c r="AH12" s="17">
        <v>0.23747850948534799</v>
      </c>
      <c r="AI12" s="17">
        <v>0.106695893855007</v>
      </c>
      <c r="AJ12" s="17">
        <v>0</v>
      </c>
      <c r="AK12" s="17">
        <v>0.32306383222453999</v>
      </c>
      <c r="AL12" s="17"/>
      <c r="AM12" s="17">
        <v>0.14938765175784099</v>
      </c>
      <c r="AN12" s="17">
        <v>0.22553705551827999</v>
      </c>
      <c r="AO12" s="17">
        <v>0.243185714792584</v>
      </c>
      <c r="AP12" s="17">
        <v>0.199187385949397</v>
      </c>
      <c r="AQ12" s="17">
        <v>0.12243202986792801</v>
      </c>
      <c r="AR12" s="17"/>
      <c r="AS12" s="17">
        <v>0.18335103563715999</v>
      </c>
      <c r="AT12" s="17">
        <v>0.208355505237352</v>
      </c>
      <c r="AU12" s="17">
        <v>0.324596602366786</v>
      </c>
      <c r="AV12" s="17">
        <v>0.145198752563063</v>
      </c>
      <c r="AW12" s="17"/>
      <c r="AX12" s="17">
        <v>0.21757842886207701</v>
      </c>
      <c r="AY12" s="17"/>
      <c r="AZ12" s="17">
        <v>0.26641392137152597</v>
      </c>
      <c r="BA12" s="17">
        <v>0.194817180052097</v>
      </c>
      <c r="BB12" s="17">
        <v>0.19026583830118499</v>
      </c>
      <c r="BC12" s="17"/>
      <c r="BD12" s="17">
        <v>0.20882716049068401</v>
      </c>
      <c r="BE12" s="17">
        <v>0.22243462598375099</v>
      </c>
    </row>
    <row r="13" spans="2:57" x14ac:dyDescent="0.35">
      <c r="B13" s="18" t="s">
        <v>283</v>
      </c>
      <c r="C13" s="17">
        <v>0.104539175542122</v>
      </c>
      <c r="D13" s="17">
        <v>8.0099048470550396E-2</v>
      </c>
      <c r="E13" s="17">
        <v>0.11717327348867999</v>
      </c>
      <c r="F13" s="17"/>
      <c r="G13" s="17">
        <v>7.1001045599023205E-2</v>
      </c>
      <c r="H13" s="17">
        <v>0.133103821618762</v>
      </c>
      <c r="I13" s="17">
        <v>8.3945002174301606E-2</v>
      </c>
      <c r="J13" s="17">
        <v>0.116303579998787</v>
      </c>
      <c r="K13" s="17">
        <v>0.115689036099155</v>
      </c>
      <c r="L13" s="17">
        <v>5.37662852802855E-2</v>
      </c>
      <c r="M13" s="17"/>
      <c r="N13" s="17">
        <v>0.109576017363615</v>
      </c>
      <c r="O13" s="17">
        <v>0.122331014494016</v>
      </c>
      <c r="P13" s="17">
        <v>6.3279020923956902E-2</v>
      </c>
      <c r="Q13" s="17">
        <v>0.101184174233673</v>
      </c>
      <c r="R13" s="17"/>
      <c r="S13" s="17">
        <v>9.1666666666666702E-2</v>
      </c>
      <c r="T13" s="17">
        <v>0.14285714285714299</v>
      </c>
      <c r="U13" s="17">
        <v>0.17647058823529399</v>
      </c>
      <c r="V13" s="17">
        <v>9.5238095238095205E-2</v>
      </c>
      <c r="W13" s="17">
        <v>0.152542372881356</v>
      </c>
      <c r="X13" s="17">
        <v>0.10126582278481</v>
      </c>
      <c r="Y13" s="17">
        <v>2.8571428571428598E-2</v>
      </c>
      <c r="Z13" s="17">
        <v>9.3023255813953501E-2</v>
      </c>
      <c r="AA13" s="17">
        <v>5.5555555555555601E-2</v>
      </c>
      <c r="AB13" s="17"/>
      <c r="AC13" s="17">
        <v>8.8214776760008495E-2</v>
      </c>
      <c r="AD13" s="17">
        <v>0.11200792769298</v>
      </c>
      <c r="AE13" s="17">
        <v>8.9321196727283794E-2</v>
      </c>
      <c r="AF13" s="17"/>
      <c r="AG13" s="17">
        <v>8.1152878821418195E-2</v>
      </c>
      <c r="AH13" s="17">
        <v>0.105614637600739</v>
      </c>
      <c r="AI13" s="17">
        <v>0.18519118676326399</v>
      </c>
      <c r="AJ13" s="17">
        <v>0</v>
      </c>
      <c r="AK13" s="17">
        <v>0.152862585174524</v>
      </c>
      <c r="AL13" s="17"/>
      <c r="AM13" s="17">
        <v>5.7542988643856999E-2</v>
      </c>
      <c r="AN13" s="17">
        <v>8.2245575398055895E-2</v>
      </c>
      <c r="AO13" s="17">
        <v>0.11545051335779601</v>
      </c>
      <c r="AP13" s="17">
        <v>0.106748406908172</v>
      </c>
      <c r="AQ13" s="17">
        <v>0.18376884420946299</v>
      </c>
      <c r="AR13" s="17"/>
      <c r="AS13" s="17">
        <v>8.8550567765113997E-2</v>
      </c>
      <c r="AT13" s="17">
        <v>0.114014639249824</v>
      </c>
      <c r="AU13" s="17">
        <v>0.11541712450028099</v>
      </c>
      <c r="AV13" s="17">
        <v>9.4797703006972101E-2</v>
      </c>
      <c r="AW13" s="17"/>
      <c r="AX13" s="17">
        <v>0.102078908562655</v>
      </c>
      <c r="AY13" s="17"/>
      <c r="AZ13" s="17">
        <v>0.101665013513084</v>
      </c>
      <c r="BA13" s="17">
        <v>7.8686657046806094E-2</v>
      </c>
      <c r="BB13" s="17">
        <v>0.13127720282849401</v>
      </c>
      <c r="BC13" s="17"/>
      <c r="BD13" s="17">
        <v>8.2894895237949101E-2</v>
      </c>
      <c r="BE13" s="17">
        <v>0.10285424183827301</v>
      </c>
    </row>
    <row r="14" spans="2:57" x14ac:dyDescent="0.35">
      <c r="B14" s="18" t="s">
        <v>81</v>
      </c>
      <c r="C14" s="19">
        <v>1.58630496523793E-2</v>
      </c>
      <c r="D14" s="19">
        <v>1.5438781448168499E-2</v>
      </c>
      <c r="E14" s="19">
        <v>1.6187150719011799E-2</v>
      </c>
      <c r="F14" s="19"/>
      <c r="G14" s="19">
        <v>0</v>
      </c>
      <c r="H14" s="19">
        <v>4.75537326032624E-3</v>
      </c>
      <c r="I14" s="19">
        <v>0</v>
      </c>
      <c r="J14" s="19">
        <v>3.6781502958430502E-2</v>
      </c>
      <c r="K14" s="19">
        <v>3.8342875803679198E-2</v>
      </c>
      <c r="L14" s="19">
        <v>5.3997829709620498E-2</v>
      </c>
      <c r="M14" s="19"/>
      <c r="N14" s="19">
        <v>2.9137689852241199E-2</v>
      </c>
      <c r="O14" s="19">
        <v>0</v>
      </c>
      <c r="P14" s="19">
        <v>0</v>
      </c>
      <c r="Q14" s="19">
        <v>1.1635380779417901E-2</v>
      </c>
      <c r="R14" s="19"/>
      <c r="S14" s="19">
        <v>1.6666666666666701E-2</v>
      </c>
      <c r="T14" s="19">
        <v>2.8571428571428598E-2</v>
      </c>
      <c r="U14" s="19">
        <v>0</v>
      </c>
      <c r="V14" s="19">
        <v>1.58730158730159E-2</v>
      </c>
      <c r="W14" s="19">
        <v>0</v>
      </c>
      <c r="X14" s="19">
        <v>0</v>
      </c>
      <c r="Y14" s="19">
        <v>1.4285714285714299E-2</v>
      </c>
      <c r="Z14" s="19">
        <v>2.32558139534884E-2</v>
      </c>
      <c r="AA14" s="19">
        <v>3.3333333333333298E-2</v>
      </c>
      <c r="AB14" s="19"/>
      <c r="AC14" s="19">
        <v>9.1760916037026703E-3</v>
      </c>
      <c r="AD14" s="19">
        <v>1.9500936296524898E-2</v>
      </c>
      <c r="AE14" s="19">
        <v>2.5656193178456601E-2</v>
      </c>
      <c r="AF14" s="19"/>
      <c r="AG14" s="19">
        <v>9.2041581153173898E-3</v>
      </c>
      <c r="AH14" s="19">
        <v>9.3030172871602802E-3</v>
      </c>
      <c r="AI14" s="19">
        <v>4.2808687374986498E-2</v>
      </c>
      <c r="AJ14" s="19">
        <v>0</v>
      </c>
      <c r="AK14" s="19">
        <v>4.3645096269564802E-2</v>
      </c>
      <c r="AL14" s="19"/>
      <c r="AM14" s="19">
        <v>0</v>
      </c>
      <c r="AN14" s="19">
        <v>6.4362883788035398E-3</v>
      </c>
      <c r="AO14" s="19">
        <v>1.1382234271356199E-2</v>
      </c>
      <c r="AP14" s="19">
        <v>2.77692680937572E-2</v>
      </c>
      <c r="AQ14" s="19">
        <v>5.2553843273850799E-2</v>
      </c>
      <c r="AR14" s="19"/>
      <c r="AS14" s="19">
        <v>3.2036049029182299E-2</v>
      </c>
      <c r="AT14" s="19">
        <v>7.9446382975765107E-3</v>
      </c>
      <c r="AU14" s="19">
        <v>6.6065320676607997E-3</v>
      </c>
      <c r="AV14" s="19">
        <v>1.9369636343893999E-2</v>
      </c>
      <c r="AW14" s="19"/>
      <c r="AX14" s="19">
        <v>1.27667947367882E-2</v>
      </c>
      <c r="AY14" s="19"/>
      <c r="AZ14" s="19">
        <v>4.2296372227363498E-3</v>
      </c>
      <c r="BA14" s="19">
        <v>1.5675291723831301E-2</v>
      </c>
      <c r="BB14" s="19">
        <v>2.9241270834001801E-2</v>
      </c>
      <c r="BC14" s="19"/>
      <c r="BD14" s="19">
        <v>2.70222063004786E-2</v>
      </c>
      <c r="BE14" s="19">
        <v>9.4924698842081597E-3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E26"/>
  <sheetViews>
    <sheetView showGridLines="0" topLeftCell="A1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309</v>
      </c>
      <c r="C9" s="17">
        <v>0.453624818647061</v>
      </c>
      <c r="D9" s="17">
        <v>0.37583936756023301</v>
      </c>
      <c r="E9" s="17">
        <v>0.499272993824596</v>
      </c>
      <c r="F9" s="17"/>
      <c r="G9" s="17">
        <v>0.37747584640860299</v>
      </c>
      <c r="H9" s="17">
        <v>0.36645902349956999</v>
      </c>
      <c r="I9" s="17">
        <v>0.48809487638499999</v>
      </c>
      <c r="J9" s="17">
        <v>0.504233563055839</v>
      </c>
      <c r="K9" s="17">
        <v>0.48474387665876301</v>
      </c>
      <c r="L9" s="17">
        <v>0.63370350018975796</v>
      </c>
      <c r="M9" s="17"/>
      <c r="N9" s="17">
        <v>0.49488155309199</v>
      </c>
      <c r="O9" s="17">
        <v>0.413785510619056</v>
      </c>
      <c r="P9" s="17">
        <v>0.386676793952349</v>
      </c>
      <c r="Q9" s="17">
        <v>0.44273817397331799</v>
      </c>
      <c r="R9" s="17"/>
      <c r="S9" s="17">
        <v>0.375</v>
      </c>
      <c r="T9" s="17">
        <v>0.55238095238095197</v>
      </c>
      <c r="U9" s="17">
        <v>0.441176470588235</v>
      </c>
      <c r="V9" s="17">
        <v>0.42857142857142899</v>
      </c>
      <c r="W9" s="17">
        <v>0.49152542372881403</v>
      </c>
      <c r="X9" s="17">
        <v>0.40506329113924</v>
      </c>
      <c r="Y9" s="17">
        <v>0.5</v>
      </c>
      <c r="Z9" s="17">
        <v>0.48837209302325602</v>
      </c>
      <c r="AA9" s="17">
        <v>0.422222222222222</v>
      </c>
      <c r="AB9" s="17"/>
      <c r="AC9" s="17">
        <v>0.49681909436799498</v>
      </c>
      <c r="AD9" s="17">
        <v>0.41857458370108502</v>
      </c>
      <c r="AE9" s="17">
        <v>0.457112030507273</v>
      </c>
      <c r="AF9" s="17"/>
      <c r="AG9" s="17">
        <v>0.45465763678022703</v>
      </c>
      <c r="AH9" s="17">
        <v>0.44323131713929098</v>
      </c>
      <c r="AI9" s="17">
        <v>0.492191681451495</v>
      </c>
      <c r="AJ9" s="17">
        <v>0.18883113101711901</v>
      </c>
      <c r="AK9" s="17">
        <v>0.52549271400235198</v>
      </c>
      <c r="AL9" s="17"/>
      <c r="AM9" s="17">
        <v>0.31409053801069903</v>
      </c>
      <c r="AN9" s="17">
        <v>0.42949858922905498</v>
      </c>
      <c r="AO9" s="17">
        <v>0.41364591547597501</v>
      </c>
      <c r="AP9" s="17">
        <v>0.52824961796631698</v>
      </c>
      <c r="AQ9" s="17">
        <v>0.44338683481071001</v>
      </c>
      <c r="AR9" s="17"/>
      <c r="AS9" s="17">
        <v>0.49354211665117798</v>
      </c>
      <c r="AT9" s="17">
        <v>0.41162841834394698</v>
      </c>
      <c r="AU9" s="17">
        <v>0.50660551120200903</v>
      </c>
      <c r="AV9" s="17">
        <v>0.40750056336075502</v>
      </c>
      <c r="AW9" s="17"/>
      <c r="AX9" s="17">
        <v>0.456207904280721</v>
      </c>
      <c r="AY9" s="17"/>
      <c r="AZ9" s="17">
        <v>0.47127249896824602</v>
      </c>
      <c r="BA9" s="17">
        <v>0.41502434277422101</v>
      </c>
      <c r="BB9" s="17">
        <v>0.48078816312424399</v>
      </c>
      <c r="BC9" s="17"/>
      <c r="BD9" s="17">
        <v>0.45831663325995398</v>
      </c>
      <c r="BE9" s="17">
        <v>0.42782403680874997</v>
      </c>
    </row>
    <row r="10" spans="2:57" ht="43.5" x14ac:dyDescent="0.35">
      <c r="B10" s="18" t="s">
        <v>310</v>
      </c>
      <c r="C10" s="17">
        <v>0.38533240183317902</v>
      </c>
      <c r="D10" s="17">
        <v>0.35149307250635697</v>
      </c>
      <c r="E10" s="17">
        <v>0.40457424502669198</v>
      </c>
      <c r="F10" s="17"/>
      <c r="G10" s="17">
        <v>0.37253116190898899</v>
      </c>
      <c r="H10" s="17">
        <v>0.28071430553516202</v>
      </c>
      <c r="I10" s="17">
        <v>0.35465822960275201</v>
      </c>
      <c r="J10" s="17">
        <v>0.50667336392167295</v>
      </c>
      <c r="K10" s="17">
        <v>0.43645903233528399</v>
      </c>
      <c r="L10" s="17">
        <v>0.57426301519660705</v>
      </c>
      <c r="M10" s="17"/>
      <c r="N10" s="17">
        <v>0.37375329868608798</v>
      </c>
      <c r="O10" s="17">
        <v>0.39116059240518303</v>
      </c>
      <c r="P10" s="17">
        <v>0.46029526594103798</v>
      </c>
      <c r="Q10" s="17">
        <v>0.33446495198071702</v>
      </c>
      <c r="R10" s="17"/>
      <c r="S10" s="17">
        <v>0.3</v>
      </c>
      <c r="T10" s="17">
        <v>0.40952380952381001</v>
      </c>
      <c r="U10" s="17">
        <v>0.61764705882352899</v>
      </c>
      <c r="V10" s="17">
        <v>0.44444444444444497</v>
      </c>
      <c r="W10" s="17">
        <v>0.38983050847457601</v>
      </c>
      <c r="X10" s="17">
        <v>0.367088607594937</v>
      </c>
      <c r="Y10" s="17">
        <v>0.32857142857142901</v>
      </c>
      <c r="Z10" s="17">
        <v>0.418604651162791</v>
      </c>
      <c r="AA10" s="17">
        <v>0.266666666666667</v>
      </c>
      <c r="AB10" s="17"/>
      <c r="AC10" s="17">
        <v>0.46190895101470297</v>
      </c>
      <c r="AD10" s="17">
        <v>0.37532070878477802</v>
      </c>
      <c r="AE10" s="17">
        <v>0.248305291831729</v>
      </c>
      <c r="AF10" s="17"/>
      <c r="AG10" s="17">
        <v>0.41563430446480798</v>
      </c>
      <c r="AH10" s="17">
        <v>0.38655853189199502</v>
      </c>
      <c r="AI10" s="17">
        <v>0.34544895979444901</v>
      </c>
      <c r="AJ10" s="17">
        <v>0.18469483005198201</v>
      </c>
      <c r="AK10" s="17">
        <v>0.302070421191733</v>
      </c>
      <c r="AL10" s="17"/>
      <c r="AM10" s="17">
        <v>0.39035714828823997</v>
      </c>
      <c r="AN10" s="17">
        <v>0.43533352045500601</v>
      </c>
      <c r="AO10" s="17">
        <v>0.39980221994743498</v>
      </c>
      <c r="AP10" s="17">
        <v>0.34378634117798401</v>
      </c>
      <c r="AQ10" s="17">
        <v>0.34104045189265197</v>
      </c>
      <c r="AR10" s="17"/>
      <c r="AS10" s="17">
        <v>0.36873469675787401</v>
      </c>
      <c r="AT10" s="17">
        <v>0.35559791217020598</v>
      </c>
      <c r="AU10" s="17">
        <v>0.47556410100755497</v>
      </c>
      <c r="AV10" s="17">
        <v>0.35591232351789898</v>
      </c>
      <c r="AW10" s="17"/>
      <c r="AX10" s="17">
        <v>0.406774257365979</v>
      </c>
      <c r="AY10" s="17"/>
      <c r="AZ10" s="17">
        <v>0.42248279137629202</v>
      </c>
      <c r="BA10" s="17">
        <v>0.30748623243178902</v>
      </c>
      <c r="BB10" s="17">
        <v>0.42779970642668003</v>
      </c>
      <c r="BC10" s="17"/>
      <c r="BD10" s="17">
        <v>0.43144552591087998</v>
      </c>
      <c r="BE10" s="17">
        <v>0.31227285046326098</v>
      </c>
    </row>
    <row r="11" spans="2:57" ht="43.5" x14ac:dyDescent="0.35">
      <c r="B11" s="18" t="s">
        <v>311</v>
      </c>
      <c r="C11" s="17">
        <v>0.26143321454118501</v>
      </c>
      <c r="D11" s="17">
        <v>0.28702151072823701</v>
      </c>
      <c r="E11" s="17">
        <v>0.245382985820605</v>
      </c>
      <c r="F11" s="17"/>
      <c r="G11" s="17">
        <v>0.25222249269721603</v>
      </c>
      <c r="H11" s="17">
        <v>0.29075015391270898</v>
      </c>
      <c r="I11" s="17">
        <v>0.26830156871746302</v>
      </c>
      <c r="J11" s="17">
        <v>0.21663463363740401</v>
      </c>
      <c r="K11" s="17">
        <v>0.26778128801402001</v>
      </c>
      <c r="L11" s="17">
        <v>0.22118646659757199</v>
      </c>
      <c r="M11" s="17"/>
      <c r="N11" s="17">
        <v>0.28964483601525998</v>
      </c>
      <c r="O11" s="17">
        <v>0.20705188216518</v>
      </c>
      <c r="P11" s="17">
        <v>0.2781842672723</v>
      </c>
      <c r="Q11" s="17">
        <v>0.22052699362349501</v>
      </c>
      <c r="R11" s="17"/>
      <c r="S11" s="17">
        <v>0.27500000000000002</v>
      </c>
      <c r="T11" s="17">
        <v>0.29523809523809502</v>
      </c>
      <c r="U11" s="17">
        <v>0.23529411764705899</v>
      </c>
      <c r="V11" s="17">
        <v>0.19047619047618999</v>
      </c>
      <c r="W11" s="17">
        <v>0.20338983050847501</v>
      </c>
      <c r="X11" s="17">
        <v>0.227848101265823</v>
      </c>
      <c r="Y11" s="17">
        <v>0.3</v>
      </c>
      <c r="Z11" s="17">
        <v>0.25581395348837199</v>
      </c>
      <c r="AA11" s="17">
        <v>0.32222222222222202</v>
      </c>
      <c r="AB11" s="17"/>
      <c r="AC11" s="17">
        <v>0.219656614593189</v>
      </c>
      <c r="AD11" s="17">
        <v>0.29068386842230198</v>
      </c>
      <c r="AE11" s="17">
        <v>0.26602626715167099</v>
      </c>
      <c r="AF11" s="17"/>
      <c r="AG11" s="17">
        <v>0.25659745194113098</v>
      </c>
      <c r="AH11" s="17">
        <v>0.27971871070348497</v>
      </c>
      <c r="AI11" s="17">
        <v>0.239861045381426</v>
      </c>
      <c r="AJ11" s="17">
        <v>0.60753097943838796</v>
      </c>
      <c r="AK11" s="17">
        <v>0.223305116823346</v>
      </c>
      <c r="AL11" s="17"/>
      <c r="AM11" s="17">
        <v>0.26920498569823098</v>
      </c>
      <c r="AN11" s="17">
        <v>0.14933130613654999</v>
      </c>
      <c r="AO11" s="17">
        <v>0.28542204570433399</v>
      </c>
      <c r="AP11" s="17">
        <v>0.28036244742226002</v>
      </c>
      <c r="AQ11" s="17">
        <v>0.35042931979708603</v>
      </c>
      <c r="AR11" s="17"/>
      <c r="AS11" s="17">
        <v>0.19354453163698701</v>
      </c>
      <c r="AT11" s="17">
        <v>0.283653519902482</v>
      </c>
      <c r="AU11" s="17">
        <v>0.26645616614405698</v>
      </c>
      <c r="AV11" s="17">
        <v>0.32014588827036899</v>
      </c>
      <c r="AW11" s="17"/>
      <c r="AX11" s="17">
        <v>0.24802987033844201</v>
      </c>
      <c r="AY11" s="17"/>
      <c r="AZ11" s="17">
        <v>0.286357169798163</v>
      </c>
      <c r="BA11" s="17">
        <v>0.26047801432928902</v>
      </c>
      <c r="BB11" s="17">
        <v>0.24475259440389399</v>
      </c>
      <c r="BC11" s="17"/>
      <c r="BD11" s="17">
        <v>0.231876656577195</v>
      </c>
      <c r="BE11" s="17">
        <v>0.30125129684194402</v>
      </c>
    </row>
    <row r="12" spans="2:57" ht="29" x14ac:dyDescent="0.35">
      <c r="B12" s="18" t="s">
        <v>312</v>
      </c>
      <c r="C12" s="17">
        <v>0.25463811527665903</v>
      </c>
      <c r="D12" s="17">
        <v>0.23442286045798499</v>
      </c>
      <c r="E12" s="17">
        <v>0.26525304585046999</v>
      </c>
      <c r="F12" s="17"/>
      <c r="G12" s="17">
        <v>0.24883386665419199</v>
      </c>
      <c r="H12" s="17">
        <v>0.25342928251584901</v>
      </c>
      <c r="I12" s="17">
        <v>0.27269828453141498</v>
      </c>
      <c r="J12" s="17">
        <v>0.27673842536980803</v>
      </c>
      <c r="K12" s="17">
        <v>0.22843851713176799</v>
      </c>
      <c r="L12" s="17">
        <v>0.18187459778578399</v>
      </c>
      <c r="M12" s="17"/>
      <c r="N12" s="17">
        <v>0.25497229394695697</v>
      </c>
      <c r="O12" s="17">
        <v>0.27145654627062699</v>
      </c>
      <c r="P12" s="17">
        <v>0.25473800269804397</v>
      </c>
      <c r="Q12" s="17">
        <v>0.213361997092675</v>
      </c>
      <c r="R12" s="17"/>
      <c r="S12" s="17">
        <v>0.2</v>
      </c>
      <c r="T12" s="17">
        <v>0.20952380952381</v>
      </c>
      <c r="U12" s="17">
        <v>0.17647058823529399</v>
      </c>
      <c r="V12" s="17">
        <v>0.317460317460317</v>
      </c>
      <c r="W12" s="17">
        <v>0.25423728813559299</v>
      </c>
      <c r="X12" s="17">
        <v>0.329113924050633</v>
      </c>
      <c r="Y12" s="17">
        <v>0.214285714285714</v>
      </c>
      <c r="Z12" s="17">
        <v>0.25581395348837199</v>
      </c>
      <c r="AA12" s="17">
        <v>0.35555555555555601</v>
      </c>
      <c r="AB12" s="17"/>
      <c r="AC12" s="17">
        <v>0.225620644256251</v>
      </c>
      <c r="AD12" s="17">
        <v>0.26242353258003998</v>
      </c>
      <c r="AE12" s="17">
        <v>0.26180634749731202</v>
      </c>
      <c r="AF12" s="17"/>
      <c r="AG12" s="17">
        <v>0.256327833019176</v>
      </c>
      <c r="AH12" s="17">
        <v>0.25267440391783402</v>
      </c>
      <c r="AI12" s="17">
        <v>0.34224564620393699</v>
      </c>
      <c r="AJ12" s="17">
        <v>0.21919825984191299</v>
      </c>
      <c r="AK12" s="17">
        <v>0.30708689735265798</v>
      </c>
      <c r="AL12" s="17"/>
      <c r="AM12" s="17">
        <v>0.247889675356329</v>
      </c>
      <c r="AN12" s="17">
        <v>0.273796507742955</v>
      </c>
      <c r="AO12" s="17">
        <v>0.24212494395934001</v>
      </c>
      <c r="AP12" s="17">
        <v>0.29319368133301899</v>
      </c>
      <c r="AQ12" s="17">
        <v>0.22518961885014399</v>
      </c>
      <c r="AR12" s="17"/>
      <c r="AS12" s="17">
        <v>0.23720259433935401</v>
      </c>
      <c r="AT12" s="17">
        <v>0.25887781090293799</v>
      </c>
      <c r="AU12" s="17">
        <v>0.29869336472469399</v>
      </c>
      <c r="AV12" s="17">
        <v>0.21274905573276501</v>
      </c>
      <c r="AW12" s="17"/>
      <c r="AX12" s="17">
        <v>0.24734750694027699</v>
      </c>
      <c r="AY12" s="17"/>
      <c r="AZ12" s="17">
        <v>0.26361049992334001</v>
      </c>
      <c r="BA12" s="17">
        <v>0.235847931955977</v>
      </c>
      <c r="BB12" s="17">
        <v>0.25695514321375101</v>
      </c>
      <c r="BC12" s="17"/>
      <c r="BD12" s="17">
        <v>0.24455595962086399</v>
      </c>
      <c r="BE12" s="17">
        <v>0.23334795805585901</v>
      </c>
    </row>
    <row r="13" spans="2:57" ht="43.5" x14ac:dyDescent="0.35">
      <c r="B13" s="18" t="s">
        <v>313</v>
      </c>
      <c r="C13" s="17">
        <v>0.23783001292518699</v>
      </c>
      <c r="D13" s="17">
        <v>0.22571905460104</v>
      </c>
      <c r="E13" s="17">
        <v>0.24607079293877701</v>
      </c>
      <c r="F13" s="17"/>
      <c r="G13" s="17">
        <v>0.21145319181962</v>
      </c>
      <c r="H13" s="17">
        <v>0.29557809784449102</v>
      </c>
      <c r="I13" s="17">
        <v>0.29811573542370601</v>
      </c>
      <c r="J13" s="17">
        <v>0.13757806116396201</v>
      </c>
      <c r="K13" s="17">
        <v>0.18174023893931901</v>
      </c>
      <c r="L13" s="17">
        <v>0.165125596882435</v>
      </c>
      <c r="M13" s="17"/>
      <c r="N13" s="17">
        <v>0.20215929507286901</v>
      </c>
      <c r="O13" s="17">
        <v>0.30095646680154498</v>
      </c>
      <c r="P13" s="17">
        <v>0.227488203427305</v>
      </c>
      <c r="Q13" s="17">
        <v>0.23965501857566901</v>
      </c>
      <c r="R13" s="17"/>
      <c r="S13" s="17">
        <v>0.25</v>
      </c>
      <c r="T13" s="17">
        <v>0.266666666666667</v>
      </c>
      <c r="U13" s="17">
        <v>0.14705882352941199</v>
      </c>
      <c r="V13" s="17">
        <v>0.28571428571428598</v>
      </c>
      <c r="W13" s="17">
        <v>0.186440677966102</v>
      </c>
      <c r="X13" s="17">
        <v>0.329113924050633</v>
      </c>
      <c r="Y13" s="17">
        <v>0.214285714285714</v>
      </c>
      <c r="Z13" s="17">
        <v>0.25581395348837199</v>
      </c>
      <c r="AA13" s="17">
        <v>0.18888888888888899</v>
      </c>
      <c r="AB13" s="17"/>
      <c r="AC13" s="17">
        <v>0.190495387792707</v>
      </c>
      <c r="AD13" s="17">
        <v>0.28399369286565501</v>
      </c>
      <c r="AE13" s="17">
        <v>0.20780191352162</v>
      </c>
      <c r="AF13" s="17"/>
      <c r="AG13" s="17">
        <v>0.17980222311881999</v>
      </c>
      <c r="AH13" s="17">
        <v>0.28420916238869798</v>
      </c>
      <c r="AI13" s="17">
        <v>0.24593241931294599</v>
      </c>
      <c r="AJ13" s="17">
        <v>0</v>
      </c>
      <c r="AK13" s="17">
        <v>0.229860490555888</v>
      </c>
      <c r="AL13" s="17"/>
      <c r="AM13" s="17">
        <v>0.20231949968695401</v>
      </c>
      <c r="AN13" s="17">
        <v>0.29797319988649301</v>
      </c>
      <c r="AO13" s="17">
        <v>0.23950119953376001</v>
      </c>
      <c r="AP13" s="17">
        <v>0.227843379699114</v>
      </c>
      <c r="AQ13" s="17">
        <v>0</v>
      </c>
      <c r="AR13" s="17"/>
      <c r="AS13" s="17">
        <v>0.25336280321858101</v>
      </c>
      <c r="AT13" s="17">
        <v>0.235071381686137</v>
      </c>
      <c r="AU13" s="17">
        <v>0.22866703362848101</v>
      </c>
      <c r="AV13" s="17">
        <v>0.230296721938269</v>
      </c>
      <c r="AW13" s="17"/>
      <c r="AX13" s="17">
        <v>0.24416883079873</v>
      </c>
      <c r="AY13" s="17"/>
      <c r="AZ13" s="17">
        <v>0.27517940178728101</v>
      </c>
      <c r="BA13" s="17">
        <v>0.286017615982121</v>
      </c>
      <c r="BB13" s="17">
        <v>0.12991967111469899</v>
      </c>
      <c r="BC13" s="17"/>
      <c r="BD13" s="17">
        <v>0.24799354046321501</v>
      </c>
      <c r="BE13" s="17">
        <v>0.23800146539471401</v>
      </c>
    </row>
    <row r="14" spans="2:57" ht="58" x14ac:dyDescent="0.35">
      <c r="B14" s="18" t="s">
        <v>314</v>
      </c>
      <c r="C14" s="17">
        <v>0.23687353926662499</v>
      </c>
      <c r="D14" s="17">
        <v>0.23052648397373199</v>
      </c>
      <c r="E14" s="17">
        <v>0.24172003502326</v>
      </c>
      <c r="F14" s="17"/>
      <c r="G14" s="17">
        <v>0.27453869116711499</v>
      </c>
      <c r="H14" s="17">
        <v>0.305039343679052</v>
      </c>
      <c r="I14" s="17">
        <v>0.157556050415119</v>
      </c>
      <c r="J14" s="17">
        <v>0.30674045515411102</v>
      </c>
      <c r="K14" s="17">
        <v>0.17616832261331</v>
      </c>
      <c r="L14" s="17">
        <v>0.13712404762553301</v>
      </c>
      <c r="M14" s="17"/>
      <c r="N14" s="17">
        <v>0.233163923451086</v>
      </c>
      <c r="O14" s="17">
        <v>0.28027759945082198</v>
      </c>
      <c r="P14" s="17">
        <v>0.197479572656516</v>
      </c>
      <c r="Q14" s="17">
        <v>0.20197479159773901</v>
      </c>
      <c r="R14" s="17"/>
      <c r="S14" s="17">
        <v>0.29166666666666702</v>
      </c>
      <c r="T14" s="17">
        <v>0.24761904761904799</v>
      </c>
      <c r="U14" s="17">
        <v>0.26470588235294101</v>
      </c>
      <c r="V14" s="17">
        <v>0.26984126984126999</v>
      </c>
      <c r="W14" s="17">
        <v>0.305084745762712</v>
      </c>
      <c r="X14" s="17">
        <v>0.189873417721519</v>
      </c>
      <c r="Y14" s="17">
        <v>8.5714285714285701E-2</v>
      </c>
      <c r="Z14" s="17">
        <v>0.186046511627907</v>
      </c>
      <c r="AA14" s="17">
        <v>0.233333333333333</v>
      </c>
      <c r="AB14" s="17"/>
      <c r="AC14" s="17">
        <v>0.165281250865218</v>
      </c>
      <c r="AD14" s="17">
        <v>0.272155431331702</v>
      </c>
      <c r="AE14" s="17">
        <v>0.25165865270558102</v>
      </c>
      <c r="AF14" s="17"/>
      <c r="AG14" s="17">
        <v>0.178205524658968</v>
      </c>
      <c r="AH14" s="17">
        <v>0.24174464453508801</v>
      </c>
      <c r="AI14" s="17">
        <v>0.28931144186455798</v>
      </c>
      <c r="AJ14" s="17">
        <v>0.20363788954449299</v>
      </c>
      <c r="AK14" s="17">
        <v>0.34200297436831001</v>
      </c>
      <c r="AL14" s="17"/>
      <c r="AM14" s="17">
        <v>0.31218870748605299</v>
      </c>
      <c r="AN14" s="17">
        <v>0.19678357165167801</v>
      </c>
      <c r="AO14" s="17">
        <v>0.22812506287026699</v>
      </c>
      <c r="AP14" s="17">
        <v>0.27496911124064999</v>
      </c>
      <c r="AQ14" s="17">
        <v>0.22847560677530099</v>
      </c>
      <c r="AR14" s="17"/>
      <c r="AS14" s="17">
        <v>0.233842607797527</v>
      </c>
      <c r="AT14" s="17">
        <v>0.28831051673616298</v>
      </c>
      <c r="AU14" s="17">
        <v>0.13385357729668201</v>
      </c>
      <c r="AV14" s="17">
        <v>0.267796801790192</v>
      </c>
      <c r="AW14" s="17"/>
      <c r="AX14" s="17">
        <v>0.235663013139605</v>
      </c>
      <c r="AY14" s="17"/>
      <c r="AZ14" s="17">
        <v>0.227373171361228</v>
      </c>
      <c r="BA14" s="17">
        <v>0.229083783440272</v>
      </c>
      <c r="BB14" s="17">
        <v>0.25717924578051399</v>
      </c>
      <c r="BC14" s="17"/>
      <c r="BD14" s="17">
        <v>0.227954564521998</v>
      </c>
      <c r="BE14" s="17">
        <v>0.26197993159338601</v>
      </c>
    </row>
    <row r="15" spans="2:57" ht="58" x14ac:dyDescent="0.35">
      <c r="B15" s="18" t="s">
        <v>315</v>
      </c>
      <c r="C15" s="17">
        <v>0.218832249086438</v>
      </c>
      <c r="D15" s="17">
        <v>0.21898264761167399</v>
      </c>
      <c r="E15" s="17">
        <v>0.21730165772684201</v>
      </c>
      <c r="F15" s="17"/>
      <c r="G15" s="17">
        <v>0.25838745785434702</v>
      </c>
      <c r="H15" s="17">
        <v>0.23773837829377201</v>
      </c>
      <c r="I15" s="17">
        <v>0.231982834682357</v>
      </c>
      <c r="J15" s="17">
        <v>0.167214865262485</v>
      </c>
      <c r="K15" s="17">
        <v>0.213171898311563</v>
      </c>
      <c r="L15" s="17">
        <v>0.16337649774732199</v>
      </c>
      <c r="M15" s="17"/>
      <c r="N15" s="17">
        <v>0.223185359526612</v>
      </c>
      <c r="O15" s="17">
        <v>0.234062095983848</v>
      </c>
      <c r="P15" s="17">
        <v>0.17565977022558299</v>
      </c>
      <c r="Q15" s="17">
        <v>0.22474031883294701</v>
      </c>
      <c r="R15" s="17"/>
      <c r="S15" s="17">
        <v>0.233333333333333</v>
      </c>
      <c r="T15" s="17">
        <v>0.238095238095238</v>
      </c>
      <c r="U15" s="17">
        <v>0.41176470588235298</v>
      </c>
      <c r="V15" s="17">
        <v>0.14285714285714299</v>
      </c>
      <c r="W15" s="17">
        <v>0.152542372881356</v>
      </c>
      <c r="X15" s="17">
        <v>0.215189873417722</v>
      </c>
      <c r="Y15" s="17">
        <v>0.17142857142857101</v>
      </c>
      <c r="Z15" s="17">
        <v>0.232558139534884</v>
      </c>
      <c r="AA15" s="17">
        <v>0.16666666666666699</v>
      </c>
      <c r="AB15" s="17"/>
      <c r="AC15" s="17">
        <v>0.20994258010426101</v>
      </c>
      <c r="AD15" s="17">
        <v>0.24628476229777099</v>
      </c>
      <c r="AE15" s="17">
        <v>0.13794358555880801</v>
      </c>
      <c r="AF15" s="17"/>
      <c r="AG15" s="17">
        <v>0.25002390258641699</v>
      </c>
      <c r="AH15" s="17">
        <v>0.20332167750414001</v>
      </c>
      <c r="AI15" s="17">
        <v>0.35117057247850098</v>
      </c>
      <c r="AJ15" s="17">
        <v>0.21919825984191299</v>
      </c>
      <c r="AK15" s="17">
        <v>8.4233488885455496E-2</v>
      </c>
      <c r="AL15" s="17"/>
      <c r="AM15" s="17">
        <v>0.130982984116568</v>
      </c>
      <c r="AN15" s="17">
        <v>0.26850454581073002</v>
      </c>
      <c r="AO15" s="17">
        <v>0.22443870680328301</v>
      </c>
      <c r="AP15" s="17">
        <v>0.22804821305908701</v>
      </c>
      <c r="AQ15" s="17">
        <v>0.27027274238827398</v>
      </c>
      <c r="AR15" s="17"/>
      <c r="AS15" s="17">
        <v>0.21172433081312</v>
      </c>
      <c r="AT15" s="17">
        <v>0.23132139389876799</v>
      </c>
      <c r="AU15" s="17">
        <v>0.252552101626632</v>
      </c>
      <c r="AV15" s="17">
        <v>0.154442233150997</v>
      </c>
      <c r="AW15" s="17"/>
      <c r="AX15" s="17">
        <v>0.22537110714577199</v>
      </c>
      <c r="AY15" s="17"/>
      <c r="AZ15" s="17">
        <v>0.20171164273135</v>
      </c>
      <c r="BA15" s="17">
        <v>0.28016741667878903</v>
      </c>
      <c r="BB15" s="17">
        <v>0.16028135007041999</v>
      </c>
      <c r="BC15" s="17"/>
      <c r="BD15" s="17">
        <v>0.20484541041354601</v>
      </c>
      <c r="BE15" s="17">
        <v>0.24425453867053101</v>
      </c>
    </row>
    <row r="16" spans="2:57" ht="58" x14ac:dyDescent="0.35">
      <c r="B16" s="18" t="s">
        <v>316</v>
      </c>
      <c r="C16" s="17">
        <v>0.21737493024083601</v>
      </c>
      <c r="D16" s="17">
        <v>0.231843432801355</v>
      </c>
      <c r="E16" s="17">
        <v>0.20765716373127999</v>
      </c>
      <c r="F16" s="17"/>
      <c r="G16" s="17">
        <v>0.24065413789574699</v>
      </c>
      <c r="H16" s="17">
        <v>0.25096954401377602</v>
      </c>
      <c r="I16" s="17">
        <v>0.22639289290662801</v>
      </c>
      <c r="J16" s="17">
        <v>0.167642788302373</v>
      </c>
      <c r="K16" s="17">
        <v>0.20660250875073199</v>
      </c>
      <c r="L16" s="17">
        <v>0.14439683729108899</v>
      </c>
      <c r="M16" s="17"/>
      <c r="N16" s="17">
        <v>0.19566996315136001</v>
      </c>
      <c r="O16" s="17">
        <v>0.22704876874864799</v>
      </c>
      <c r="P16" s="17">
        <v>0.26730348531310499</v>
      </c>
      <c r="Q16" s="17">
        <v>0.233208750660506</v>
      </c>
      <c r="R16" s="17"/>
      <c r="S16" s="17">
        <v>0.20833333333333301</v>
      </c>
      <c r="T16" s="17">
        <v>0.22857142857142901</v>
      </c>
      <c r="U16" s="17">
        <v>0.23529411764705899</v>
      </c>
      <c r="V16" s="17">
        <v>0.206349206349206</v>
      </c>
      <c r="W16" s="17">
        <v>0.22033898305084701</v>
      </c>
      <c r="X16" s="17">
        <v>0.227848101265823</v>
      </c>
      <c r="Y16" s="17">
        <v>0.24285714285714299</v>
      </c>
      <c r="Z16" s="17">
        <v>0.162790697674419</v>
      </c>
      <c r="AA16" s="17">
        <v>0.2</v>
      </c>
      <c r="AB16" s="17"/>
      <c r="AC16" s="17">
        <v>0.20657316725738201</v>
      </c>
      <c r="AD16" s="17">
        <v>0.202219266009763</v>
      </c>
      <c r="AE16" s="17">
        <v>0.241722438416339</v>
      </c>
      <c r="AF16" s="17"/>
      <c r="AG16" s="17">
        <v>0.177941408199982</v>
      </c>
      <c r="AH16" s="17">
        <v>0.25477476977360503</v>
      </c>
      <c r="AI16" s="17">
        <v>0.16955299598816301</v>
      </c>
      <c r="AJ16" s="17">
        <v>0</v>
      </c>
      <c r="AK16" s="17">
        <v>0.19520335883828299</v>
      </c>
      <c r="AL16" s="17"/>
      <c r="AM16" s="17">
        <v>0.18316343035459101</v>
      </c>
      <c r="AN16" s="17">
        <v>0.226384686847801</v>
      </c>
      <c r="AO16" s="17">
        <v>0.19625703654133</v>
      </c>
      <c r="AP16" s="17">
        <v>0.237162278760809</v>
      </c>
      <c r="AQ16" s="17">
        <v>0.1207298563976</v>
      </c>
      <c r="AR16" s="17"/>
      <c r="AS16" s="17">
        <v>0.23324250818990699</v>
      </c>
      <c r="AT16" s="17">
        <v>0.234162968032255</v>
      </c>
      <c r="AU16" s="17">
        <v>0.20208583715751699</v>
      </c>
      <c r="AV16" s="17">
        <v>0.17239072912530701</v>
      </c>
      <c r="AW16" s="17"/>
      <c r="AX16" s="17">
        <v>0.23071832614620799</v>
      </c>
      <c r="AY16" s="17"/>
      <c r="AZ16" s="17">
        <v>0.28487180606228701</v>
      </c>
      <c r="BA16" s="17">
        <v>0.21074259016545599</v>
      </c>
      <c r="BB16" s="17">
        <v>0.161739977414016</v>
      </c>
      <c r="BC16" s="17"/>
      <c r="BD16" s="17">
        <v>0.24176859749765001</v>
      </c>
      <c r="BE16" s="17">
        <v>0.21399848808201999</v>
      </c>
    </row>
    <row r="17" spans="2:57" ht="101.5" x14ac:dyDescent="0.35">
      <c r="B17" s="18" t="s">
        <v>317</v>
      </c>
      <c r="C17" s="17">
        <v>0.17783666903593001</v>
      </c>
      <c r="D17" s="17">
        <v>0.189421583456825</v>
      </c>
      <c r="E17" s="17">
        <v>0.17185967763342999</v>
      </c>
      <c r="F17" s="17"/>
      <c r="G17" s="17">
        <v>0.19582072475592199</v>
      </c>
      <c r="H17" s="17">
        <v>0.201948348487276</v>
      </c>
      <c r="I17" s="17">
        <v>0.128847228171073</v>
      </c>
      <c r="J17" s="17">
        <v>0.116635451387991</v>
      </c>
      <c r="K17" s="17">
        <v>0.23981665950703601</v>
      </c>
      <c r="L17" s="17">
        <v>0.29163687598078702</v>
      </c>
      <c r="M17" s="17"/>
      <c r="N17" s="17">
        <v>0.17065630760577</v>
      </c>
      <c r="O17" s="17">
        <v>0.186393952407997</v>
      </c>
      <c r="P17" s="17">
        <v>0.20545432284939899</v>
      </c>
      <c r="Q17" s="17">
        <v>0.13496019559699801</v>
      </c>
      <c r="R17" s="17"/>
      <c r="S17" s="17">
        <v>0.18333333333333299</v>
      </c>
      <c r="T17" s="17">
        <v>0.133333333333333</v>
      </c>
      <c r="U17" s="17">
        <v>0.23529411764705899</v>
      </c>
      <c r="V17" s="17">
        <v>0.206349206349206</v>
      </c>
      <c r="W17" s="17">
        <v>0.101694915254237</v>
      </c>
      <c r="X17" s="17">
        <v>0.215189873417722</v>
      </c>
      <c r="Y17" s="17">
        <v>0.214285714285714</v>
      </c>
      <c r="Z17" s="17">
        <v>0.162790697674419</v>
      </c>
      <c r="AA17" s="17">
        <v>0.155555555555556</v>
      </c>
      <c r="AB17" s="17"/>
      <c r="AC17" s="17">
        <v>0.22615811219339901</v>
      </c>
      <c r="AD17" s="17">
        <v>0.17293190762934499</v>
      </c>
      <c r="AE17" s="17">
        <v>0.100378366638504</v>
      </c>
      <c r="AF17" s="17"/>
      <c r="AG17" s="17">
        <v>0.224771802922477</v>
      </c>
      <c r="AH17" s="17">
        <v>0.15957283470110101</v>
      </c>
      <c r="AI17" s="17">
        <v>0.139873958890638</v>
      </c>
      <c r="AJ17" s="17">
        <v>0</v>
      </c>
      <c r="AK17" s="17">
        <v>0.111487033910976</v>
      </c>
      <c r="AL17" s="17"/>
      <c r="AM17" s="17">
        <v>0.114360461205121</v>
      </c>
      <c r="AN17" s="17">
        <v>0.186268639939044</v>
      </c>
      <c r="AO17" s="17">
        <v>0.18653423809931099</v>
      </c>
      <c r="AP17" s="17">
        <v>0.16982595175595899</v>
      </c>
      <c r="AQ17" s="17">
        <v>0.25856808141704002</v>
      </c>
      <c r="AR17" s="17"/>
      <c r="AS17" s="17">
        <v>0.17643836824152501</v>
      </c>
      <c r="AT17" s="17">
        <v>0.19992856196904399</v>
      </c>
      <c r="AU17" s="17">
        <v>9.5031795259904295E-2</v>
      </c>
      <c r="AV17" s="17">
        <v>0.24572958147566401</v>
      </c>
      <c r="AW17" s="17"/>
      <c r="AX17" s="17">
        <v>0.16418803650446001</v>
      </c>
      <c r="AY17" s="17"/>
      <c r="AZ17" s="17">
        <v>9.7650246860161202E-2</v>
      </c>
      <c r="BA17" s="17">
        <v>0.24688265407283799</v>
      </c>
      <c r="BB17" s="17">
        <v>0.18608054064031901</v>
      </c>
      <c r="BC17" s="17"/>
      <c r="BD17" s="17">
        <v>0.178746757757477</v>
      </c>
      <c r="BE17" s="17">
        <v>0.195848671655354</v>
      </c>
    </row>
    <row r="18" spans="2:57" ht="43.5" x14ac:dyDescent="0.35">
      <c r="B18" s="18" t="s">
        <v>318</v>
      </c>
      <c r="C18" s="17">
        <v>8.8369129158477305E-2</v>
      </c>
      <c r="D18" s="17">
        <v>0.12465042109248201</v>
      </c>
      <c r="E18" s="17">
        <v>6.7447378875635594E-2</v>
      </c>
      <c r="F18" s="17"/>
      <c r="G18" s="17">
        <v>0.14369718897442299</v>
      </c>
      <c r="H18" s="17">
        <v>0.13122115723275199</v>
      </c>
      <c r="I18" s="17">
        <v>6.7620423769425606E-2</v>
      </c>
      <c r="J18" s="17">
        <v>3.21348290687049E-2</v>
      </c>
      <c r="K18" s="17">
        <v>7.3603866155515493E-2</v>
      </c>
      <c r="L18" s="17">
        <v>8.38062493029684E-2</v>
      </c>
      <c r="M18" s="17"/>
      <c r="N18" s="17">
        <v>7.4455148109265401E-2</v>
      </c>
      <c r="O18" s="17">
        <v>9.4974160822557094E-2</v>
      </c>
      <c r="P18" s="17">
        <v>9.1442078196109E-2</v>
      </c>
      <c r="Q18" s="17">
        <v>0.14593272190193499</v>
      </c>
      <c r="R18" s="17"/>
      <c r="S18" s="17">
        <v>0.15833333333333299</v>
      </c>
      <c r="T18" s="17">
        <v>7.6190476190476197E-2</v>
      </c>
      <c r="U18" s="17">
        <v>5.8823529411764698E-2</v>
      </c>
      <c r="V18" s="17">
        <v>6.3492063492063502E-2</v>
      </c>
      <c r="W18" s="17">
        <v>6.7796610169491497E-2</v>
      </c>
      <c r="X18" s="17">
        <v>6.3291139240506306E-2</v>
      </c>
      <c r="Y18" s="17">
        <v>7.1428571428571397E-2</v>
      </c>
      <c r="Z18" s="17">
        <v>0.116279069767442</v>
      </c>
      <c r="AA18" s="17">
        <v>0.1</v>
      </c>
      <c r="AB18" s="17"/>
      <c r="AC18" s="17">
        <v>8.7869335159614204E-2</v>
      </c>
      <c r="AD18" s="17">
        <v>7.8050941316491901E-2</v>
      </c>
      <c r="AE18" s="17">
        <v>0.10115736578234399</v>
      </c>
      <c r="AF18" s="17"/>
      <c r="AG18" s="17">
        <v>8.2859939813478695E-2</v>
      </c>
      <c r="AH18" s="17">
        <v>0.105883988143265</v>
      </c>
      <c r="AI18" s="17">
        <v>0.14611611929827401</v>
      </c>
      <c r="AJ18" s="17">
        <v>0</v>
      </c>
      <c r="AK18" s="17">
        <v>1.9064178050545898E-2</v>
      </c>
      <c r="AL18" s="17"/>
      <c r="AM18" s="17">
        <v>5.2316971906211499E-2</v>
      </c>
      <c r="AN18" s="17">
        <v>8.85531101450686E-2</v>
      </c>
      <c r="AO18" s="17">
        <v>7.3277148235445705E-2</v>
      </c>
      <c r="AP18" s="17">
        <v>0.111989303937765</v>
      </c>
      <c r="AQ18" s="17">
        <v>0.16738039124890799</v>
      </c>
      <c r="AR18" s="17"/>
      <c r="AS18" s="17">
        <v>5.7205322010328602E-2</v>
      </c>
      <c r="AT18" s="17">
        <v>0.123053458777476</v>
      </c>
      <c r="AU18" s="17">
        <v>5.1891518583846198E-2</v>
      </c>
      <c r="AV18" s="17">
        <v>0.113062636695258</v>
      </c>
      <c r="AW18" s="17"/>
      <c r="AX18" s="17">
        <v>8.8380546382260894E-2</v>
      </c>
      <c r="AY18" s="17"/>
      <c r="AZ18" s="17">
        <v>9.5226862739050802E-2</v>
      </c>
      <c r="BA18" s="17">
        <v>9.6594643615931897E-2</v>
      </c>
      <c r="BB18" s="17">
        <v>7.6730124804310004E-2</v>
      </c>
      <c r="BC18" s="17"/>
      <c r="BD18" s="17">
        <v>6.5565674119397899E-2</v>
      </c>
      <c r="BE18" s="17">
        <v>0.12360276421790101</v>
      </c>
    </row>
    <row r="19" spans="2:57" ht="43.5" x14ac:dyDescent="0.35">
      <c r="B19" s="18" t="s">
        <v>319</v>
      </c>
      <c r="C19" s="17">
        <v>1.8706650963868102E-2</v>
      </c>
      <c r="D19" s="17">
        <v>2.8159869956714E-2</v>
      </c>
      <c r="E19" s="17">
        <v>1.32351110163537E-2</v>
      </c>
      <c r="F19" s="17"/>
      <c r="G19" s="17">
        <v>1.3961081970439999E-2</v>
      </c>
      <c r="H19" s="17">
        <v>1.5975161286092499E-2</v>
      </c>
      <c r="I19" s="17">
        <v>1.6711599879700001E-2</v>
      </c>
      <c r="J19" s="17">
        <v>2.5131844593587999E-2</v>
      </c>
      <c r="K19" s="17">
        <v>2.24308421771733E-2</v>
      </c>
      <c r="L19" s="17">
        <v>2.10267373666451E-2</v>
      </c>
      <c r="M19" s="17"/>
      <c r="N19" s="17">
        <v>2.2256410414600601E-2</v>
      </c>
      <c r="O19" s="17">
        <v>1.7218738078521902E-2</v>
      </c>
      <c r="P19" s="17">
        <v>0</v>
      </c>
      <c r="Q19" s="17">
        <v>3.3056947892953402E-2</v>
      </c>
      <c r="R19" s="17"/>
      <c r="S19" s="17">
        <v>8.3333333333333297E-3</v>
      </c>
      <c r="T19" s="17">
        <v>9.5238095238095195E-3</v>
      </c>
      <c r="U19" s="17">
        <v>0</v>
      </c>
      <c r="V19" s="17">
        <v>3.17460317460318E-2</v>
      </c>
      <c r="W19" s="17">
        <v>3.3898305084745797E-2</v>
      </c>
      <c r="X19" s="17">
        <v>2.53164556962025E-2</v>
      </c>
      <c r="Y19" s="17">
        <v>4.2857142857142899E-2</v>
      </c>
      <c r="Z19" s="17">
        <v>2.32558139534884E-2</v>
      </c>
      <c r="AA19" s="17">
        <v>1.1111111111111099E-2</v>
      </c>
      <c r="AB19" s="17"/>
      <c r="AC19" s="17">
        <v>1.8414109211619002E-2</v>
      </c>
      <c r="AD19" s="17">
        <v>1.3064726799991801E-2</v>
      </c>
      <c r="AE19" s="17">
        <v>4.2545445974324997E-2</v>
      </c>
      <c r="AF19" s="17"/>
      <c r="AG19" s="17">
        <v>2.6208679661282E-2</v>
      </c>
      <c r="AH19" s="17">
        <v>9.7195412020606008E-3</v>
      </c>
      <c r="AI19" s="17">
        <v>0</v>
      </c>
      <c r="AJ19" s="17">
        <v>0</v>
      </c>
      <c r="AK19" s="17">
        <v>4.3645096269564802E-2</v>
      </c>
      <c r="AL19" s="17"/>
      <c r="AM19" s="17">
        <v>1.7098163456861701E-2</v>
      </c>
      <c r="AN19" s="17">
        <v>3.2405622447163301E-2</v>
      </c>
      <c r="AO19" s="17">
        <v>2.3576086853036599E-2</v>
      </c>
      <c r="AP19" s="17">
        <v>0</v>
      </c>
      <c r="AQ19" s="17">
        <v>3.9307395106195298E-2</v>
      </c>
      <c r="AR19" s="17"/>
      <c r="AS19" s="17">
        <v>3.3118880930716299E-2</v>
      </c>
      <c r="AT19" s="17">
        <v>1.13971087285473E-2</v>
      </c>
      <c r="AU19" s="17">
        <v>2.0210765101520901E-2</v>
      </c>
      <c r="AV19" s="17">
        <v>8.6501363318047999E-3</v>
      </c>
      <c r="AW19" s="17"/>
      <c r="AX19" s="17">
        <v>1.3760129159395401E-2</v>
      </c>
      <c r="AY19" s="17"/>
      <c r="AZ19" s="17">
        <v>1.5206552872218801E-2</v>
      </c>
      <c r="BA19" s="17">
        <v>1.09642923038181E-2</v>
      </c>
      <c r="BB19" s="17">
        <v>3.33219149441751E-2</v>
      </c>
      <c r="BC19" s="17"/>
      <c r="BD19" s="17">
        <v>2.03923111138678E-2</v>
      </c>
      <c r="BE19" s="17">
        <v>1.57244125346752E-2</v>
      </c>
    </row>
    <row r="20" spans="2:57" x14ac:dyDescent="0.35">
      <c r="B20" s="18" t="s">
        <v>81</v>
      </c>
      <c r="C20" s="17">
        <v>1.4328808446455499E-2</v>
      </c>
      <c r="D20" s="17">
        <v>7.8069268641725604E-3</v>
      </c>
      <c r="E20" s="17">
        <v>1.8231739822200499E-2</v>
      </c>
      <c r="F20" s="17"/>
      <c r="G20" s="17">
        <v>0</v>
      </c>
      <c r="H20" s="17">
        <v>1.14529594090275E-2</v>
      </c>
      <c r="I20" s="17">
        <v>2.1344475156518099E-2</v>
      </c>
      <c r="J20" s="17">
        <v>1.6067414534352498E-2</v>
      </c>
      <c r="K20" s="17">
        <v>1.02687201449873E-2</v>
      </c>
      <c r="L20" s="17">
        <v>2.6998914854810301E-2</v>
      </c>
      <c r="M20" s="17"/>
      <c r="N20" s="17">
        <v>5.6174172250463301E-3</v>
      </c>
      <c r="O20" s="17">
        <v>1.8722711332073799E-2</v>
      </c>
      <c r="P20" s="17">
        <v>1.8847584482132598E-2</v>
      </c>
      <c r="Q20" s="17">
        <v>4.3008776800666899E-2</v>
      </c>
      <c r="R20" s="17"/>
      <c r="S20" s="17">
        <v>1.6666666666666701E-2</v>
      </c>
      <c r="T20" s="17">
        <v>0</v>
      </c>
      <c r="U20" s="17">
        <v>0</v>
      </c>
      <c r="V20" s="17">
        <v>1.58730158730159E-2</v>
      </c>
      <c r="W20" s="17">
        <v>0</v>
      </c>
      <c r="X20" s="17">
        <v>0</v>
      </c>
      <c r="Y20" s="17">
        <v>4.2857142857142899E-2</v>
      </c>
      <c r="Z20" s="17">
        <v>0</v>
      </c>
      <c r="AA20" s="17">
        <v>4.4444444444444398E-2</v>
      </c>
      <c r="AB20" s="17"/>
      <c r="AC20" s="17">
        <v>1.7498593290781801E-2</v>
      </c>
      <c r="AD20" s="17">
        <v>5.4750479353945702E-3</v>
      </c>
      <c r="AE20" s="17">
        <v>4.0826438056170498E-2</v>
      </c>
      <c r="AF20" s="17"/>
      <c r="AG20" s="17">
        <v>1.30478145442739E-2</v>
      </c>
      <c r="AH20" s="17">
        <v>1.3112993859528301E-2</v>
      </c>
      <c r="AI20" s="17">
        <v>0</v>
      </c>
      <c r="AJ20" s="17">
        <v>0.20363788954449299</v>
      </c>
      <c r="AK20" s="17">
        <v>0</v>
      </c>
      <c r="AL20" s="17"/>
      <c r="AM20" s="17">
        <v>6.7426976821577694E-2</v>
      </c>
      <c r="AN20" s="17">
        <v>2.3255561413135301E-2</v>
      </c>
      <c r="AO20" s="17">
        <v>7.5226681960466604E-3</v>
      </c>
      <c r="AP20" s="17">
        <v>6.6551430428242698E-3</v>
      </c>
      <c r="AQ20" s="17">
        <v>0</v>
      </c>
      <c r="AR20" s="17"/>
      <c r="AS20" s="17">
        <v>2.7777770432740299E-2</v>
      </c>
      <c r="AT20" s="17">
        <v>4.0055881533844701E-3</v>
      </c>
      <c r="AU20" s="17">
        <v>2.5010442827573E-2</v>
      </c>
      <c r="AV20" s="17">
        <v>0</v>
      </c>
      <c r="AW20" s="17"/>
      <c r="AX20" s="17">
        <v>1.22691521354251E-2</v>
      </c>
      <c r="AY20" s="17"/>
      <c r="AZ20" s="17">
        <v>1.9079847032233699E-2</v>
      </c>
      <c r="BA20" s="17">
        <v>1.1093134510618999E-2</v>
      </c>
      <c r="BB20" s="17">
        <v>1.4407224875249E-2</v>
      </c>
      <c r="BC20" s="17"/>
      <c r="BD20" s="17">
        <v>1.3282169766256499E-2</v>
      </c>
      <c r="BE20" s="17">
        <v>0</v>
      </c>
    </row>
    <row r="21" spans="2:57" x14ac:dyDescent="0.35">
      <c r="B21" s="18" t="s">
        <v>168</v>
      </c>
      <c r="C21" s="19">
        <v>8.5364176091992598E-3</v>
      </c>
      <c r="D21" s="19">
        <v>1.5379984417475101E-2</v>
      </c>
      <c r="E21" s="19">
        <v>4.5518109358671397E-3</v>
      </c>
      <c r="F21" s="19"/>
      <c r="G21" s="19">
        <v>0</v>
      </c>
      <c r="H21" s="19">
        <v>0</v>
      </c>
      <c r="I21" s="19">
        <v>5.3867635748762197E-3</v>
      </c>
      <c r="J21" s="19">
        <v>8.5185858372497005E-3</v>
      </c>
      <c r="K21" s="19">
        <v>4.0459647839689999E-2</v>
      </c>
      <c r="L21" s="19">
        <v>0</v>
      </c>
      <c r="M21" s="19"/>
      <c r="N21" s="19">
        <v>1.15215085774657E-2</v>
      </c>
      <c r="O21" s="19">
        <v>5.6632813491536496E-3</v>
      </c>
      <c r="P21" s="19">
        <v>0</v>
      </c>
      <c r="Q21" s="19">
        <v>1.3550370532697101E-2</v>
      </c>
      <c r="R21" s="19"/>
      <c r="S21" s="19">
        <v>8.3333333333333297E-3</v>
      </c>
      <c r="T21" s="19">
        <v>0</v>
      </c>
      <c r="U21" s="19">
        <v>0</v>
      </c>
      <c r="V21" s="19">
        <v>0</v>
      </c>
      <c r="W21" s="19">
        <v>6.7796610169491497E-2</v>
      </c>
      <c r="X21" s="19">
        <v>0</v>
      </c>
      <c r="Y21" s="19">
        <v>1.4285714285714299E-2</v>
      </c>
      <c r="Z21" s="19">
        <v>0</v>
      </c>
      <c r="AA21" s="19">
        <v>0</v>
      </c>
      <c r="AB21" s="19"/>
      <c r="AC21" s="19">
        <v>1.39160474754616E-2</v>
      </c>
      <c r="AD21" s="19">
        <v>8.0241235566227802E-3</v>
      </c>
      <c r="AE21" s="19">
        <v>0</v>
      </c>
      <c r="AF21" s="19"/>
      <c r="AG21" s="19">
        <v>1.7465311231050499E-2</v>
      </c>
      <c r="AH21" s="19">
        <v>3.5020385799277198E-3</v>
      </c>
      <c r="AI21" s="19">
        <v>0</v>
      </c>
      <c r="AJ21" s="19">
        <v>0</v>
      </c>
      <c r="AK21" s="19">
        <v>0</v>
      </c>
      <c r="AL21" s="19"/>
      <c r="AM21" s="19">
        <v>0</v>
      </c>
      <c r="AN21" s="19">
        <v>1.55265879328548E-2</v>
      </c>
      <c r="AO21" s="19">
        <v>1.54292413530784E-2</v>
      </c>
      <c r="AP21" s="19">
        <v>0</v>
      </c>
      <c r="AQ21" s="19">
        <v>0</v>
      </c>
      <c r="AR21" s="19"/>
      <c r="AS21" s="19">
        <v>0</v>
      </c>
      <c r="AT21" s="19">
        <v>1.21493893733912E-2</v>
      </c>
      <c r="AU21" s="19">
        <v>1.24119398148245E-2</v>
      </c>
      <c r="AV21" s="19">
        <v>9.4313714048709502E-3</v>
      </c>
      <c r="AW21" s="19"/>
      <c r="AX21" s="19">
        <v>1.07538342481928E-2</v>
      </c>
      <c r="AY21" s="19"/>
      <c r="AZ21" s="19">
        <v>4.5317541672175096E-3</v>
      </c>
      <c r="BA21" s="19">
        <v>0</v>
      </c>
      <c r="BB21" s="19">
        <v>1.9606197772458599E-2</v>
      </c>
      <c r="BC21" s="19"/>
      <c r="BD21" s="19">
        <v>3.4052712029062899E-3</v>
      </c>
      <c r="BE21" s="19">
        <v>9.6506717434765195E-3</v>
      </c>
    </row>
    <row r="22" spans="2:57" x14ac:dyDescent="0.35">
      <c r="B22" s="16"/>
    </row>
    <row r="23" spans="2:57" x14ac:dyDescent="0.35">
      <c r="B23" t="s">
        <v>86</v>
      </c>
    </row>
    <row r="24" spans="2:57" x14ac:dyDescent="0.35">
      <c r="B24" t="s">
        <v>87</v>
      </c>
    </row>
    <row r="26" spans="2:57" x14ac:dyDescent="0.35">
      <c r="B2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E24"/>
  <sheetViews>
    <sheetView showGridLines="0" topLeftCell="A1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321</v>
      </c>
      <c r="C9" s="17">
        <v>0.493687415971931</v>
      </c>
      <c r="D9" s="17">
        <v>0.40633605706769999</v>
      </c>
      <c r="E9" s="17">
        <v>0.54490948807636197</v>
      </c>
      <c r="F9" s="17"/>
      <c r="G9" s="17">
        <v>0.36488195137312202</v>
      </c>
      <c r="H9" s="17">
        <v>0.37407795056703003</v>
      </c>
      <c r="I9" s="17">
        <v>0.52846393364570399</v>
      </c>
      <c r="J9" s="17">
        <v>0.62573337422131903</v>
      </c>
      <c r="K9" s="17">
        <v>0.54576572128104694</v>
      </c>
      <c r="L9" s="17">
        <v>0.622230896216729</v>
      </c>
      <c r="M9" s="17"/>
      <c r="N9" s="17">
        <v>0.55763595274175304</v>
      </c>
      <c r="O9" s="17">
        <v>0.48400834923876201</v>
      </c>
      <c r="P9" s="17">
        <v>0.389152294585837</v>
      </c>
      <c r="Q9" s="17">
        <v>0.345228608513938</v>
      </c>
      <c r="R9" s="17"/>
      <c r="S9" s="17">
        <v>0.375</v>
      </c>
      <c r="T9" s="17">
        <v>0.49523809523809498</v>
      </c>
      <c r="U9" s="17">
        <v>0.55882352941176505</v>
      </c>
      <c r="V9" s="17">
        <v>0.53968253968253999</v>
      </c>
      <c r="W9" s="17">
        <v>0.47457627118644102</v>
      </c>
      <c r="X9" s="17">
        <v>0.481012658227848</v>
      </c>
      <c r="Y9" s="17">
        <v>0.41428571428571398</v>
      </c>
      <c r="Z9" s="17">
        <v>0.62790697674418605</v>
      </c>
      <c r="AA9" s="17">
        <v>0.57777777777777795</v>
      </c>
      <c r="AB9" s="17"/>
      <c r="AC9" s="17">
        <v>0.51626401890705498</v>
      </c>
      <c r="AD9" s="17">
        <v>0.497228456642553</v>
      </c>
      <c r="AE9" s="17">
        <v>0.44033445944892502</v>
      </c>
      <c r="AF9" s="17"/>
      <c r="AG9" s="17">
        <v>0.51934769906566902</v>
      </c>
      <c r="AH9" s="17">
        <v>0.49376472290488499</v>
      </c>
      <c r="AI9" s="17">
        <v>0.56372925349992897</v>
      </c>
      <c r="AJ9" s="17">
        <v>0.403893089893895</v>
      </c>
      <c r="AK9" s="17">
        <v>0.439822300580331</v>
      </c>
      <c r="AL9" s="17"/>
      <c r="AM9" s="17">
        <v>0.38110713347264602</v>
      </c>
      <c r="AN9" s="17">
        <v>0.48212498659764103</v>
      </c>
      <c r="AO9" s="17">
        <v>0.52319813323764197</v>
      </c>
      <c r="AP9" s="17">
        <v>0.496677312459678</v>
      </c>
      <c r="AQ9" s="17">
        <v>0.57246771287922305</v>
      </c>
      <c r="AR9" s="17"/>
      <c r="AS9" s="17">
        <v>0.473031511376929</v>
      </c>
      <c r="AT9" s="17">
        <v>0.50147538770432099</v>
      </c>
      <c r="AU9" s="17">
        <v>0.57323118763048397</v>
      </c>
      <c r="AV9" s="17">
        <v>0.39900145705768297</v>
      </c>
      <c r="AW9" s="17"/>
      <c r="AX9" s="17">
        <v>0.52753044800923299</v>
      </c>
      <c r="AY9" s="17"/>
      <c r="AZ9" s="17">
        <v>0.41029764306409999</v>
      </c>
      <c r="BA9" s="17">
        <v>0.47194659640596898</v>
      </c>
      <c r="BB9" s="17">
        <v>0.59287452365104998</v>
      </c>
      <c r="BC9" s="17"/>
      <c r="BD9" s="17">
        <v>0.481261271813267</v>
      </c>
      <c r="BE9" s="17">
        <v>0.47144977145955602</v>
      </c>
    </row>
    <row r="10" spans="2:57" ht="58" x14ac:dyDescent="0.35">
      <c r="B10" s="18" t="s">
        <v>322</v>
      </c>
      <c r="C10" s="17">
        <v>0.41637499671507699</v>
      </c>
      <c r="D10" s="17">
        <v>0.34231913385543</v>
      </c>
      <c r="E10" s="17">
        <v>0.459654633429882</v>
      </c>
      <c r="F10" s="17"/>
      <c r="G10" s="17">
        <v>0.40601544614193202</v>
      </c>
      <c r="H10" s="17">
        <v>0.37038620723850602</v>
      </c>
      <c r="I10" s="17">
        <v>0.40701606820428798</v>
      </c>
      <c r="J10" s="17">
        <v>0.386403507892839</v>
      </c>
      <c r="K10" s="17">
        <v>0.49871526865736998</v>
      </c>
      <c r="L10" s="17">
        <v>0.59778991356647404</v>
      </c>
      <c r="M10" s="17"/>
      <c r="N10" s="17">
        <v>0.42958764862502502</v>
      </c>
      <c r="O10" s="17">
        <v>0.37959858424008602</v>
      </c>
      <c r="P10" s="17">
        <v>0.40324893166049702</v>
      </c>
      <c r="Q10" s="17">
        <v>0.44385836796163203</v>
      </c>
      <c r="R10" s="17"/>
      <c r="S10" s="17">
        <v>0.36666666666666697</v>
      </c>
      <c r="T10" s="17">
        <v>0.43809523809523798</v>
      </c>
      <c r="U10" s="17">
        <v>0.441176470588235</v>
      </c>
      <c r="V10" s="17">
        <v>0.44444444444444497</v>
      </c>
      <c r="W10" s="17">
        <v>0.322033898305085</v>
      </c>
      <c r="X10" s="17">
        <v>0.455696202531646</v>
      </c>
      <c r="Y10" s="17">
        <v>0.35714285714285698</v>
      </c>
      <c r="Z10" s="17">
        <v>0.39534883720930197</v>
      </c>
      <c r="AA10" s="17">
        <v>0.48888888888888898</v>
      </c>
      <c r="AB10" s="17"/>
      <c r="AC10" s="17">
        <v>0.40128292710581498</v>
      </c>
      <c r="AD10" s="17">
        <v>0.424413087700239</v>
      </c>
      <c r="AE10" s="17">
        <v>0.42587116164864403</v>
      </c>
      <c r="AF10" s="17"/>
      <c r="AG10" s="17">
        <v>0.47773127541719002</v>
      </c>
      <c r="AH10" s="17">
        <v>0.391753371578343</v>
      </c>
      <c r="AI10" s="17">
        <v>0.35658938479345298</v>
      </c>
      <c r="AJ10" s="17">
        <v>0.20363788954449299</v>
      </c>
      <c r="AK10" s="17">
        <v>0.42076121635939401</v>
      </c>
      <c r="AL10" s="17"/>
      <c r="AM10" s="17">
        <v>0.31336865980670198</v>
      </c>
      <c r="AN10" s="17">
        <v>0.42095840797549999</v>
      </c>
      <c r="AO10" s="17">
        <v>0.394758449760712</v>
      </c>
      <c r="AP10" s="17">
        <v>0.46384950499477701</v>
      </c>
      <c r="AQ10" s="17">
        <v>0.40701469077413599</v>
      </c>
      <c r="AR10" s="17"/>
      <c r="AS10" s="17">
        <v>0.39642308313014402</v>
      </c>
      <c r="AT10" s="17">
        <v>0.40569759512510001</v>
      </c>
      <c r="AU10" s="17">
        <v>0.51783005859904496</v>
      </c>
      <c r="AV10" s="17">
        <v>0.33253441755129598</v>
      </c>
      <c r="AW10" s="17"/>
      <c r="AX10" s="17">
        <v>0.412656022247058</v>
      </c>
      <c r="AY10" s="17"/>
      <c r="AZ10" s="17">
        <v>0.43367780187821803</v>
      </c>
      <c r="BA10" s="17">
        <v>0.38715257137757803</v>
      </c>
      <c r="BB10" s="17">
        <v>0.43747197321620301</v>
      </c>
      <c r="BC10" s="17"/>
      <c r="BD10" s="17">
        <v>0.42792455778611099</v>
      </c>
      <c r="BE10" s="17">
        <v>0.37794978298236998</v>
      </c>
    </row>
    <row r="11" spans="2:57" ht="72.5" x14ac:dyDescent="0.35">
      <c r="B11" s="18" t="s">
        <v>323</v>
      </c>
      <c r="C11" s="17">
        <v>0.37509922765595299</v>
      </c>
      <c r="D11" s="17">
        <v>0.33224830456487903</v>
      </c>
      <c r="E11" s="17">
        <v>0.39736190598833998</v>
      </c>
      <c r="F11" s="17"/>
      <c r="G11" s="17">
        <v>0.28882550397866003</v>
      </c>
      <c r="H11" s="17">
        <v>0.400374611259119</v>
      </c>
      <c r="I11" s="17">
        <v>0.33413561277145998</v>
      </c>
      <c r="J11" s="17">
        <v>0.40071732220858503</v>
      </c>
      <c r="K11" s="17">
        <v>0.43424042490153097</v>
      </c>
      <c r="L11" s="17">
        <v>0.36900494119721899</v>
      </c>
      <c r="M11" s="17"/>
      <c r="N11" s="17">
        <v>0.39942191839876601</v>
      </c>
      <c r="O11" s="17">
        <v>0.34932338737683</v>
      </c>
      <c r="P11" s="17">
        <v>0.34448436993914</v>
      </c>
      <c r="Q11" s="17">
        <v>0.34153097285537898</v>
      </c>
      <c r="R11" s="17"/>
      <c r="S11" s="17">
        <v>0.30833333333333302</v>
      </c>
      <c r="T11" s="17">
        <v>0.4</v>
      </c>
      <c r="U11" s="17">
        <v>0.47058823529411797</v>
      </c>
      <c r="V11" s="17">
        <v>0.26984126984126999</v>
      </c>
      <c r="W11" s="17">
        <v>0.305084745762712</v>
      </c>
      <c r="X11" s="17">
        <v>0.316455696202532</v>
      </c>
      <c r="Y11" s="17">
        <v>0.4</v>
      </c>
      <c r="Z11" s="17">
        <v>0.44186046511627902</v>
      </c>
      <c r="AA11" s="17">
        <v>0.48888888888888898</v>
      </c>
      <c r="AB11" s="17"/>
      <c r="AC11" s="17">
        <v>0.38410786669568697</v>
      </c>
      <c r="AD11" s="17">
        <v>0.41034900404819502</v>
      </c>
      <c r="AE11" s="17">
        <v>0.25836553580620503</v>
      </c>
      <c r="AF11" s="17"/>
      <c r="AG11" s="17">
        <v>0.32043934158908299</v>
      </c>
      <c r="AH11" s="17">
        <v>0.41965959005785702</v>
      </c>
      <c r="AI11" s="17">
        <v>0.44109206234147202</v>
      </c>
      <c r="AJ11" s="17">
        <v>0.39246902056161198</v>
      </c>
      <c r="AK11" s="17">
        <v>0.29395398020039798</v>
      </c>
      <c r="AL11" s="17"/>
      <c r="AM11" s="17">
        <v>0.355424152588662</v>
      </c>
      <c r="AN11" s="17">
        <v>0.276171134204799</v>
      </c>
      <c r="AO11" s="17">
        <v>0.41122883440709301</v>
      </c>
      <c r="AP11" s="17">
        <v>0.39181234612263499</v>
      </c>
      <c r="AQ11" s="17">
        <v>0.33916867117330901</v>
      </c>
      <c r="AR11" s="17"/>
      <c r="AS11" s="17">
        <v>0.36932554309175603</v>
      </c>
      <c r="AT11" s="17">
        <v>0.38639789004960101</v>
      </c>
      <c r="AU11" s="17">
        <v>0.429936159866384</v>
      </c>
      <c r="AV11" s="17">
        <v>0.28135407523017403</v>
      </c>
      <c r="AW11" s="17"/>
      <c r="AX11" s="17">
        <v>0.37751607363547701</v>
      </c>
      <c r="AY11" s="17"/>
      <c r="AZ11" s="17">
        <v>0.38512593576332899</v>
      </c>
      <c r="BA11" s="17">
        <v>0.358125476309683</v>
      </c>
      <c r="BB11" s="17">
        <v>0.39717146752503701</v>
      </c>
      <c r="BC11" s="17"/>
      <c r="BD11" s="17">
        <v>0.386785745929349</v>
      </c>
      <c r="BE11" s="17">
        <v>0.364263567592641</v>
      </c>
    </row>
    <row r="12" spans="2:57" ht="43.5" x14ac:dyDescent="0.35">
      <c r="B12" s="18" t="s">
        <v>324</v>
      </c>
      <c r="C12" s="17">
        <v>0.242080950798924</v>
      </c>
      <c r="D12" s="17">
        <v>0.28484350859301899</v>
      </c>
      <c r="E12" s="17">
        <v>0.21559919784509299</v>
      </c>
      <c r="F12" s="17"/>
      <c r="G12" s="17">
        <v>0.27008135557317697</v>
      </c>
      <c r="H12" s="17">
        <v>0.27844374544982398</v>
      </c>
      <c r="I12" s="17">
        <v>0.233832256428568</v>
      </c>
      <c r="J12" s="17">
        <v>0.21014543028753499</v>
      </c>
      <c r="K12" s="17">
        <v>0.235259402178604</v>
      </c>
      <c r="L12" s="17">
        <v>0.16265891861496901</v>
      </c>
      <c r="M12" s="17"/>
      <c r="N12" s="17">
        <v>0.23303241723890999</v>
      </c>
      <c r="O12" s="17">
        <v>0.22565497790682901</v>
      </c>
      <c r="P12" s="17">
        <v>0.30685271997433999</v>
      </c>
      <c r="Q12" s="17">
        <v>0.25190754045802499</v>
      </c>
      <c r="R12" s="17"/>
      <c r="S12" s="17">
        <v>0.233333333333333</v>
      </c>
      <c r="T12" s="17">
        <v>0.28571428571428598</v>
      </c>
      <c r="U12" s="17">
        <v>0.20588235294117599</v>
      </c>
      <c r="V12" s="17">
        <v>0.26984126984126999</v>
      </c>
      <c r="W12" s="17">
        <v>0.23728813559322001</v>
      </c>
      <c r="X12" s="17">
        <v>0.291139240506329</v>
      </c>
      <c r="Y12" s="17">
        <v>0.24285714285714299</v>
      </c>
      <c r="Z12" s="17">
        <v>0.209302325581395</v>
      </c>
      <c r="AA12" s="17">
        <v>0.17777777777777801</v>
      </c>
      <c r="AB12" s="17"/>
      <c r="AC12" s="17">
        <v>0.29609856205628698</v>
      </c>
      <c r="AD12" s="17">
        <v>0.21361768810147</v>
      </c>
      <c r="AE12" s="17">
        <v>0.23772084909800201</v>
      </c>
      <c r="AF12" s="17"/>
      <c r="AG12" s="17">
        <v>0.23495660025797999</v>
      </c>
      <c r="AH12" s="17">
        <v>0.25145609193086299</v>
      </c>
      <c r="AI12" s="17">
        <v>0.138828474435537</v>
      </c>
      <c r="AJ12" s="17">
        <v>0</v>
      </c>
      <c r="AK12" s="17">
        <v>0.219870020335037</v>
      </c>
      <c r="AL12" s="17"/>
      <c r="AM12" s="17">
        <v>0.26093628873998997</v>
      </c>
      <c r="AN12" s="17">
        <v>0.25330602736094499</v>
      </c>
      <c r="AO12" s="17">
        <v>0.23667080462117099</v>
      </c>
      <c r="AP12" s="17">
        <v>0.225505922979507</v>
      </c>
      <c r="AQ12" s="17">
        <v>0.12929685276689901</v>
      </c>
      <c r="AR12" s="17"/>
      <c r="AS12" s="17">
        <v>0.22527949909668499</v>
      </c>
      <c r="AT12" s="17">
        <v>0.23223494254216501</v>
      </c>
      <c r="AU12" s="17">
        <v>0.25325164592708799</v>
      </c>
      <c r="AV12" s="17">
        <v>0.278330427206543</v>
      </c>
      <c r="AW12" s="17"/>
      <c r="AX12" s="17">
        <v>0.236953615031608</v>
      </c>
      <c r="AY12" s="17"/>
      <c r="AZ12" s="17">
        <v>0.23056955691247799</v>
      </c>
      <c r="BA12" s="17">
        <v>0.30156181955283301</v>
      </c>
      <c r="BB12" s="17">
        <v>0.18264016132494701</v>
      </c>
      <c r="BC12" s="17"/>
      <c r="BD12" s="17">
        <v>0.22489003225992499</v>
      </c>
      <c r="BE12" s="17">
        <v>0.28133442504353601</v>
      </c>
    </row>
    <row r="13" spans="2:57" ht="43.5" x14ac:dyDescent="0.35">
      <c r="B13" s="18" t="s">
        <v>325</v>
      </c>
      <c r="C13" s="17">
        <v>0.208786754674115</v>
      </c>
      <c r="D13" s="17">
        <v>0.27476476183701098</v>
      </c>
      <c r="E13" s="17">
        <v>0.170966372893785</v>
      </c>
      <c r="F13" s="17"/>
      <c r="G13" s="17">
        <v>0.26497422473270899</v>
      </c>
      <c r="H13" s="17">
        <v>0.22321435266945899</v>
      </c>
      <c r="I13" s="17">
        <v>0.22341333115144901</v>
      </c>
      <c r="J13" s="17">
        <v>0.14186214581781101</v>
      </c>
      <c r="K13" s="17">
        <v>0.19093543530878601</v>
      </c>
      <c r="L13" s="17">
        <v>0.21905093063993</v>
      </c>
      <c r="M13" s="17"/>
      <c r="N13" s="17">
        <v>0.18722498511875099</v>
      </c>
      <c r="O13" s="17">
        <v>0.243361585007972</v>
      </c>
      <c r="P13" s="17">
        <v>0.235827404998425</v>
      </c>
      <c r="Q13" s="17">
        <v>0.181890895124517</v>
      </c>
      <c r="R13" s="17"/>
      <c r="S13" s="17">
        <v>0.2</v>
      </c>
      <c r="T13" s="17">
        <v>0.161904761904762</v>
      </c>
      <c r="U13" s="17">
        <v>0.14705882352941199</v>
      </c>
      <c r="V13" s="17">
        <v>0.26984126984126999</v>
      </c>
      <c r="W13" s="17">
        <v>0.152542372881356</v>
      </c>
      <c r="X13" s="17">
        <v>0.265822784810127</v>
      </c>
      <c r="Y13" s="17">
        <v>0.27142857142857102</v>
      </c>
      <c r="Z13" s="17">
        <v>0.34883720930232598</v>
      </c>
      <c r="AA13" s="17">
        <v>0.16666666666666699</v>
      </c>
      <c r="AB13" s="17"/>
      <c r="AC13" s="17">
        <v>0.209756706265427</v>
      </c>
      <c r="AD13" s="17">
        <v>0.190517911270559</v>
      </c>
      <c r="AE13" s="17">
        <v>0.233865625319231</v>
      </c>
      <c r="AF13" s="17"/>
      <c r="AG13" s="17">
        <v>0.20682871105964501</v>
      </c>
      <c r="AH13" s="17">
        <v>0.232230275814647</v>
      </c>
      <c r="AI13" s="17">
        <v>0.22466875186670399</v>
      </c>
      <c r="AJ13" s="17">
        <v>0.403893089893895</v>
      </c>
      <c r="AK13" s="17">
        <v>0.113442334223853</v>
      </c>
      <c r="AL13" s="17"/>
      <c r="AM13" s="17">
        <v>0.18274849140805299</v>
      </c>
      <c r="AN13" s="17">
        <v>0.245362289075826</v>
      </c>
      <c r="AO13" s="17">
        <v>0.21086813493655501</v>
      </c>
      <c r="AP13" s="17">
        <v>0.211343672514229</v>
      </c>
      <c r="AQ13" s="17">
        <v>0.124761384100799</v>
      </c>
      <c r="AR13" s="17"/>
      <c r="AS13" s="17">
        <v>0.24146172674617</v>
      </c>
      <c r="AT13" s="17">
        <v>0.25858243091778499</v>
      </c>
      <c r="AU13" s="17">
        <v>0.14015250026873399</v>
      </c>
      <c r="AV13" s="17">
        <v>0.13315311363577301</v>
      </c>
      <c r="AW13" s="17"/>
      <c r="AX13" s="17">
        <v>0.211430415593374</v>
      </c>
      <c r="AY13" s="17"/>
      <c r="AZ13" s="17">
        <v>0.23459974604900699</v>
      </c>
      <c r="BA13" s="17">
        <v>0.22943645555464601</v>
      </c>
      <c r="BB13" s="17">
        <v>0.16005348212745299</v>
      </c>
      <c r="BC13" s="17"/>
      <c r="BD13" s="17">
        <v>0.22262302510923301</v>
      </c>
      <c r="BE13" s="17">
        <v>0.209155410696892</v>
      </c>
    </row>
    <row r="14" spans="2:57" ht="58" x14ac:dyDescent="0.35">
      <c r="B14" s="18" t="s">
        <v>326</v>
      </c>
      <c r="C14" s="17">
        <v>0.20707937333908699</v>
      </c>
      <c r="D14" s="17">
        <v>0.23792454886603401</v>
      </c>
      <c r="E14" s="17">
        <v>0.18991279922628501</v>
      </c>
      <c r="F14" s="17"/>
      <c r="G14" s="17">
        <v>0.15577970068411801</v>
      </c>
      <c r="H14" s="17">
        <v>0.24190431905118501</v>
      </c>
      <c r="I14" s="17">
        <v>0.224617947344698</v>
      </c>
      <c r="J14" s="17">
        <v>0.198852932113667</v>
      </c>
      <c r="K14" s="17">
        <v>0.14904170498158201</v>
      </c>
      <c r="L14" s="17">
        <v>0.21768982487289301</v>
      </c>
      <c r="M14" s="17"/>
      <c r="N14" s="17">
        <v>0.202699872563605</v>
      </c>
      <c r="O14" s="17">
        <v>0.222563102066824</v>
      </c>
      <c r="P14" s="17">
        <v>0.21299304856673201</v>
      </c>
      <c r="Q14" s="17">
        <v>0.17773678128404899</v>
      </c>
      <c r="R14" s="17"/>
      <c r="S14" s="17">
        <v>0.266666666666667</v>
      </c>
      <c r="T14" s="17">
        <v>0.14285714285714299</v>
      </c>
      <c r="U14" s="17">
        <v>0.20588235294117599</v>
      </c>
      <c r="V14" s="17">
        <v>0.25396825396825401</v>
      </c>
      <c r="W14" s="17">
        <v>0.20338983050847501</v>
      </c>
      <c r="X14" s="17">
        <v>0.253164556962025</v>
      </c>
      <c r="Y14" s="17">
        <v>0.22857142857142901</v>
      </c>
      <c r="Z14" s="17">
        <v>0.186046511627907</v>
      </c>
      <c r="AA14" s="17">
        <v>0.133333333333333</v>
      </c>
      <c r="AB14" s="17"/>
      <c r="AC14" s="17">
        <v>0.23497722069225899</v>
      </c>
      <c r="AD14" s="17">
        <v>0.205062373250161</v>
      </c>
      <c r="AE14" s="17">
        <v>0.170843047191933</v>
      </c>
      <c r="AF14" s="17"/>
      <c r="AG14" s="17">
        <v>0.24680588525672101</v>
      </c>
      <c r="AH14" s="17">
        <v>0.16704321553669901</v>
      </c>
      <c r="AI14" s="17">
        <v>0.30351466423919798</v>
      </c>
      <c r="AJ14" s="17">
        <v>0</v>
      </c>
      <c r="AK14" s="17">
        <v>0.19803610417518</v>
      </c>
      <c r="AL14" s="17"/>
      <c r="AM14" s="17">
        <v>0.21872953738460699</v>
      </c>
      <c r="AN14" s="17">
        <v>0.16068729971746301</v>
      </c>
      <c r="AO14" s="17">
        <v>0.235667615905163</v>
      </c>
      <c r="AP14" s="17">
        <v>0.192440458486618</v>
      </c>
      <c r="AQ14" s="17">
        <v>0.13800783226845501</v>
      </c>
      <c r="AR14" s="17"/>
      <c r="AS14" s="17">
        <v>0.19210030643356099</v>
      </c>
      <c r="AT14" s="17">
        <v>0.22504650098540299</v>
      </c>
      <c r="AU14" s="17">
        <v>0.178463438537772</v>
      </c>
      <c r="AV14" s="17">
        <v>0.23157933512361301</v>
      </c>
      <c r="AW14" s="17"/>
      <c r="AX14" s="17">
        <v>0.19852598390274201</v>
      </c>
      <c r="AY14" s="17"/>
      <c r="AZ14" s="17">
        <v>0.195020355468284</v>
      </c>
      <c r="BA14" s="17">
        <v>0.248256035522994</v>
      </c>
      <c r="BB14" s="17">
        <v>0.17771787760129701</v>
      </c>
      <c r="BC14" s="17"/>
      <c r="BD14" s="17">
        <v>0.19392451184751699</v>
      </c>
      <c r="BE14" s="17">
        <v>0.22916028580036599</v>
      </c>
    </row>
    <row r="15" spans="2:57" ht="58" x14ac:dyDescent="0.35">
      <c r="B15" s="18" t="s">
        <v>327</v>
      </c>
      <c r="C15" s="17">
        <v>0.17958783506767201</v>
      </c>
      <c r="D15" s="17">
        <v>0.21567067859754699</v>
      </c>
      <c r="E15" s="17">
        <v>0.15921169382288999</v>
      </c>
      <c r="F15" s="17"/>
      <c r="G15" s="17">
        <v>0.34377677629919201</v>
      </c>
      <c r="H15" s="17">
        <v>0.25754372407029502</v>
      </c>
      <c r="I15" s="17">
        <v>0.17434671619317499</v>
      </c>
      <c r="J15" s="17">
        <v>0.10078116590234</v>
      </c>
      <c r="K15" s="17">
        <v>7.2560571170530705E-2</v>
      </c>
      <c r="L15" s="17">
        <v>2.90619548603273E-2</v>
      </c>
      <c r="M15" s="17"/>
      <c r="N15" s="17">
        <v>0.146062322359855</v>
      </c>
      <c r="O15" s="17">
        <v>0.21543763430692001</v>
      </c>
      <c r="P15" s="17">
        <v>0.218734443556069</v>
      </c>
      <c r="Q15" s="17">
        <v>0.20597041367789301</v>
      </c>
      <c r="R15" s="17"/>
      <c r="S15" s="17">
        <v>0.19166666666666701</v>
      </c>
      <c r="T15" s="17">
        <v>0.19047619047618999</v>
      </c>
      <c r="U15" s="17">
        <v>5.8823529411764698E-2</v>
      </c>
      <c r="V15" s="17">
        <v>0.22222222222222199</v>
      </c>
      <c r="W15" s="17">
        <v>8.4745762711864403E-2</v>
      </c>
      <c r="X15" s="17">
        <v>0.164556962025316</v>
      </c>
      <c r="Y15" s="17">
        <v>0.25714285714285701</v>
      </c>
      <c r="Z15" s="17">
        <v>0.162790697674419</v>
      </c>
      <c r="AA15" s="17">
        <v>0.233333333333333</v>
      </c>
      <c r="AB15" s="17"/>
      <c r="AC15" s="17">
        <v>0.11612932802072801</v>
      </c>
      <c r="AD15" s="17">
        <v>0.206886795371063</v>
      </c>
      <c r="AE15" s="17">
        <v>0.19535495204394099</v>
      </c>
      <c r="AF15" s="17"/>
      <c r="AG15" s="17">
        <v>0.134274536981561</v>
      </c>
      <c r="AH15" s="17">
        <v>0.21098934667299299</v>
      </c>
      <c r="AI15" s="17">
        <v>0.17922162459187299</v>
      </c>
      <c r="AJ15" s="17">
        <v>0.20363788954449299</v>
      </c>
      <c r="AK15" s="17">
        <v>0.183067263342377</v>
      </c>
      <c r="AL15" s="17"/>
      <c r="AM15" s="17">
        <v>0.23898497586749901</v>
      </c>
      <c r="AN15" s="17">
        <v>0.13860387231934501</v>
      </c>
      <c r="AO15" s="17">
        <v>0.16486270275350601</v>
      </c>
      <c r="AP15" s="17">
        <v>0.22761445262072899</v>
      </c>
      <c r="AQ15" s="17">
        <v>0.16945892569152901</v>
      </c>
      <c r="AR15" s="17"/>
      <c r="AS15" s="17">
        <v>0.19081710016849601</v>
      </c>
      <c r="AT15" s="17">
        <v>0.19880320385566799</v>
      </c>
      <c r="AU15" s="17">
        <v>9.7121914303809107E-2</v>
      </c>
      <c r="AV15" s="17">
        <v>0.231835842251288</v>
      </c>
      <c r="AW15" s="17"/>
      <c r="AX15" s="17">
        <v>0.16940342321854901</v>
      </c>
      <c r="AY15" s="17"/>
      <c r="AZ15" s="17">
        <v>0.246507244511702</v>
      </c>
      <c r="BA15" s="17">
        <v>0.20523755875251601</v>
      </c>
      <c r="BB15" s="17">
        <v>8.9615289589328698E-2</v>
      </c>
      <c r="BC15" s="17"/>
      <c r="BD15" s="17">
        <v>0.20858353671840499</v>
      </c>
      <c r="BE15" s="17">
        <v>0.189583468862354</v>
      </c>
    </row>
    <row r="16" spans="2:57" ht="43.5" x14ac:dyDescent="0.35">
      <c r="B16" s="18" t="s">
        <v>328</v>
      </c>
      <c r="C16" s="17">
        <v>0.169801010559571</v>
      </c>
      <c r="D16" s="17">
        <v>0.215878244010242</v>
      </c>
      <c r="E16" s="17">
        <v>0.14350109021524499</v>
      </c>
      <c r="F16" s="17"/>
      <c r="G16" s="17">
        <v>0.21508080045660199</v>
      </c>
      <c r="H16" s="17">
        <v>0.166850624264064</v>
      </c>
      <c r="I16" s="17">
        <v>0.21039278159056701</v>
      </c>
      <c r="J16" s="17">
        <v>0.13748451823984401</v>
      </c>
      <c r="K16" s="17">
        <v>0.103947284557729</v>
      </c>
      <c r="L16" s="17">
        <v>0.17889706422417401</v>
      </c>
      <c r="M16" s="17"/>
      <c r="N16" s="17">
        <v>0.163253501534569</v>
      </c>
      <c r="O16" s="17">
        <v>0.16470489960306001</v>
      </c>
      <c r="P16" s="17">
        <v>0.187834606229622</v>
      </c>
      <c r="Q16" s="17">
        <v>0.20207724044237901</v>
      </c>
      <c r="R16" s="17"/>
      <c r="S16" s="17">
        <v>0.233333333333333</v>
      </c>
      <c r="T16" s="17">
        <v>0.114285714285714</v>
      </c>
      <c r="U16" s="17">
        <v>8.8235294117647106E-2</v>
      </c>
      <c r="V16" s="17">
        <v>0.158730158730159</v>
      </c>
      <c r="W16" s="17">
        <v>0.101694915254237</v>
      </c>
      <c r="X16" s="17">
        <v>0.265822784810127</v>
      </c>
      <c r="Y16" s="17">
        <v>0.22857142857142901</v>
      </c>
      <c r="Z16" s="17">
        <v>0.209302325581395</v>
      </c>
      <c r="AA16" s="17">
        <v>0.14444444444444399</v>
      </c>
      <c r="AB16" s="17"/>
      <c r="AC16" s="17">
        <v>0.19989914338034401</v>
      </c>
      <c r="AD16" s="17">
        <v>0.15299353387116099</v>
      </c>
      <c r="AE16" s="17">
        <v>0.15029545698931501</v>
      </c>
      <c r="AF16" s="17"/>
      <c r="AG16" s="17">
        <v>0.19202459033139099</v>
      </c>
      <c r="AH16" s="17">
        <v>0.17182268581907201</v>
      </c>
      <c r="AI16" s="17">
        <v>0.22495454759202199</v>
      </c>
      <c r="AJ16" s="17">
        <v>0.21919825984191299</v>
      </c>
      <c r="AK16" s="17">
        <v>0.14565971710238801</v>
      </c>
      <c r="AL16" s="17"/>
      <c r="AM16" s="17">
        <v>0.19765320906714501</v>
      </c>
      <c r="AN16" s="17">
        <v>0.15042173820535401</v>
      </c>
      <c r="AO16" s="17">
        <v>0.19338864657675001</v>
      </c>
      <c r="AP16" s="17">
        <v>0.14724693359273899</v>
      </c>
      <c r="AQ16" s="17">
        <v>0.133976304565255</v>
      </c>
      <c r="AR16" s="17"/>
      <c r="AS16" s="17">
        <v>0.14896003632241001</v>
      </c>
      <c r="AT16" s="17">
        <v>0.191828085069291</v>
      </c>
      <c r="AU16" s="17">
        <v>8.9220414156440705E-2</v>
      </c>
      <c r="AV16" s="17">
        <v>0.26837021693913499</v>
      </c>
      <c r="AW16" s="17"/>
      <c r="AX16" s="17">
        <v>0.169940854405842</v>
      </c>
      <c r="AY16" s="17"/>
      <c r="AZ16" s="17">
        <v>0.16732142053968299</v>
      </c>
      <c r="BA16" s="17">
        <v>0.21103390238893299</v>
      </c>
      <c r="BB16" s="17">
        <v>0.125843912269751</v>
      </c>
      <c r="BC16" s="17"/>
      <c r="BD16" s="17">
        <v>0.17385113377132999</v>
      </c>
      <c r="BE16" s="17">
        <v>0.19760696892698601</v>
      </c>
    </row>
    <row r="17" spans="2:57" ht="43.5" x14ac:dyDescent="0.35">
      <c r="B17" s="18" t="s">
        <v>329</v>
      </c>
      <c r="C17" s="17">
        <v>6.0271652271983299E-2</v>
      </c>
      <c r="D17" s="17">
        <v>5.3412528973370101E-2</v>
      </c>
      <c r="E17" s="17">
        <v>6.4588935776397793E-2</v>
      </c>
      <c r="F17" s="17"/>
      <c r="G17" s="17">
        <v>1.3961081970439999E-2</v>
      </c>
      <c r="H17" s="17">
        <v>7.3474565222350699E-2</v>
      </c>
      <c r="I17" s="17">
        <v>5.0632300129258102E-2</v>
      </c>
      <c r="J17" s="17">
        <v>7.9116192875289995E-2</v>
      </c>
      <c r="K17" s="17">
        <v>5.0041146075092399E-2</v>
      </c>
      <c r="L17" s="17">
        <v>9.2775988457390393E-2</v>
      </c>
      <c r="M17" s="17"/>
      <c r="N17" s="17">
        <v>6.1183224548649003E-2</v>
      </c>
      <c r="O17" s="17">
        <v>6.1975387728162398E-2</v>
      </c>
      <c r="P17" s="17">
        <v>4.24650217920527E-2</v>
      </c>
      <c r="Q17" s="17">
        <v>7.0171097031051705E-2</v>
      </c>
      <c r="R17" s="17"/>
      <c r="S17" s="17">
        <v>9.1666666666666702E-2</v>
      </c>
      <c r="T17" s="17">
        <v>4.7619047619047603E-2</v>
      </c>
      <c r="U17" s="17">
        <v>2.9411764705882401E-2</v>
      </c>
      <c r="V17" s="17">
        <v>7.9365079365079402E-2</v>
      </c>
      <c r="W17" s="17">
        <v>0.11864406779661001</v>
      </c>
      <c r="X17" s="17">
        <v>3.7974683544303799E-2</v>
      </c>
      <c r="Y17" s="17">
        <v>5.7142857142857099E-2</v>
      </c>
      <c r="Z17" s="17">
        <v>4.6511627906976702E-2</v>
      </c>
      <c r="AA17" s="17">
        <v>3.3333333333333298E-2</v>
      </c>
      <c r="AB17" s="17"/>
      <c r="AC17" s="17">
        <v>5.0788083338180502E-2</v>
      </c>
      <c r="AD17" s="17">
        <v>6.0796124082288502E-2</v>
      </c>
      <c r="AE17" s="17">
        <v>8.9028018470056203E-2</v>
      </c>
      <c r="AF17" s="17"/>
      <c r="AG17" s="17">
        <v>5.7947937160400101E-2</v>
      </c>
      <c r="AH17" s="17">
        <v>4.7123707188663197E-2</v>
      </c>
      <c r="AI17" s="17">
        <v>9.8831434086539605E-2</v>
      </c>
      <c r="AJ17" s="17">
        <v>0</v>
      </c>
      <c r="AK17" s="17">
        <v>0.125174136101112</v>
      </c>
      <c r="AL17" s="17"/>
      <c r="AM17" s="17">
        <v>5.0874927799531802E-2</v>
      </c>
      <c r="AN17" s="17">
        <v>8.2179169248115802E-2</v>
      </c>
      <c r="AO17" s="17">
        <v>5.2055149056883E-2</v>
      </c>
      <c r="AP17" s="17">
        <v>6.02765342270601E-2</v>
      </c>
      <c r="AQ17" s="17">
        <v>8.5957929957503995E-2</v>
      </c>
      <c r="AR17" s="17"/>
      <c r="AS17" s="17">
        <v>4.8217923402457001E-2</v>
      </c>
      <c r="AT17" s="17">
        <v>2.6109514807110799E-2</v>
      </c>
      <c r="AU17" s="17">
        <v>0.107655789853065</v>
      </c>
      <c r="AV17" s="17">
        <v>9.3795484585723898E-2</v>
      </c>
      <c r="AW17" s="17"/>
      <c r="AX17" s="17">
        <v>5.6781060761115602E-2</v>
      </c>
      <c r="AY17" s="17"/>
      <c r="AZ17" s="17">
        <v>7.7967158153774599E-2</v>
      </c>
      <c r="BA17" s="17">
        <v>3.2772075583394303E-2</v>
      </c>
      <c r="BB17" s="17">
        <v>6.6254916109989404E-2</v>
      </c>
      <c r="BC17" s="17"/>
      <c r="BD17" s="17">
        <v>5.1857021109924302E-2</v>
      </c>
      <c r="BE17" s="17">
        <v>4.4572458448179801E-2</v>
      </c>
    </row>
    <row r="18" spans="2:57" x14ac:dyDescent="0.35">
      <c r="B18" s="18" t="s">
        <v>81</v>
      </c>
      <c r="C18" s="17">
        <v>1.6124943973045199E-2</v>
      </c>
      <c r="D18" s="17">
        <v>1.20735031736622E-2</v>
      </c>
      <c r="E18" s="17">
        <v>1.8583439075692099E-2</v>
      </c>
      <c r="F18" s="17"/>
      <c r="G18" s="17">
        <v>1.54645831057181E-2</v>
      </c>
      <c r="H18" s="17">
        <v>1.1113289890432801E-2</v>
      </c>
      <c r="I18" s="17">
        <v>1.67425017828675E-2</v>
      </c>
      <c r="J18" s="17">
        <v>2.5276786279651998E-2</v>
      </c>
      <c r="K18" s="17">
        <v>9.9787396757767301E-3</v>
      </c>
      <c r="L18" s="17">
        <v>2.6998914854810301E-2</v>
      </c>
      <c r="M18" s="17"/>
      <c r="N18" s="17">
        <v>8.4994788004913308E-3</v>
      </c>
      <c r="O18" s="17">
        <v>1.7861118101176899E-2</v>
      </c>
      <c r="P18" s="17">
        <v>3.0096142860063201E-2</v>
      </c>
      <c r="Q18" s="17">
        <v>3.1970631267969299E-2</v>
      </c>
      <c r="R18" s="17"/>
      <c r="S18" s="17">
        <v>1.6666666666666701E-2</v>
      </c>
      <c r="T18" s="17">
        <v>9.5238095238095195E-3</v>
      </c>
      <c r="U18" s="17">
        <v>5.8823529411764698E-2</v>
      </c>
      <c r="V18" s="17">
        <v>1.58730158730159E-2</v>
      </c>
      <c r="W18" s="17">
        <v>0</v>
      </c>
      <c r="X18" s="17">
        <v>1.26582278481013E-2</v>
      </c>
      <c r="Y18" s="17">
        <v>1.4285714285714299E-2</v>
      </c>
      <c r="Z18" s="17">
        <v>0</v>
      </c>
      <c r="AA18" s="17">
        <v>1.1111111111111099E-2</v>
      </c>
      <c r="AB18" s="17"/>
      <c r="AC18" s="17">
        <v>1.8352183207405299E-2</v>
      </c>
      <c r="AD18" s="17">
        <v>1.1877210137861E-2</v>
      </c>
      <c r="AE18" s="17">
        <v>3.76511693162122E-2</v>
      </c>
      <c r="AF18" s="17"/>
      <c r="AG18" s="17">
        <v>8.4179599006064792E-3</v>
      </c>
      <c r="AH18" s="17">
        <v>1.039142909623E-2</v>
      </c>
      <c r="AI18" s="17">
        <v>0</v>
      </c>
      <c r="AJ18" s="17">
        <v>0.20363788954449299</v>
      </c>
      <c r="AK18" s="17">
        <v>8.5684052996409604E-2</v>
      </c>
      <c r="AL18" s="17"/>
      <c r="AM18" s="17">
        <v>0</v>
      </c>
      <c r="AN18" s="17">
        <v>2.5548169887747801E-2</v>
      </c>
      <c r="AO18" s="17">
        <v>2.3892551894773299E-2</v>
      </c>
      <c r="AP18" s="17">
        <v>5.0891591501395902E-3</v>
      </c>
      <c r="AQ18" s="17">
        <v>3.9307395106195298E-2</v>
      </c>
      <c r="AR18" s="17"/>
      <c r="AS18" s="17">
        <v>2.8191464553924801E-2</v>
      </c>
      <c r="AT18" s="17">
        <v>1.2016764460153401E-2</v>
      </c>
      <c r="AU18" s="17">
        <v>1.24119398148245E-2</v>
      </c>
      <c r="AV18" s="17">
        <v>1.00412194806746E-2</v>
      </c>
      <c r="AW18" s="17"/>
      <c r="AX18" s="17">
        <v>1.6983184777428401E-2</v>
      </c>
      <c r="AY18" s="17"/>
      <c r="AZ18" s="17">
        <v>2.46651372109753E-2</v>
      </c>
      <c r="BA18" s="17">
        <v>7.2396625109694699E-3</v>
      </c>
      <c r="BB18" s="17">
        <v>1.9490646650047499E-2</v>
      </c>
      <c r="BC18" s="17"/>
      <c r="BD18" s="17">
        <v>1.2819072136333501E-2</v>
      </c>
      <c r="BE18" s="17">
        <v>1.39427258098781E-2</v>
      </c>
    </row>
    <row r="19" spans="2:57" x14ac:dyDescent="0.35">
      <c r="B19" s="18" t="s">
        <v>168</v>
      </c>
      <c r="C19" s="19">
        <v>5.7154543694922597E-3</v>
      </c>
      <c r="D19" s="19">
        <v>1.5479554716182E-2</v>
      </c>
      <c r="E19" s="19">
        <v>0</v>
      </c>
      <c r="F19" s="19"/>
      <c r="G19" s="19">
        <v>0</v>
      </c>
      <c r="H19" s="19">
        <v>5.0950427789209704E-3</v>
      </c>
      <c r="I19" s="19">
        <v>0</v>
      </c>
      <c r="J19" s="19">
        <v>0</v>
      </c>
      <c r="K19" s="19">
        <v>3.0742844659531199E-2</v>
      </c>
      <c r="L19" s="19">
        <v>0</v>
      </c>
      <c r="M19" s="19"/>
      <c r="N19" s="19">
        <v>8.5292370828795195E-3</v>
      </c>
      <c r="O19" s="19">
        <v>0</v>
      </c>
      <c r="P19" s="19">
        <v>9.7487505942065195E-3</v>
      </c>
      <c r="Q19" s="19">
        <v>0</v>
      </c>
      <c r="R19" s="19"/>
      <c r="S19" s="19">
        <v>0</v>
      </c>
      <c r="T19" s="19">
        <v>0</v>
      </c>
      <c r="U19" s="19">
        <v>0</v>
      </c>
      <c r="V19" s="19">
        <v>0</v>
      </c>
      <c r="W19" s="19">
        <v>3.3898305084745797E-2</v>
      </c>
      <c r="X19" s="19">
        <v>0</v>
      </c>
      <c r="Y19" s="19">
        <v>2.8571428571428598E-2</v>
      </c>
      <c r="Z19" s="19">
        <v>0</v>
      </c>
      <c r="AA19" s="19">
        <v>0</v>
      </c>
      <c r="AB19" s="19"/>
      <c r="AC19" s="19">
        <v>9.2773649836410503E-3</v>
      </c>
      <c r="AD19" s="19">
        <v>5.3966352859407297E-3</v>
      </c>
      <c r="AE19" s="19">
        <v>0</v>
      </c>
      <c r="AF19" s="19"/>
      <c r="AG19" s="19">
        <v>8.9632899775199306E-3</v>
      </c>
      <c r="AH19" s="19">
        <v>3.3659944746924301E-3</v>
      </c>
      <c r="AI19" s="19">
        <v>0</v>
      </c>
      <c r="AJ19" s="19">
        <v>0</v>
      </c>
      <c r="AK19" s="19">
        <v>0</v>
      </c>
      <c r="AL19" s="19"/>
      <c r="AM19" s="19">
        <v>1.6615324953927101E-2</v>
      </c>
      <c r="AN19" s="19">
        <v>0</v>
      </c>
      <c r="AO19" s="19">
        <v>7.7146206765392198E-3</v>
      </c>
      <c r="AP19" s="19">
        <v>0</v>
      </c>
      <c r="AQ19" s="19">
        <v>0</v>
      </c>
      <c r="AR19" s="19"/>
      <c r="AS19" s="19">
        <v>5.2351790280776699E-3</v>
      </c>
      <c r="AT19" s="19">
        <v>8.0995929155941501E-3</v>
      </c>
      <c r="AU19" s="19">
        <v>0</v>
      </c>
      <c r="AV19" s="19">
        <v>9.0649898089423808E-3</v>
      </c>
      <c r="AW19" s="19"/>
      <c r="AX19" s="19">
        <v>7.2000986545449003E-3</v>
      </c>
      <c r="AY19" s="19"/>
      <c r="AZ19" s="19">
        <v>0</v>
      </c>
      <c r="BA19" s="19">
        <v>3.7446530229152401E-3</v>
      </c>
      <c r="BB19" s="19">
        <v>1.4514237260751701E-2</v>
      </c>
      <c r="BC19" s="19"/>
      <c r="BD19" s="19">
        <v>3.27298623136482E-3</v>
      </c>
      <c r="BE19" s="19">
        <v>9.5257048161382692E-3</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E22"/>
  <sheetViews>
    <sheetView showGridLines="0" topLeftCell="A5" workbookViewId="0">
      <pane xSplit="2" topLeftCell="C1" activePane="topRight" state="frozen"/>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331</v>
      </c>
      <c r="C9" s="17">
        <v>0.145141373692694</v>
      </c>
      <c r="D9" s="17">
        <v>0.178783307618856</v>
      </c>
      <c r="E9" s="17">
        <v>0.126038783017345</v>
      </c>
      <c r="F9" s="17"/>
      <c r="G9" s="17">
        <v>6.9338983138743995E-2</v>
      </c>
      <c r="H9" s="17">
        <v>0.15188705885693299</v>
      </c>
      <c r="I9" s="17">
        <v>0.146748456954682</v>
      </c>
      <c r="J9" s="17">
        <v>0.181450004865645</v>
      </c>
      <c r="K9" s="17">
        <v>0.147132355147749</v>
      </c>
      <c r="L9" s="17">
        <v>0.123448113154741</v>
      </c>
      <c r="M9" s="17"/>
      <c r="N9" s="17">
        <v>0.16262507769396101</v>
      </c>
      <c r="O9" s="17">
        <v>0.123245041188132</v>
      </c>
      <c r="P9" s="17">
        <v>0.130301629864011</v>
      </c>
      <c r="Q9" s="17">
        <v>0.12786238246082399</v>
      </c>
      <c r="R9" s="17"/>
      <c r="S9" s="17">
        <v>0.2</v>
      </c>
      <c r="T9" s="17">
        <v>8.5714285714285701E-2</v>
      </c>
      <c r="U9" s="17">
        <v>5.8823529411764698E-2</v>
      </c>
      <c r="V9" s="17">
        <v>7.9365079365079402E-2</v>
      </c>
      <c r="W9" s="17">
        <v>0.169491525423729</v>
      </c>
      <c r="X9" s="17">
        <v>0.164556962025316</v>
      </c>
      <c r="Y9" s="17">
        <v>0.2</v>
      </c>
      <c r="Z9" s="17">
        <v>0.186046511627907</v>
      </c>
      <c r="AA9" s="17">
        <v>0.18888888888888899</v>
      </c>
      <c r="AB9" s="17"/>
      <c r="AC9" s="17">
        <v>0.17854804892098</v>
      </c>
      <c r="AD9" s="17">
        <v>0.13288178450480001</v>
      </c>
      <c r="AE9" s="17">
        <v>0.15373752047889699</v>
      </c>
      <c r="AF9" s="17"/>
      <c r="AG9" s="17">
        <v>0.16937569751369899</v>
      </c>
      <c r="AH9" s="17">
        <v>0.133015387885738</v>
      </c>
      <c r="AI9" s="17">
        <v>9.1617207182604798E-2</v>
      </c>
      <c r="AJ9" s="17">
        <v>0.79636211045550698</v>
      </c>
      <c r="AK9" s="17">
        <v>0.12642664267930101</v>
      </c>
      <c r="AL9" s="17"/>
      <c r="AM9" s="17">
        <v>8.3133429299392603E-2</v>
      </c>
      <c r="AN9" s="17">
        <v>0.147618886231139</v>
      </c>
      <c r="AO9" s="17">
        <v>0.16593455543211699</v>
      </c>
      <c r="AP9" s="17">
        <v>0.146282880775878</v>
      </c>
      <c r="AQ9" s="17">
        <v>0.16810030691019401</v>
      </c>
      <c r="AR9" s="17"/>
      <c r="AS9" s="17">
        <v>0.132587318809849</v>
      </c>
      <c r="AT9" s="17">
        <v>0.18020426426629901</v>
      </c>
      <c r="AU9" s="17">
        <v>9.0016918408268906E-2</v>
      </c>
      <c r="AV9" s="17">
        <v>0.16305882404014599</v>
      </c>
      <c r="AW9" s="17"/>
      <c r="AX9" s="17">
        <v>0.13792124604850101</v>
      </c>
      <c r="AY9" s="17"/>
      <c r="AZ9" s="17">
        <v>9.1732626214288807E-2</v>
      </c>
      <c r="BA9" s="17">
        <v>0.16718332591813301</v>
      </c>
      <c r="BB9" s="17">
        <v>0.1825230327305</v>
      </c>
      <c r="BC9" s="17"/>
      <c r="BD9" s="17">
        <v>0.12700073418496299</v>
      </c>
      <c r="BE9" s="17">
        <v>0.17245466441643501</v>
      </c>
    </row>
    <row r="10" spans="2:57" x14ac:dyDescent="0.35">
      <c r="B10" s="18" t="s">
        <v>332</v>
      </c>
      <c r="C10" s="17">
        <v>0.39898959237376103</v>
      </c>
      <c r="D10" s="17">
        <v>0.43080735875737403</v>
      </c>
      <c r="E10" s="17">
        <v>0.38215337226663099</v>
      </c>
      <c r="F10" s="17"/>
      <c r="G10" s="17">
        <v>0.416580694065252</v>
      </c>
      <c r="H10" s="17">
        <v>0.33927154865820702</v>
      </c>
      <c r="I10" s="17">
        <v>0.393112672423238</v>
      </c>
      <c r="J10" s="17">
        <v>0.46786927539650403</v>
      </c>
      <c r="K10" s="17">
        <v>0.42847552288045299</v>
      </c>
      <c r="L10" s="17">
        <v>0.40382504875702702</v>
      </c>
      <c r="M10" s="17"/>
      <c r="N10" s="17">
        <v>0.42393045290493397</v>
      </c>
      <c r="O10" s="17">
        <v>0.39087510104083201</v>
      </c>
      <c r="P10" s="17">
        <v>0.30219355357910499</v>
      </c>
      <c r="Q10" s="17">
        <v>0.43523070141925402</v>
      </c>
      <c r="R10" s="17"/>
      <c r="S10" s="17">
        <v>0.34166666666666701</v>
      </c>
      <c r="T10" s="17">
        <v>0.42857142857142899</v>
      </c>
      <c r="U10" s="17">
        <v>0.32352941176470601</v>
      </c>
      <c r="V10" s="17">
        <v>0.50793650793650802</v>
      </c>
      <c r="W10" s="17">
        <v>0.37288135593220301</v>
      </c>
      <c r="X10" s="17">
        <v>0.430379746835443</v>
      </c>
      <c r="Y10" s="17">
        <v>0.371428571428571</v>
      </c>
      <c r="Z10" s="17">
        <v>0.27906976744186002</v>
      </c>
      <c r="AA10" s="17">
        <v>0.45555555555555599</v>
      </c>
      <c r="AB10" s="17"/>
      <c r="AC10" s="17">
        <v>0.45256050946197302</v>
      </c>
      <c r="AD10" s="17">
        <v>0.40182014140767203</v>
      </c>
      <c r="AE10" s="17">
        <v>0.28903738560213499</v>
      </c>
      <c r="AF10" s="17"/>
      <c r="AG10" s="17">
        <v>0.45964377542345503</v>
      </c>
      <c r="AH10" s="17">
        <v>0.39864835705870799</v>
      </c>
      <c r="AI10" s="17">
        <v>0.32516367854723399</v>
      </c>
      <c r="AJ10" s="17">
        <v>0</v>
      </c>
      <c r="AK10" s="17">
        <v>0.36882874862749598</v>
      </c>
      <c r="AL10" s="17"/>
      <c r="AM10" s="17">
        <v>0.30984961248529602</v>
      </c>
      <c r="AN10" s="17">
        <v>0.41499146421016903</v>
      </c>
      <c r="AO10" s="17">
        <v>0.42215155306376001</v>
      </c>
      <c r="AP10" s="17">
        <v>0.39635878453587697</v>
      </c>
      <c r="AQ10" s="17">
        <v>0.214750841761503</v>
      </c>
      <c r="AR10" s="17"/>
      <c r="AS10" s="17">
        <v>0.38493361536873399</v>
      </c>
      <c r="AT10" s="17">
        <v>0.40905030575096002</v>
      </c>
      <c r="AU10" s="17">
        <v>0.40846863128447503</v>
      </c>
      <c r="AV10" s="17">
        <v>0.38651396779313901</v>
      </c>
      <c r="AW10" s="17"/>
      <c r="AX10" s="17">
        <v>0.41669572143367201</v>
      </c>
      <c r="AY10" s="17"/>
      <c r="AZ10" s="17">
        <v>0.38182462806647899</v>
      </c>
      <c r="BA10" s="17">
        <v>0.41182232465169999</v>
      </c>
      <c r="BB10" s="17">
        <v>0.39224498434814598</v>
      </c>
      <c r="BC10" s="17"/>
      <c r="BD10" s="17">
        <v>0.38951015983341403</v>
      </c>
      <c r="BE10" s="17">
        <v>0.402162744310474</v>
      </c>
    </row>
    <row r="11" spans="2:57" x14ac:dyDescent="0.35">
      <c r="B11" s="18" t="s">
        <v>333</v>
      </c>
      <c r="C11" s="17">
        <v>0.20515358356753199</v>
      </c>
      <c r="D11" s="17">
        <v>0.185733587826687</v>
      </c>
      <c r="E11" s="17">
        <v>0.21506814654329201</v>
      </c>
      <c r="F11" s="17"/>
      <c r="G11" s="17">
        <v>0.21855966705773999</v>
      </c>
      <c r="H11" s="17">
        <v>0.25736738296309902</v>
      </c>
      <c r="I11" s="17">
        <v>0.151797727573171</v>
      </c>
      <c r="J11" s="17">
        <v>0.14875136958157001</v>
      </c>
      <c r="K11" s="17">
        <v>0.26575690409145702</v>
      </c>
      <c r="L11" s="17">
        <v>0.19235605616658</v>
      </c>
      <c r="M11" s="17"/>
      <c r="N11" s="17">
        <v>0.17633431006495301</v>
      </c>
      <c r="O11" s="17">
        <v>0.25563844429044902</v>
      </c>
      <c r="P11" s="17">
        <v>0.25438840125499201</v>
      </c>
      <c r="Q11" s="17">
        <v>0.13796386977126801</v>
      </c>
      <c r="R11" s="17"/>
      <c r="S11" s="17">
        <v>0.21666666666666701</v>
      </c>
      <c r="T11" s="17">
        <v>0.20952380952381</v>
      </c>
      <c r="U11" s="17">
        <v>0.29411764705882398</v>
      </c>
      <c r="V11" s="17">
        <v>0.14285714285714299</v>
      </c>
      <c r="W11" s="17">
        <v>0.11864406779661001</v>
      </c>
      <c r="X11" s="17">
        <v>0.253164556962025</v>
      </c>
      <c r="Y11" s="17">
        <v>0.2</v>
      </c>
      <c r="Z11" s="17">
        <v>0.209302325581395</v>
      </c>
      <c r="AA11" s="17">
        <v>0.18888888888888899</v>
      </c>
      <c r="AB11" s="17"/>
      <c r="AC11" s="17">
        <v>0.139534458681003</v>
      </c>
      <c r="AD11" s="17">
        <v>0.23683122117813701</v>
      </c>
      <c r="AE11" s="17">
        <v>0.24368130790446799</v>
      </c>
      <c r="AF11" s="17"/>
      <c r="AG11" s="17">
        <v>0.164674183220409</v>
      </c>
      <c r="AH11" s="17">
        <v>0.20881734022046999</v>
      </c>
      <c r="AI11" s="17">
        <v>0.27129556010878397</v>
      </c>
      <c r="AJ11" s="17">
        <v>0.20363788954449299</v>
      </c>
      <c r="AK11" s="17">
        <v>0.220258569376583</v>
      </c>
      <c r="AL11" s="17"/>
      <c r="AM11" s="17">
        <v>0.31064111430906799</v>
      </c>
      <c r="AN11" s="17">
        <v>0.22757508418425901</v>
      </c>
      <c r="AO11" s="17">
        <v>0.180517238029239</v>
      </c>
      <c r="AP11" s="17">
        <v>0.18542446956668199</v>
      </c>
      <c r="AQ11" s="17">
        <v>0.19387328758422001</v>
      </c>
      <c r="AR11" s="17"/>
      <c r="AS11" s="17">
        <v>0.22784647565425101</v>
      </c>
      <c r="AT11" s="17">
        <v>0.17086495874652399</v>
      </c>
      <c r="AU11" s="17">
        <v>0.23696363884410801</v>
      </c>
      <c r="AV11" s="17">
        <v>0.200796960330448</v>
      </c>
      <c r="AW11" s="17"/>
      <c r="AX11" s="17">
        <v>0.185358545172775</v>
      </c>
      <c r="AY11" s="17"/>
      <c r="AZ11" s="17">
        <v>0.2624022727491</v>
      </c>
      <c r="BA11" s="17">
        <v>0.20952344357418401</v>
      </c>
      <c r="BB11" s="17">
        <v>0.145523157135139</v>
      </c>
      <c r="BC11" s="17"/>
      <c r="BD11" s="17">
        <v>0.22754123799199599</v>
      </c>
      <c r="BE11" s="17">
        <v>0.17401323606734001</v>
      </c>
    </row>
    <row r="12" spans="2:57" x14ac:dyDescent="0.35">
      <c r="B12" s="18" t="s">
        <v>334</v>
      </c>
      <c r="C12" s="17">
        <v>0.16822861389643801</v>
      </c>
      <c r="D12" s="17">
        <v>0.136686662588789</v>
      </c>
      <c r="E12" s="17">
        <v>0.18756962295782201</v>
      </c>
      <c r="F12" s="17"/>
      <c r="G12" s="17">
        <v>0.237975029558151</v>
      </c>
      <c r="H12" s="17">
        <v>0.16980469737099901</v>
      </c>
      <c r="I12" s="17">
        <v>0.188584493863549</v>
      </c>
      <c r="J12" s="17">
        <v>0.135054680632299</v>
      </c>
      <c r="K12" s="17">
        <v>0.10706495246162499</v>
      </c>
      <c r="L12" s="17">
        <v>0.19701301957640499</v>
      </c>
      <c r="M12" s="17"/>
      <c r="N12" s="17">
        <v>0.15546017018726899</v>
      </c>
      <c r="O12" s="17">
        <v>0.14528312257076501</v>
      </c>
      <c r="P12" s="17">
        <v>0.26110641426852699</v>
      </c>
      <c r="Q12" s="17">
        <v>0.16731659806666799</v>
      </c>
      <c r="R12" s="17"/>
      <c r="S12" s="17">
        <v>0.125</v>
      </c>
      <c r="T12" s="17">
        <v>0.180952380952381</v>
      </c>
      <c r="U12" s="17">
        <v>0.17647058823529399</v>
      </c>
      <c r="V12" s="17">
        <v>0.206349206349206</v>
      </c>
      <c r="W12" s="17">
        <v>0.186440677966102</v>
      </c>
      <c r="X12" s="17">
        <v>0.126582278481013</v>
      </c>
      <c r="Y12" s="17">
        <v>0.2</v>
      </c>
      <c r="Z12" s="17">
        <v>0.27906976744186002</v>
      </c>
      <c r="AA12" s="17">
        <v>0.122222222222222</v>
      </c>
      <c r="AB12" s="17"/>
      <c r="AC12" s="17">
        <v>0.1603524284874</v>
      </c>
      <c r="AD12" s="17">
        <v>0.150003791205922</v>
      </c>
      <c r="AE12" s="17">
        <v>0.22593394907692099</v>
      </c>
      <c r="AF12" s="17"/>
      <c r="AG12" s="17">
        <v>0.13657566213046499</v>
      </c>
      <c r="AH12" s="17">
        <v>0.18293296914073001</v>
      </c>
      <c r="AI12" s="17">
        <v>0.212186293617843</v>
      </c>
      <c r="AJ12" s="17">
        <v>0</v>
      </c>
      <c r="AK12" s="17">
        <v>0.17973780826966401</v>
      </c>
      <c r="AL12" s="17"/>
      <c r="AM12" s="17">
        <v>0.26068430623467898</v>
      </c>
      <c r="AN12" s="17">
        <v>9.7958167649525293E-2</v>
      </c>
      <c r="AO12" s="17">
        <v>0.16685958709846799</v>
      </c>
      <c r="AP12" s="17">
        <v>0.16429582257423</v>
      </c>
      <c r="AQ12" s="17">
        <v>0.28899054958170101</v>
      </c>
      <c r="AR12" s="17"/>
      <c r="AS12" s="17">
        <v>0.16068111887866099</v>
      </c>
      <c r="AT12" s="17">
        <v>0.15729542964957899</v>
      </c>
      <c r="AU12" s="17">
        <v>0.190588640768731</v>
      </c>
      <c r="AV12" s="17">
        <v>0.17518691913137799</v>
      </c>
      <c r="AW12" s="17"/>
      <c r="AX12" s="17">
        <v>0.17407165307526801</v>
      </c>
      <c r="AY12" s="17"/>
      <c r="AZ12" s="17">
        <v>0.155946563982053</v>
      </c>
      <c r="BA12" s="17">
        <v>0.15467072040629001</v>
      </c>
      <c r="BB12" s="17">
        <v>0.20027650826191901</v>
      </c>
      <c r="BC12" s="17"/>
      <c r="BD12" s="17">
        <v>0.18872487069701899</v>
      </c>
      <c r="BE12" s="17">
        <v>0.15845055616849599</v>
      </c>
    </row>
    <row r="13" spans="2:57" x14ac:dyDescent="0.35">
      <c r="B13" s="18" t="s">
        <v>335</v>
      </c>
      <c r="C13" s="17">
        <v>6.6090360451962094E-2</v>
      </c>
      <c r="D13" s="17">
        <v>6.4448732653610105E-2</v>
      </c>
      <c r="E13" s="17">
        <v>6.5135737872093494E-2</v>
      </c>
      <c r="F13" s="17"/>
      <c r="G13" s="17">
        <v>5.7545626180113302E-2</v>
      </c>
      <c r="H13" s="17">
        <v>7.0556022260330295E-2</v>
      </c>
      <c r="I13" s="17">
        <v>0.108154389177935</v>
      </c>
      <c r="J13" s="17">
        <v>4.1094027039420999E-2</v>
      </c>
      <c r="K13" s="17">
        <v>1.9695542855935499E-2</v>
      </c>
      <c r="L13" s="17">
        <v>5.6358847490437E-2</v>
      </c>
      <c r="M13" s="17"/>
      <c r="N13" s="17">
        <v>7.2667800527872903E-2</v>
      </c>
      <c r="O13" s="17">
        <v>6.1582549518374503E-2</v>
      </c>
      <c r="P13" s="17">
        <v>3.1012692061227899E-2</v>
      </c>
      <c r="Q13" s="17">
        <v>9.9959281982129305E-2</v>
      </c>
      <c r="R13" s="17"/>
      <c r="S13" s="17">
        <v>0.1</v>
      </c>
      <c r="T13" s="17">
        <v>7.6190476190476197E-2</v>
      </c>
      <c r="U13" s="17">
        <v>8.8235294117647106E-2</v>
      </c>
      <c r="V13" s="17">
        <v>4.7619047619047603E-2</v>
      </c>
      <c r="W13" s="17">
        <v>0.13559322033898299</v>
      </c>
      <c r="X13" s="17">
        <v>2.53164556962025E-2</v>
      </c>
      <c r="Y13" s="17">
        <v>2.8571428571428598E-2</v>
      </c>
      <c r="Z13" s="17">
        <v>4.6511627906976702E-2</v>
      </c>
      <c r="AA13" s="17">
        <v>3.3333333333333298E-2</v>
      </c>
      <c r="AB13" s="17"/>
      <c r="AC13" s="17">
        <v>4.1049484679224403E-2</v>
      </c>
      <c r="AD13" s="17">
        <v>6.3792312978436697E-2</v>
      </c>
      <c r="AE13" s="17">
        <v>8.7609836937578706E-2</v>
      </c>
      <c r="AF13" s="17"/>
      <c r="AG13" s="17">
        <v>6.04776011562317E-2</v>
      </c>
      <c r="AH13" s="17">
        <v>6.2730706899380304E-2</v>
      </c>
      <c r="AI13" s="17">
        <v>9.9737260543533907E-2</v>
      </c>
      <c r="AJ13" s="17">
        <v>0</v>
      </c>
      <c r="AK13" s="17">
        <v>6.0753974007234202E-2</v>
      </c>
      <c r="AL13" s="17"/>
      <c r="AM13" s="17">
        <v>3.5691537671564903E-2</v>
      </c>
      <c r="AN13" s="17">
        <v>6.1190518284136602E-2</v>
      </c>
      <c r="AO13" s="17">
        <v>4.8629823602973299E-2</v>
      </c>
      <c r="AP13" s="17">
        <v>0.10173046351753801</v>
      </c>
      <c r="AQ13" s="17">
        <v>0.134285014162383</v>
      </c>
      <c r="AR13" s="17"/>
      <c r="AS13" s="17">
        <v>5.4033060561243899E-2</v>
      </c>
      <c r="AT13" s="17">
        <v>7.46404032890612E-2</v>
      </c>
      <c r="AU13" s="17">
        <v>6.7970199749329205E-2</v>
      </c>
      <c r="AV13" s="17">
        <v>6.4402109224214105E-2</v>
      </c>
      <c r="AW13" s="17"/>
      <c r="AX13" s="17">
        <v>6.52972157867025E-2</v>
      </c>
      <c r="AY13" s="17"/>
      <c r="AZ13" s="17">
        <v>9.26781982312192E-2</v>
      </c>
      <c r="BA13" s="17">
        <v>5.3305175961638702E-2</v>
      </c>
      <c r="BB13" s="17">
        <v>4.9098674086750102E-2</v>
      </c>
      <c r="BC13" s="17"/>
      <c r="BD13" s="17">
        <v>4.97746569602548E-2</v>
      </c>
      <c r="BE13" s="17">
        <v>8.2749805686912398E-2</v>
      </c>
    </row>
    <row r="14" spans="2:57" x14ac:dyDescent="0.35">
      <c r="B14" s="18" t="s">
        <v>81</v>
      </c>
      <c r="C14" s="17">
        <v>1.6396476017612599E-2</v>
      </c>
      <c r="D14" s="17">
        <v>3.5403505546829001E-3</v>
      </c>
      <c r="E14" s="17">
        <v>2.40343373428159E-2</v>
      </c>
      <c r="F14" s="17"/>
      <c r="G14" s="17">
        <v>0</v>
      </c>
      <c r="H14" s="17">
        <v>1.1113289890432801E-2</v>
      </c>
      <c r="I14" s="17">
        <v>1.16022600074257E-2</v>
      </c>
      <c r="J14" s="17">
        <v>2.5780642484562001E-2</v>
      </c>
      <c r="K14" s="17">
        <v>3.1874722562780997E-2</v>
      </c>
      <c r="L14" s="17">
        <v>2.6998914854810301E-2</v>
      </c>
      <c r="M14" s="17"/>
      <c r="N14" s="17">
        <v>8.9821886210092097E-3</v>
      </c>
      <c r="O14" s="17">
        <v>2.33757413914479E-2</v>
      </c>
      <c r="P14" s="17">
        <v>2.0997308972137099E-2</v>
      </c>
      <c r="Q14" s="17">
        <v>3.1667166299856303E-2</v>
      </c>
      <c r="R14" s="17"/>
      <c r="S14" s="17">
        <v>1.6666666666666701E-2</v>
      </c>
      <c r="T14" s="17">
        <v>1.9047619047619001E-2</v>
      </c>
      <c r="U14" s="17">
        <v>5.8823529411764698E-2</v>
      </c>
      <c r="V14" s="17">
        <v>1.58730158730159E-2</v>
      </c>
      <c r="W14" s="17">
        <v>1.6949152542372899E-2</v>
      </c>
      <c r="X14" s="17">
        <v>0</v>
      </c>
      <c r="Y14" s="17">
        <v>0</v>
      </c>
      <c r="Z14" s="17">
        <v>0</v>
      </c>
      <c r="AA14" s="17">
        <v>1.1111111111111099E-2</v>
      </c>
      <c r="AB14" s="17"/>
      <c r="AC14" s="17">
        <v>2.7955069769419801E-2</v>
      </c>
      <c r="AD14" s="17">
        <v>1.4670748725033499E-2</v>
      </c>
      <c r="AE14" s="17">
        <v>0</v>
      </c>
      <c r="AF14" s="17"/>
      <c r="AG14" s="17">
        <v>9.2530805557405008E-3</v>
      </c>
      <c r="AH14" s="17">
        <v>1.38552387949733E-2</v>
      </c>
      <c r="AI14" s="17">
        <v>0</v>
      </c>
      <c r="AJ14" s="17">
        <v>0</v>
      </c>
      <c r="AK14" s="17">
        <v>4.3994257039721298E-2</v>
      </c>
      <c r="AL14" s="17"/>
      <c r="AM14" s="17">
        <v>0</v>
      </c>
      <c r="AN14" s="17">
        <v>5.0665879440771798E-2</v>
      </c>
      <c r="AO14" s="17">
        <v>1.59072427734432E-2</v>
      </c>
      <c r="AP14" s="17">
        <v>5.9075790297946898E-3</v>
      </c>
      <c r="AQ14" s="17">
        <v>0</v>
      </c>
      <c r="AR14" s="17"/>
      <c r="AS14" s="17">
        <v>3.9918410727261301E-2</v>
      </c>
      <c r="AT14" s="17">
        <v>7.9446382975765107E-3</v>
      </c>
      <c r="AU14" s="17">
        <v>5.9919709450877E-3</v>
      </c>
      <c r="AV14" s="17">
        <v>1.00412194806746E-2</v>
      </c>
      <c r="AW14" s="17"/>
      <c r="AX14" s="17">
        <v>2.0655618483080999E-2</v>
      </c>
      <c r="AY14" s="17"/>
      <c r="AZ14" s="17">
        <v>1.54157107568596E-2</v>
      </c>
      <c r="BA14" s="17">
        <v>3.4950094880542302E-3</v>
      </c>
      <c r="BB14" s="17">
        <v>3.0333643437545299E-2</v>
      </c>
      <c r="BC14" s="17"/>
      <c r="BD14" s="17">
        <v>1.7448340332351899E-2</v>
      </c>
      <c r="BE14" s="17">
        <v>1.0168993350343301E-2</v>
      </c>
    </row>
    <row r="15" spans="2:57" x14ac:dyDescent="0.35">
      <c r="B15" s="18" t="s">
        <v>336</v>
      </c>
      <c r="C15" s="21">
        <v>0.54413096606645495</v>
      </c>
      <c r="D15" s="21">
        <v>0.60959066637623005</v>
      </c>
      <c r="E15" s="21">
        <v>0.50819215528397599</v>
      </c>
      <c r="F15" s="21"/>
      <c r="G15" s="21">
        <v>0.48591967720399598</v>
      </c>
      <c r="H15" s="21">
        <v>0.49115860751513901</v>
      </c>
      <c r="I15" s="21">
        <v>0.53986112937791997</v>
      </c>
      <c r="J15" s="21">
        <v>0.64931928026214902</v>
      </c>
      <c r="K15" s="21">
        <v>0.57560787802820201</v>
      </c>
      <c r="L15" s="21">
        <v>0.52727316191176798</v>
      </c>
      <c r="M15" s="21"/>
      <c r="N15" s="21">
        <v>0.58655553059889598</v>
      </c>
      <c r="O15" s="21">
        <v>0.51412014222896396</v>
      </c>
      <c r="P15" s="21">
        <v>0.43249518344311599</v>
      </c>
      <c r="Q15" s="21">
        <v>0.56309308388007795</v>
      </c>
      <c r="R15" s="21"/>
      <c r="S15" s="21">
        <v>0.54166666666666696</v>
      </c>
      <c r="T15" s="21">
        <v>0.51428571428571401</v>
      </c>
      <c r="U15" s="21">
        <v>0.38235294117647101</v>
      </c>
      <c r="V15" s="21">
        <v>0.58730158730158699</v>
      </c>
      <c r="W15" s="21">
        <v>0.54237288135593198</v>
      </c>
      <c r="X15" s="21">
        <v>0.594936708860759</v>
      </c>
      <c r="Y15" s="21">
        <v>0.57142857142857095</v>
      </c>
      <c r="Z15" s="21">
        <v>0.46511627906976699</v>
      </c>
      <c r="AA15" s="21">
        <v>0.64444444444444404</v>
      </c>
      <c r="AB15" s="21"/>
      <c r="AC15" s="21">
        <v>0.63110855838295299</v>
      </c>
      <c r="AD15" s="21">
        <v>0.53470192591247101</v>
      </c>
      <c r="AE15" s="21">
        <v>0.44277490608103198</v>
      </c>
      <c r="AF15" s="21"/>
      <c r="AG15" s="21">
        <v>0.62901947293715399</v>
      </c>
      <c r="AH15" s="21">
        <v>0.53166374494444602</v>
      </c>
      <c r="AI15" s="21">
        <v>0.41678088572983901</v>
      </c>
      <c r="AJ15" s="21">
        <v>0.79636211045550698</v>
      </c>
      <c r="AK15" s="21">
        <v>0.49525539130679702</v>
      </c>
      <c r="AL15" s="21"/>
      <c r="AM15" s="21">
        <v>0.39298304178468801</v>
      </c>
      <c r="AN15" s="21">
        <v>0.56261035044130803</v>
      </c>
      <c r="AO15" s="21">
        <v>0.58808610849587695</v>
      </c>
      <c r="AP15" s="21">
        <v>0.54264166531175495</v>
      </c>
      <c r="AQ15" s="21">
        <v>0.38285114867169701</v>
      </c>
      <c r="AR15" s="21"/>
      <c r="AS15" s="21">
        <v>0.51752093417858203</v>
      </c>
      <c r="AT15" s="21">
        <v>0.58925457001725901</v>
      </c>
      <c r="AU15" s="21">
        <v>0.498485549692744</v>
      </c>
      <c r="AV15" s="21">
        <v>0.549572791833285</v>
      </c>
      <c r="AW15" s="21"/>
      <c r="AX15" s="21">
        <v>0.55461696748217304</v>
      </c>
      <c r="AY15" s="21"/>
      <c r="AZ15" s="21">
        <v>0.473557254280768</v>
      </c>
      <c r="BA15" s="21">
        <v>0.579005650569833</v>
      </c>
      <c r="BB15" s="21">
        <v>0.574768017078646</v>
      </c>
      <c r="BC15" s="21"/>
      <c r="BD15" s="21">
        <v>0.51651089401837702</v>
      </c>
      <c r="BE15" s="21">
        <v>0.57461740872690903</v>
      </c>
    </row>
    <row r="16" spans="2:57" x14ac:dyDescent="0.35">
      <c r="B16" s="18" t="s">
        <v>337</v>
      </c>
      <c r="C16" s="21">
        <v>0.23431897434839999</v>
      </c>
      <c r="D16" s="21">
        <v>0.20113539524240001</v>
      </c>
      <c r="E16" s="21">
        <v>0.25270536082991601</v>
      </c>
      <c r="F16" s="21"/>
      <c r="G16" s="21">
        <v>0.29552065573826503</v>
      </c>
      <c r="H16" s="21">
        <v>0.24036071963132899</v>
      </c>
      <c r="I16" s="21">
        <v>0.29673888304148399</v>
      </c>
      <c r="J16" s="21">
        <v>0.17614870767172</v>
      </c>
      <c r="K16" s="21">
        <v>0.12676049531756101</v>
      </c>
      <c r="L16" s="21">
        <v>0.253371867066842</v>
      </c>
      <c r="M16" s="21"/>
      <c r="N16" s="21">
        <v>0.22812797071514199</v>
      </c>
      <c r="O16" s="21">
        <v>0.206865672089139</v>
      </c>
      <c r="P16" s="21">
        <v>0.29211910632975502</v>
      </c>
      <c r="Q16" s="21">
        <v>0.26727588004879799</v>
      </c>
      <c r="R16" s="21"/>
      <c r="S16" s="21">
        <v>0.22500000000000001</v>
      </c>
      <c r="T16" s="21">
        <v>0.25714285714285701</v>
      </c>
      <c r="U16" s="21">
        <v>0.26470588235294101</v>
      </c>
      <c r="V16" s="21">
        <v>0.25396825396825401</v>
      </c>
      <c r="W16" s="21">
        <v>0.322033898305085</v>
      </c>
      <c r="X16" s="21">
        <v>0.151898734177215</v>
      </c>
      <c r="Y16" s="21">
        <v>0.22857142857142901</v>
      </c>
      <c r="Z16" s="21">
        <v>0.32558139534883701</v>
      </c>
      <c r="AA16" s="21">
        <v>0.155555555555556</v>
      </c>
      <c r="AB16" s="21"/>
      <c r="AC16" s="21">
        <v>0.20140191316662401</v>
      </c>
      <c r="AD16" s="21">
        <v>0.21379610418435899</v>
      </c>
      <c r="AE16" s="21">
        <v>0.3135437860145</v>
      </c>
      <c r="AF16" s="21"/>
      <c r="AG16" s="21">
        <v>0.19705326328669701</v>
      </c>
      <c r="AH16" s="21">
        <v>0.245663676040111</v>
      </c>
      <c r="AI16" s="21">
        <v>0.31192355416137701</v>
      </c>
      <c r="AJ16" s="21">
        <v>0</v>
      </c>
      <c r="AK16" s="21">
        <v>0.24049178227689799</v>
      </c>
      <c r="AL16" s="21"/>
      <c r="AM16" s="21">
        <v>0.296375843906244</v>
      </c>
      <c r="AN16" s="21">
        <v>0.15914868593366199</v>
      </c>
      <c r="AO16" s="21">
        <v>0.21548941070144101</v>
      </c>
      <c r="AP16" s="21">
        <v>0.26602628609176798</v>
      </c>
      <c r="AQ16" s="21">
        <v>0.42327556374408398</v>
      </c>
      <c r="AR16" s="21"/>
      <c r="AS16" s="21">
        <v>0.21471417943990501</v>
      </c>
      <c r="AT16" s="21">
        <v>0.23193583293864001</v>
      </c>
      <c r="AU16" s="21">
        <v>0.25855884051806</v>
      </c>
      <c r="AV16" s="21">
        <v>0.23958902835559201</v>
      </c>
      <c r="AW16" s="21"/>
      <c r="AX16" s="21">
        <v>0.23936886886197101</v>
      </c>
      <c r="AY16" s="21"/>
      <c r="AZ16" s="21">
        <v>0.24862476221327201</v>
      </c>
      <c r="BA16" s="21">
        <v>0.20797589636792899</v>
      </c>
      <c r="BB16" s="21">
        <v>0.24937518234866901</v>
      </c>
      <c r="BC16" s="21"/>
      <c r="BD16" s="21">
        <v>0.238499527657274</v>
      </c>
      <c r="BE16" s="21">
        <v>0.241200361855408</v>
      </c>
    </row>
    <row r="17" spans="2:57" x14ac:dyDescent="0.35">
      <c r="B17" s="18" t="s">
        <v>110</v>
      </c>
      <c r="C17" s="22">
        <v>0.30981199171805401</v>
      </c>
      <c r="D17" s="22">
        <v>0.40845527113383101</v>
      </c>
      <c r="E17" s="22">
        <v>0.25548679445405997</v>
      </c>
      <c r="F17" s="22"/>
      <c r="G17" s="22">
        <v>0.19039902146573101</v>
      </c>
      <c r="H17" s="22">
        <v>0.25079788788381002</v>
      </c>
      <c r="I17" s="22">
        <v>0.243122246336436</v>
      </c>
      <c r="J17" s="22">
        <v>0.47317057259042899</v>
      </c>
      <c r="K17" s="22">
        <v>0.44884738271064101</v>
      </c>
      <c r="L17" s="22">
        <v>0.27390129484492598</v>
      </c>
      <c r="M17" s="22"/>
      <c r="N17" s="22">
        <v>0.35842755988375402</v>
      </c>
      <c r="O17" s="22">
        <v>0.30725447013982499</v>
      </c>
      <c r="P17" s="22">
        <v>0.140376077113361</v>
      </c>
      <c r="Q17" s="22">
        <v>0.29581720383128002</v>
      </c>
      <c r="R17" s="22"/>
      <c r="S17" s="22">
        <v>0.31666666666666698</v>
      </c>
      <c r="T17" s="22">
        <v>0.25714285714285701</v>
      </c>
      <c r="U17" s="22">
        <v>0.11764705882352899</v>
      </c>
      <c r="V17" s="22">
        <v>0.33333333333333298</v>
      </c>
      <c r="W17" s="22">
        <v>0.22033898305084701</v>
      </c>
      <c r="X17" s="22">
        <v>0.443037974683544</v>
      </c>
      <c r="Y17" s="22">
        <v>0.34285714285714303</v>
      </c>
      <c r="Z17" s="22">
        <v>0.13953488372093001</v>
      </c>
      <c r="AA17" s="22">
        <v>0.48888888888888898</v>
      </c>
      <c r="AB17" s="22"/>
      <c r="AC17" s="22">
        <v>0.42970664521632901</v>
      </c>
      <c r="AD17" s="22">
        <v>0.320905821728112</v>
      </c>
      <c r="AE17" s="22">
        <v>0.12923112006653201</v>
      </c>
      <c r="AF17" s="22"/>
      <c r="AG17" s="22">
        <v>0.43196620965045701</v>
      </c>
      <c r="AH17" s="22">
        <v>0.28600006890433499</v>
      </c>
      <c r="AI17" s="22">
        <v>0.104857331568462</v>
      </c>
      <c r="AJ17" s="22">
        <v>0.79636211045550698</v>
      </c>
      <c r="AK17" s="22">
        <v>0.25476360902989897</v>
      </c>
      <c r="AL17" s="22"/>
      <c r="AM17" s="22">
        <v>9.6607197878444601E-2</v>
      </c>
      <c r="AN17" s="22">
        <v>0.40346166450764598</v>
      </c>
      <c r="AO17" s="22">
        <v>0.37259669779443599</v>
      </c>
      <c r="AP17" s="22">
        <v>0.27661537921998702</v>
      </c>
      <c r="AQ17" s="22">
        <v>-4.0424415072386602E-2</v>
      </c>
      <c r="AR17" s="22"/>
      <c r="AS17" s="22">
        <v>0.30280675473867802</v>
      </c>
      <c r="AT17" s="22">
        <v>0.357318737078619</v>
      </c>
      <c r="AU17" s="22">
        <v>0.23992670917468401</v>
      </c>
      <c r="AV17" s="22">
        <v>0.30998376347769302</v>
      </c>
      <c r="AW17" s="22"/>
      <c r="AX17" s="22">
        <v>0.31524809862020298</v>
      </c>
      <c r="AY17" s="22"/>
      <c r="AZ17" s="22">
        <v>0.22493249206749599</v>
      </c>
      <c r="BA17" s="22">
        <v>0.37102975420190398</v>
      </c>
      <c r="BB17" s="22">
        <v>0.32539283472997699</v>
      </c>
      <c r="BC17" s="22"/>
      <c r="BD17" s="22">
        <v>0.27801136636110302</v>
      </c>
      <c r="BE17" s="22">
        <v>0.33341704687150098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K22"/>
  <sheetViews>
    <sheetView showGridLines="0" topLeftCell="A2" workbookViewId="0">
      <pane xSplit="2" topLeftCell="I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2" t="s">
        <v>296</v>
      </c>
      <c r="E2" s="28"/>
      <c r="F2" s="28"/>
      <c r="G2" s="28"/>
      <c r="H2" s="28"/>
      <c r="I2" s="28"/>
      <c r="J2" s="28"/>
      <c r="K2" s="28"/>
    </row>
    <row r="6" spans="2:11" ht="50" customHeight="1" x14ac:dyDescent="0.35">
      <c r="B6" s="20" t="s">
        <v>15</v>
      </c>
      <c r="C6" s="20" t="s">
        <v>339</v>
      </c>
      <c r="D6" s="20" t="s">
        <v>340</v>
      </c>
      <c r="E6" s="20" t="s">
        <v>341</v>
      </c>
      <c r="F6" s="20" t="s">
        <v>342</v>
      </c>
      <c r="G6" s="20" t="s">
        <v>343</v>
      </c>
      <c r="H6" s="20" t="s">
        <v>344</v>
      </c>
      <c r="I6" s="20" t="s">
        <v>345</v>
      </c>
      <c r="J6" s="20" t="s">
        <v>346</v>
      </c>
    </row>
    <row r="7" spans="2:11" x14ac:dyDescent="0.35">
      <c r="B7" s="18" t="s">
        <v>107</v>
      </c>
      <c r="C7" s="17">
        <v>5.4940265008734897E-2</v>
      </c>
      <c r="D7" s="17">
        <v>6.8428976167726405E-2</v>
      </c>
      <c r="E7" s="17">
        <v>3.8329848743294898E-2</v>
      </c>
      <c r="F7" s="17">
        <v>4.9238323215068297E-2</v>
      </c>
      <c r="G7" s="17">
        <v>2.83281570054164E-2</v>
      </c>
      <c r="H7" s="17">
        <v>2.3771756826581201E-2</v>
      </c>
      <c r="I7" s="17">
        <v>2.9676263587570601E-2</v>
      </c>
      <c r="J7" s="17">
        <v>2.5077014652973299E-2</v>
      </c>
    </row>
    <row r="8" spans="2:11" x14ac:dyDescent="0.35">
      <c r="B8" s="18" t="s">
        <v>106</v>
      </c>
      <c r="C8" s="17">
        <v>0.19267446527925899</v>
      </c>
      <c r="D8" s="17">
        <v>0.15895876426677299</v>
      </c>
      <c r="E8" s="17">
        <v>0.156171986690822</v>
      </c>
      <c r="F8" s="17">
        <v>0.14677714813876799</v>
      </c>
      <c r="G8" s="17">
        <v>0.123980827916621</v>
      </c>
      <c r="H8" s="17">
        <v>0.104218905082021</v>
      </c>
      <c r="I8" s="17">
        <v>8.8937315089180402E-2</v>
      </c>
      <c r="J8" s="17">
        <v>8.6678985349180199E-2</v>
      </c>
    </row>
    <row r="9" spans="2:11" x14ac:dyDescent="0.35">
      <c r="B9" s="18" t="s">
        <v>105</v>
      </c>
      <c r="C9" s="17">
        <v>0.31331034616388997</v>
      </c>
      <c r="D9" s="17">
        <v>0.230148529725894</v>
      </c>
      <c r="E9" s="17">
        <v>0.25418351726953198</v>
      </c>
      <c r="F9" s="17">
        <v>0.24535173649162301</v>
      </c>
      <c r="G9" s="17">
        <v>0.20348991511386</v>
      </c>
      <c r="H9" s="17">
        <v>0.183086266477306</v>
      </c>
      <c r="I9" s="17">
        <v>0.186812730740265</v>
      </c>
      <c r="J9" s="17">
        <v>0.137492378856335</v>
      </c>
    </row>
    <row r="10" spans="2:11" x14ac:dyDescent="0.35">
      <c r="B10" s="18" t="s">
        <v>104</v>
      </c>
      <c r="C10" s="17">
        <v>0.28421850426105499</v>
      </c>
      <c r="D10" s="17">
        <v>0.37042293019439598</v>
      </c>
      <c r="E10" s="17">
        <v>0.37293875575545099</v>
      </c>
      <c r="F10" s="17">
        <v>0.35672387082173002</v>
      </c>
      <c r="G10" s="17">
        <v>0.352036940422564</v>
      </c>
      <c r="H10" s="17">
        <v>0.35589949021567602</v>
      </c>
      <c r="I10" s="17">
        <v>0.40737239268956499</v>
      </c>
      <c r="J10" s="17">
        <v>0.30369977054659503</v>
      </c>
    </row>
    <row r="11" spans="2:11" x14ac:dyDescent="0.35">
      <c r="B11" s="18" t="s">
        <v>103</v>
      </c>
      <c r="C11" s="17">
        <v>0.129500527916173</v>
      </c>
      <c r="D11" s="17">
        <v>0.14710827778114</v>
      </c>
      <c r="E11" s="17">
        <v>0.15777154897081</v>
      </c>
      <c r="F11" s="17">
        <v>0.186566309117525</v>
      </c>
      <c r="G11" s="17">
        <v>0.26755415405182897</v>
      </c>
      <c r="H11" s="17">
        <v>0.311100468426107</v>
      </c>
      <c r="I11" s="17">
        <v>0.269962788010499</v>
      </c>
      <c r="J11" s="17">
        <v>0.43949121950487302</v>
      </c>
    </row>
    <row r="12" spans="2:11" x14ac:dyDescent="0.35">
      <c r="B12" s="18" t="s">
        <v>81</v>
      </c>
      <c r="C12" s="17">
        <v>2.5355891370887298E-2</v>
      </c>
      <c r="D12" s="17">
        <v>2.4932521864070498E-2</v>
      </c>
      <c r="E12" s="17">
        <v>2.0604342570090899E-2</v>
      </c>
      <c r="F12" s="17">
        <v>1.53426122152853E-2</v>
      </c>
      <c r="G12" s="17">
        <v>2.46100054897096E-2</v>
      </c>
      <c r="H12" s="17">
        <v>2.19231129723086E-2</v>
      </c>
      <c r="I12" s="17">
        <v>1.7238509882919899E-2</v>
      </c>
      <c r="J12" s="17">
        <v>7.5606310900428603E-3</v>
      </c>
    </row>
    <row r="13" spans="2:11" x14ac:dyDescent="0.35">
      <c r="B13" s="23" t="s">
        <v>109</v>
      </c>
      <c r="C13" s="21">
        <v>0.24761473028799399</v>
      </c>
      <c r="D13" s="21">
        <v>0.227387740434499</v>
      </c>
      <c r="E13" s="21">
        <v>0.194501835434117</v>
      </c>
      <c r="F13" s="21">
        <v>0.19601547135383701</v>
      </c>
      <c r="G13" s="21">
        <v>0.15230898492203801</v>
      </c>
      <c r="H13" s="21">
        <v>0.127990661908602</v>
      </c>
      <c r="I13" s="21">
        <v>0.118613578676751</v>
      </c>
      <c r="J13" s="21">
        <v>0.11175600000215399</v>
      </c>
    </row>
    <row r="14" spans="2:11" x14ac:dyDescent="0.35">
      <c r="B14" s="23" t="s">
        <v>108</v>
      </c>
      <c r="C14" s="21">
        <v>0.413719032177228</v>
      </c>
      <c r="D14" s="21">
        <v>0.51753120797553598</v>
      </c>
      <c r="E14" s="21">
        <v>0.53071030472626102</v>
      </c>
      <c r="F14" s="21">
        <v>0.54329017993925499</v>
      </c>
      <c r="G14" s="21">
        <v>0.61959109447439298</v>
      </c>
      <c r="H14" s="21">
        <v>0.66699995864178296</v>
      </c>
      <c r="I14" s="21">
        <v>0.67733518070006404</v>
      </c>
      <c r="J14" s="21">
        <v>0.74319099005146805</v>
      </c>
    </row>
    <row r="15" spans="2:11" x14ac:dyDescent="0.35">
      <c r="B15" s="23" t="s">
        <v>110</v>
      </c>
      <c r="C15" s="22">
        <v>0.166104301889234</v>
      </c>
      <c r="D15" s="22">
        <v>0.29014346754103598</v>
      </c>
      <c r="E15" s="22">
        <v>0.33620846929214399</v>
      </c>
      <c r="F15" s="22">
        <v>0.34727470858541898</v>
      </c>
      <c r="G15" s="22">
        <v>0.467282109552355</v>
      </c>
      <c r="H15" s="22">
        <v>0.53900929673318099</v>
      </c>
      <c r="I15" s="22">
        <v>0.558721602023313</v>
      </c>
      <c r="J15" s="22">
        <v>0.63143499004931503</v>
      </c>
    </row>
    <row r="16" spans="2:11" x14ac:dyDescent="0.35">
      <c r="B16" s="16"/>
      <c r="C16" s="16"/>
      <c r="D16" s="16"/>
      <c r="E16" s="16"/>
      <c r="F16" s="16"/>
      <c r="G16" s="16"/>
      <c r="H16" s="16"/>
      <c r="I16" s="16"/>
      <c r="J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E22"/>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2.9676263587570601E-2</v>
      </c>
      <c r="D9" s="17">
        <v>3.0193587812751999E-2</v>
      </c>
      <c r="E9" s="17">
        <v>2.95115565325011E-2</v>
      </c>
      <c r="F9" s="17"/>
      <c r="G9" s="17">
        <v>3.9516716254315097E-2</v>
      </c>
      <c r="H9" s="17">
        <v>4.9592316330650303E-2</v>
      </c>
      <c r="I9" s="17">
        <v>1.6958121679134401E-2</v>
      </c>
      <c r="J9" s="17">
        <v>1.7587997525629801E-2</v>
      </c>
      <c r="K9" s="17">
        <v>3.3216207485151E-2</v>
      </c>
      <c r="L9" s="17">
        <v>0</v>
      </c>
      <c r="M9" s="17"/>
      <c r="N9" s="17">
        <v>1.9280591313743899E-2</v>
      </c>
      <c r="O9" s="17">
        <v>2.21384658393033E-2</v>
      </c>
      <c r="P9" s="17">
        <v>6.1145960964882597E-2</v>
      </c>
      <c r="Q9" s="17">
        <v>5.8700605593187703E-2</v>
      </c>
      <c r="R9" s="17"/>
      <c r="S9" s="17">
        <v>3.3333333333333298E-2</v>
      </c>
      <c r="T9" s="17">
        <v>3.8095238095238099E-2</v>
      </c>
      <c r="U9" s="17">
        <v>0</v>
      </c>
      <c r="V9" s="17">
        <v>1.58730158730159E-2</v>
      </c>
      <c r="W9" s="17">
        <v>6.7796610169491497E-2</v>
      </c>
      <c r="X9" s="17">
        <v>1.26582278481013E-2</v>
      </c>
      <c r="Y9" s="17">
        <v>4.2857142857142899E-2</v>
      </c>
      <c r="Z9" s="17">
        <v>4.6511627906976702E-2</v>
      </c>
      <c r="AA9" s="17">
        <v>2.2222222222222199E-2</v>
      </c>
      <c r="AB9" s="17"/>
      <c r="AC9" s="17">
        <v>3.2860499110185099E-2</v>
      </c>
      <c r="AD9" s="17">
        <v>2.12560696165848E-2</v>
      </c>
      <c r="AE9" s="17">
        <v>6.4605561995184593E-2</v>
      </c>
      <c r="AF9" s="17"/>
      <c r="AG9" s="17">
        <v>1.77551018092711E-2</v>
      </c>
      <c r="AH9" s="17">
        <v>3.4850251970653001E-2</v>
      </c>
      <c r="AI9" s="17">
        <v>1.57290795633106E-2</v>
      </c>
      <c r="AJ9" s="17">
        <v>0</v>
      </c>
      <c r="AK9" s="17">
        <v>5.8059752064491599E-2</v>
      </c>
      <c r="AL9" s="17"/>
      <c r="AM9" s="17">
        <v>4.8336031198705297E-2</v>
      </c>
      <c r="AN9" s="17">
        <v>5.0691577466228301E-2</v>
      </c>
      <c r="AO9" s="17">
        <v>2.2160145848111899E-2</v>
      </c>
      <c r="AP9" s="17">
        <v>1.5730581803847302E-2</v>
      </c>
      <c r="AQ9" s="17">
        <v>3.9307395106195298E-2</v>
      </c>
      <c r="AR9" s="17"/>
      <c r="AS9" s="17">
        <v>2.6588132443715599E-2</v>
      </c>
      <c r="AT9" s="17">
        <v>2.3541147652282799E-2</v>
      </c>
      <c r="AU9" s="17">
        <v>3.22948513167476E-2</v>
      </c>
      <c r="AV9" s="17">
        <v>4.5613852095264897E-2</v>
      </c>
      <c r="AW9" s="17"/>
      <c r="AX9" s="17">
        <v>2.1568593977147499E-2</v>
      </c>
      <c r="AY9" s="17"/>
      <c r="AZ9" s="17">
        <v>4.5327755443531299E-2</v>
      </c>
      <c r="BA9" s="17">
        <v>2.6706915596040302E-2</v>
      </c>
      <c r="BB9" s="17">
        <v>1.42001613691169E-2</v>
      </c>
      <c r="BC9" s="17"/>
      <c r="BD9" s="17">
        <v>3.9988162388325699E-2</v>
      </c>
      <c r="BE9" s="17">
        <v>2.4521417456861001E-2</v>
      </c>
    </row>
    <row r="10" spans="2:57" x14ac:dyDescent="0.35">
      <c r="B10" s="18" t="s">
        <v>106</v>
      </c>
      <c r="C10" s="17">
        <v>8.8937315089180402E-2</v>
      </c>
      <c r="D10" s="17">
        <v>0.100267089404319</v>
      </c>
      <c r="E10" s="17">
        <v>8.0461554559774703E-2</v>
      </c>
      <c r="F10" s="17"/>
      <c r="G10" s="17">
        <v>0.13637748046110801</v>
      </c>
      <c r="H10" s="17">
        <v>0.14645741329291501</v>
      </c>
      <c r="I10" s="17">
        <v>8.6392314040029602E-2</v>
      </c>
      <c r="J10" s="17">
        <v>4.8477606877833701E-2</v>
      </c>
      <c r="K10" s="17">
        <v>1.9957479351553498E-2</v>
      </c>
      <c r="L10" s="17">
        <v>2.6998914854810301E-2</v>
      </c>
      <c r="M10" s="17"/>
      <c r="N10" s="17">
        <v>6.8769969374406895E-2</v>
      </c>
      <c r="O10" s="17">
        <v>9.2041817647083607E-2</v>
      </c>
      <c r="P10" s="17">
        <v>0.101275235596081</v>
      </c>
      <c r="Q10" s="17">
        <v>0.17450964125386501</v>
      </c>
      <c r="R10" s="17"/>
      <c r="S10" s="17">
        <v>0.15</v>
      </c>
      <c r="T10" s="17">
        <v>7.6190476190476197E-2</v>
      </c>
      <c r="U10" s="17">
        <v>5.8823529411764698E-2</v>
      </c>
      <c r="V10" s="17">
        <v>6.3492063492063502E-2</v>
      </c>
      <c r="W10" s="17">
        <v>6.7796610169491497E-2</v>
      </c>
      <c r="X10" s="17">
        <v>6.3291139240506306E-2</v>
      </c>
      <c r="Y10" s="17">
        <v>0.14285714285714299</v>
      </c>
      <c r="Z10" s="17">
        <v>6.9767441860465101E-2</v>
      </c>
      <c r="AA10" s="17">
        <v>7.7777777777777807E-2</v>
      </c>
      <c r="AB10" s="17"/>
      <c r="AC10" s="17">
        <v>5.2414141127293097E-2</v>
      </c>
      <c r="AD10" s="17">
        <v>7.9459538231655899E-2</v>
      </c>
      <c r="AE10" s="17">
        <v>0.160784903271287</v>
      </c>
      <c r="AF10" s="17"/>
      <c r="AG10" s="17">
        <v>7.57132667937674E-2</v>
      </c>
      <c r="AH10" s="17">
        <v>0.108133522839405</v>
      </c>
      <c r="AI10" s="17">
        <v>7.8177112430920501E-2</v>
      </c>
      <c r="AJ10" s="17">
        <v>0</v>
      </c>
      <c r="AK10" s="17">
        <v>0.14287658714804699</v>
      </c>
      <c r="AL10" s="17"/>
      <c r="AM10" s="17">
        <v>9.9726823390565406E-2</v>
      </c>
      <c r="AN10" s="17">
        <v>0.10066137765769299</v>
      </c>
      <c r="AO10" s="17">
        <v>6.6585730379825403E-2</v>
      </c>
      <c r="AP10" s="17">
        <v>9.9587461351249407E-2</v>
      </c>
      <c r="AQ10" s="17">
        <v>8.3124634761732402E-2</v>
      </c>
      <c r="AR10" s="17"/>
      <c r="AS10" s="17">
        <v>8.37960574996027E-2</v>
      </c>
      <c r="AT10" s="17">
        <v>6.1698590290940901E-2</v>
      </c>
      <c r="AU10" s="17">
        <v>0.12693057687686601</v>
      </c>
      <c r="AV10" s="17">
        <v>0.107628150121167</v>
      </c>
      <c r="AW10" s="17"/>
      <c r="AX10" s="17">
        <v>9.3024536605308197E-2</v>
      </c>
      <c r="AY10" s="17"/>
      <c r="AZ10" s="17">
        <v>0.139422104369089</v>
      </c>
      <c r="BA10" s="17">
        <v>9.6810717755579395E-2</v>
      </c>
      <c r="BB10" s="17">
        <v>3.2424860733904597E-2</v>
      </c>
      <c r="BC10" s="17"/>
      <c r="BD10" s="17">
        <v>8.8070482502101102E-2</v>
      </c>
      <c r="BE10" s="17">
        <v>9.08067530748915E-2</v>
      </c>
    </row>
    <row r="11" spans="2:57" x14ac:dyDescent="0.35">
      <c r="B11" s="18" t="s">
        <v>105</v>
      </c>
      <c r="C11" s="17">
        <v>0.186812730740265</v>
      </c>
      <c r="D11" s="17">
        <v>0.18251025229642101</v>
      </c>
      <c r="E11" s="17">
        <v>0.190221417800298</v>
      </c>
      <c r="F11" s="17"/>
      <c r="G11" s="17">
        <v>0.21315161258424101</v>
      </c>
      <c r="H11" s="17">
        <v>0.19855187609750199</v>
      </c>
      <c r="I11" s="17">
        <v>0.19404376838762399</v>
      </c>
      <c r="J11" s="17">
        <v>0.160674107005574</v>
      </c>
      <c r="K11" s="17">
        <v>0.150402513759156</v>
      </c>
      <c r="L11" s="17">
        <v>0.221135873496871</v>
      </c>
      <c r="M11" s="17"/>
      <c r="N11" s="17">
        <v>0.19322485027501099</v>
      </c>
      <c r="O11" s="17">
        <v>0.16289138766342401</v>
      </c>
      <c r="P11" s="17">
        <v>0.240847618243059</v>
      </c>
      <c r="Q11" s="17">
        <v>0.13531243429008499</v>
      </c>
      <c r="R11" s="17"/>
      <c r="S11" s="17">
        <v>0.19166666666666701</v>
      </c>
      <c r="T11" s="17">
        <v>0.21904761904761899</v>
      </c>
      <c r="U11" s="17">
        <v>5.8823529411764698E-2</v>
      </c>
      <c r="V11" s="17">
        <v>0.30158730158730201</v>
      </c>
      <c r="W11" s="17">
        <v>0.186440677966102</v>
      </c>
      <c r="X11" s="17">
        <v>0.177215189873418</v>
      </c>
      <c r="Y11" s="17">
        <v>0.17142857142857101</v>
      </c>
      <c r="Z11" s="17">
        <v>0.209302325581395</v>
      </c>
      <c r="AA11" s="17">
        <v>0.155555555555556</v>
      </c>
      <c r="AB11" s="17"/>
      <c r="AC11" s="17">
        <v>0.18023702976303099</v>
      </c>
      <c r="AD11" s="17">
        <v>0.20706221815499901</v>
      </c>
      <c r="AE11" s="17">
        <v>0.14350537571260499</v>
      </c>
      <c r="AF11" s="17"/>
      <c r="AG11" s="17">
        <v>0.19717610967045399</v>
      </c>
      <c r="AH11" s="17">
        <v>0.18877930983535501</v>
      </c>
      <c r="AI11" s="17">
        <v>0.17027149148478701</v>
      </c>
      <c r="AJ11" s="17">
        <v>0.40727577908898599</v>
      </c>
      <c r="AK11" s="17">
        <v>0.13343681859759501</v>
      </c>
      <c r="AL11" s="17"/>
      <c r="AM11" s="17">
        <v>0.249451799924647</v>
      </c>
      <c r="AN11" s="17">
        <v>0.23054065988459599</v>
      </c>
      <c r="AO11" s="17">
        <v>0.19034593133623501</v>
      </c>
      <c r="AP11" s="17">
        <v>0.14274331624595099</v>
      </c>
      <c r="AQ11" s="17">
        <v>0.22540559354852999</v>
      </c>
      <c r="AR11" s="17"/>
      <c r="AS11" s="17">
        <v>0.20348577556386899</v>
      </c>
      <c r="AT11" s="17">
        <v>0.14793249578798801</v>
      </c>
      <c r="AU11" s="17">
        <v>0.169697087829284</v>
      </c>
      <c r="AV11" s="17">
        <v>0.27265600482046798</v>
      </c>
      <c r="AW11" s="17"/>
      <c r="AX11" s="17">
        <v>0.19472089513252699</v>
      </c>
      <c r="AY11" s="17"/>
      <c r="AZ11" s="17">
        <v>0.19671639128799001</v>
      </c>
      <c r="BA11" s="17">
        <v>0.194363086703571</v>
      </c>
      <c r="BB11" s="17">
        <v>0.161889636833737</v>
      </c>
      <c r="BC11" s="17"/>
      <c r="BD11" s="17">
        <v>0.17049707593510099</v>
      </c>
      <c r="BE11" s="17">
        <v>0.20382930056256801</v>
      </c>
    </row>
    <row r="12" spans="2:57" x14ac:dyDescent="0.35">
      <c r="B12" s="18" t="s">
        <v>104</v>
      </c>
      <c r="C12" s="17">
        <v>0.40737239268956499</v>
      </c>
      <c r="D12" s="17">
        <v>0.40474240054487998</v>
      </c>
      <c r="E12" s="17">
        <v>0.41083452744040699</v>
      </c>
      <c r="F12" s="17"/>
      <c r="G12" s="17">
        <v>0.29455301351674201</v>
      </c>
      <c r="H12" s="17">
        <v>0.356437923559494</v>
      </c>
      <c r="I12" s="17">
        <v>0.410278403971509</v>
      </c>
      <c r="J12" s="17">
        <v>0.430996216662825</v>
      </c>
      <c r="K12" s="17">
        <v>0.53731665832360398</v>
      </c>
      <c r="L12" s="17">
        <v>0.45016356090408799</v>
      </c>
      <c r="M12" s="17"/>
      <c r="N12" s="17">
        <v>0.42284290361652699</v>
      </c>
      <c r="O12" s="17">
        <v>0.38574296316072498</v>
      </c>
      <c r="P12" s="17">
        <v>0.40911593069906499</v>
      </c>
      <c r="Q12" s="17">
        <v>0.39560743803166698</v>
      </c>
      <c r="R12" s="17"/>
      <c r="S12" s="17">
        <v>0.42499999999999999</v>
      </c>
      <c r="T12" s="17">
        <v>0.39047619047618998</v>
      </c>
      <c r="U12" s="17">
        <v>0.55882352941176505</v>
      </c>
      <c r="V12" s="17">
        <v>0.41269841269841301</v>
      </c>
      <c r="W12" s="17">
        <v>0.355932203389831</v>
      </c>
      <c r="X12" s="17">
        <v>0.40506329113924</v>
      </c>
      <c r="Y12" s="17">
        <v>0.314285714285714</v>
      </c>
      <c r="Z12" s="17">
        <v>0.34883720930232598</v>
      </c>
      <c r="AA12" s="17">
        <v>0.41111111111111098</v>
      </c>
      <c r="AB12" s="17"/>
      <c r="AC12" s="17">
        <v>0.47243380910284999</v>
      </c>
      <c r="AD12" s="17">
        <v>0.394875526165474</v>
      </c>
      <c r="AE12" s="17">
        <v>0.34532044692015301</v>
      </c>
      <c r="AF12" s="17"/>
      <c r="AG12" s="17">
        <v>0.41803531530535998</v>
      </c>
      <c r="AH12" s="17">
        <v>0.37546086413213298</v>
      </c>
      <c r="AI12" s="17">
        <v>0.57617693011635196</v>
      </c>
      <c r="AJ12" s="17">
        <v>0</v>
      </c>
      <c r="AK12" s="17">
        <v>0.35718269002797198</v>
      </c>
      <c r="AL12" s="17"/>
      <c r="AM12" s="17">
        <v>0.37787376342471801</v>
      </c>
      <c r="AN12" s="17">
        <v>0.38103416700528497</v>
      </c>
      <c r="AO12" s="17">
        <v>0.40498533635539402</v>
      </c>
      <c r="AP12" s="17">
        <v>0.43410778047415699</v>
      </c>
      <c r="AQ12" s="17">
        <v>0.35195754582743499</v>
      </c>
      <c r="AR12" s="17"/>
      <c r="AS12" s="17">
        <v>0.32993316742727102</v>
      </c>
      <c r="AT12" s="17">
        <v>0.45136088109168399</v>
      </c>
      <c r="AU12" s="17">
        <v>0.44261012973182301</v>
      </c>
      <c r="AV12" s="17">
        <v>0.38926423994250697</v>
      </c>
      <c r="AW12" s="17"/>
      <c r="AX12" s="17">
        <v>0.40781664204679702</v>
      </c>
      <c r="AY12" s="17"/>
      <c r="AZ12" s="17">
        <v>0.37091622560135801</v>
      </c>
      <c r="BA12" s="17">
        <v>0.41761767316290099</v>
      </c>
      <c r="BB12" s="17">
        <v>0.42081763125013399</v>
      </c>
      <c r="BC12" s="17"/>
      <c r="BD12" s="17">
        <v>0.40393619246410301</v>
      </c>
      <c r="BE12" s="17">
        <v>0.40911993450545697</v>
      </c>
    </row>
    <row r="13" spans="2:57" x14ac:dyDescent="0.35">
      <c r="B13" s="18" t="s">
        <v>103</v>
      </c>
      <c r="C13" s="17">
        <v>0.269962788010499</v>
      </c>
      <c r="D13" s="17">
        <v>0.27454689258353698</v>
      </c>
      <c r="E13" s="17">
        <v>0.26606511686126999</v>
      </c>
      <c r="F13" s="17"/>
      <c r="G13" s="17">
        <v>0.26369555643186798</v>
      </c>
      <c r="H13" s="17">
        <v>0.22805884665887199</v>
      </c>
      <c r="I13" s="17">
        <v>0.27518182991072898</v>
      </c>
      <c r="J13" s="17">
        <v>0.34226407192813801</v>
      </c>
      <c r="K13" s="17">
        <v>0.25910714108053601</v>
      </c>
      <c r="L13" s="17">
        <v>0.26896210283059102</v>
      </c>
      <c r="M13" s="17"/>
      <c r="N13" s="17">
        <v>0.28419422027610403</v>
      </c>
      <c r="O13" s="17">
        <v>0.32135035546487101</v>
      </c>
      <c r="P13" s="17">
        <v>0.156869194930568</v>
      </c>
      <c r="Q13" s="17">
        <v>0.20484797027099</v>
      </c>
      <c r="R13" s="17"/>
      <c r="S13" s="17">
        <v>0.19166666666666701</v>
      </c>
      <c r="T13" s="17">
        <v>0.266666666666667</v>
      </c>
      <c r="U13" s="17">
        <v>0.29411764705882398</v>
      </c>
      <c r="V13" s="17">
        <v>0.19047619047618999</v>
      </c>
      <c r="W13" s="17">
        <v>0.28813559322033899</v>
      </c>
      <c r="X13" s="17">
        <v>0.329113924050633</v>
      </c>
      <c r="Y13" s="17">
        <v>0.3</v>
      </c>
      <c r="Z13" s="17">
        <v>0.30232558139534899</v>
      </c>
      <c r="AA13" s="17">
        <v>0.32222222222222202</v>
      </c>
      <c r="AB13" s="17"/>
      <c r="AC13" s="17">
        <v>0.247812951842806</v>
      </c>
      <c r="AD13" s="17">
        <v>0.28024241428139701</v>
      </c>
      <c r="AE13" s="17">
        <v>0.27570952616181799</v>
      </c>
      <c r="AF13" s="17"/>
      <c r="AG13" s="17">
        <v>0.28235691644362698</v>
      </c>
      <c r="AH13" s="17">
        <v>0.271509870746449</v>
      </c>
      <c r="AI13" s="17">
        <v>0.140917328854961</v>
      </c>
      <c r="AJ13" s="17">
        <v>0.59272422091101395</v>
      </c>
      <c r="AK13" s="17">
        <v>0.26444989512217298</v>
      </c>
      <c r="AL13" s="17"/>
      <c r="AM13" s="17">
        <v>0.189591589466164</v>
      </c>
      <c r="AN13" s="17">
        <v>0.21401597242434101</v>
      </c>
      <c r="AO13" s="17">
        <v>0.29945382736800102</v>
      </c>
      <c r="AP13" s="17">
        <v>0.29776401864399499</v>
      </c>
      <c r="AQ13" s="17">
        <v>0.25808976457089799</v>
      </c>
      <c r="AR13" s="17"/>
      <c r="AS13" s="17">
        <v>0.316759664615059</v>
      </c>
      <c r="AT13" s="17">
        <v>0.30752461518155</v>
      </c>
      <c r="AU13" s="17">
        <v>0.22247538330019201</v>
      </c>
      <c r="AV13" s="17">
        <v>0.168507798212712</v>
      </c>
      <c r="AW13" s="17"/>
      <c r="AX13" s="17">
        <v>0.26310733170480899</v>
      </c>
      <c r="AY13" s="17"/>
      <c r="AZ13" s="17">
        <v>0.21624110456116599</v>
      </c>
      <c r="BA13" s="17">
        <v>0.24901090538796899</v>
      </c>
      <c r="BB13" s="17">
        <v>0.36478885337994199</v>
      </c>
      <c r="BC13" s="17"/>
      <c r="BD13" s="17">
        <v>0.28058078387719598</v>
      </c>
      <c r="BE13" s="17">
        <v>0.25879465378954702</v>
      </c>
    </row>
    <row r="14" spans="2:57" x14ac:dyDescent="0.35">
      <c r="B14" s="18" t="s">
        <v>81</v>
      </c>
      <c r="C14" s="17">
        <v>1.7238509882919899E-2</v>
      </c>
      <c r="D14" s="17">
        <v>7.7397773580910002E-3</v>
      </c>
      <c r="E14" s="17">
        <v>2.2905826805749301E-2</v>
      </c>
      <c r="F14" s="17"/>
      <c r="G14" s="17">
        <v>5.27056207517268E-2</v>
      </c>
      <c r="H14" s="17">
        <v>2.09016240605653E-2</v>
      </c>
      <c r="I14" s="17">
        <v>1.7145562010973499E-2</v>
      </c>
      <c r="J14" s="17">
        <v>0</v>
      </c>
      <c r="K14" s="17">
        <v>0</v>
      </c>
      <c r="L14" s="17">
        <v>3.27395479136404E-2</v>
      </c>
      <c r="M14" s="17"/>
      <c r="N14" s="17">
        <v>1.1687465144207401E-2</v>
      </c>
      <c r="O14" s="17">
        <v>1.5835010224592699E-2</v>
      </c>
      <c r="P14" s="17">
        <v>3.07460595663436E-2</v>
      </c>
      <c r="Q14" s="17">
        <v>3.1021910560204001E-2</v>
      </c>
      <c r="R14" s="17"/>
      <c r="S14" s="17">
        <v>8.3333333333333297E-3</v>
      </c>
      <c r="T14" s="17">
        <v>9.5238095238095195E-3</v>
      </c>
      <c r="U14" s="17">
        <v>2.9411764705882401E-2</v>
      </c>
      <c r="V14" s="17">
        <v>1.58730158730159E-2</v>
      </c>
      <c r="W14" s="17">
        <v>3.3898305084745797E-2</v>
      </c>
      <c r="X14" s="17">
        <v>1.26582278481013E-2</v>
      </c>
      <c r="Y14" s="17">
        <v>2.8571428571428598E-2</v>
      </c>
      <c r="Z14" s="17">
        <v>2.32558139534884E-2</v>
      </c>
      <c r="AA14" s="17">
        <v>1.1111111111111099E-2</v>
      </c>
      <c r="AB14" s="17"/>
      <c r="AC14" s="17">
        <v>1.4241569053834899E-2</v>
      </c>
      <c r="AD14" s="17">
        <v>1.7104233549890002E-2</v>
      </c>
      <c r="AE14" s="17">
        <v>1.00741859389522E-2</v>
      </c>
      <c r="AF14" s="17"/>
      <c r="AG14" s="17">
        <v>8.9632899775199306E-3</v>
      </c>
      <c r="AH14" s="17">
        <v>2.1266180476005501E-2</v>
      </c>
      <c r="AI14" s="17">
        <v>1.8728057549669701E-2</v>
      </c>
      <c r="AJ14" s="17">
        <v>0</v>
      </c>
      <c r="AK14" s="17">
        <v>4.3994257039721298E-2</v>
      </c>
      <c r="AL14" s="17"/>
      <c r="AM14" s="17">
        <v>3.5019992595200201E-2</v>
      </c>
      <c r="AN14" s="17">
        <v>2.3056245561856599E-2</v>
      </c>
      <c r="AO14" s="17">
        <v>1.64690287124338E-2</v>
      </c>
      <c r="AP14" s="17">
        <v>1.00668414807999E-2</v>
      </c>
      <c r="AQ14" s="17">
        <v>4.2115066185209202E-2</v>
      </c>
      <c r="AR14" s="17"/>
      <c r="AS14" s="17">
        <v>3.9437202450483801E-2</v>
      </c>
      <c r="AT14" s="17">
        <v>7.9422699955544098E-3</v>
      </c>
      <c r="AU14" s="17">
        <v>5.9919709450877E-3</v>
      </c>
      <c r="AV14" s="17">
        <v>1.63299548078801E-2</v>
      </c>
      <c r="AW14" s="17"/>
      <c r="AX14" s="17">
        <v>1.9762000533411098E-2</v>
      </c>
      <c r="AY14" s="17"/>
      <c r="AZ14" s="17">
        <v>3.13764187368651E-2</v>
      </c>
      <c r="BA14" s="17">
        <v>1.5490701393939999E-2</v>
      </c>
      <c r="BB14" s="17">
        <v>5.8788564331647896E-3</v>
      </c>
      <c r="BC14" s="17"/>
      <c r="BD14" s="17">
        <v>1.6927302833173001E-2</v>
      </c>
      <c r="BE14" s="17">
        <v>1.29279406106755E-2</v>
      </c>
    </row>
    <row r="15" spans="2:57" x14ac:dyDescent="0.35">
      <c r="B15" s="18" t="s">
        <v>109</v>
      </c>
      <c r="C15" s="21">
        <v>0.118613578676751</v>
      </c>
      <c r="D15" s="21">
        <v>0.130460677217071</v>
      </c>
      <c r="E15" s="21">
        <v>0.109973111092276</v>
      </c>
      <c r="F15" s="21"/>
      <c r="G15" s="21">
        <v>0.175894196715423</v>
      </c>
      <c r="H15" s="21">
        <v>0.19604972962356601</v>
      </c>
      <c r="I15" s="21">
        <v>0.103350435719164</v>
      </c>
      <c r="J15" s="21">
        <v>6.6065604403463596E-2</v>
      </c>
      <c r="K15" s="21">
        <v>5.3173686836704502E-2</v>
      </c>
      <c r="L15" s="21">
        <v>2.6998914854810301E-2</v>
      </c>
      <c r="M15" s="21"/>
      <c r="N15" s="21">
        <v>8.80505606881508E-2</v>
      </c>
      <c r="O15" s="21">
        <v>0.11418028348638699</v>
      </c>
      <c r="P15" s="21">
        <v>0.16242119656096399</v>
      </c>
      <c r="Q15" s="21">
        <v>0.23321024684705299</v>
      </c>
      <c r="R15" s="21"/>
      <c r="S15" s="21">
        <v>0.18333333333333299</v>
      </c>
      <c r="T15" s="21">
        <v>0.114285714285714</v>
      </c>
      <c r="U15" s="21">
        <v>5.8823529411764698E-2</v>
      </c>
      <c r="V15" s="21">
        <v>7.9365079365079402E-2</v>
      </c>
      <c r="W15" s="21">
        <v>0.13559322033898299</v>
      </c>
      <c r="X15" s="21">
        <v>7.5949367088607597E-2</v>
      </c>
      <c r="Y15" s="21">
        <v>0.185714285714286</v>
      </c>
      <c r="Z15" s="21">
        <v>0.116279069767442</v>
      </c>
      <c r="AA15" s="21">
        <v>0.1</v>
      </c>
      <c r="AB15" s="21"/>
      <c r="AC15" s="21">
        <v>8.52746402374783E-2</v>
      </c>
      <c r="AD15" s="21">
        <v>0.100715607848241</v>
      </c>
      <c r="AE15" s="21">
        <v>0.225390465266471</v>
      </c>
      <c r="AF15" s="21"/>
      <c r="AG15" s="21">
        <v>9.3468368603038504E-2</v>
      </c>
      <c r="AH15" s="21">
        <v>0.142983774810058</v>
      </c>
      <c r="AI15" s="21">
        <v>9.39061919942311E-2</v>
      </c>
      <c r="AJ15" s="21">
        <v>0</v>
      </c>
      <c r="AK15" s="21">
        <v>0.20093633921253901</v>
      </c>
      <c r="AL15" s="21"/>
      <c r="AM15" s="21">
        <v>0.14806285458927099</v>
      </c>
      <c r="AN15" s="21">
        <v>0.151352955123921</v>
      </c>
      <c r="AO15" s="21">
        <v>8.8745876227937295E-2</v>
      </c>
      <c r="AP15" s="21">
        <v>0.115318043155097</v>
      </c>
      <c r="AQ15" s="21">
        <v>0.12243202986792801</v>
      </c>
      <c r="AR15" s="21"/>
      <c r="AS15" s="21">
        <v>0.110384189943318</v>
      </c>
      <c r="AT15" s="21">
        <v>8.5239737943223801E-2</v>
      </c>
      <c r="AU15" s="21">
        <v>0.15922542819361299</v>
      </c>
      <c r="AV15" s="21">
        <v>0.153242002216432</v>
      </c>
      <c r="AW15" s="21"/>
      <c r="AX15" s="21">
        <v>0.114593130582456</v>
      </c>
      <c r="AY15" s="21"/>
      <c r="AZ15" s="21">
        <v>0.18474985981262099</v>
      </c>
      <c r="BA15" s="21">
        <v>0.12351763335162</v>
      </c>
      <c r="BB15" s="21">
        <v>4.6625022103021503E-2</v>
      </c>
      <c r="BC15" s="21"/>
      <c r="BD15" s="21">
        <v>0.12805864489042701</v>
      </c>
      <c r="BE15" s="21">
        <v>0.115328170531752</v>
      </c>
    </row>
    <row r="16" spans="2:57" x14ac:dyDescent="0.35">
      <c r="B16" s="18" t="s">
        <v>108</v>
      </c>
      <c r="C16" s="21">
        <v>0.67733518070006404</v>
      </c>
      <c r="D16" s="21">
        <v>0.67928929312841801</v>
      </c>
      <c r="E16" s="21">
        <v>0.67689964430167704</v>
      </c>
      <c r="F16" s="21"/>
      <c r="G16" s="21">
        <v>0.55824856994861005</v>
      </c>
      <c r="H16" s="21">
        <v>0.58449677021836699</v>
      </c>
      <c r="I16" s="21">
        <v>0.68546023388223798</v>
      </c>
      <c r="J16" s="21">
        <v>0.77326028859096296</v>
      </c>
      <c r="K16" s="21">
        <v>0.79642379940413999</v>
      </c>
      <c r="L16" s="21">
        <v>0.71912566373467901</v>
      </c>
      <c r="M16" s="21"/>
      <c r="N16" s="21">
        <v>0.70703712389263096</v>
      </c>
      <c r="O16" s="21">
        <v>0.70709331862559699</v>
      </c>
      <c r="P16" s="21">
        <v>0.56598512562963399</v>
      </c>
      <c r="Q16" s="21">
        <v>0.60045540830265798</v>
      </c>
      <c r="R16" s="21"/>
      <c r="S16" s="21">
        <v>0.61666666666666703</v>
      </c>
      <c r="T16" s="21">
        <v>0.65714285714285703</v>
      </c>
      <c r="U16" s="21">
        <v>0.85294117647058798</v>
      </c>
      <c r="V16" s="21">
        <v>0.60317460317460303</v>
      </c>
      <c r="W16" s="21">
        <v>0.64406779661017</v>
      </c>
      <c r="X16" s="21">
        <v>0.734177215189873</v>
      </c>
      <c r="Y16" s="21">
        <v>0.61428571428571399</v>
      </c>
      <c r="Z16" s="21">
        <v>0.65116279069767402</v>
      </c>
      <c r="AA16" s="21">
        <v>0.73333333333333295</v>
      </c>
      <c r="AB16" s="21"/>
      <c r="AC16" s="21">
        <v>0.72024676094565498</v>
      </c>
      <c r="AD16" s="21">
        <v>0.67511794044687101</v>
      </c>
      <c r="AE16" s="21">
        <v>0.62102997308197105</v>
      </c>
      <c r="AF16" s="21"/>
      <c r="AG16" s="21">
        <v>0.70039223174898801</v>
      </c>
      <c r="AH16" s="21">
        <v>0.64697073487858203</v>
      </c>
      <c r="AI16" s="21">
        <v>0.71709425897131196</v>
      </c>
      <c r="AJ16" s="21">
        <v>0.59272422091101395</v>
      </c>
      <c r="AK16" s="21">
        <v>0.62163258515014497</v>
      </c>
      <c r="AL16" s="21"/>
      <c r="AM16" s="21">
        <v>0.56746535289088196</v>
      </c>
      <c r="AN16" s="21">
        <v>0.59505013942962603</v>
      </c>
      <c r="AO16" s="21">
        <v>0.70443916372339399</v>
      </c>
      <c r="AP16" s="21">
        <v>0.73187179911815203</v>
      </c>
      <c r="AQ16" s="21">
        <v>0.61004731039833304</v>
      </c>
      <c r="AR16" s="21"/>
      <c r="AS16" s="21">
        <v>0.64669283204232897</v>
      </c>
      <c r="AT16" s="21">
        <v>0.75888549627323398</v>
      </c>
      <c r="AU16" s="21">
        <v>0.66508551303201502</v>
      </c>
      <c r="AV16" s="21">
        <v>0.55777203815521903</v>
      </c>
      <c r="AW16" s="21"/>
      <c r="AX16" s="21">
        <v>0.67092397375160595</v>
      </c>
      <c r="AY16" s="21"/>
      <c r="AZ16" s="21">
        <v>0.58715733016252503</v>
      </c>
      <c r="BA16" s="21">
        <v>0.66662857855086899</v>
      </c>
      <c r="BB16" s="21">
        <v>0.78560648463007698</v>
      </c>
      <c r="BC16" s="21"/>
      <c r="BD16" s="21">
        <v>0.68451697634129904</v>
      </c>
      <c r="BE16" s="21">
        <v>0.66791458829500405</v>
      </c>
    </row>
    <row r="17" spans="2:57" x14ac:dyDescent="0.35">
      <c r="B17" s="18" t="s">
        <v>110</v>
      </c>
      <c r="C17" s="22">
        <v>0.558721602023313</v>
      </c>
      <c r="D17" s="22">
        <v>0.54882861591134702</v>
      </c>
      <c r="E17" s="22">
        <v>0.56692653320940101</v>
      </c>
      <c r="F17" s="22"/>
      <c r="G17" s="22">
        <v>0.38235437323318699</v>
      </c>
      <c r="H17" s="22">
        <v>0.38844704059480101</v>
      </c>
      <c r="I17" s="22">
        <v>0.58210979816307395</v>
      </c>
      <c r="J17" s="22">
        <v>0.70719468418749898</v>
      </c>
      <c r="K17" s="22">
        <v>0.74325011256743601</v>
      </c>
      <c r="L17" s="22">
        <v>0.69212674887986803</v>
      </c>
      <c r="M17" s="22"/>
      <c r="N17" s="22">
        <v>0.61898656320447998</v>
      </c>
      <c r="O17" s="22">
        <v>0.59291303513921001</v>
      </c>
      <c r="P17" s="22">
        <v>0.40356392906867</v>
      </c>
      <c r="Q17" s="22">
        <v>0.36724516145560498</v>
      </c>
      <c r="R17" s="22"/>
      <c r="S17" s="22">
        <v>0.43333333333333302</v>
      </c>
      <c r="T17" s="22">
        <v>0.54285714285714304</v>
      </c>
      <c r="U17" s="22">
        <v>0.79411764705882404</v>
      </c>
      <c r="V17" s="22">
        <v>0.52380952380952395</v>
      </c>
      <c r="W17" s="22">
        <v>0.50847457627118697</v>
      </c>
      <c r="X17" s="22">
        <v>0.658227848101266</v>
      </c>
      <c r="Y17" s="22">
        <v>0.42857142857142899</v>
      </c>
      <c r="Z17" s="22">
        <v>0.53488372093023295</v>
      </c>
      <c r="AA17" s="22">
        <v>0.63333333333333297</v>
      </c>
      <c r="AB17" s="22"/>
      <c r="AC17" s="22">
        <v>0.63497212070817699</v>
      </c>
      <c r="AD17" s="22">
        <v>0.57440233259863005</v>
      </c>
      <c r="AE17" s="22">
        <v>0.3956395078155</v>
      </c>
      <c r="AF17" s="22"/>
      <c r="AG17" s="22">
        <v>0.60692386314594904</v>
      </c>
      <c r="AH17" s="22">
        <v>0.50398696006852395</v>
      </c>
      <c r="AI17" s="22">
        <v>0.62318806697708096</v>
      </c>
      <c r="AJ17" s="22">
        <v>0.59272422091101395</v>
      </c>
      <c r="AK17" s="22">
        <v>0.42069624593760602</v>
      </c>
      <c r="AL17" s="22"/>
      <c r="AM17" s="22">
        <v>0.41940249830161103</v>
      </c>
      <c r="AN17" s="22">
        <v>0.44369718430570498</v>
      </c>
      <c r="AO17" s="22">
        <v>0.61569328749545704</v>
      </c>
      <c r="AP17" s="22">
        <v>0.61655375596305595</v>
      </c>
      <c r="AQ17" s="22">
        <v>0.48761528053040498</v>
      </c>
      <c r="AR17" s="22"/>
      <c r="AS17" s="22">
        <v>0.53630864209901097</v>
      </c>
      <c r="AT17" s="22">
        <v>0.67364575833000995</v>
      </c>
      <c r="AU17" s="22">
        <v>0.50586008483840195</v>
      </c>
      <c r="AV17" s="22">
        <v>0.404530035938787</v>
      </c>
      <c r="AW17" s="22"/>
      <c r="AX17" s="22">
        <v>0.55633084316915005</v>
      </c>
      <c r="AY17" s="22"/>
      <c r="AZ17" s="22">
        <v>0.40240747034990398</v>
      </c>
      <c r="BA17" s="22">
        <v>0.54311094519924996</v>
      </c>
      <c r="BB17" s="22">
        <v>0.73898146252705499</v>
      </c>
      <c r="BC17" s="22"/>
      <c r="BD17" s="22">
        <v>0.55645833145087198</v>
      </c>
      <c r="BE17" s="22">
        <v>0.55258641776325201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E22"/>
  <sheetViews>
    <sheetView showGridLines="0" topLeftCell="A5" workbookViewId="0">
      <pane xSplit="2" topLeftCell="AO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6.8428976167726405E-2</v>
      </c>
      <c r="D9" s="17">
        <v>5.3564394382795498E-2</v>
      </c>
      <c r="E9" s="17">
        <v>7.7492674160926797E-2</v>
      </c>
      <c r="F9" s="17"/>
      <c r="G9" s="17">
        <v>0.110006661684682</v>
      </c>
      <c r="H9" s="17">
        <v>7.8544595122028701E-2</v>
      </c>
      <c r="I9" s="17">
        <v>4.6122408184237802E-2</v>
      </c>
      <c r="J9" s="17">
        <v>9.5183607409642407E-2</v>
      </c>
      <c r="K9" s="17">
        <v>5.3640315428235802E-2</v>
      </c>
      <c r="L9" s="17">
        <v>0</v>
      </c>
      <c r="M9" s="17"/>
      <c r="N9" s="17">
        <v>5.5590262541781503E-2</v>
      </c>
      <c r="O9" s="17">
        <v>4.2361704708332303E-2</v>
      </c>
      <c r="P9" s="17">
        <v>9.2379088909935E-2</v>
      </c>
      <c r="Q9" s="17">
        <v>0.16000737128255399</v>
      </c>
      <c r="R9" s="17"/>
      <c r="S9" s="17">
        <v>4.1666666666666699E-2</v>
      </c>
      <c r="T9" s="17">
        <v>0.114285714285714</v>
      </c>
      <c r="U9" s="17">
        <v>2.9411764705882401E-2</v>
      </c>
      <c r="V9" s="17">
        <v>7.9365079365079402E-2</v>
      </c>
      <c r="W9" s="17">
        <v>8.4745762711864403E-2</v>
      </c>
      <c r="X9" s="17">
        <v>7.5949367088607597E-2</v>
      </c>
      <c r="Y9" s="17">
        <v>4.2857142857142899E-2</v>
      </c>
      <c r="Z9" s="17">
        <v>6.9767441860465101E-2</v>
      </c>
      <c r="AA9" s="17">
        <v>6.6666666666666693E-2</v>
      </c>
      <c r="AB9" s="17"/>
      <c r="AC9" s="17">
        <v>7.1679449315962193E-2</v>
      </c>
      <c r="AD9" s="17">
        <v>5.5096704956532502E-2</v>
      </c>
      <c r="AE9" s="17">
        <v>7.6648409239521695E-2</v>
      </c>
      <c r="AF9" s="17"/>
      <c r="AG9" s="17">
        <v>4.5523883731520803E-2</v>
      </c>
      <c r="AH9" s="17">
        <v>9.03864427573699E-2</v>
      </c>
      <c r="AI9" s="17">
        <v>6.3415496094718193E-2</v>
      </c>
      <c r="AJ9" s="17">
        <v>0</v>
      </c>
      <c r="AK9" s="17">
        <v>4.16897959566883E-2</v>
      </c>
      <c r="AL9" s="17"/>
      <c r="AM9" s="17">
        <v>6.6729863003863493E-2</v>
      </c>
      <c r="AN9" s="17">
        <v>7.9095211801397697E-2</v>
      </c>
      <c r="AO9" s="17">
        <v>5.18169903152466E-2</v>
      </c>
      <c r="AP9" s="17">
        <v>6.6065597010886698E-2</v>
      </c>
      <c r="AQ9" s="17">
        <v>4.6650534851308698E-2</v>
      </c>
      <c r="AR9" s="17"/>
      <c r="AS9" s="17">
        <v>8.6753002858965297E-2</v>
      </c>
      <c r="AT9" s="17">
        <v>4.3227638939121502E-2</v>
      </c>
      <c r="AU9" s="17">
        <v>8.9515262431398498E-2</v>
      </c>
      <c r="AV9" s="17">
        <v>6.5616289953947304E-2</v>
      </c>
      <c r="AW9" s="17"/>
      <c r="AX9" s="17">
        <v>6.6004738552639594E-2</v>
      </c>
      <c r="AY9" s="17"/>
      <c r="AZ9" s="17">
        <v>9.6563004185649295E-2</v>
      </c>
      <c r="BA9" s="17">
        <v>5.2983497919231903E-2</v>
      </c>
      <c r="BB9" s="17">
        <v>4.89342576148366E-2</v>
      </c>
      <c r="BC9" s="17"/>
      <c r="BD9" s="17">
        <v>8.4680589308671395E-2</v>
      </c>
      <c r="BE9" s="17">
        <v>4.8068626100554603E-2</v>
      </c>
    </row>
    <row r="10" spans="2:57" x14ac:dyDescent="0.35">
      <c r="B10" s="18" t="s">
        <v>106</v>
      </c>
      <c r="C10" s="17">
        <v>0.15895876426677299</v>
      </c>
      <c r="D10" s="17">
        <v>0.147114891943362</v>
      </c>
      <c r="E10" s="17">
        <v>0.164440801796299</v>
      </c>
      <c r="F10" s="17"/>
      <c r="G10" s="17">
        <v>0.136390518787216</v>
      </c>
      <c r="H10" s="17">
        <v>0.20436419579552501</v>
      </c>
      <c r="I10" s="17">
        <v>0.15516019871817999</v>
      </c>
      <c r="J10" s="17">
        <v>9.5844646978436907E-2</v>
      </c>
      <c r="K10" s="17">
        <v>0.153544931091676</v>
      </c>
      <c r="L10" s="17">
        <v>0.20253671010684901</v>
      </c>
      <c r="M10" s="17"/>
      <c r="N10" s="17">
        <v>0.131089125369697</v>
      </c>
      <c r="O10" s="17">
        <v>0.20569025916984601</v>
      </c>
      <c r="P10" s="17">
        <v>0.16771036267820599</v>
      </c>
      <c r="Q10" s="17">
        <v>0.15129012931589</v>
      </c>
      <c r="R10" s="17"/>
      <c r="S10" s="17">
        <v>0.17499999999999999</v>
      </c>
      <c r="T10" s="17">
        <v>0.161904761904762</v>
      </c>
      <c r="U10" s="17">
        <v>0.20588235294117599</v>
      </c>
      <c r="V10" s="17">
        <v>0.126984126984127</v>
      </c>
      <c r="W10" s="17">
        <v>0.20338983050847501</v>
      </c>
      <c r="X10" s="17">
        <v>0.151898734177215</v>
      </c>
      <c r="Y10" s="17">
        <v>0.17142857142857101</v>
      </c>
      <c r="Z10" s="17">
        <v>0.13953488372093001</v>
      </c>
      <c r="AA10" s="17">
        <v>0.1</v>
      </c>
      <c r="AB10" s="17"/>
      <c r="AC10" s="17">
        <v>0.12026346062198</v>
      </c>
      <c r="AD10" s="17">
        <v>0.169219727009008</v>
      </c>
      <c r="AE10" s="17">
        <v>0.163239935135328</v>
      </c>
      <c r="AF10" s="17"/>
      <c r="AG10" s="17">
        <v>0.12970946291685501</v>
      </c>
      <c r="AH10" s="17">
        <v>0.16457556586514199</v>
      </c>
      <c r="AI10" s="17">
        <v>0.279509634991846</v>
      </c>
      <c r="AJ10" s="17">
        <v>0</v>
      </c>
      <c r="AK10" s="17">
        <v>0.18829671933287301</v>
      </c>
      <c r="AL10" s="17"/>
      <c r="AM10" s="17">
        <v>0.16404322043515099</v>
      </c>
      <c r="AN10" s="17">
        <v>0.151161653522186</v>
      </c>
      <c r="AO10" s="17">
        <v>0.16425876213371499</v>
      </c>
      <c r="AP10" s="17">
        <v>0.15479018468592401</v>
      </c>
      <c r="AQ10" s="17">
        <v>0.17189023579825</v>
      </c>
      <c r="AR10" s="17"/>
      <c r="AS10" s="17">
        <v>0.14352327584421801</v>
      </c>
      <c r="AT10" s="17">
        <v>0.15646610181923901</v>
      </c>
      <c r="AU10" s="17">
        <v>0.159616679499511</v>
      </c>
      <c r="AV10" s="17">
        <v>0.190562193201783</v>
      </c>
      <c r="AW10" s="17"/>
      <c r="AX10" s="17">
        <v>0.158620463139235</v>
      </c>
      <c r="AY10" s="17"/>
      <c r="AZ10" s="17">
        <v>0.17852365243750001</v>
      </c>
      <c r="BA10" s="17">
        <v>0.178831283808534</v>
      </c>
      <c r="BB10" s="17">
        <v>0.119723442643136</v>
      </c>
      <c r="BC10" s="17"/>
      <c r="BD10" s="17">
        <v>0.17300536284658899</v>
      </c>
      <c r="BE10" s="17">
        <v>0.143658253166497</v>
      </c>
    </row>
    <row r="11" spans="2:57" x14ac:dyDescent="0.35">
      <c r="B11" s="18" t="s">
        <v>105</v>
      </c>
      <c r="C11" s="17">
        <v>0.230148529725894</v>
      </c>
      <c r="D11" s="17">
        <v>0.210559001868106</v>
      </c>
      <c r="E11" s="17">
        <v>0.24275138525057599</v>
      </c>
      <c r="F11" s="17"/>
      <c r="G11" s="17">
        <v>0.215089905303882</v>
      </c>
      <c r="H11" s="17">
        <v>0.21298690201620099</v>
      </c>
      <c r="I11" s="17">
        <v>0.22922244595928601</v>
      </c>
      <c r="J11" s="17">
        <v>0.22900442788122899</v>
      </c>
      <c r="K11" s="17">
        <v>0.221099273094713</v>
      </c>
      <c r="L11" s="17">
        <v>0.37878925782601403</v>
      </c>
      <c r="M11" s="17"/>
      <c r="N11" s="17">
        <v>0.229235737473932</v>
      </c>
      <c r="O11" s="17">
        <v>0.221986556208704</v>
      </c>
      <c r="P11" s="17">
        <v>0.25845117611388602</v>
      </c>
      <c r="Q11" s="17">
        <v>0.22961182359948701</v>
      </c>
      <c r="R11" s="17"/>
      <c r="S11" s="17">
        <v>0.27500000000000002</v>
      </c>
      <c r="T11" s="17">
        <v>0.2</v>
      </c>
      <c r="U11" s="17">
        <v>0.20588235294117599</v>
      </c>
      <c r="V11" s="17">
        <v>0.30158730158730201</v>
      </c>
      <c r="W11" s="17">
        <v>0.22033898305084701</v>
      </c>
      <c r="X11" s="17">
        <v>0.20253164556962</v>
      </c>
      <c r="Y11" s="17">
        <v>0.214285714285714</v>
      </c>
      <c r="Z11" s="17">
        <v>0.32558139534883701</v>
      </c>
      <c r="AA11" s="17">
        <v>0.17777777777777801</v>
      </c>
      <c r="AB11" s="17"/>
      <c r="AC11" s="17">
        <v>0.26914410764727797</v>
      </c>
      <c r="AD11" s="17">
        <v>0.20884425556317501</v>
      </c>
      <c r="AE11" s="17">
        <v>0.245907624308213</v>
      </c>
      <c r="AF11" s="17"/>
      <c r="AG11" s="17">
        <v>0.25226379095677198</v>
      </c>
      <c r="AH11" s="17">
        <v>0.223800450753391</v>
      </c>
      <c r="AI11" s="17">
        <v>0.16662657774383699</v>
      </c>
      <c r="AJ11" s="17">
        <v>0</v>
      </c>
      <c r="AK11" s="17">
        <v>0.195447771377393</v>
      </c>
      <c r="AL11" s="17"/>
      <c r="AM11" s="17">
        <v>0.29242515324122498</v>
      </c>
      <c r="AN11" s="17">
        <v>0.24137137767414299</v>
      </c>
      <c r="AO11" s="17">
        <v>0.24819093286268601</v>
      </c>
      <c r="AP11" s="17">
        <v>0.185987642198986</v>
      </c>
      <c r="AQ11" s="17">
        <v>0.21993423452275901</v>
      </c>
      <c r="AR11" s="17"/>
      <c r="AS11" s="17">
        <v>0.25736287177809902</v>
      </c>
      <c r="AT11" s="17">
        <v>0.205990313078624</v>
      </c>
      <c r="AU11" s="17">
        <v>0.21771536815402801</v>
      </c>
      <c r="AV11" s="17">
        <v>0.25684194719055597</v>
      </c>
      <c r="AW11" s="17"/>
      <c r="AX11" s="17">
        <v>0.226758929592625</v>
      </c>
      <c r="AY11" s="17"/>
      <c r="AZ11" s="17">
        <v>0.20619292025538599</v>
      </c>
      <c r="BA11" s="17">
        <v>0.242333468534562</v>
      </c>
      <c r="BB11" s="17">
        <v>0.23081071168446199</v>
      </c>
      <c r="BC11" s="17"/>
      <c r="BD11" s="17">
        <v>0.23453345715752599</v>
      </c>
      <c r="BE11" s="17">
        <v>0.23409897835211299</v>
      </c>
    </row>
    <row r="12" spans="2:57" x14ac:dyDescent="0.35">
      <c r="B12" s="18" t="s">
        <v>104</v>
      </c>
      <c r="C12" s="17">
        <v>0.37042293019439598</v>
      </c>
      <c r="D12" s="17">
        <v>0.37282161194552399</v>
      </c>
      <c r="E12" s="17">
        <v>0.36828287224311701</v>
      </c>
      <c r="F12" s="17"/>
      <c r="G12" s="17">
        <v>0.34344111233452501</v>
      </c>
      <c r="H12" s="17">
        <v>0.318814083957215</v>
      </c>
      <c r="I12" s="17">
        <v>0.37154570283800598</v>
      </c>
      <c r="J12" s="17">
        <v>0.43324813894377701</v>
      </c>
      <c r="K12" s="17">
        <v>0.43575804023201298</v>
      </c>
      <c r="L12" s="17">
        <v>0.30831735486708001</v>
      </c>
      <c r="M12" s="17"/>
      <c r="N12" s="17">
        <v>0.41584248975254101</v>
      </c>
      <c r="O12" s="17">
        <v>0.32493341152314797</v>
      </c>
      <c r="P12" s="17">
        <v>0.33582695234725102</v>
      </c>
      <c r="Q12" s="17">
        <v>0.32596945320612097</v>
      </c>
      <c r="R12" s="17"/>
      <c r="S12" s="17">
        <v>0.27500000000000002</v>
      </c>
      <c r="T12" s="17">
        <v>0.32380952380952399</v>
      </c>
      <c r="U12" s="17">
        <v>0.38235294117647101</v>
      </c>
      <c r="V12" s="17">
        <v>0.39682539682539703</v>
      </c>
      <c r="W12" s="17">
        <v>0.37288135593220301</v>
      </c>
      <c r="X12" s="17">
        <v>0.392405063291139</v>
      </c>
      <c r="Y12" s="17">
        <v>0.47142857142857097</v>
      </c>
      <c r="Z12" s="17">
        <v>0.32558139534883701</v>
      </c>
      <c r="AA12" s="17">
        <v>0.43333333333333302</v>
      </c>
      <c r="AB12" s="17"/>
      <c r="AC12" s="17">
        <v>0.41229082860664401</v>
      </c>
      <c r="AD12" s="17">
        <v>0.35875828602656001</v>
      </c>
      <c r="AE12" s="17">
        <v>0.36071321591608602</v>
      </c>
      <c r="AF12" s="17"/>
      <c r="AG12" s="17">
        <v>0.41265429904156398</v>
      </c>
      <c r="AH12" s="17">
        <v>0.35386248758481298</v>
      </c>
      <c r="AI12" s="17">
        <v>0.39461669328618698</v>
      </c>
      <c r="AJ12" s="17">
        <v>0.37352596106910102</v>
      </c>
      <c r="AK12" s="17">
        <v>0.39768086717175399</v>
      </c>
      <c r="AL12" s="17"/>
      <c r="AM12" s="17">
        <v>0.31584612825325598</v>
      </c>
      <c r="AN12" s="17">
        <v>0.364299021501167</v>
      </c>
      <c r="AO12" s="17">
        <v>0.379346949415655</v>
      </c>
      <c r="AP12" s="17">
        <v>0.37365028949624501</v>
      </c>
      <c r="AQ12" s="17">
        <v>0.47153553716697799</v>
      </c>
      <c r="AR12" s="17"/>
      <c r="AS12" s="17">
        <v>0.35361378438125601</v>
      </c>
      <c r="AT12" s="17">
        <v>0.39334767600192999</v>
      </c>
      <c r="AU12" s="17">
        <v>0.383150597102146</v>
      </c>
      <c r="AV12" s="17">
        <v>0.32816909245744003</v>
      </c>
      <c r="AW12" s="17"/>
      <c r="AX12" s="17">
        <v>0.37870819660772098</v>
      </c>
      <c r="AY12" s="17"/>
      <c r="AZ12" s="17">
        <v>0.34713419945886598</v>
      </c>
      <c r="BA12" s="17">
        <v>0.33877269938503501</v>
      </c>
      <c r="BB12" s="17">
        <v>0.43557080495621298</v>
      </c>
      <c r="BC12" s="17"/>
      <c r="BD12" s="17">
        <v>0.36028466391640801</v>
      </c>
      <c r="BE12" s="17">
        <v>0.37806463307414201</v>
      </c>
    </row>
    <row r="13" spans="2:57" x14ac:dyDescent="0.35">
      <c r="B13" s="18" t="s">
        <v>103</v>
      </c>
      <c r="C13" s="17">
        <v>0.14710827778114</v>
      </c>
      <c r="D13" s="17">
        <v>0.196799919454925</v>
      </c>
      <c r="E13" s="17">
        <v>0.118576002876092</v>
      </c>
      <c r="F13" s="17"/>
      <c r="G13" s="17">
        <v>0.138267432495395</v>
      </c>
      <c r="H13" s="17">
        <v>0.17556315753897</v>
      </c>
      <c r="I13" s="17">
        <v>0.181319338289647</v>
      </c>
      <c r="J13" s="17">
        <v>0.118363271255034</v>
      </c>
      <c r="K13" s="17">
        <v>0.103871954118942</v>
      </c>
      <c r="L13" s="17">
        <v>5.6358847490437E-2</v>
      </c>
      <c r="M13" s="17"/>
      <c r="N13" s="17">
        <v>0.14147091962019001</v>
      </c>
      <c r="O13" s="17">
        <v>0.19433823424062399</v>
      </c>
      <c r="P13" s="17">
        <v>0.11247000339949</v>
      </c>
      <c r="Q13" s="17">
        <v>0.103489093628841</v>
      </c>
      <c r="R13" s="17"/>
      <c r="S13" s="17">
        <v>0.20833333333333301</v>
      </c>
      <c r="T13" s="17">
        <v>0.15238095238095201</v>
      </c>
      <c r="U13" s="17">
        <v>0.14705882352941199</v>
      </c>
      <c r="V13" s="17">
        <v>6.3492063492063502E-2</v>
      </c>
      <c r="W13" s="17">
        <v>0.11864406779661001</v>
      </c>
      <c r="X13" s="17">
        <v>0.164556962025316</v>
      </c>
      <c r="Y13" s="17">
        <v>8.5714285714285701E-2</v>
      </c>
      <c r="Z13" s="17">
        <v>0.116279069767442</v>
      </c>
      <c r="AA13" s="17">
        <v>0.2</v>
      </c>
      <c r="AB13" s="17"/>
      <c r="AC13" s="17">
        <v>9.4488854010578105E-2</v>
      </c>
      <c r="AD13" s="17">
        <v>0.187519213126178</v>
      </c>
      <c r="AE13" s="17">
        <v>0.127834622222395</v>
      </c>
      <c r="AF13" s="17"/>
      <c r="AG13" s="17">
        <v>0.14587296967098901</v>
      </c>
      <c r="AH13" s="17">
        <v>0.15046546362298999</v>
      </c>
      <c r="AI13" s="17">
        <v>7.7103540333742102E-2</v>
      </c>
      <c r="AJ13" s="17">
        <v>0.42283614938640601</v>
      </c>
      <c r="AK13" s="17">
        <v>0.110264971215428</v>
      </c>
      <c r="AL13" s="17"/>
      <c r="AM13" s="17">
        <v>0.14255096742523099</v>
      </c>
      <c r="AN13" s="17">
        <v>0.15657714132662501</v>
      </c>
      <c r="AO13" s="17">
        <v>0.14047912249925401</v>
      </c>
      <c r="AP13" s="17">
        <v>0.17032145142663799</v>
      </c>
      <c r="AQ13" s="17">
        <v>8.9989457660703501E-2</v>
      </c>
      <c r="AR13" s="17"/>
      <c r="AS13" s="17">
        <v>0.119451900842951</v>
      </c>
      <c r="AT13" s="17">
        <v>0.18133247076938699</v>
      </c>
      <c r="AU13" s="17">
        <v>0.123400375650109</v>
      </c>
      <c r="AV13" s="17">
        <v>0.14876925771559801</v>
      </c>
      <c r="AW13" s="17"/>
      <c r="AX13" s="17">
        <v>0.147422587379999</v>
      </c>
      <c r="AY13" s="17"/>
      <c r="AZ13" s="17">
        <v>0.14338687713224799</v>
      </c>
      <c r="BA13" s="17">
        <v>0.172287112675237</v>
      </c>
      <c r="BB13" s="17">
        <v>0.129019226579141</v>
      </c>
      <c r="BC13" s="17"/>
      <c r="BD13" s="17">
        <v>0.11990304594793499</v>
      </c>
      <c r="BE13" s="17">
        <v>0.183962594699149</v>
      </c>
    </row>
    <row r="14" spans="2:57" x14ac:dyDescent="0.35">
      <c r="B14" s="18" t="s">
        <v>81</v>
      </c>
      <c r="C14" s="17">
        <v>2.4932521864070498E-2</v>
      </c>
      <c r="D14" s="17">
        <v>1.91401804052878E-2</v>
      </c>
      <c r="E14" s="17">
        <v>2.8456263672989101E-2</v>
      </c>
      <c r="F14" s="17"/>
      <c r="G14" s="17">
        <v>5.6804369394300301E-2</v>
      </c>
      <c r="H14" s="17">
        <v>9.7270655700616507E-3</v>
      </c>
      <c r="I14" s="17">
        <v>1.66299060106435E-2</v>
      </c>
      <c r="J14" s="17">
        <v>2.83559075318798E-2</v>
      </c>
      <c r="K14" s="17">
        <v>3.2085486034420602E-2</v>
      </c>
      <c r="L14" s="17">
        <v>5.3997829709620498E-2</v>
      </c>
      <c r="M14" s="17"/>
      <c r="N14" s="17">
        <v>2.6771465241859398E-2</v>
      </c>
      <c r="O14" s="17">
        <v>1.0689834149347001E-2</v>
      </c>
      <c r="P14" s="17">
        <v>3.31624165512324E-2</v>
      </c>
      <c r="Q14" s="17">
        <v>2.9632128967106899E-2</v>
      </c>
      <c r="R14" s="17"/>
      <c r="S14" s="17">
        <v>2.5000000000000001E-2</v>
      </c>
      <c r="T14" s="17">
        <v>4.7619047619047603E-2</v>
      </c>
      <c r="U14" s="17">
        <v>2.9411764705882401E-2</v>
      </c>
      <c r="V14" s="17">
        <v>3.17460317460318E-2</v>
      </c>
      <c r="W14" s="17">
        <v>0</v>
      </c>
      <c r="X14" s="17">
        <v>1.26582278481013E-2</v>
      </c>
      <c r="Y14" s="17">
        <v>1.4285714285714299E-2</v>
      </c>
      <c r="Z14" s="17">
        <v>2.32558139534884E-2</v>
      </c>
      <c r="AA14" s="17">
        <v>2.2222222222222199E-2</v>
      </c>
      <c r="AB14" s="17"/>
      <c r="AC14" s="17">
        <v>3.21332997975576E-2</v>
      </c>
      <c r="AD14" s="17">
        <v>2.0561813318547398E-2</v>
      </c>
      <c r="AE14" s="17">
        <v>2.5656193178456601E-2</v>
      </c>
      <c r="AF14" s="17"/>
      <c r="AG14" s="17">
        <v>1.39755936822979E-2</v>
      </c>
      <c r="AH14" s="17">
        <v>1.69095894162943E-2</v>
      </c>
      <c r="AI14" s="17">
        <v>1.8728057549669701E-2</v>
      </c>
      <c r="AJ14" s="17">
        <v>0.20363788954449299</v>
      </c>
      <c r="AK14" s="17">
        <v>6.6619874945863702E-2</v>
      </c>
      <c r="AL14" s="17"/>
      <c r="AM14" s="17">
        <v>1.84046676412731E-2</v>
      </c>
      <c r="AN14" s="17">
        <v>7.4955941744816196E-3</v>
      </c>
      <c r="AO14" s="17">
        <v>1.59072427734432E-2</v>
      </c>
      <c r="AP14" s="17">
        <v>4.9184835181320302E-2</v>
      </c>
      <c r="AQ14" s="17">
        <v>0</v>
      </c>
      <c r="AR14" s="17"/>
      <c r="AS14" s="17">
        <v>3.9295164294511201E-2</v>
      </c>
      <c r="AT14" s="17">
        <v>1.9635799391698801E-2</v>
      </c>
      <c r="AU14" s="17">
        <v>2.66017171628069E-2</v>
      </c>
      <c r="AV14" s="17">
        <v>1.00412194806746E-2</v>
      </c>
      <c r="AW14" s="17"/>
      <c r="AX14" s="17">
        <v>2.24850847277809E-2</v>
      </c>
      <c r="AY14" s="17"/>
      <c r="AZ14" s="17">
        <v>2.8199346530349001E-2</v>
      </c>
      <c r="BA14" s="17">
        <v>1.47919376774E-2</v>
      </c>
      <c r="BB14" s="17">
        <v>3.59415565222116E-2</v>
      </c>
      <c r="BC14" s="17"/>
      <c r="BD14" s="17">
        <v>2.75928808228704E-2</v>
      </c>
      <c r="BE14" s="17">
        <v>1.21469146075444E-2</v>
      </c>
    </row>
    <row r="15" spans="2:57" x14ac:dyDescent="0.35">
      <c r="B15" s="18" t="s">
        <v>109</v>
      </c>
      <c r="C15" s="21">
        <v>0.227387740434499</v>
      </c>
      <c r="D15" s="21">
        <v>0.200679286326158</v>
      </c>
      <c r="E15" s="21">
        <v>0.241933475957226</v>
      </c>
      <c r="F15" s="21"/>
      <c r="G15" s="21">
        <v>0.24639718047189799</v>
      </c>
      <c r="H15" s="21">
        <v>0.282908790917553</v>
      </c>
      <c r="I15" s="21">
        <v>0.201282606902418</v>
      </c>
      <c r="J15" s="21">
        <v>0.19102825438807899</v>
      </c>
      <c r="K15" s="21">
        <v>0.20718524651991199</v>
      </c>
      <c r="L15" s="21">
        <v>0.20253671010684901</v>
      </c>
      <c r="M15" s="21"/>
      <c r="N15" s="21">
        <v>0.18667938791147901</v>
      </c>
      <c r="O15" s="21">
        <v>0.24805196387817799</v>
      </c>
      <c r="P15" s="21">
        <v>0.26008945158814101</v>
      </c>
      <c r="Q15" s="21">
        <v>0.31129750059844402</v>
      </c>
      <c r="R15" s="21"/>
      <c r="S15" s="21">
        <v>0.21666666666666701</v>
      </c>
      <c r="T15" s="21">
        <v>0.27619047619047599</v>
      </c>
      <c r="U15" s="21">
        <v>0.23529411764705899</v>
      </c>
      <c r="V15" s="21">
        <v>0.206349206349206</v>
      </c>
      <c r="W15" s="21">
        <v>0.28813559322033899</v>
      </c>
      <c r="X15" s="21">
        <v>0.227848101265823</v>
      </c>
      <c r="Y15" s="21">
        <v>0.214285714285714</v>
      </c>
      <c r="Z15" s="21">
        <v>0.209302325581395</v>
      </c>
      <c r="AA15" s="21">
        <v>0.16666666666666699</v>
      </c>
      <c r="AB15" s="21"/>
      <c r="AC15" s="21">
        <v>0.191942909937942</v>
      </c>
      <c r="AD15" s="21">
        <v>0.22431643196554099</v>
      </c>
      <c r="AE15" s="21">
        <v>0.23988834437484999</v>
      </c>
      <c r="AF15" s="21"/>
      <c r="AG15" s="21">
        <v>0.175233346648376</v>
      </c>
      <c r="AH15" s="21">
        <v>0.254962008622512</v>
      </c>
      <c r="AI15" s="21">
        <v>0.34292513108656397</v>
      </c>
      <c r="AJ15" s="21">
        <v>0</v>
      </c>
      <c r="AK15" s="21">
        <v>0.22998651528956099</v>
      </c>
      <c r="AL15" s="21"/>
      <c r="AM15" s="21">
        <v>0.23077308343901501</v>
      </c>
      <c r="AN15" s="21">
        <v>0.230256865323584</v>
      </c>
      <c r="AO15" s="21">
        <v>0.21607575244896099</v>
      </c>
      <c r="AP15" s="21">
        <v>0.220855781696811</v>
      </c>
      <c r="AQ15" s="21">
        <v>0.21854077064955901</v>
      </c>
      <c r="AR15" s="21"/>
      <c r="AS15" s="21">
        <v>0.23027627870318301</v>
      </c>
      <c r="AT15" s="21">
        <v>0.19969374075835999</v>
      </c>
      <c r="AU15" s="21">
        <v>0.24913194193091001</v>
      </c>
      <c r="AV15" s="21">
        <v>0.25617848315573</v>
      </c>
      <c r="AW15" s="21"/>
      <c r="AX15" s="21">
        <v>0.224625201691875</v>
      </c>
      <c r="AY15" s="21"/>
      <c r="AZ15" s="21">
        <v>0.27508665662315002</v>
      </c>
      <c r="BA15" s="21">
        <v>0.23181478172776601</v>
      </c>
      <c r="BB15" s="21">
        <v>0.168657700257973</v>
      </c>
      <c r="BC15" s="21"/>
      <c r="BD15" s="21">
        <v>0.25768595215526102</v>
      </c>
      <c r="BE15" s="21">
        <v>0.19172687926705201</v>
      </c>
    </row>
    <row r="16" spans="2:57" x14ac:dyDescent="0.35">
      <c r="B16" s="18" t="s">
        <v>108</v>
      </c>
      <c r="C16" s="21">
        <v>0.51753120797553598</v>
      </c>
      <c r="D16" s="21">
        <v>0.56962153140044902</v>
      </c>
      <c r="E16" s="21">
        <v>0.486858875119208</v>
      </c>
      <c r="F16" s="21"/>
      <c r="G16" s="21">
        <v>0.48170854482991898</v>
      </c>
      <c r="H16" s="21">
        <v>0.49437724149618401</v>
      </c>
      <c r="I16" s="21">
        <v>0.552865041127653</v>
      </c>
      <c r="J16" s="21">
        <v>0.55161141019881099</v>
      </c>
      <c r="K16" s="21">
        <v>0.53962999435095405</v>
      </c>
      <c r="L16" s="21">
        <v>0.36467620235751702</v>
      </c>
      <c r="M16" s="21"/>
      <c r="N16" s="21">
        <v>0.55731340937273099</v>
      </c>
      <c r="O16" s="21">
        <v>0.51927164576377105</v>
      </c>
      <c r="P16" s="21">
        <v>0.448296955746741</v>
      </c>
      <c r="Q16" s="21">
        <v>0.42945854683496199</v>
      </c>
      <c r="R16" s="21"/>
      <c r="S16" s="21">
        <v>0.483333333333333</v>
      </c>
      <c r="T16" s="21">
        <v>0.476190476190476</v>
      </c>
      <c r="U16" s="21">
        <v>0.52941176470588203</v>
      </c>
      <c r="V16" s="21">
        <v>0.46031746031746001</v>
      </c>
      <c r="W16" s="21">
        <v>0.49152542372881303</v>
      </c>
      <c r="X16" s="21">
        <v>0.556962025316456</v>
      </c>
      <c r="Y16" s="21">
        <v>0.55714285714285705</v>
      </c>
      <c r="Z16" s="21">
        <v>0.44186046511627902</v>
      </c>
      <c r="AA16" s="21">
        <v>0.63333333333333297</v>
      </c>
      <c r="AB16" s="21"/>
      <c r="AC16" s="21">
        <v>0.50677968261722195</v>
      </c>
      <c r="AD16" s="21">
        <v>0.54627749915273704</v>
      </c>
      <c r="AE16" s="21">
        <v>0.48854783813848102</v>
      </c>
      <c r="AF16" s="21"/>
      <c r="AG16" s="21">
        <v>0.55852726871255298</v>
      </c>
      <c r="AH16" s="21">
        <v>0.50432795120780205</v>
      </c>
      <c r="AI16" s="21">
        <v>0.47172023361992899</v>
      </c>
      <c r="AJ16" s="21">
        <v>0.79636211045550698</v>
      </c>
      <c r="AK16" s="21">
        <v>0.50794583838718199</v>
      </c>
      <c r="AL16" s="21"/>
      <c r="AM16" s="21">
        <v>0.45839709567848702</v>
      </c>
      <c r="AN16" s="21">
        <v>0.52087616282779203</v>
      </c>
      <c r="AO16" s="21">
        <v>0.51982607191490904</v>
      </c>
      <c r="AP16" s="21">
        <v>0.54397174092288303</v>
      </c>
      <c r="AQ16" s="21">
        <v>0.56152499482768203</v>
      </c>
      <c r="AR16" s="21"/>
      <c r="AS16" s="21">
        <v>0.473065685224207</v>
      </c>
      <c r="AT16" s="21">
        <v>0.57468014677131696</v>
      </c>
      <c r="AU16" s="21">
        <v>0.50655097275225502</v>
      </c>
      <c r="AV16" s="21">
        <v>0.47693835017303798</v>
      </c>
      <c r="AW16" s="21"/>
      <c r="AX16" s="21">
        <v>0.52613078398771995</v>
      </c>
      <c r="AY16" s="21"/>
      <c r="AZ16" s="21">
        <v>0.49052107659111499</v>
      </c>
      <c r="BA16" s="21">
        <v>0.51105981206027296</v>
      </c>
      <c r="BB16" s="21">
        <v>0.56459003153535403</v>
      </c>
      <c r="BC16" s="21"/>
      <c r="BD16" s="21">
        <v>0.480187709864343</v>
      </c>
      <c r="BE16" s="21">
        <v>0.56202722777328995</v>
      </c>
    </row>
    <row r="17" spans="2:57" x14ac:dyDescent="0.35">
      <c r="B17" s="18" t="s">
        <v>110</v>
      </c>
      <c r="C17" s="22">
        <v>0.29014346754103598</v>
      </c>
      <c r="D17" s="22">
        <v>0.36894224507429102</v>
      </c>
      <c r="E17" s="22">
        <v>0.244925399161982</v>
      </c>
      <c r="F17" s="22"/>
      <c r="G17" s="22">
        <v>0.235311364358021</v>
      </c>
      <c r="H17" s="22">
        <v>0.21146845057863101</v>
      </c>
      <c r="I17" s="22">
        <v>0.351582434225235</v>
      </c>
      <c r="J17" s="22">
        <v>0.36058315581073203</v>
      </c>
      <c r="K17" s="22">
        <v>0.332444747831042</v>
      </c>
      <c r="L17" s="22">
        <v>0.16213949225066801</v>
      </c>
      <c r="M17" s="22"/>
      <c r="N17" s="22">
        <v>0.37063402146125202</v>
      </c>
      <c r="O17" s="22">
        <v>0.27121968188559398</v>
      </c>
      <c r="P17" s="22">
        <v>0.18820750415859999</v>
      </c>
      <c r="Q17" s="22">
        <v>0.11816104623651801</v>
      </c>
      <c r="R17" s="22"/>
      <c r="S17" s="22">
        <v>0.266666666666667</v>
      </c>
      <c r="T17" s="22">
        <v>0.2</v>
      </c>
      <c r="U17" s="22">
        <v>0.29411764705882398</v>
      </c>
      <c r="V17" s="22">
        <v>0.25396825396825401</v>
      </c>
      <c r="W17" s="22">
        <v>0.20338983050847401</v>
      </c>
      <c r="X17" s="22">
        <v>0.329113924050633</v>
      </c>
      <c r="Y17" s="22">
        <v>0.34285714285714303</v>
      </c>
      <c r="Z17" s="22">
        <v>0.232558139534884</v>
      </c>
      <c r="AA17" s="22">
        <v>0.46666666666666701</v>
      </c>
      <c r="AB17" s="22"/>
      <c r="AC17" s="22">
        <v>0.31483677267928001</v>
      </c>
      <c r="AD17" s="22">
        <v>0.32196106718719703</v>
      </c>
      <c r="AE17" s="22">
        <v>0.248659493763631</v>
      </c>
      <c r="AF17" s="22"/>
      <c r="AG17" s="22">
        <v>0.38329392206417701</v>
      </c>
      <c r="AH17" s="22">
        <v>0.24936594258528999</v>
      </c>
      <c r="AI17" s="22">
        <v>0.12879510253336399</v>
      </c>
      <c r="AJ17" s="22">
        <v>0.79636211045550698</v>
      </c>
      <c r="AK17" s="22">
        <v>0.277959323097621</v>
      </c>
      <c r="AL17" s="22"/>
      <c r="AM17" s="22">
        <v>0.22762401223947301</v>
      </c>
      <c r="AN17" s="22">
        <v>0.29061929750420801</v>
      </c>
      <c r="AO17" s="22">
        <v>0.30375031946594799</v>
      </c>
      <c r="AP17" s="22">
        <v>0.323115959226072</v>
      </c>
      <c r="AQ17" s="22">
        <v>0.34298422417812302</v>
      </c>
      <c r="AR17" s="22"/>
      <c r="AS17" s="22">
        <v>0.24278940652102299</v>
      </c>
      <c r="AT17" s="22">
        <v>0.37498640601295702</v>
      </c>
      <c r="AU17" s="22">
        <v>0.25741903082134499</v>
      </c>
      <c r="AV17" s="22">
        <v>0.22075986701730799</v>
      </c>
      <c r="AW17" s="22"/>
      <c r="AX17" s="22">
        <v>0.30150558229584501</v>
      </c>
      <c r="AY17" s="22"/>
      <c r="AZ17" s="22">
        <v>0.215434419967965</v>
      </c>
      <c r="BA17" s="22">
        <v>0.27924503033250703</v>
      </c>
      <c r="BB17" s="22">
        <v>0.39593233127738098</v>
      </c>
      <c r="BC17" s="22"/>
      <c r="BD17" s="22">
        <v>0.22250175770908201</v>
      </c>
      <c r="BE17" s="22">
        <v>0.370300348506238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2.3771756826581201E-2</v>
      </c>
      <c r="D9" s="17">
        <v>2.8246471938370699E-2</v>
      </c>
      <c r="E9" s="17">
        <v>2.1251921373901202E-2</v>
      </c>
      <c r="F9" s="17"/>
      <c r="G9" s="17">
        <v>2.5149927628323899E-2</v>
      </c>
      <c r="H9" s="17">
        <v>3.3481205705974799E-2</v>
      </c>
      <c r="I9" s="17">
        <v>1.6131486879328701E-2</v>
      </c>
      <c r="J9" s="17">
        <v>1.6944181263800401E-2</v>
      </c>
      <c r="K9" s="17">
        <v>3.5286257494670403E-2</v>
      </c>
      <c r="L9" s="17">
        <v>0</v>
      </c>
      <c r="M9" s="17"/>
      <c r="N9" s="17">
        <v>2.7109911003166499E-2</v>
      </c>
      <c r="O9" s="17">
        <v>1.78286299161231E-2</v>
      </c>
      <c r="P9" s="17">
        <v>3.93127126156156E-2</v>
      </c>
      <c r="Q9" s="17">
        <v>0</v>
      </c>
      <c r="R9" s="17"/>
      <c r="S9" s="17">
        <v>0</v>
      </c>
      <c r="T9" s="17">
        <v>1.9047619047619001E-2</v>
      </c>
      <c r="U9" s="17">
        <v>2.9411764705882401E-2</v>
      </c>
      <c r="V9" s="17">
        <v>4.7619047619047603E-2</v>
      </c>
      <c r="W9" s="17">
        <v>5.0847457627118599E-2</v>
      </c>
      <c r="X9" s="17">
        <v>2.53164556962025E-2</v>
      </c>
      <c r="Y9" s="17">
        <v>2.8571428571428598E-2</v>
      </c>
      <c r="Z9" s="17">
        <v>2.32558139534884E-2</v>
      </c>
      <c r="AA9" s="17">
        <v>1.1111111111111099E-2</v>
      </c>
      <c r="AB9" s="17"/>
      <c r="AC9" s="17">
        <v>2.48630023005613E-2</v>
      </c>
      <c r="AD9" s="17">
        <v>2.8052987758107901E-2</v>
      </c>
      <c r="AE9" s="17">
        <v>0</v>
      </c>
      <c r="AF9" s="17"/>
      <c r="AG9" s="17">
        <v>2.8454015202516E-2</v>
      </c>
      <c r="AH9" s="17">
        <v>2.7646822740817301E-2</v>
      </c>
      <c r="AI9" s="17">
        <v>4.2271901326397299E-2</v>
      </c>
      <c r="AJ9" s="17">
        <v>0</v>
      </c>
      <c r="AK9" s="17">
        <v>0</v>
      </c>
      <c r="AL9" s="17"/>
      <c r="AM9" s="17">
        <v>0</v>
      </c>
      <c r="AN9" s="17">
        <v>2.65809124151958E-2</v>
      </c>
      <c r="AO9" s="17">
        <v>3.1140862140495201E-2</v>
      </c>
      <c r="AP9" s="17">
        <v>2.258453000091E-2</v>
      </c>
      <c r="AQ9" s="17">
        <v>0</v>
      </c>
      <c r="AR9" s="17"/>
      <c r="AS9" s="17">
        <v>3.1852737076065299E-2</v>
      </c>
      <c r="AT9" s="17">
        <v>3.7526584938415798E-2</v>
      </c>
      <c r="AU9" s="17">
        <v>0</v>
      </c>
      <c r="AV9" s="17">
        <v>1.1311867624834099E-2</v>
      </c>
      <c r="AW9" s="17"/>
      <c r="AX9" s="17">
        <v>2.4144958634637999E-2</v>
      </c>
      <c r="AY9" s="17"/>
      <c r="AZ9" s="17">
        <v>3.2826022967520199E-2</v>
      </c>
      <c r="BA9" s="17">
        <v>2.0395414945451499E-2</v>
      </c>
      <c r="BB9" s="17">
        <v>2.0177491450876099E-2</v>
      </c>
      <c r="BC9" s="17"/>
      <c r="BD9" s="17">
        <v>3.0921436225076301E-2</v>
      </c>
      <c r="BE9" s="17">
        <v>2.32684733367279E-2</v>
      </c>
    </row>
    <row r="10" spans="2:57" x14ac:dyDescent="0.35">
      <c r="B10" s="18" t="s">
        <v>106</v>
      </c>
      <c r="C10" s="17">
        <v>0.104218905082021</v>
      </c>
      <c r="D10" s="17">
        <v>0.111133452602766</v>
      </c>
      <c r="E10" s="17">
        <v>0.100642442725887</v>
      </c>
      <c r="F10" s="17"/>
      <c r="G10" s="17">
        <v>0.143273054838612</v>
      </c>
      <c r="H10" s="17">
        <v>0.128248716804059</v>
      </c>
      <c r="I10" s="17">
        <v>0.115449016800037</v>
      </c>
      <c r="J10" s="17">
        <v>0.12235532184056</v>
      </c>
      <c r="K10" s="17">
        <v>1.7976012260299001E-2</v>
      </c>
      <c r="L10" s="17">
        <v>2.10267373666451E-2</v>
      </c>
      <c r="M10" s="17"/>
      <c r="N10" s="17">
        <v>8.7944014548869701E-2</v>
      </c>
      <c r="O10" s="17">
        <v>0.12416121181284399</v>
      </c>
      <c r="P10" s="17">
        <v>0.13567354026677</v>
      </c>
      <c r="Q10" s="17">
        <v>8.7164814536684301E-2</v>
      </c>
      <c r="R10" s="17"/>
      <c r="S10" s="17">
        <v>0.16666666666666699</v>
      </c>
      <c r="T10" s="17">
        <v>5.7142857142857099E-2</v>
      </c>
      <c r="U10" s="17">
        <v>8.8235294117647106E-2</v>
      </c>
      <c r="V10" s="17">
        <v>0.17460317460317501</v>
      </c>
      <c r="W10" s="17">
        <v>6.7796610169491497E-2</v>
      </c>
      <c r="X10" s="17">
        <v>8.8607594936708806E-2</v>
      </c>
      <c r="Y10" s="17">
        <v>5.7142857142857099E-2</v>
      </c>
      <c r="Z10" s="17">
        <v>0.13953488372093001</v>
      </c>
      <c r="AA10" s="17">
        <v>0.1</v>
      </c>
      <c r="AB10" s="17"/>
      <c r="AC10" s="17">
        <v>9.9892118525632206E-2</v>
      </c>
      <c r="AD10" s="17">
        <v>9.9946660542647697E-2</v>
      </c>
      <c r="AE10" s="17">
        <v>0.15048744745270901</v>
      </c>
      <c r="AF10" s="17"/>
      <c r="AG10" s="17">
        <v>0.10014118805189499</v>
      </c>
      <c r="AH10" s="17">
        <v>8.4549872931438494E-2</v>
      </c>
      <c r="AI10" s="17">
        <v>0.177901267383373</v>
      </c>
      <c r="AJ10" s="17">
        <v>0</v>
      </c>
      <c r="AK10" s="17">
        <v>0.105756325086035</v>
      </c>
      <c r="AL10" s="17"/>
      <c r="AM10" s="17">
        <v>0.101317350223762</v>
      </c>
      <c r="AN10" s="17">
        <v>8.6432712312337498E-2</v>
      </c>
      <c r="AO10" s="17">
        <v>9.3536030007050394E-2</v>
      </c>
      <c r="AP10" s="17">
        <v>0.13818027008633699</v>
      </c>
      <c r="AQ10" s="17">
        <v>9.4668909459060105E-2</v>
      </c>
      <c r="AR10" s="17"/>
      <c r="AS10" s="17">
        <v>7.0208797072934301E-2</v>
      </c>
      <c r="AT10" s="17">
        <v>0.10457566518840999</v>
      </c>
      <c r="AU10" s="17">
        <v>0.10600191417873001</v>
      </c>
      <c r="AV10" s="17">
        <v>0.159760760564437</v>
      </c>
      <c r="AW10" s="17"/>
      <c r="AX10" s="17">
        <v>0.105510056131407</v>
      </c>
      <c r="AY10" s="17"/>
      <c r="AZ10" s="17">
        <v>0.13624202177565201</v>
      </c>
      <c r="BA10" s="17">
        <v>0.122757926184188</v>
      </c>
      <c r="BB10" s="17">
        <v>5.4490197859876403E-2</v>
      </c>
      <c r="BC10" s="17"/>
      <c r="BD10" s="17">
        <v>8.5317440164014699E-2</v>
      </c>
      <c r="BE10" s="17">
        <v>0.13319007459648299</v>
      </c>
    </row>
    <row r="11" spans="2:57" x14ac:dyDescent="0.35">
      <c r="B11" s="18" t="s">
        <v>105</v>
      </c>
      <c r="C11" s="17">
        <v>0.183086266477306</v>
      </c>
      <c r="D11" s="17">
        <v>0.196060500340001</v>
      </c>
      <c r="E11" s="17">
        <v>0.17631689074669199</v>
      </c>
      <c r="F11" s="17"/>
      <c r="G11" s="17">
        <v>0.211731078631548</v>
      </c>
      <c r="H11" s="17">
        <v>0.15003593344857499</v>
      </c>
      <c r="I11" s="17">
        <v>0.18464503567094001</v>
      </c>
      <c r="J11" s="17">
        <v>0.19780502435259401</v>
      </c>
      <c r="K11" s="17">
        <v>0.20464980573498101</v>
      </c>
      <c r="L11" s="17">
        <v>0.18799268732128099</v>
      </c>
      <c r="M11" s="17"/>
      <c r="N11" s="17">
        <v>0.183539233724551</v>
      </c>
      <c r="O11" s="17">
        <v>0.15685676967165299</v>
      </c>
      <c r="P11" s="17">
        <v>0.159615045552331</v>
      </c>
      <c r="Q11" s="17">
        <v>0.29555689808094898</v>
      </c>
      <c r="R11" s="17"/>
      <c r="S11" s="17">
        <v>0.15</v>
      </c>
      <c r="T11" s="17">
        <v>0.2</v>
      </c>
      <c r="U11" s="17">
        <v>0.17647058823529399</v>
      </c>
      <c r="V11" s="17">
        <v>0.19047619047618999</v>
      </c>
      <c r="W11" s="17">
        <v>0.152542372881356</v>
      </c>
      <c r="X11" s="17">
        <v>0.20253164556962</v>
      </c>
      <c r="Y11" s="17">
        <v>0.2</v>
      </c>
      <c r="Z11" s="17">
        <v>0.162790697674419</v>
      </c>
      <c r="AA11" s="17">
        <v>0.2</v>
      </c>
      <c r="AB11" s="17"/>
      <c r="AC11" s="17">
        <v>0.20386027160051201</v>
      </c>
      <c r="AD11" s="17">
        <v>0.172858558284361</v>
      </c>
      <c r="AE11" s="17">
        <v>0.189574787919147</v>
      </c>
      <c r="AF11" s="17"/>
      <c r="AG11" s="17">
        <v>0.18912919249547699</v>
      </c>
      <c r="AH11" s="17">
        <v>0.19087987538720899</v>
      </c>
      <c r="AI11" s="17">
        <v>0.20262697474651101</v>
      </c>
      <c r="AJ11" s="17">
        <v>0.18883113101711901</v>
      </c>
      <c r="AK11" s="17">
        <v>0.19608300450736299</v>
      </c>
      <c r="AL11" s="17"/>
      <c r="AM11" s="17">
        <v>0.24919505831852701</v>
      </c>
      <c r="AN11" s="17">
        <v>0.25430518289276499</v>
      </c>
      <c r="AO11" s="17">
        <v>0.17195643618139</v>
      </c>
      <c r="AP11" s="17">
        <v>0.14903320081200799</v>
      </c>
      <c r="AQ11" s="17">
        <v>0.180457232167549</v>
      </c>
      <c r="AR11" s="17"/>
      <c r="AS11" s="17">
        <v>0.188948229147441</v>
      </c>
      <c r="AT11" s="17">
        <v>0.13199152306752199</v>
      </c>
      <c r="AU11" s="17">
        <v>0.232634017404386</v>
      </c>
      <c r="AV11" s="17">
        <v>0.22196662148434601</v>
      </c>
      <c r="AW11" s="17"/>
      <c r="AX11" s="17">
        <v>0.18307112112484999</v>
      </c>
      <c r="AY11" s="17"/>
      <c r="AZ11" s="17">
        <v>0.14695778549007499</v>
      </c>
      <c r="BA11" s="17">
        <v>0.21427102018555499</v>
      </c>
      <c r="BB11" s="17">
        <v>0.16976052333750299</v>
      </c>
      <c r="BC11" s="17"/>
      <c r="BD11" s="17">
        <v>0.170372192064876</v>
      </c>
      <c r="BE11" s="17">
        <v>0.189084088751374</v>
      </c>
    </row>
    <row r="12" spans="2:57" x14ac:dyDescent="0.35">
      <c r="B12" s="18" t="s">
        <v>104</v>
      </c>
      <c r="C12" s="17">
        <v>0.35589949021567602</v>
      </c>
      <c r="D12" s="17">
        <v>0.34408103242662802</v>
      </c>
      <c r="E12" s="17">
        <v>0.364523398528037</v>
      </c>
      <c r="F12" s="17"/>
      <c r="G12" s="17">
        <v>0.363396267227519</v>
      </c>
      <c r="H12" s="17">
        <v>0.30719392082179803</v>
      </c>
      <c r="I12" s="17">
        <v>0.35283265848244899</v>
      </c>
      <c r="J12" s="17">
        <v>0.30742675098280797</v>
      </c>
      <c r="K12" s="17">
        <v>0.46809602254175098</v>
      </c>
      <c r="L12" s="17">
        <v>0.46788765323009102</v>
      </c>
      <c r="M12" s="17"/>
      <c r="N12" s="17">
        <v>0.37009830513041703</v>
      </c>
      <c r="O12" s="17">
        <v>0.38361544972413197</v>
      </c>
      <c r="P12" s="17">
        <v>0.27166199845337302</v>
      </c>
      <c r="Q12" s="17">
        <v>0.34657440967687397</v>
      </c>
      <c r="R12" s="17"/>
      <c r="S12" s="17">
        <v>0.36666666666666697</v>
      </c>
      <c r="T12" s="17">
        <v>0.33333333333333298</v>
      </c>
      <c r="U12" s="17">
        <v>0.29411764705882398</v>
      </c>
      <c r="V12" s="17">
        <v>0.238095238095238</v>
      </c>
      <c r="W12" s="17">
        <v>0.42372881355932202</v>
      </c>
      <c r="X12" s="17">
        <v>0.379746835443038</v>
      </c>
      <c r="Y12" s="17">
        <v>0.38571428571428601</v>
      </c>
      <c r="Z12" s="17">
        <v>0.32558139534883701</v>
      </c>
      <c r="AA12" s="17">
        <v>0.44444444444444398</v>
      </c>
      <c r="AB12" s="17"/>
      <c r="AC12" s="17">
        <v>0.33561573457044003</v>
      </c>
      <c r="AD12" s="17">
        <v>0.36228981338574201</v>
      </c>
      <c r="AE12" s="17">
        <v>0.38032374565357502</v>
      </c>
      <c r="AF12" s="17"/>
      <c r="AG12" s="17">
        <v>0.41253653284351799</v>
      </c>
      <c r="AH12" s="17">
        <v>0.34779750109524998</v>
      </c>
      <c r="AI12" s="17">
        <v>0.281353978817103</v>
      </c>
      <c r="AJ12" s="17">
        <v>0.38833271959647497</v>
      </c>
      <c r="AK12" s="17">
        <v>0.24710683195656</v>
      </c>
      <c r="AL12" s="17"/>
      <c r="AM12" s="17">
        <v>0.37336903381196801</v>
      </c>
      <c r="AN12" s="17">
        <v>0.32841923513089</v>
      </c>
      <c r="AO12" s="17">
        <v>0.35472002358743399</v>
      </c>
      <c r="AP12" s="17">
        <v>0.359424861864659</v>
      </c>
      <c r="AQ12" s="17">
        <v>0.29926894039643598</v>
      </c>
      <c r="AR12" s="17"/>
      <c r="AS12" s="17">
        <v>0.34764505329095102</v>
      </c>
      <c r="AT12" s="17">
        <v>0.364372119985308</v>
      </c>
      <c r="AU12" s="17">
        <v>0.39972598564150802</v>
      </c>
      <c r="AV12" s="17">
        <v>0.28857802607781302</v>
      </c>
      <c r="AW12" s="17"/>
      <c r="AX12" s="17">
        <v>0.35255017280884798</v>
      </c>
      <c r="AY12" s="17"/>
      <c r="AZ12" s="17">
        <v>0.34856230775049601</v>
      </c>
      <c r="BA12" s="17">
        <v>0.31978161189496801</v>
      </c>
      <c r="BB12" s="17">
        <v>0.41397358654417399</v>
      </c>
      <c r="BC12" s="17"/>
      <c r="BD12" s="17">
        <v>0.36658100271539601</v>
      </c>
      <c r="BE12" s="17">
        <v>0.33712489476981999</v>
      </c>
    </row>
    <row r="13" spans="2:57" x14ac:dyDescent="0.35">
      <c r="B13" s="18" t="s">
        <v>103</v>
      </c>
      <c r="C13" s="17">
        <v>0.311100468426107</v>
      </c>
      <c r="D13" s="17">
        <v>0.29422376298174702</v>
      </c>
      <c r="E13" s="17">
        <v>0.317786633592267</v>
      </c>
      <c r="F13" s="17"/>
      <c r="G13" s="17">
        <v>0.23223048284370201</v>
      </c>
      <c r="H13" s="17">
        <v>0.35893359164912397</v>
      </c>
      <c r="I13" s="17">
        <v>0.313372665584573</v>
      </c>
      <c r="J13" s="17">
        <v>0.32854040660893502</v>
      </c>
      <c r="K13" s="17">
        <v>0.25403442261674503</v>
      </c>
      <c r="L13" s="17">
        <v>0.296094007227172</v>
      </c>
      <c r="M13" s="17"/>
      <c r="N13" s="17">
        <v>0.32007370114290401</v>
      </c>
      <c r="O13" s="17">
        <v>0.30499159250173802</v>
      </c>
      <c r="P13" s="17">
        <v>0.33435989525625198</v>
      </c>
      <c r="Q13" s="17">
        <v>0.222954952971226</v>
      </c>
      <c r="R13" s="17"/>
      <c r="S13" s="17">
        <v>0.3</v>
      </c>
      <c r="T13" s="17">
        <v>0.36190476190476201</v>
      </c>
      <c r="U13" s="17">
        <v>0.38235294117647101</v>
      </c>
      <c r="V13" s="17">
        <v>0.317460317460317</v>
      </c>
      <c r="W13" s="17">
        <v>0.305084745762712</v>
      </c>
      <c r="X13" s="17">
        <v>0.291139240506329</v>
      </c>
      <c r="Y13" s="17">
        <v>0.3</v>
      </c>
      <c r="Z13" s="17">
        <v>0.32558139534883701</v>
      </c>
      <c r="AA13" s="17">
        <v>0.22222222222222199</v>
      </c>
      <c r="AB13" s="17"/>
      <c r="AC13" s="17">
        <v>0.30363557320529699</v>
      </c>
      <c r="AD13" s="17">
        <v>0.31658075476445202</v>
      </c>
      <c r="AE13" s="17">
        <v>0.26788178993316403</v>
      </c>
      <c r="AF13" s="17"/>
      <c r="AG13" s="17">
        <v>0.26197932396481499</v>
      </c>
      <c r="AH13" s="17">
        <v>0.33499319388751603</v>
      </c>
      <c r="AI13" s="17">
        <v>0.29584587772661602</v>
      </c>
      <c r="AJ13" s="17">
        <v>0.21919825984191299</v>
      </c>
      <c r="AK13" s="17">
        <v>0.407059581410321</v>
      </c>
      <c r="AL13" s="17"/>
      <c r="AM13" s="17">
        <v>0.23930922236319699</v>
      </c>
      <c r="AN13" s="17">
        <v>0.27035331693567999</v>
      </c>
      <c r="AO13" s="17">
        <v>0.32652185947566098</v>
      </c>
      <c r="AP13" s="17">
        <v>0.33077713723608598</v>
      </c>
      <c r="AQ13" s="17">
        <v>0.38348985179174599</v>
      </c>
      <c r="AR13" s="17"/>
      <c r="AS13" s="17">
        <v>0.32711516669056201</v>
      </c>
      <c r="AT13" s="17">
        <v>0.34675558209969298</v>
      </c>
      <c r="AU13" s="17">
        <v>0.247634868625318</v>
      </c>
      <c r="AV13" s="17">
        <v>0.28994809809573302</v>
      </c>
      <c r="AW13" s="17"/>
      <c r="AX13" s="17">
        <v>0.31624135047305302</v>
      </c>
      <c r="AY13" s="17"/>
      <c r="AZ13" s="17">
        <v>0.31203990108180402</v>
      </c>
      <c r="BA13" s="17">
        <v>0.30714969860521402</v>
      </c>
      <c r="BB13" s="17">
        <v>0.31623053263706502</v>
      </c>
      <c r="BC13" s="17"/>
      <c r="BD13" s="17">
        <v>0.329792720500245</v>
      </c>
      <c r="BE13" s="17">
        <v>0.29841181325624599</v>
      </c>
    </row>
    <row r="14" spans="2:57" x14ac:dyDescent="0.35">
      <c r="B14" s="18" t="s">
        <v>81</v>
      </c>
      <c r="C14" s="17">
        <v>2.19231129723086E-2</v>
      </c>
      <c r="D14" s="17">
        <v>2.6254779710487099E-2</v>
      </c>
      <c r="E14" s="17">
        <v>1.9478713033214801E-2</v>
      </c>
      <c r="F14" s="17"/>
      <c r="G14" s="17">
        <v>2.4219188830294499E-2</v>
      </c>
      <c r="H14" s="17">
        <v>2.2106631570469201E-2</v>
      </c>
      <c r="I14" s="17">
        <v>1.75691365826732E-2</v>
      </c>
      <c r="J14" s="17">
        <v>2.6928314951301501E-2</v>
      </c>
      <c r="K14" s="17">
        <v>1.9957479351553498E-2</v>
      </c>
      <c r="L14" s="17">
        <v>2.6998914854810301E-2</v>
      </c>
      <c r="M14" s="17"/>
      <c r="N14" s="17">
        <v>1.12348344500927E-2</v>
      </c>
      <c r="O14" s="17">
        <v>1.25463463735096E-2</v>
      </c>
      <c r="P14" s="17">
        <v>5.9376807855657701E-2</v>
      </c>
      <c r="Q14" s="17">
        <v>4.7748924734266097E-2</v>
      </c>
      <c r="R14" s="17"/>
      <c r="S14" s="17">
        <v>1.6666666666666701E-2</v>
      </c>
      <c r="T14" s="17">
        <v>2.8571428571428598E-2</v>
      </c>
      <c r="U14" s="17">
        <v>2.9411764705882401E-2</v>
      </c>
      <c r="V14" s="17">
        <v>3.17460317460318E-2</v>
      </c>
      <c r="W14" s="17">
        <v>0</v>
      </c>
      <c r="X14" s="17">
        <v>1.26582278481013E-2</v>
      </c>
      <c r="Y14" s="17">
        <v>2.8571428571428598E-2</v>
      </c>
      <c r="Z14" s="17">
        <v>2.32558139534884E-2</v>
      </c>
      <c r="AA14" s="17">
        <v>2.2222222222222199E-2</v>
      </c>
      <c r="AB14" s="17"/>
      <c r="AC14" s="17">
        <v>3.21332997975576E-2</v>
      </c>
      <c r="AD14" s="17">
        <v>2.0271225264689101E-2</v>
      </c>
      <c r="AE14" s="17">
        <v>1.17322290414048E-2</v>
      </c>
      <c r="AF14" s="17"/>
      <c r="AG14" s="17">
        <v>7.7597474417787403E-3</v>
      </c>
      <c r="AH14" s="17">
        <v>1.41327339577685E-2</v>
      </c>
      <c r="AI14" s="17">
        <v>0</v>
      </c>
      <c r="AJ14" s="17">
        <v>0.20363788954449299</v>
      </c>
      <c r="AK14" s="17">
        <v>4.3994257039721298E-2</v>
      </c>
      <c r="AL14" s="17"/>
      <c r="AM14" s="17">
        <v>3.68093352825462E-2</v>
      </c>
      <c r="AN14" s="17">
        <v>3.3908640313131101E-2</v>
      </c>
      <c r="AO14" s="17">
        <v>2.2124788607969501E-2</v>
      </c>
      <c r="AP14" s="17">
        <v>0</v>
      </c>
      <c r="AQ14" s="17">
        <v>4.2115066185209202E-2</v>
      </c>
      <c r="AR14" s="17"/>
      <c r="AS14" s="17">
        <v>3.42300167220463E-2</v>
      </c>
      <c r="AT14" s="17">
        <v>1.47785247206512E-2</v>
      </c>
      <c r="AU14" s="17">
        <v>1.40032141500584E-2</v>
      </c>
      <c r="AV14" s="17">
        <v>2.84346261528363E-2</v>
      </c>
      <c r="AW14" s="17"/>
      <c r="AX14" s="17">
        <v>1.8482340827204399E-2</v>
      </c>
      <c r="AY14" s="17"/>
      <c r="AZ14" s="17">
        <v>2.3371960934453099E-2</v>
      </c>
      <c r="BA14" s="17">
        <v>1.5644328184623701E-2</v>
      </c>
      <c r="BB14" s="17">
        <v>2.5367668170505599E-2</v>
      </c>
      <c r="BC14" s="17"/>
      <c r="BD14" s="17">
        <v>1.7015208330390899E-2</v>
      </c>
      <c r="BE14" s="17">
        <v>1.8920655289348599E-2</v>
      </c>
    </row>
    <row r="15" spans="2:57" x14ac:dyDescent="0.35">
      <c r="B15" s="18" t="s">
        <v>109</v>
      </c>
      <c r="C15" s="21">
        <v>0.127990661908602</v>
      </c>
      <c r="D15" s="21">
        <v>0.13937992454113701</v>
      </c>
      <c r="E15" s="21">
        <v>0.121894364099788</v>
      </c>
      <c r="F15" s="21"/>
      <c r="G15" s="21">
        <v>0.16842298246693599</v>
      </c>
      <c r="H15" s="21">
        <v>0.16172992251003401</v>
      </c>
      <c r="I15" s="21">
        <v>0.131580503679366</v>
      </c>
      <c r="J15" s="21">
        <v>0.13929950310436101</v>
      </c>
      <c r="K15" s="21">
        <v>5.3262269754969498E-2</v>
      </c>
      <c r="L15" s="21">
        <v>2.10267373666451E-2</v>
      </c>
      <c r="M15" s="21"/>
      <c r="N15" s="21">
        <v>0.115053925552036</v>
      </c>
      <c r="O15" s="21">
        <v>0.141989841728967</v>
      </c>
      <c r="P15" s="21">
        <v>0.17498625288238601</v>
      </c>
      <c r="Q15" s="21">
        <v>8.7164814536684301E-2</v>
      </c>
      <c r="R15" s="21"/>
      <c r="S15" s="21">
        <v>0.16666666666666699</v>
      </c>
      <c r="T15" s="21">
        <v>7.6190476190476197E-2</v>
      </c>
      <c r="U15" s="21">
        <v>0.11764705882352899</v>
      </c>
      <c r="V15" s="21">
        <v>0.22222222222222199</v>
      </c>
      <c r="W15" s="21">
        <v>0.11864406779661001</v>
      </c>
      <c r="X15" s="21">
        <v>0.113924050632911</v>
      </c>
      <c r="Y15" s="21">
        <v>8.5714285714285701E-2</v>
      </c>
      <c r="Z15" s="21">
        <v>0.162790697674419</v>
      </c>
      <c r="AA15" s="21">
        <v>0.11111111111111099</v>
      </c>
      <c r="AB15" s="21"/>
      <c r="AC15" s="21">
        <v>0.124755120826194</v>
      </c>
      <c r="AD15" s="21">
        <v>0.127999648300756</v>
      </c>
      <c r="AE15" s="21">
        <v>0.15048744745270901</v>
      </c>
      <c r="AF15" s="21"/>
      <c r="AG15" s="21">
        <v>0.12859520325441101</v>
      </c>
      <c r="AH15" s="21">
        <v>0.112196695672256</v>
      </c>
      <c r="AI15" s="21">
        <v>0.22017316870977</v>
      </c>
      <c r="AJ15" s="21">
        <v>0</v>
      </c>
      <c r="AK15" s="21">
        <v>0.105756325086035</v>
      </c>
      <c r="AL15" s="21"/>
      <c r="AM15" s="21">
        <v>0.101317350223762</v>
      </c>
      <c r="AN15" s="21">
        <v>0.113013624727533</v>
      </c>
      <c r="AO15" s="21">
        <v>0.124676892147546</v>
      </c>
      <c r="AP15" s="21">
        <v>0.160764800087247</v>
      </c>
      <c r="AQ15" s="21">
        <v>9.4668909459060105E-2</v>
      </c>
      <c r="AR15" s="21"/>
      <c r="AS15" s="21">
        <v>0.102061534149</v>
      </c>
      <c r="AT15" s="21">
        <v>0.14210225012682501</v>
      </c>
      <c r="AU15" s="21">
        <v>0.10600191417873001</v>
      </c>
      <c r="AV15" s="21">
        <v>0.17107262818927199</v>
      </c>
      <c r="AW15" s="21"/>
      <c r="AX15" s="21">
        <v>0.12965501476604499</v>
      </c>
      <c r="AY15" s="21"/>
      <c r="AZ15" s="21">
        <v>0.169068044743172</v>
      </c>
      <c r="BA15" s="21">
        <v>0.14315334112964001</v>
      </c>
      <c r="BB15" s="21">
        <v>7.4667689310752405E-2</v>
      </c>
      <c r="BC15" s="21"/>
      <c r="BD15" s="21">
        <v>0.116238876389091</v>
      </c>
      <c r="BE15" s="21">
        <v>0.15645854793321101</v>
      </c>
    </row>
    <row r="16" spans="2:57" x14ac:dyDescent="0.35">
      <c r="B16" s="18" t="s">
        <v>108</v>
      </c>
      <c r="C16" s="21">
        <v>0.66699995864178296</v>
      </c>
      <c r="D16" s="21">
        <v>0.63830479540837504</v>
      </c>
      <c r="E16" s="21">
        <v>0.68231003212030505</v>
      </c>
      <c r="F16" s="21"/>
      <c r="G16" s="21">
        <v>0.59562675007122101</v>
      </c>
      <c r="H16" s="21">
        <v>0.66612751247092195</v>
      </c>
      <c r="I16" s="21">
        <v>0.66620532406702104</v>
      </c>
      <c r="J16" s="21">
        <v>0.63596715759174405</v>
      </c>
      <c r="K16" s="21">
        <v>0.722130445158496</v>
      </c>
      <c r="L16" s="21">
        <v>0.76398166045726301</v>
      </c>
      <c r="M16" s="21"/>
      <c r="N16" s="21">
        <v>0.69017200627331998</v>
      </c>
      <c r="O16" s="21">
        <v>0.68860704222586999</v>
      </c>
      <c r="P16" s="21">
        <v>0.606021893709625</v>
      </c>
      <c r="Q16" s="21">
        <v>0.56952936264809995</v>
      </c>
      <c r="R16" s="21"/>
      <c r="S16" s="21">
        <v>0.66666666666666696</v>
      </c>
      <c r="T16" s="21">
        <v>0.69523809523809499</v>
      </c>
      <c r="U16" s="21">
        <v>0.67647058823529405</v>
      </c>
      <c r="V16" s="21">
        <v>0.55555555555555602</v>
      </c>
      <c r="W16" s="21">
        <v>0.72881355932203395</v>
      </c>
      <c r="X16" s="21">
        <v>0.670886075949367</v>
      </c>
      <c r="Y16" s="21">
        <v>0.68571428571428605</v>
      </c>
      <c r="Z16" s="21">
        <v>0.65116279069767402</v>
      </c>
      <c r="AA16" s="21">
        <v>0.66666666666666696</v>
      </c>
      <c r="AB16" s="21"/>
      <c r="AC16" s="21">
        <v>0.63925130777573702</v>
      </c>
      <c r="AD16" s="21">
        <v>0.67887056815019498</v>
      </c>
      <c r="AE16" s="21">
        <v>0.64820553558673999</v>
      </c>
      <c r="AF16" s="21"/>
      <c r="AG16" s="21">
        <v>0.67451585680833304</v>
      </c>
      <c r="AH16" s="21">
        <v>0.68279069498276601</v>
      </c>
      <c r="AI16" s="21">
        <v>0.57719985654371897</v>
      </c>
      <c r="AJ16" s="21">
        <v>0.60753097943838796</v>
      </c>
      <c r="AK16" s="21">
        <v>0.65416641336687997</v>
      </c>
      <c r="AL16" s="21"/>
      <c r="AM16" s="21">
        <v>0.61267825617516503</v>
      </c>
      <c r="AN16" s="21">
        <v>0.59877255206656999</v>
      </c>
      <c r="AO16" s="21">
        <v>0.68124188306309497</v>
      </c>
      <c r="AP16" s="21">
        <v>0.69020199910074498</v>
      </c>
      <c r="AQ16" s="21">
        <v>0.68275879218818103</v>
      </c>
      <c r="AR16" s="21"/>
      <c r="AS16" s="21">
        <v>0.67476021998151303</v>
      </c>
      <c r="AT16" s="21">
        <v>0.71112770208500098</v>
      </c>
      <c r="AU16" s="21">
        <v>0.64736085426682599</v>
      </c>
      <c r="AV16" s="21">
        <v>0.57852612417354599</v>
      </c>
      <c r="AW16" s="21"/>
      <c r="AX16" s="21">
        <v>0.66879152328190095</v>
      </c>
      <c r="AY16" s="21"/>
      <c r="AZ16" s="21">
        <v>0.66060220883230003</v>
      </c>
      <c r="BA16" s="21">
        <v>0.62693131050018203</v>
      </c>
      <c r="BB16" s="21">
        <v>0.73020411918123895</v>
      </c>
      <c r="BC16" s="21"/>
      <c r="BD16" s="21">
        <v>0.69637372321564195</v>
      </c>
      <c r="BE16" s="21">
        <v>0.63553670802606599</v>
      </c>
    </row>
    <row r="17" spans="2:57" x14ac:dyDescent="0.35">
      <c r="B17" s="18" t="s">
        <v>110</v>
      </c>
      <c r="C17" s="22">
        <v>0.53900929673318099</v>
      </c>
      <c r="D17" s="22">
        <v>0.49892487086723802</v>
      </c>
      <c r="E17" s="22">
        <v>0.56041566802051601</v>
      </c>
      <c r="F17" s="22"/>
      <c r="G17" s="22">
        <v>0.42720376760428502</v>
      </c>
      <c r="H17" s="22">
        <v>0.50439758996088802</v>
      </c>
      <c r="I17" s="22">
        <v>0.53462482038765502</v>
      </c>
      <c r="J17" s="22">
        <v>0.49666765448738298</v>
      </c>
      <c r="K17" s="22">
        <v>0.66886817540352606</v>
      </c>
      <c r="L17" s="22">
        <v>0.74295492309061795</v>
      </c>
      <c r="M17" s="22"/>
      <c r="N17" s="22">
        <v>0.57511808072128401</v>
      </c>
      <c r="O17" s="22">
        <v>0.54661720049690299</v>
      </c>
      <c r="P17" s="22">
        <v>0.431035640827239</v>
      </c>
      <c r="Q17" s="22">
        <v>0.48236454811141599</v>
      </c>
      <c r="R17" s="22"/>
      <c r="S17" s="22">
        <v>0.5</v>
      </c>
      <c r="T17" s="22">
        <v>0.61904761904761896</v>
      </c>
      <c r="U17" s="22">
        <v>0.55882352941176505</v>
      </c>
      <c r="V17" s="22">
        <v>0.33333333333333298</v>
      </c>
      <c r="W17" s="22">
        <v>0.61016949152542399</v>
      </c>
      <c r="X17" s="22">
        <v>0.556962025316456</v>
      </c>
      <c r="Y17" s="22">
        <v>0.6</v>
      </c>
      <c r="Z17" s="22">
        <v>0.48837209302325602</v>
      </c>
      <c r="AA17" s="22">
        <v>0.55555555555555602</v>
      </c>
      <c r="AB17" s="22"/>
      <c r="AC17" s="22">
        <v>0.51449618694954302</v>
      </c>
      <c r="AD17" s="22">
        <v>0.55087091984943903</v>
      </c>
      <c r="AE17" s="22">
        <v>0.49771808813403101</v>
      </c>
      <c r="AF17" s="22"/>
      <c r="AG17" s="22">
        <v>0.54592065355392105</v>
      </c>
      <c r="AH17" s="22">
        <v>0.57059399931051102</v>
      </c>
      <c r="AI17" s="22">
        <v>0.35702668783394897</v>
      </c>
      <c r="AJ17" s="22">
        <v>0.60753097943838796</v>
      </c>
      <c r="AK17" s="22">
        <v>0.54841008828084503</v>
      </c>
      <c r="AL17" s="22"/>
      <c r="AM17" s="22">
        <v>0.51136090595140304</v>
      </c>
      <c r="AN17" s="22">
        <v>0.48575892733903703</v>
      </c>
      <c r="AO17" s="22">
        <v>0.55656499091554901</v>
      </c>
      <c r="AP17" s="22">
        <v>0.52943719901349795</v>
      </c>
      <c r="AQ17" s="22">
        <v>0.58808988272912099</v>
      </c>
      <c r="AR17" s="22"/>
      <c r="AS17" s="22">
        <v>0.57269868583251304</v>
      </c>
      <c r="AT17" s="22">
        <v>0.569025451958176</v>
      </c>
      <c r="AU17" s="22">
        <v>0.54135894008809604</v>
      </c>
      <c r="AV17" s="22">
        <v>0.40745349598427399</v>
      </c>
      <c r="AW17" s="22"/>
      <c r="AX17" s="22">
        <v>0.53913650851585604</v>
      </c>
      <c r="AY17" s="22"/>
      <c r="AZ17" s="22">
        <v>0.49153416408912798</v>
      </c>
      <c r="BA17" s="22">
        <v>0.48377796937054302</v>
      </c>
      <c r="BB17" s="22">
        <v>0.65553642987048599</v>
      </c>
      <c r="BC17" s="22"/>
      <c r="BD17" s="22">
        <v>0.58013484682655003</v>
      </c>
      <c r="BE17" s="22">
        <v>0.47907816009285498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E22"/>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2.5077014652973299E-2</v>
      </c>
      <c r="D9" s="17">
        <v>1.07821000664851E-2</v>
      </c>
      <c r="E9" s="17">
        <v>3.3601851697037097E-2</v>
      </c>
      <c r="F9" s="17"/>
      <c r="G9" s="17">
        <v>1.54645831057181E-2</v>
      </c>
      <c r="H9" s="17">
        <v>3.5277564755619703E-2</v>
      </c>
      <c r="I9" s="17">
        <v>3.2269528707814202E-2</v>
      </c>
      <c r="J9" s="17">
        <v>3.1791664883422402E-2</v>
      </c>
      <c r="K9" s="17">
        <v>0</v>
      </c>
      <c r="L9" s="17">
        <v>0</v>
      </c>
      <c r="M9" s="17"/>
      <c r="N9" s="17">
        <v>2.6725041818863898E-2</v>
      </c>
      <c r="O9" s="17">
        <v>2.8781086241083401E-2</v>
      </c>
      <c r="P9" s="17">
        <v>0</v>
      </c>
      <c r="Q9" s="17">
        <v>4.6017352369629699E-2</v>
      </c>
      <c r="R9" s="17"/>
      <c r="S9" s="17">
        <v>4.1666666666666699E-2</v>
      </c>
      <c r="T9" s="17">
        <v>5.7142857142857099E-2</v>
      </c>
      <c r="U9" s="17">
        <v>0</v>
      </c>
      <c r="V9" s="17">
        <v>0</v>
      </c>
      <c r="W9" s="17">
        <v>3.3898305084745797E-2</v>
      </c>
      <c r="X9" s="17">
        <v>2.53164556962025E-2</v>
      </c>
      <c r="Y9" s="17">
        <v>1.4285714285714299E-2</v>
      </c>
      <c r="Z9" s="17">
        <v>4.6511627906976702E-2</v>
      </c>
      <c r="AA9" s="17">
        <v>0</v>
      </c>
      <c r="AB9" s="17"/>
      <c r="AC9" s="17">
        <v>2.7774353623330701E-2</v>
      </c>
      <c r="AD9" s="17">
        <v>2.0788877200696301E-2</v>
      </c>
      <c r="AE9" s="17">
        <v>4.9917090350811502E-2</v>
      </c>
      <c r="AF9" s="17"/>
      <c r="AG9" s="17">
        <v>3.54287631106407E-2</v>
      </c>
      <c r="AH9" s="17">
        <v>1.53343491588314E-2</v>
      </c>
      <c r="AI9" s="17">
        <v>1.57290795633106E-2</v>
      </c>
      <c r="AJ9" s="17">
        <v>0</v>
      </c>
      <c r="AK9" s="17">
        <v>2.2625617906142401E-2</v>
      </c>
      <c r="AL9" s="17"/>
      <c r="AM9" s="17">
        <v>3.68093352825462E-2</v>
      </c>
      <c r="AN9" s="17">
        <v>7.4955941744816196E-3</v>
      </c>
      <c r="AO9" s="17">
        <v>1.4565126824077601E-2</v>
      </c>
      <c r="AP9" s="17">
        <v>4.6505687419154798E-2</v>
      </c>
      <c r="AQ9" s="17">
        <v>0</v>
      </c>
      <c r="AR9" s="17"/>
      <c r="AS9" s="17">
        <v>3.6568872713324999E-2</v>
      </c>
      <c r="AT9" s="17">
        <v>1.8411500022558099E-2</v>
      </c>
      <c r="AU9" s="17">
        <v>5.9919709450877E-3</v>
      </c>
      <c r="AV9" s="17">
        <v>4.7649305405979198E-2</v>
      </c>
      <c r="AW9" s="17"/>
      <c r="AX9" s="17">
        <v>2.3127874128085299E-2</v>
      </c>
      <c r="AY9" s="17"/>
      <c r="AZ9" s="17">
        <v>2.29208937664514E-2</v>
      </c>
      <c r="BA9" s="17">
        <v>2.9422611126601501E-2</v>
      </c>
      <c r="BB9" s="17">
        <v>2.3508175926898901E-2</v>
      </c>
      <c r="BC9" s="17"/>
      <c r="BD9" s="17">
        <v>2.6355702746572399E-2</v>
      </c>
      <c r="BE9" s="17">
        <v>3.0463159962304399E-2</v>
      </c>
    </row>
    <row r="10" spans="2:57" x14ac:dyDescent="0.35">
      <c r="B10" s="18" t="s">
        <v>106</v>
      </c>
      <c r="C10" s="17">
        <v>8.6678985349180199E-2</v>
      </c>
      <c r="D10" s="17">
        <v>0.118538617610316</v>
      </c>
      <c r="E10" s="17">
        <v>6.8349693598556999E-2</v>
      </c>
      <c r="F10" s="17"/>
      <c r="G10" s="17">
        <v>0.12579530919582699</v>
      </c>
      <c r="H10" s="17">
        <v>0.105919892352315</v>
      </c>
      <c r="I10" s="17">
        <v>0.100705964164923</v>
      </c>
      <c r="J10" s="17">
        <v>5.2988877549702398E-2</v>
      </c>
      <c r="K10" s="17">
        <v>5.0700324011084603E-2</v>
      </c>
      <c r="L10" s="17">
        <v>4.8323629996754797E-2</v>
      </c>
      <c r="M10" s="17"/>
      <c r="N10" s="17">
        <v>6.0517964093823498E-2</v>
      </c>
      <c r="O10" s="17">
        <v>8.2905326662983198E-2</v>
      </c>
      <c r="P10" s="17">
        <v>0.13341096104198499</v>
      </c>
      <c r="Q10" s="17">
        <v>0.16993842272459</v>
      </c>
      <c r="R10" s="17"/>
      <c r="S10" s="17">
        <v>8.3333333333333301E-2</v>
      </c>
      <c r="T10" s="17">
        <v>5.7142857142857099E-2</v>
      </c>
      <c r="U10" s="17">
        <v>8.8235294117647106E-2</v>
      </c>
      <c r="V10" s="17">
        <v>0.11111111111111099</v>
      </c>
      <c r="W10" s="17">
        <v>8.4745762711864403E-2</v>
      </c>
      <c r="X10" s="17">
        <v>0.113924050632911</v>
      </c>
      <c r="Y10" s="17">
        <v>5.7142857142857099E-2</v>
      </c>
      <c r="Z10" s="17">
        <v>4.6511627906976702E-2</v>
      </c>
      <c r="AA10" s="17">
        <v>0.122222222222222</v>
      </c>
      <c r="AB10" s="17"/>
      <c r="AC10" s="17">
        <v>9.2764500032061104E-2</v>
      </c>
      <c r="AD10" s="17">
        <v>7.1264021067335204E-2</v>
      </c>
      <c r="AE10" s="17">
        <v>0.13191451380819</v>
      </c>
      <c r="AF10" s="17"/>
      <c r="AG10" s="17">
        <v>8.5334049587961605E-2</v>
      </c>
      <c r="AH10" s="17">
        <v>7.7880292022541903E-2</v>
      </c>
      <c r="AI10" s="17">
        <v>0.105277163779551</v>
      </c>
      <c r="AJ10" s="17">
        <v>0</v>
      </c>
      <c r="AK10" s="17">
        <v>6.3485383576306703E-2</v>
      </c>
      <c r="AL10" s="17"/>
      <c r="AM10" s="17">
        <v>8.2015631688411306E-2</v>
      </c>
      <c r="AN10" s="17">
        <v>0.17779971353757101</v>
      </c>
      <c r="AO10" s="17">
        <v>7.1486098148325003E-2</v>
      </c>
      <c r="AP10" s="17">
        <v>6.6464418500823103E-2</v>
      </c>
      <c r="AQ10" s="17">
        <v>0</v>
      </c>
      <c r="AR10" s="17"/>
      <c r="AS10" s="17">
        <v>6.5282565903891004E-2</v>
      </c>
      <c r="AT10" s="17">
        <v>9.2778305948399198E-2</v>
      </c>
      <c r="AU10" s="17">
        <v>8.1761740001842803E-2</v>
      </c>
      <c r="AV10" s="17">
        <v>0.11646675751916501</v>
      </c>
      <c r="AW10" s="17"/>
      <c r="AX10" s="17">
        <v>9.6199747661159907E-2</v>
      </c>
      <c r="AY10" s="17"/>
      <c r="AZ10" s="17">
        <v>0.10049902815181901</v>
      </c>
      <c r="BA10" s="17">
        <v>0.104363649056949</v>
      </c>
      <c r="BB10" s="17">
        <v>5.5789875056492799E-2</v>
      </c>
      <c r="BC10" s="17"/>
      <c r="BD10" s="17">
        <v>7.4111556961604194E-2</v>
      </c>
      <c r="BE10" s="17">
        <v>0.104427256606583</v>
      </c>
    </row>
    <row r="11" spans="2:57" x14ac:dyDescent="0.35">
      <c r="B11" s="18" t="s">
        <v>105</v>
      </c>
      <c r="C11" s="17">
        <v>0.137492378856335</v>
      </c>
      <c r="D11" s="17">
        <v>0.14878655248268699</v>
      </c>
      <c r="E11" s="17">
        <v>0.13149667950632901</v>
      </c>
      <c r="F11" s="17"/>
      <c r="G11" s="17">
        <v>0.20953249830395601</v>
      </c>
      <c r="H11" s="17">
        <v>0.16553450364835201</v>
      </c>
      <c r="I11" s="17">
        <v>0.124865433921796</v>
      </c>
      <c r="J11" s="17">
        <v>0.13056912355228301</v>
      </c>
      <c r="K11" s="17">
        <v>9.3767147331006995E-2</v>
      </c>
      <c r="L11" s="17">
        <v>5.6358847490437E-2</v>
      </c>
      <c r="M11" s="17"/>
      <c r="N11" s="17">
        <v>0.142030570541467</v>
      </c>
      <c r="O11" s="17">
        <v>0.11404596540864501</v>
      </c>
      <c r="P11" s="17">
        <v>0.15373138198283301</v>
      </c>
      <c r="Q11" s="17">
        <v>0.140999688367485</v>
      </c>
      <c r="R11" s="17"/>
      <c r="S11" s="17">
        <v>0.233333333333333</v>
      </c>
      <c r="T11" s="17">
        <v>0.104761904761905</v>
      </c>
      <c r="U11" s="17">
        <v>5.8823529411764698E-2</v>
      </c>
      <c r="V11" s="17">
        <v>0.17460317460317501</v>
      </c>
      <c r="W11" s="17">
        <v>0.11864406779661001</v>
      </c>
      <c r="X11" s="17">
        <v>0.10126582278481</v>
      </c>
      <c r="Y11" s="17">
        <v>0.157142857142857</v>
      </c>
      <c r="Z11" s="17">
        <v>0.162790697674419</v>
      </c>
      <c r="AA11" s="17">
        <v>0.11111111111111099</v>
      </c>
      <c r="AB11" s="17"/>
      <c r="AC11" s="17">
        <v>0.13403546615654899</v>
      </c>
      <c r="AD11" s="17">
        <v>0.134959183917921</v>
      </c>
      <c r="AE11" s="17">
        <v>0.16655667350622499</v>
      </c>
      <c r="AF11" s="17"/>
      <c r="AG11" s="17">
        <v>0.169668317467107</v>
      </c>
      <c r="AH11" s="17">
        <v>0.111599380513926</v>
      </c>
      <c r="AI11" s="17">
        <v>9.9166925366907896E-2</v>
      </c>
      <c r="AJ11" s="17">
        <v>0.37352596106910102</v>
      </c>
      <c r="AK11" s="17">
        <v>0.13089590053730399</v>
      </c>
      <c r="AL11" s="17"/>
      <c r="AM11" s="17">
        <v>0.20828212753383199</v>
      </c>
      <c r="AN11" s="17">
        <v>0.130754407549702</v>
      </c>
      <c r="AO11" s="17">
        <v>0.12653112535421299</v>
      </c>
      <c r="AP11" s="17">
        <v>0.120144580710861</v>
      </c>
      <c r="AQ11" s="17">
        <v>0.21403092610021701</v>
      </c>
      <c r="AR11" s="17"/>
      <c r="AS11" s="17">
        <v>0.13842375001364501</v>
      </c>
      <c r="AT11" s="17">
        <v>0.13202302685930001</v>
      </c>
      <c r="AU11" s="17">
        <v>0.10372844637147</v>
      </c>
      <c r="AV11" s="17">
        <v>0.19629160458439401</v>
      </c>
      <c r="AW11" s="17"/>
      <c r="AX11" s="17">
        <v>0.12735203404610901</v>
      </c>
      <c r="AY11" s="17"/>
      <c r="AZ11" s="17">
        <v>0.14363898445592899</v>
      </c>
      <c r="BA11" s="17">
        <v>0.15468565213909899</v>
      </c>
      <c r="BB11" s="17">
        <v>0.110383269940308</v>
      </c>
      <c r="BC11" s="17"/>
      <c r="BD11" s="17">
        <v>0.12740264110885399</v>
      </c>
      <c r="BE11" s="17">
        <v>0.157478226389104</v>
      </c>
    </row>
    <row r="12" spans="2:57" x14ac:dyDescent="0.35">
      <c r="B12" s="18" t="s">
        <v>104</v>
      </c>
      <c r="C12" s="17">
        <v>0.30369977054659503</v>
      </c>
      <c r="D12" s="17">
        <v>0.317175334828599</v>
      </c>
      <c r="E12" s="17">
        <v>0.29720267070180401</v>
      </c>
      <c r="F12" s="17"/>
      <c r="G12" s="17">
        <v>0.25531252752179001</v>
      </c>
      <c r="H12" s="17">
        <v>0.32778492251809699</v>
      </c>
      <c r="I12" s="17">
        <v>0.31748039724362098</v>
      </c>
      <c r="J12" s="17">
        <v>0.25313123485285099</v>
      </c>
      <c r="K12" s="17">
        <v>0.32250496412818502</v>
      </c>
      <c r="L12" s="17">
        <v>0.31608639792583099</v>
      </c>
      <c r="M12" s="17"/>
      <c r="N12" s="17">
        <v>0.30338117597477299</v>
      </c>
      <c r="O12" s="17">
        <v>0.29573163838664801</v>
      </c>
      <c r="P12" s="17">
        <v>0.35381542310897601</v>
      </c>
      <c r="Q12" s="17">
        <v>0.26051189593603902</v>
      </c>
      <c r="R12" s="17"/>
      <c r="S12" s="17">
        <v>0.241666666666667</v>
      </c>
      <c r="T12" s="17">
        <v>0.34285714285714303</v>
      </c>
      <c r="U12" s="17">
        <v>0.26470588235294101</v>
      </c>
      <c r="V12" s="17">
        <v>0.39682539682539703</v>
      </c>
      <c r="W12" s="17">
        <v>0.28813559322033899</v>
      </c>
      <c r="X12" s="17">
        <v>0.278481012658228</v>
      </c>
      <c r="Y12" s="17">
        <v>0.27142857142857102</v>
      </c>
      <c r="Z12" s="17">
        <v>0.372093023255814</v>
      </c>
      <c r="AA12" s="17">
        <v>0.31111111111111101</v>
      </c>
      <c r="AB12" s="17"/>
      <c r="AC12" s="17">
        <v>0.31282667617229898</v>
      </c>
      <c r="AD12" s="17">
        <v>0.30179513339084901</v>
      </c>
      <c r="AE12" s="17">
        <v>0.28640960469092303</v>
      </c>
      <c r="AF12" s="17"/>
      <c r="AG12" s="17">
        <v>0.31278218150962001</v>
      </c>
      <c r="AH12" s="17">
        <v>0.30171620246727798</v>
      </c>
      <c r="AI12" s="17">
        <v>0.324767408713521</v>
      </c>
      <c r="AJ12" s="17">
        <v>0.20363788954449299</v>
      </c>
      <c r="AK12" s="17">
        <v>0.43510035598775199</v>
      </c>
      <c r="AL12" s="17"/>
      <c r="AM12" s="17">
        <v>0.29423570023592999</v>
      </c>
      <c r="AN12" s="17">
        <v>0.33854391029647801</v>
      </c>
      <c r="AO12" s="17">
        <v>0.31134869997675302</v>
      </c>
      <c r="AP12" s="17">
        <v>0.288656292733729</v>
      </c>
      <c r="AQ12" s="17">
        <v>0.30658645602479101</v>
      </c>
      <c r="AR12" s="17"/>
      <c r="AS12" s="17">
        <v>0.31590197615082599</v>
      </c>
      <c r="AT12" s="17">
        <v>0.28589476763537303</v>
      </c>
      <c r="AU12" s="17">
        <v>0.340951790831104</v>
      </c>
      <c r="AV12" s="17">
        <v>0.27143638258202402</v>
      </c>
      <c r="AW12" s="17"/>
      <c r="AX12" s="17">
        <v>0.28895133267873102</v>
      </c>
      <c r="AY12" s="17"/>
      <c r="AZ12" s="17">
        <v>0.31993263289157597</v>
      </c>
      <c r="BA12" s="17">
        <v>0.30891932101160002</v>
      </c>
      <c r="BB12" s="17">
        <v>0.28565057231949098</v>
      </c>
      <c r="BC12" s="17"/>
      <c r="BD12" s="17">
        <v>0.29921518098349897</v>
      </c>
      <c r="BE12" s="17">
        <v>0.29496510936028297</v>
      </c>
    </row>
    <row r="13" spans="2:57" x14ac:dyDescent="0.35">
      <c r="B13" s="18" t="s">
        <v>103</v>
      </c>
      <c r="C13" s="17">
        <v>0.43949121950487302</v>
      </c>
      <c r="D13" s="17">
        <v>0.40081393157982698</v>
      </c>
      <c r="E13" s="17">
        <v>0.45960212123219801</v>
      </c>
      <c r="F13" s="17"/>
      <c r="G13" s="17">
        <v>0.39389508187271</v>
      </c>
      <c r="H13" s="17">
        <v>0.359839377032043</v>
      </c>
      <c r="I13" s="17">
        <v>0.41307641595442002</v>
      </c>
      <c r="J13" s="17">
        <v>0.52244968747336096</v>
      </c>
      <c r="K13" s="17">
        <v>0.533027564529723</v>
      </c>
      <c r="L13" s="17">
        <v>0.55223220973216702</v>
      </c>
      <c r="M13" s="17"/>
      <c r="N13" s="17">
        <v>0.46142968604511903</v>
      </c>
      <c r="O13" s="17">
        <v>0.47853598330064001</v>
      </c>
      <c r="P13" s="17">
        <v>0.33804492489407001</v>
      </c>
      <c r="Q13" s="17">
        <v>0.36645088216784599</v>
      </c>
      <c r="R13" s="17"/>
      <c r="S13" s="17">
        <v>0.4</v>
      </c>
      <c r="T13" s="17">
        <v>0.419047619047619</v>
      </c>
      <c r="U13" s="17">
        <v>0.55882352941176505</v>
      </c>
      <c r="V13" s="17">
        <v>0.317460317460317</v>
      </c>
      <c r="W13" s="17">
        <v>0.47457627118644102</v>
      </c>
      <c r="X13" s="17">
        <v>0.481012658227848</v>
      </c>
      <c r="Y13" s="17">
        <v>0.5</v>
      </c>
      <c r="Z13" s="17">
        <v>0.372093023255814</v>
      </c>
      <c r="AA13" s="17">
        <v>0.44444444444444398</v>
      </c>
      <c r="AB13" s="17"/>
      <c r="AC13" s="17">
        <v>0.41840807165189398</v>
      </c>
      <c r="AD13" s="17">
        <v>0.46521497302954201</v>
      </c>
      <c r="AE13" s="17">
        <v>0.36520211764385002</v>
      </c>
      <c r="AF13" s="17"/>
      <c r="AG13" s="17">
        <v>0.39678668832467001</v>
      </c>
      <c r="AH13" s="17">
        <v>0.48974128965007102</v>
      </c>
      <c r="AI13" s="17">
        <v>0.43331958760884798</v>
      </c>
      <c r="AJ13" s="17">
        <v>0.21919825984191299</v>
      </c>
      <c r="AK13" s="17">
        <v>0.303898484952773</v>
      </c>
      <c r="AL13" s="17"/>
      <c r="AM13" s="17">
        <v>0.36025253761800802</v>
      </c>
      <c r="AN13" s="17">
        <v>0.34540637444176803</v>
      </c>
      <c r="AO13" s="17">
        <v>0.46016170692318797</v>
      </c>
      <c r="AP13" s="17">
        <v>0.47822902063543199</v>
      </c>
      <c r="AQ13" s="17">
        <v>0.47938261787499198</v>
      </c>
      <c r="AR13" s="17"/>
      <c r="AS13" s="17">
        <v>0.421360785029468</v>
      </c>
      <c r="AT13" s="17">
        <v>0.46658073653870002</v>
      </c>
      <c r="AU13" s="17">
        <v>0.46756605185049599</v>
      </c>
      <c r="AV13" s="17">
        <v>0.36815594990843897</v>
      </c>
      <c r="AW13" s="17"/>
      <c r="AX13" s="17">
        <v>0.456798811913664</v>
      </c>
      <c r="AY13" s="17"/>
      <c r="AZ13" s="17">
        <v>0.40324775945098601</v>
      </c>
      <c r="BA13" s="17">
        <v>0.39846084331728998</v>
      </c>
      <c r="BB13" s="17">
        <v>0.51460157176851296</v>
      </c>
      <c r="BC13" s="17"/>
      <c r="BD13" s="17">
        <v>0.465921357876041</v>
      </c>
      <c r="BE13" s="17">
        <v>0.409241347634417</v>
      </c>
    </row>
    <row r="14" spans="2:57" x14ac:dyDescent="0.35">
      <c r="B14" s="18" t="s">
        <v>81</v>
      </c>
      <c r="C14" s="17">
        <v>7.5606310900428603E-3</v>
      </c>
      <c r="D14" s="17">
        <v>3.9034634320862802E-3</v>
      </c>
      <c r="E14" s="17">
        <v>9.7469832640753803E-3</v>
      </c>
      <c r="F14" s="17"/>
      <c r="G14" s="17">
        <v>0</v>
      </c>
      <c r="H14" s="17">
        <v>5.6437396935740004E-3</v>
      </c>
      <c r="I14" s="17">
        <v>1.16022600074257E-2</v>
      </c>
      <c r="J14" s="17">
        <v>9.0694116883801301E-3</v>
      </c>
      <c r="K14" s="17">
        <v>0</v>
      </c>
      <c r="L14" s="17">
        <v>2.6998914854810301E-2</v>
      </c>
      <c r="M14" s="17"/>
      <c r="N14" s="17">
        <v>5.9155615259544299E-3</v>
      </c>
      <c r="O14" s="17">
        <v>0</v>
      </c>
      <c r="P14" s="17">
        <v>2.0997308972137099E-2</v>
      </c>
      <c r="Q14" s="17">
        <v>1.6081758434409801E-2</v>
      </c>
      <c r="R14" s="17"/>
      <c r="S14" s="17">
        <v>0</v>
      </c>
      <c r="T14" s="17">
        <v>1.9047619047619001E-2</v>
      </c>
      <c r="U14" s="17">
        <v>2.9411764705882401E-2</v>
      </c>
      <c r="V14" s="17">
        <v>0</v>
      </c>
      <c r="W14" s="17">
        <v>0</v>
      </c>
      <c r="X14" s="17">
        <v>0</v>
      </c>
      <c r="Y14" s="17">
        <v>0</v>
      </c>
      <c r="Z14" s="17">
        <v>0</v>
      </c>
      <c r="AA14" s="17">
        <v>1.1111111111111099E-2</v>
      </c>
      <c r="AB14" s="17"/>
      <c r="AC14" s="17">
        <v>1.41909323638658E-2</v>
      </c>
      <c r="AD14" s="17">
        <v>5.9778113936574196E-3</v>
      </c>
      <c r="AE14" s="17">
        <v>0</v>
      </c>
      <c r="AF14" s="17"/>
      <c r="AG14" s="17">
        <v>0</v>
      </c>
      <c r="AH14" s="17">
        <v>3.7284861873516199E-3</v>
      </c>
      <c r="AI14" s="17">
        <v>2.1739834967861499E-2</v>
      </c>
      <c r="AJ14" s="17">
        <v>0.20363788954449299</v>
      </c>
      <c r="AK14" s="17">
        <v>4.3994257039721298E-2</v>
      </c>
      <c r="AL14" s="17"/>
      <c r="AM14" s="17">
        <v>1.84046676412731E-2</v>
      </c>
      <c r="AN14" s="17">
        <v>0</v>
      </c>
      <c r="AO14" s="17">
        <v>1.59072427734432E-2</v>
      </c>
      <c r="AP14" s="17">
        <v>0</v>
      </c>
      <c r="AQ14" s="17">
        <v>0</v>
      </c>
      <c r="AR14" s="17"/>
      <c r="AS14" s="17">
        <v>2.2462050188846099E-2</v>
      </c>
      <c r="AT14" s="17">
        <v>4.3116629956696699E-3</v>
      </c>
      <c r="AU14" s="17">
        <v>0</v>
      </c>
      <c r="AV14" s="17">
        <v>0</v>
      </c>
      <c r="AW14" s="17"/>
      <c r="AX14" s="17">
        <v>7.5701995722509997E-3</v>
      </c>
      <c r="AY14" s="17"/>
      <c r="AZ14" s="17">
        <v>9.7607012832377302E-3</v>
      </c>
      <c r="BA14" s="17">
        <v>4.1479233484599601E-3</v>
      </c>
      <c r="BB14" s="17">
        <v>1.00665349882959E-2</v>
      </c>
      <c r="BC14" s="17"/>
      <c r="BD14" s="17">
        <v>6.9935603234290997E-3</v>
      </c>
      <c r="BE14" s="17">
        <v>3.42490004730896E-3</v>
      </c>
    </row>
    <row r="15" spans="2:57" x14ac:dyDescent="0.35">
      <c r="B15" s="18" t="s">
        <v>109</v>
      </c>
      <c r="C15" s="21">
        <v>0.11175600000215399</v>
      </c>
      <c r="D15" s="21">
        <v>0.12932071767680101</v>
      </c>
      <c r="E15" s="21">
        <v>0.101951545295594</v>
      </c>
      <c r="F15" s="21"/>
      <c r="G15" s="21">
        <v>0.14125989230154501</v>
      </c>
      <c r="H15" s="21">
        <v>0.14119745710793399</v>
      </c>
      <c r="I15" s="21">
        <v>0.13297549287273699</v>
      </c>
      <c r="J15" s="21">
        <v>8.47805424331248E-2</v>
      </c>
      <c r="K15" s="21">
        <v>5.0700324011084603E-2</v>
      </c>
      <c r="L15" s="21">
        <v>4.8323629996754797E-2</v>
      </c>
      <c r="M15" s="21"/>
      <c r="N15" s="21">
        <v>8.7243005912687396E-2</v>
      </c>
      <c r="O15" s="21">
        <v>0.111686412904067</v>
      </c>
      <c r="P15" s="21">
        <v>0.13341096104198499</v>
      </c>
      <c r="Q15" s="21">
        <v>0.21595577509422001</v>
      </c>
      <c r="R15" s="21"/>
      <c r="S15" s="21">
        <v>0.125</v>
      </c>
      <c r="T15" s="21">
        <v>0.114285714285714</v>
      </c>
      <c r="U15" s="21">
        <v>8.8235294117647106E-2</v>
      </c>
      <c r="V15" s="21">
        <v>0.11111111111111099</v>
      </c>
      <c r="W15" s="21">
        <v>0.11864406779661001</v>
      </c>
      <c r="X15" s="21">
        <v>0.139240506329114</v>
      </c>
      <c r="Y15" s="21">
        <v>7.1428571428571397E-2</v>
      </c>
      <c r="Z15" s="21">
        <v>9.3023255813953501E-2</v>
      </c>
      <c r="AA15" s="21">
        <v>0.122222222222222</v>
      </c>
      <c r="AB15" s="21"/>
      <c r="AC15" s="21">
        <v>0.12053885365539201</v>
      </c>
      <c r="AD15" s="21">
        <v>9.2052898268031494E-2</v>
      </c>
      <c r="AE15" s="21">
        <v>0.18183160415900201</v>
      </c>
      <c r="AF15" s="21"/>
      <c r="AG15" s="21">
        <v>0.12076281269860201</v>
      </c>
      <c r="AH15" s="21">
        <v>9.3214641181373306E-2</v>
      </c>
      <c r="AI15" s="21">
        <v>0.121006243342862</v>
      </c>
      <c r="AJ15" s="21">
        <v>0</v>
      </c>
      <c r="AK15" s="21">
        <v>8.6111001482449101E-2</v>
      </c>
      <c r="AL15" s="21"/>
      <c r="AM15" s="21">
        <v>0.118824966970958</v>
      </c>
      <c r="AN15" s="21">
        <v>0.18529530771205199</v>
      </c>
      <c r="AO15" s="21">
        <v>8.6051224972402598E-2</v>
      </c>
      <c r="AP15" s="21">
        <v>0.112970105919978</v>
      </c>
      <c r="AQ15" s="21">
        <v>0</v>
      </c>
      <c r="AR15" s="21"/>
      <c r="AS15" s="21">
        <v>0.101851438617216</v>
      </c>
      <c r="AT15" s="21">
        <v>0.111189805970957</v>
      </c>
      <c r="AU15" s="21">
        <v>8.7753710946930505E-2</v>
      </c>
      <c r="AV15" s="21">
        <v>0.164116062925144</v>
      </c>
      <c r="AW15" s="21"/>
      <c r="AX15" s="21">
        <v>0.119327621789245</v>
      </c>
      <c r="AY15" s="21"/>
      <c r="AZ15" s="21">
        <v>0.12341992191827</v>
      </c>
      <c r="BA15" s="21">
        <v>0.13378626018355</v>
      </c>
      <c r="BB15" s="21">
        <v>7.9298050983391696E-2</v>
      </c>
      <c r="BC15" s="21"/>
      <c r="BD15" s="21">
        <v>0.10046725970817701</v>
      </c>
      <c r="BE15" s="21">
        <v>0.13489041656888701</v>
      </c>
    </row>
    <row r="16" spans="2:57" x14ac:dyDescent="0.35">
      <c r="B16" s="18" t="s">
        <v>108</v>
      </c>
      <c r="C16" s="21">
        <v>0.74319099005146805</v>
      </c>
      <c r="D16" s="21">
        <v>0.71798926640842597</v>
      </c>
      <c r="E16" s="21">
        <v>0.75680479193400196</v>
      </c>
      <c r="F16" s="21"/>
      <c r="G16" s="21">
        <v>0.64920760939449995</v>
      </c>
      <c r="H16" s="21">
        <v>0.68762429955014004</v>
      </c>
      <c r="I16" s="21">
        <v>0.730556813198041</v>
      </c>
      <c r="J16" s="21">
        <v>0.77558092232621201</v>
      </c>
      <c r="K16" s="21">
        <v>0.85553252865790796</v>
      </c>
      <c r="L16" s="21">
        <v>0.86831860765799795</v>
      </c>
      <c r="M16" s="21"/>
      <c r="N16" s="21">
        <v>0.76481086201989101</v>
      </c>
      <c r="O16" s="21">
        <v>0.77426762168728802</v>
      </c>
      <c r="P16" s="21">
        <v>0.69186034800304597</v>
      </c>
      <c r="Q16" s="21">
        <v>0.62696277810388501</v>
      </c>
      <c r="R16" s="21"/>
      <c r="S16" s="21">
        <v>0.64166666666666705</v>
      </c>
      <c r="T16" s="21">
        <v>0.76190476190476197</v>
      </c>
      <c r="U16" s="21">
        <v>0.82352941176470595</v>
      </c>
      <c r="V16" s="21">
        <v>0.71428571428571397</v>
      </c>
      <c r="W16" s="21">
        <v>0.76271186440677996</v>
      </c>
      <c r="X16" s="21">
        <v>0.759493670886076</v>
      </c>
      <c r="Y16" s="21">
        <v>0.77142857142857102</v>
      </c>
      <c r="Z16" s="21">
        <v>0.74418604651162801</v>
      </c>
      <c r="AA16" s="21">
        <v>0.75555555555555598</v>
      </c>
      <c r="AB16" s="21"/>
      <c r="AC16" s="21">
        <v>0.73123474782419295</v>
      </c>
      <c r="AD16" s="21">
        <v>0.76701010642039003</v>
      </c>
      <c r="AE16" s="21">
        <v>0.65161172233477305</v>
      </c>
      <c r="AF16" s="21"/>
      <c r="AG16" s="21">
        <v>0.70956886983429102</v>
      </c>
      <c r="AH16" s="21">
        <v>0.79145749211734995</v>
      </c>
      <c r="AI16" s="21">
        <v>0.75808699632236898</v>
      </c>
      <c r="AJ16" s="21">
        <v>0.42283614938640601</v>
      </c>
      <c r="AK16" s="21">
        <v>0.73899884094052504</v>
      </c>
      <c r="AL16" s="21"/>
      <c r="AM16" s="21">
        <v>0.65448823785393795</v>
      </c>
      <c r="AN16" s="21">
        <v>0.68395028473824504</v>
      </c>
      <c r="AO16" s="21">
        <v>0.77151040689994099</v>
      </c>
      <c r="AP16" s="21">
        <v>0.76688531336916099</v>
      </c>
      <c r="AQ16" s="21">
        <v>0.78596907389978299</v>
      </c>
      <c r="AR16" s="21"/>
      <c r="AS16" s="21">
        <v>0.73726276118029299</v>
      </c>
      <c r="AT16" s="21">
        <v>0.75247550417407305</v>
      </c>
      <c r="AU16" s="21">
        <v>0.80851784268159999</v>
      </c>
      <c r="AV16" s="21">
        <v>0.63959233249046199</v>
      </c>
      <c r="AW16" s="21"/>
      <c r="AX16" s="21">
        <v>0.74575014459239497</v>
      </c>
      <c r="AY16" s="21"/>
      <c r="AZ16" s="21">
        <v>0.72318039234256204</v>
      </c>
      <c r="BA16" s="21">
        <v>0.70738016432889095</v>
      </c>
      <c r="BB16" s="21">
        <v>0.80025214408800405</v>
      </c>
      <c r="BC16" s="21"/>
      <c r="BD16" s="21">
        <v>0.76513653885954003</v>
      </c>
      <c r="BE16" s="21">
        <v>0.70420645699469997</v>
      </c>
    </row>
    <row r="17" spans="2:57" x14ac:dyDescent="0.35">
      <c r="B17" s="18" t="s">
        <v>110</v>
      </c>
      <c r="C17" s="22">
        <v>0.63143499004931503</v>
      </c>
      <c r="D17" s="22">
        <v>0.588668548731625</v>
      </c>
      <c r="E17" s="22">
        <v>0.65485324663840705</v>
      </c>
      <c r="F17" s="22"/>
      <c r="G17" s="22">
        <v>0.50794771709295505</v>
      </c>
      <c r="H17" s="22">
        <v>0.54642684244220596</v>
      </c>
      <c r="I17" s="22">
        <v>0.59758132032530398</v>
      </c>
      <c r="J17" s="22">
        <v>0.69080037989308696</v>
      </c>
      <c r="K17" s="22">
        <v>0.80483220464682403</v>
      </c>
      <c r="L17" s="22">
        <v>0.81999497766124296</v>
      </c>
      <c r="M17" s="22"/>
      <c r="N17" s="22">
        <v>0.67756785610720405</v>
      </c>
      <c r="O17" s="22">
        <v>0.66258120878322202</v>
      </c>
      <c r="P17" s="22">
        <v>0.55844938696106095</v>
      </c>
      <c r="Q17" s="22">
        <v>0.41100700300966497</v>
      </c>
      <c r="R17" s="22"/>
      <c r="S17" s="22">
        <v>0.51666666666666705</v>
      </c>
      <c r="T17" s="22">
        <v>0.64761904761904798</v>
      </c>
      <c r="U17" s="22">
        <v>0.73529411764705899</v>
      </c>
      <c r="V17" s="22">
        <v>0.60317460317460303</v>
      </c>
      <c r="W17" s="22">
        <v>0.644067796610169</v>
      </c>
      <c r="X17" s="22">
        <v>0.620253164556962</v>
      </c>
      <c r="Y17" s="22">
        <v>0.7</v>
      </c>
      <c r="Z17" s="22">
        <v>0.65116279069767402</v>
      </c>
      <c r="AA17" s="22">
        <v>0.63333333333333297</v>
      </c>
      <c r="AB17" s="22"/>
      <c r="AC17" s="22">
        <v>0.61069589416880199</v>
      </c>
      <c r="AD17" s="22">
        <v>0.67495720815235904</v>
      </c>
      <c r="AE17" s="22">
        <v>0.46978011817577098</v>
      </c>
      <c r="AF17" s="22"/>
      <c r="AG17" s="22">
        <v>0.58880605713568801</v>
      </c>
      <c r="AH17" s="22">
        <v>0.69824285093597604</v>
      </c>
      <c r="AI17" s="22">
        <v>0.63708075297950695</v>
      </c>
      <c r="AJ17" s="22">
        <v>0.42283614938640601</v>
      </c>
      <c r="AK17" s="22">
        <v>0.65288783945807605</v>
      </c>
      <c r="AL17" s="22"/>
      <c r="AM17" s="22">
        <v>0.53566327088298005</v>
      </c>
      <c r="AN17" s="22">
        <v>0.49865497702619299</v>
      </c>
      <c r="AO17" s="22">
        <v>0.68545918192753796</v>
      </c>
      <c r="AP17" s="22">
        <v>0.65391520744918297</v>
      </c>
      <c r="AQ17" s="22">
        <v>0.78596907389978299</v>
      </c>
      <c r="AR17" s="22"/>
      <c r="AS17" s="22">
        <v>0.63541132256307697</v>
      </c>
      <c r="AT17" s="22">
        <v>0.64128569820311598</v>
      </c>
      <c r="AU17" s="22">
        <v>0.72076413173466902</v>
      </c>
      <c r="AV17" s="22">
        <v>0.47547626956531802</v>
      </c>
      <c r="AW17" s="22"/>
      <c r="AX17" s="22">
        <v>0.62642252280315003</v>
      </c>
      <c r="AY17" s="22"/>
      <c r="AZ17" s="22">
        <v>0.59976047042429204</v>
      </c>
      <c r="BA17" s="22">
        <v>0.57359390414534095</v>
      </c>
      <c r="BB17" s="22">
        <v>0.720954093104612</v>
      </c>
      <c r="BC17" s="22"/>
      <c r="BD17" s="22">
        <v>0.66466927915136298</v>
      </c>
      <c r="BE17" s="22">
        <v>0.56931604042581296</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E22"/>
  <sheetViews>
    <sheetView showGridLines="0" topLeftCell="A5" workbookViewId="0">
      <pane xSplit="2" topLeftCell="C1" activePane="topRight" state="frozen"/>
      <selection pane="topRight" activeCell="L11" sqref="L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5.4940265008734897E-2</v>
      </c>
      <c r="D9" s="17">
        <v>8.1412377844721107E-2</v>
      </c>
      <c r="E9" s="17">
        <v>3.9630174788702802E-2</v>
      </c>
      <c r="F9" s="17"/>
      <c r="G9" s="17">
        <v>2.4219188830294499E-2</v>
      </c>
      <c r="H9" s="17">
        <v>5.0302826668794702E-2</v>
      </c>
      <c r="I9" s="17">
        <v>6.4857745357966096E-2</v>
      </c>
      <c r="J9" s="17">
        <v>8.4635600747060794E-2</v>
      </c>
      <c r="K9" s="17">
        <v>4.1931650871704897E-2</v>
      </c>
      <c r="L9" s="17">
        <v>2.72968926301097E-2</v>
      </c>
      <c r="M9" s="17"/>
      <c r="N9" s="17">
        <v>6.21668261612221E-2</v>
      </c>
      <c r="O9" s="17">
        <v>4.0307500501994498E-2</v>
      </c>
      <c r="P9" s="17">
        <v>5.6793805561466203E-2</v>
      </c>
      <c r="Q9" s="17">
        <v>5.5591263723885599E-2</v>
      </c>
      <c r="R9" s="17"/>
      <c r="S9" s="17">
        <v>7.4999999999999997E-2</v>
      </c>
      <c r="T9" s="17">
        <v>3.8095238095238099E-2</v>
      </c>
      <c r="U9" s="17">
        <v>2.9411764705882401E-2</v>
      </c>
      <c r="V9" s="17">
        <v>4.7619047619047603E-2</v>
      </c>
      <c r="W9" s="17">
        <v>6.7796610169491497E-2</v>
      </c>
      <c r="X9" s="17">
        <v>5.0632911392405097E-2</v>
      </c>
      <c r="Y9" s="17">
        <v>8.5714285714285701E-2</v>
      </c>
      <c r="Z9" s="17">
        <v>6.9767441860465101E-2</v>
      </c>
      <c r="AA9" s="17">
        <v>4.4444444444444398E-2</v>
      </c>
      <c r="AB9" s="17"/>
      <c r="AC9" s="17">
        <v>5.6030128610891898E-2</v>
      </c>
      <c r="AD9" s="17">
        <v>6.1491283881833399E-2</v>
      </c>
      <c r="AE9" s="17">
        <v>3.6933684660116997E-2</v>
      </c>
      <c r="AF9" s="17"/>
      <c r="AG9" s="17">
        <v>5.8369068934424402E-2</v>
      </c>
      <c r="AH9" s="17">
        <v>4.8095021733070301E-2</v>
      </c>
      <c r="AI9" s="17">
        <v>3.9822814979709201E-2</v>
      </c>
      <c r="AJ9" s="17">
        <v>0.18883113101711901</v>
      </c>
      <c r="AK9" s="17">
        <v>4.3645096269564802E-2</v>
      </c>
      <c r="AL9" s="17"/>
      <c r="AM9" s="17">
        <v>3.2605800080527103E-2</v>
      </c>
      <c r="AN9" s="17">
        <v>3.1454421448054798E-2</v>
      </c>
      <c r="AO9" s="17">
        <v>6.9666410442792703E-2</v>
      </c>
      <c r="AP9" s="17">
        <v>5.0601708021385403E-2</v>
      </c>
      <c r="AQ9" s="17">
        <v>8.4230132370418501E-2</v>
      </c>
      <c r="AR9" s="17"/>
      <c r="AS9" s="17">
        <v>4.6822997376112299E-2</v>
      </c>
      <c r="AT9" s="17">
        <v>7.1070344307238797E-2</v>
      </c>
      <c r="AU9" s="17">
        <v>4.0205950196666999E-2</v>
      </c>
      <c r="AV9" s="17">
        <v>5.2236035292213302E-2</v>
      </c>
      <c r="AW9" s="17"/>
      <c r="AX9" s="17">
        <v>5.97930014001785E-2</v>
      </c>
      <c r="AY9" s="17"/>
      <c r="AZ9" s="17">
        <v>4.5011406394927303E-2</v>
      </c>
      <c r="BA9" s="17">
        <v>4.8870660862836798E-2</v>
      </c>
      <c r="BB9" s="17">
        <v>7.2131224053283705E-2</v>
      </c>
      <c r="BC9" s="17"/>
      <c r="BD9" s="17">
        <v>6.91539479144756E-2</v>
      </c>
      <c r="BE9" s="17">
        <v>4.3879233036826601E-2</v>
      </c>
    </row>
    <row r="10" spans="2:57" x14ac:dyDescent="0.35">
      <c r="B10" s="18" t="s">
        <v>106</v>
      </c>
      <c r="C10" s="17">
        <v>0.19267446527925899</v>
      </c>
      <c r="D10" s="17">
        <v>0.19164248046360399</v>
      </c>
      <c r="E10" s="17">
        <v>0.194187316038028</v>
      </c>
      <c r="F10" s="17"/>
      <c r="G10" s="17">
        <v>0.16935066452539499</v>
      </c>
      <c r="H10" s="17">
        <v>0.171470414298108</v>
      </c>
      <c r="I10" s="17">
        <v>0.19629748858638801</v>
      </c>
      <c r="J10" s="17">
        <v>0.206548070372574</v>
      </c>
      <c r="K10" s="17">
        <v>0.222568492231975</v>
      </c>
      <c r="L10" s="17">
        <v>0.20499326075861299</v>
      </c>
      <c r="M10" s="17"/>
      <c r="N10" s="17">
        <v>0.19788796361184199</v>
      </c>
      <c r="O10" s="17">
        <v>0.161181281564376</v>
      </c>
      <c r="P10" s="17">
        <v>0.20966885924166301</v>
      </c>
      <c r="Q10" s="17">
        <v>0.23407355057071899</v>
      </c>
      <c r="R10" s="17"/>
      <c r="S10" s="17">
        <v>0.2</v>
      </c>
      <c r="T10" s="17">
        <v>0.14285714285714299</v>
      </c>
      <c r="U10" s="17">
        <v>0.17647058823529399</v>
      </c>
      <c r="V10" s="17">
        <v>0.19047619047618999</v>
      </c>
      <c r="W10" s="17">
        <v>0.23728813559322001</v>
      </c>
      <c r="X10" s="17">
        <v>0.20253164556962</v>
      </c>
      <c r="Y10" s="17">
        <v>0.17142857142857101</v>
      </c>
      <c r="Z10" s="17">
        <v>0.209302325581395</v>
      </c>
      <c r="AA10" s="17">
        <v>0.233333333333333</v>
      </c>
      <c r="AB10" s="17"/>
      <c r="AC10" s="17">
        <v>0.22714906028801701</v>
      </c>
      <c r="AD10" s="17">
        <v>0.16724020986397201</v>
      </c>
      <c r="AE10" s="17">
        <v>0.206254060633873</v>
      </c>
      <c r="AF10" s="17"/>
      <c r="AG10" s="17">
        <v>0.210882325034048</v>
      </c>
      <c r="AH10" s="17">
        <v>0.1906886720141</v>
      </c>
      <c r="AI10" s="17">
        <v>0.24226378316824401</v>
      </c>
      <c r="AJ10" s="17">
        <v>0</v>
      </c>
      <c r="AK10" s="17">
        <v>0.127774730108522</v>
      </c>
      <c r="AL10" s="17"/>
      <c r="AM10" s="17">
        <v>0.18582775759696701</v>
      </c>
      <c r="AN10" s="17">
        <v>0.20738036819425901</v>
      </c>
      <c r="AO10" s="17">
        <v>0.17190714957451</v>
      </c>
      <c r="AP10" s="17">
        <v>0.22343936902946401</v>
      </c>
      <c r="AQ10" s="17">
        <v>0.17213183461339401</v>
      </c>
      <c r="AR10" s="17"/>
      <c r="AS10" s="17">
        <v>0.16122269604072201</v>
      </c>
      <c r="AT10" s="17">
        <v>0.18414634652230299</v>
      </c>
      <c r="AU10" s="17">
        <v>0.214337730108138</v>
      </c>
      <c r="AV10" s="17">
        <v>0.23640707642844699</v>
      </c>
      <c r="AW10" s="17"/>
      <c r="AX10" s="17">
        <v>0.19281604163080501</v>
      </c>
      <c r="AY10" s="17"/>
      <c r="AZ10" s="17">
        <v>0.189459077885133</v>
      </c>
      <c r="BA10" s="17">
        <v>0.194904486783816</v>
      </c>
      <c r="BB10" s="17">
        <v>0.189996450365266</v>
      </c>
      <c r="BC10" s="17"/>
      <c r="BD10" s="17">
        <v>0.19660927134369599</v>
      </c>
      <c r="BE10" s="17">
        <v>0.194317764711714</v>
      </c>
    </row>
    <row r="11" spans="2:57" x14ac:dyDescent="0.35">
      <c r="B11" s="18" t="s">
        <v>105</v>
      </c>
      <c r="C11" s="17">
        <v>0.31331034616388997</v>
      </c>
      <c r="D11" s="17">
        <v>0.27880778432326198</v>
      </c>
      <c r="E11" s="17">
        <v>0.33507466691064502</v>
      </c>
      <c r="F11" s="17"/>
      <c r="G11" s="17">
        <v>0.30094580287645001</v>
      </c>
      <c r="H11" s="17">
        <v>0.27489700475436402</v>
      </c>
      <c r="I11" s="17">
        <v>0.29705619993658999</v>
      </c>
      <c r="J11" s="17">
        <v>0.34012011336707798</v>
      </c>
      <c r="K11" s="17">
        <v>0.34813392195895099</v>
      </c>
      <c r="L11" s="17">
        <v>0.43605082363682202</v>
      </c>
      <c r="M11" s="17"/>
      <c r="N11" s="17">
        <v>0.33317689331301698</v>
      </c>
      <c r="O11" s="17">
        <v>0.30357056312459202</v>
      </c>
      <c r="P11" s="17">
        <v>0.29272918416182703</v>
      </c>
      <c r="Q11" s="17">
        <v>0.28639507164338901</v>
      </c>
      <c r="R11" s="17"/>
      <c r="S11" s="17">
        <v>0.34166666666666701</v>
      </c>
      <c r="T11" s="17">
        <v>0.27619047619047599</v>
      </c>
      <c r="U11" s="17">
        <v>0.29411764705882398</v>
      </c>
      <c r="V11" s="17">
        <v>0.365079365079365</v>
      </c>
      <c r="W11" s="17">
        <v>0.322033898305085</v>
      </c>
      <c r="X11" s="17">
        <v>0.341772151898734</v>
      </c>
      <c r="Y11" s="17">
        <v>0.32857142857142901</v>
      </c>
      <c r="Z11" s="17">
        <v>0.25581395348837199</v>
      </c>
      <c r="AA11" s="17">
        <v>0.27777777777777801</v>
      </c>
      <c r="AB11" s="17"/>
      <c r="AC11" s="17">
        <v>0.33214311687543502</v>
      </c>
      <c r="AD11" s="17">
        <v>0.32047564463601402</v>
      </c>
      <c r="AE11" s="17">
        <v>0.30027413917006301</v>
      </c>
      <c r="AF11" s="17"/>
      <c r="AG11" s="17">
        <v>0.32840032828135202</v>
      </c>
      <c r="AH11" s="17">
        <v>0.30504118311</v>
      </c>
      <c r="AI11" s="17">
        <v>0.35355256056911499</v>
      </c>
      <c r="AJ11" s="17">
        <v>0.20363788954449299</v>
      </c>
      <c r="AK11" s="17">
        <v>0.271910886212061</v>
      </c>
      <c r="AL11" s="17"/>
      <c r="AM11" s="17">
        <v>0.475971683912782</v>
      </c>
      <c r="AN11" s="17">
        <v>0.30699047649855499</v>
      </c>
      <c r="AO11" s="17">
        <v>0.310571819517234</v>
      </c>
      <c r="AP11" s="17">
        <v>0.25694628471507402</v>
      </c>
      <c r="AQ11" s="17">
        <v>0.41083024377895</v>
      </c>
      <c r="AR11" s="17"/>
      <c r="AS11" s="17">
        <v>0.36282578320621001</v>
      </c>
      <c r="AT11" s="17">
        <v>0.27793623215866098</v>
      </c>
      <c r="AU11" s="17">
        <v>0.32439975653736203</v>
      </c>
      <c r="AV11" s="17">
        <v>0.29429453822180202</v>
      </c>
      <c r="AW11" s="17"/>
      <c r="AX11" s="17">
        <v>0.31045284574791998</v>
      </c>
      <c r="AY11" s="17"/>
      <c r="AZ11" s="17">
        <v>0.28885584269665099</v>
      </c>
      <c r="BA11" s="17">
        <v>0.27253603221961498</v>
      </c>
      <c r="BB11" s="17">
        <v>0.383698430115397</v>
      </c>
      <c r="BC11" s="17"/>
      <c r="BD11" s="17">
        <v>0.29398840868659798</v>
      </c>
      <c r="BE11" s="17">
        <v>0.31822045382731601</v>
      </c>
    </row>
    <row r="12" spans="2:57" x14ac:dyDescent="0.35">
      <c r="B12" s="18" t="s">
        <v>104</v>
      </c>
      <c r="C12" s="17">
        <v>0.28421850426105499</v>
      </c>
      <c r="D12" s="17">
        <v>0.28119053200648297</v>
      </c>
      <c r="E12" s="17">
        <v>0.28263374774851902</v>
      </c>
      <c r="F12" s="17"/>
      <c r="G12" s="17">
        <v>0.24131764733040101</v>
      </c>
      <c r="H12" s="17">
        <v>0.35002663453510902</v>
      </c>
      <c r="I12" s="17">
        <v>0.28301875017556</v>
      </c>
      <c r="J12" s="17">
        <v>0.234150858468752</v>
      </c>
      <c r="K12" s="17">
        <v>0.26295610417784498</v>
      </c>
      <c r="L12" s="17">
        <v>0.248150751446786</v>
      </c>
      <c r="M12" s="17"/>
      <c r="N12" s="17">
        <v>0.24893594378733</v>
      </c>
      <c r="O12" s="17">
        <v>0.36730670899060203</v>
      </c>
      <c r="P12" s="17">
        <v>0.24082510175725599</v>
      </c>
      <c r="Q12" s="17">
        <v>0.28304310101646002</v>
      </c>
      <c r="R12" s="17"/>
      <c r="S12" s="17">
        <v>0.21666666666666701</v>
      </c>
      <c r="T12" s="17">
        <v>0.35238095238095202</v>
      </c>
      <c r="U12" s="17">
        <v>0.26470588235294101</v>
      </c>
      <c r="V12" s="17">
        <v>0.28571428571428598</v>
      </c>
      <c r="W12" s="17">
        <v>0.28813559322033899</v>
      </c>
      <c r="X12" s="17">
        <v>0.253164556962025</v>
      </c>
      <c r="Y12" s="17">
        <v>0.25714285714285701</v>
      </c>
      <c r="Z12" s="17">
        <v>0.32558139534883701</v>
      </c>
      <c r="AA12" s="17">
        <v>0.32222222222222202</v>
      </c>
      <c r="AB12" s="17"/>
      <c r="AC12" s="17">
        <v>0.25312307786120097</v>
      </c>
      <c r="AD12" s="17">
        <v>0.30409526225391398</v>
      </c>
      <c r="AE12" s="17">
        <v>0.28110356567102002</v>
      </c>
      <c r="AF12" s="17"/>
      <c r="AG12" s="17">
        <v>0.27151335736555998</v>
      </c>
      <c r="AH12" s="17">
        <v>0.286832246264765</v>
      </c>
      <c r="AI12" s="17">
        <v>0.20124498076789701</v>
      </c>
      <c r="AJ12" s="17">
        <v>0.38833271959647497</v>
      </c>
      <c r="AK12" s="17">
        <v>0.31616734892604198</v>
      </c>
      <c r="AL12" s="17"/>
      <c r="AM12" s="17">
        <v>0.21715010557805001</v>
      </c>
      <c r="AN12" s="17">
        <v>0.310485715645131</v>
      </c>
      <c r="AO12" s="17">
        <v>0.30661844188646198</v>
      </c>
      <c r="AP12" s="17">
        <v>0.26114044640438</v>
      </c>
      <c r="AQ12" s="17">
        <v>0.29069272305202798</v>
      </c>
      <c r="AR12" s="17"/>
      <c r="AS12" s="17">
        <v>0.25557340208555601</v>
      </c>
      <c r="AT12" s="17">
        <v>0.29593190174359502</v>
      </c>
      <c r="AU12" s="17">
        <v>0.30249688110129502</v>
      </c>
      <c r="AV12" s="17">
        <v>0.28073121155663799</v>
      </c>
      <c r="AW12" s="17"/>
      <c r="AX12" s="17">
        <v>0.288013735942375</v>
      </c>
      <c r="AY12" s="17"/>
      <c r="AZ12" s="17">
        <v>0.318548262600654</v>
      </c>
      <c r="BA12" s="17">
        <v>0.29864222651300099</v>
      </c>
      <c r="BB12" s="17">
        <v>0.24426059550611501</v>
      </c>
      <c r="BC12" s="17"/>
      <c r="BD12" s="17">
        <v>0.27294469106180602</v>
      </c>
      <c r="BE12" s="17">
        <v>0.28525403412016398</v>
      </c>
    </row>
    <row r="13" spans="2:57" x14ac:dyDescent="0.35">
      <c r="B13" s="18" t="s">
        <v>103</v>
      </c>
      <c r="C13" s="17">
        <v>0.129500527916173</v>
      </c>
      <c r="D13" s="17">
        <v>0.15218197455785101</v>
      </c>
      <c r="E13" s="17">
        <v>0.116770326071493</v>
      </c>
      <c r="F13" s="17"/>
      <c r="G13" s="17">
        <v>0.23676956463905799</v>
      </c>
      <c r="H13" s="17">
        <v>0.13871418277790301</v>
      </c>
      <c r="I13" s="17">
        <v>0.136596607929304</v>
      </c>
      <c r="J13" s="17">
        <v>0.117834126248353</v>
      </c>
      <c r="K13" s="17">
        <v>6.3619055104012598E-2</v>
      </c>
      <c r="L13" s="17">
        <v>5.6509356672858703E-2</v>
      </c>
      <c r="M13" s="17"/>
      <c r="N13" s="17">
        <v>0.146266267231043</v>
      </c>
      <c r="O13" s="17">
        <v>9.9082993567911407E-2</v>
      </c>
      <c r="P13" s="17">
        <v>0.17898574030565001</v>
      </c>
      <c r="Q13" s="17">
        <v>5.4809046921638703E-2</v>
      </c>
      <c r="R13" s="17"/>
      <c r="S13" s="17">
        <v>0.141666666666667</v>
      </c>
      <c r="T13" s="17">
        <v>0.161904761904762</v>
      </c>
      <c r="U13" s="17">
        <v>0.17647058823529399</v>
      </c>
      <c r="V13" s="17">
        <v>0.11111111111111099</v>
      </c>
      <c r="W13" s="17">
        <v>8.4745762711864403E-2</v>
      </c>
      <c r="X13" s="17">
        <v>0.139240506329114</v>
      </c>
      <c r="Y13" s="17">
        <v>0.14285714285714299</v>
      </c>
      <c r="Z13" s="17">
        <v>9.3023255813953501E-2</v>
      </c>
      <c r="AA13" s="17">
        <v>7.7777777777777807E-2</v>
      </c>
      <c r="AB13" s="17"/>
      <c r="AC13" s="17">
        <v>0.11320243315705</v>
      </c>
      <c r="AD13" s="17">
        <v>0.12001468680168199</v>
      </c>
      <c r="AE13" s="17">
        <v>0.12390728751824399</v>
      </c>
      <c r="AF13" s="17"/>
      <c r="AG13" s="17">
        <v>0.11281686045807</v>
      </c>
      <c r="AH13" s="17">
        <v>0.150401808773861</v>
      </c>
      <c r="AI13" s="17">
        <v>0.14291928543686699</v>
      </c>
      <c r="AJ13" s="17">
        <v>0.21919825984191299</v>
      </c>
      <c r="AK13" s="17">
        <v>0.152862585174524</v>
      </c>
      <c r="AL13" s="17"/>
      <c r="AM13" s="17">
        <v>7.0039985190400403E-2</v>
      </c>
      <c r="AN13" s="17">
        <v>9.6164243820135595E-2</v>
      </c>
      <c r="AO13" s="17">
        <v>0.125897871030477</v>
      </c>
      <c r="AP13" s="17">
        <v>0.18131692020179499</v>
      </c>
      <c r="AQ13" s="17">
        <v>4.2115066185209202E-2</v>
      </c>
      <c r="AR13" s="17"/>
      <c r="AS13" s="17">
        <v>0.135711155699445</v>
      </c>
      <c r="AT13" s="17">
        <v>0.15613665054754999</v>
      </c>
      <c r="AU13" s="17">
        <v>7.3115081903408999E-2</v>
      </c>
      <c r="AV13" s="17">
        <v>0.13633113850089901</v>
      </c>
      <c r="AW13" s="17"/>
      <c r="AX13" s="17">
        <v>0.13098141029429</v>
      </c>
      <c r="AY13" s="17"/>
      <c r="AZ13" s="17">
        <v>0.13947162574800301</v>
      </c>
      <c r="BA13" s="17">
        <v>0.15222869606310399</v>
      </c>
      <c r="BB13" s="17">
        <v>8.9699697703439496E-2</v>
      </c>
      <c r="BC13" s="17"/>
      <c r="BD13" s="17">
        <v>0.137803867703575</v>
      </c>
      <c r="BE13" s="17">
        <v>0.14931052072730999</v>
      </c>
    </row>
    <row r="14" spans="2:57" x14ac:dyDescent="0.35">
      <c r="B14" s="18" t="s">
        <v>81</v>
      </c>
      <c r="C14" s="17">
        <v>2.5355891370887298E-2</v>
      </c>
      <c r="D14" s="17">
        <v>1.47648508040803E-2</v>
      </c>
      <c r="E14" s="17">
        <v>3.1703768442612301E-2</v>
      </c>
      <c r="F14" s="17"/>
      <c r="G14" s="17">
        <v>2.7397131798401801E-2</v>
      </c>
      <c r="H14" s="17">
        <v>1.4588936965721401E-2</v>
      </c>
      <c r="I14" s="17">
        <v>2.2173208014191301E-2</v>
      </c>
      <c r="J14" s="17">
        <v>1.6711230796181899E-2</v>
      </c>
      <c r="K14" s="17">
        <v>6.0790775655511997E-2</v>
      </c>
      <c r="L14" s="17">
        <v>2.6998914854810301E-2</v>
      </c>
      <c r="M14" s="17"/>
      <c r="N14" s="17">
        <v>1.1566105895546099E-2</v>
      </c>
      <c r="O14" s="17">
        <v>2.8550952250523901E-2</v>
      </c>
      <c r="P14" s="17">
        <v>2.0997308972137099E-2</v>
      </c>
      <c r="Q14" s="17">
        <v>8.6087966123907594E-2</v>
      </c>
      <c r="R14" s="17"/>
      <c r="S14" s="17">
        <v>2.5000000000000001E-2</v>
      </c>
      <c r="T14" s="17">
        <v>2.8571428571428598E-2</v>
      </c>
      <c r="U14" s="17">
        <v>5.8823529411764698E-2</v>
      </c>
      <c r="V14" s="17">
        <v>0</v>
      </c>
      <c r="W14" s="17">
        <v>0</v>
      </c>
      <c r="X14" s="17">
        <v>1.26582278481013E-2</v>
      </c>
      <c r="Y14" s="17">
        <v>1.4285714285714299E-2</v>
      </c>
      <c r="Z14" s="17">
        <v>4.6511627906976702E-2</v>
      </c>
      <c r="AA14" s="17">
        <v>4.4444444444444398E-2</v>
      </c>
      <c r="AB14" s="17"/>
      <c r="AC14" s="17">
        <v>1.8352183207405299E-2</v>
      </c>
      <c r="AD14" s="17">
        <v>2.6682912562584302E-2</v>
      </c>
      <c r="AE14" s="17">
        <v>5.1527262346682499E-2</v>
      </c>
      <c r="AF14" s="17"/>
      <c r="AG14" s="17">
        <v>1.8018059926545298E-2</v>
      </c>
      <c r="AH14" s="17">
        <v>1.8941068104204501E-2</v>
      </c>
      <c r="AI14" s="17">
        <v>2.0196575078167599E-2</v>
      </c>
      <c r="AJ14" s="17">
        <v>0</v>
      </c>
      <c r="AK14" s="17">
        <v>8.76393533092861E-2</v>
      </c>
      <c r="AL14" s="17"/>
      <c r="AM14" s="17">
        <v>1.84046676412731E-2</v>
      </c>
      <c r="AN14" s="17">
        <v>4.7524774393864898E-2</v>
      </c>
      <c r="AO14" s="17">
        <v>1.5338307548523901E-2</v>
      </c>
      <c r="AP14" s="17">
        <v>2.6555271627901399E-2</v>
      </c>
      <c r="AQ14" s="17">
        <v>0</v>
      </c>
      <c r="AR14" s="17"/>
      <c r="AS14" s="17">
        <v>3.7843965591955603E-2</v>
      </c>
      <c r="AT14" s="17">
        <v>1.47785247206512E-2</v>
      </c>
      <c r="AU14" s="17">
        <v>4.5444600153128498E-2</v>
      </c>
      <c r="AV14" s="17">
        <v>0</v>
      </c>
      <c r="AW14" s="17"/>
      <c r="AX14" s="17">
        <v>1.79429649844303E-2</v>
      </c>
      <c r="AY14" s="17"/>
      <c r="AZ14" s="17">
        <v>1.86537846746321E-2</v>
      </c>
      <c r="BA14" s="17">
        <v>3.2817897557626201E-2</v>
      </c>
      <c r="BB14" s="17">
        <v>2.0213602256498101E-2</v>
      </c>
      <c r="BC14" s="17"/>
      <c r="BD14" s="17">
        <v>2.94998132898504E-2</v>
      </c>
      <c r="BE14" s="17">
        <v>9.0179935766695803E-3</v>
      </c>
    </row>
    <row r="15" spans="2:57" x14ac:dyDescent="0.35">
      <c r="B15" s="18" t="s">
        <v>109</v>
      </c>
      <c r="C15" s="21">
        <v>0.24761473028799399</v>
      </c>
      <c r="D15" s="21">
        <v>0.27305485830832499</v>
      </c>
      <c r="E15" s="21">
        <v>0.23381749082673101</v>
      </c>
      <c r="F15" s="21"/>
      <c r="G15" s="21">
        <v>0.19356985335568899</v>
      </c>
      <c r="H15" s="21">
        <v>0.22177324096690201</v>
      </c>
      <c r="I15" s="21">
        <v>0.26115523394435403</v>
      </c>
      <c r="J15" s="21">
        <v>0.291183671119635</v>
      </c>
      <c r="K15" s="21">
        <v>0.26450014310367997</v>
      </c>
      <c r="L15" s="21">
        <v>0.232290153388722</v>
      </c>
      <c r="M15" s="21"/>
      <c r="N15" s="21">
        <v>0.26005478977306401</v>
      </c>
      <c r="O15" s="21">
        <v>0.201488782066371</v>
      </c>
      <c r="P15" s="21">
        <v>0.26646266480313002</v>
      </c>
      <c r="Q15" s="21">
        <v>0.289664814294605</v>
      </c>
      <c r="R15" s="21"/>
      <c r="S15" s="21">
        <v>0.27500000000000002</v>
      </c>
      <c r="T15" s="21">
        <v>0.180952380952381</v>
      </c>
      <c r="U15" s="21">
        <v>0.20588235294117599</v>
      </c>
      <c r="V15" s="21">
        <v>0.238095238095238</v>
      </c>
      <c r="W15" s="21">
        <v>0.305084745762712</v>
      </c>
      <c r="X15" s="21">
        <v>0.253164556962025</v>
      </c>
      <c r="Y15" s="21">
        <v>0.25714285714285701</v>
      </c>
      <c r="Z15" s="21">
        <v>0.27906976744186002</v>
      </c>
      <c r="AA15" s="21">
        <v>0.27777777777777801</v>
      </c>
      <c r="AB15" s="21"/>
      <c r="AC15" s="21">
        <v>0.28317918889890897</v>
      </c>
      <c r="AD15" s="21">
        <v>0.22873149374580601</v>
      </c>
      <c r="AE15" s="21">
        <v>0.24318774529399101</v>
      </c>
      <c r="AF15" s="21"/>
      <c r="AG15" s="21">
        <v>0.26925139396847197</v>
      </c>
      <c r="AH15" s="21">
        <v>0.23878369374717001</v>
      </c>
      <c r="AI15" s="21">
        <v>0.282086598147953</v>
      </c>
      <c r="AJ15" s="21">
        <v>0.18883113101711901</v>
      </c>
      <c r="AK15" s="21">
        <v>0.171419826378087</v>
      </c>
      <c r="AL15" s="21"/>
      <c r="AM15" s="21">
        <v>0.21843355767749401</v>
      </c>
      <c r="AN15" s="21">
        <v>0.238834789642314</v>
      </c>
      <c r="AO15" s="21">
        <v>0.24157356001730301</v>
      </c>
      <c r="AP15" s="21">
        <v>0.27404107705085001</v>
      </c>
      <c r="AQ15" s="21">
        <v>0.25636196698381197</v>
      </c>
      <c r="AR15" s="21"/>
      <c r="AS15" s="21">
        <v>0.20804569341683399</v>
      </c>
      <c r="AT15" s="21">
        <v>0.25521669082954201</v>
      </c>
      <c r="AU15" s="21">
        <v>0.25454368030480501</v>
      </c>
      <c r="AV15" s="21">
        <v>0.28864311172065998</v>
      </c>
      <c r="AW15" s="21"/>
      <c r="AX15" s="21">
        <v>0.25260904303098403</v>
      </c>
      <c r="AY15" s="21"/>
      <c r="AZ15" s="21">
        <v>0.23447048428006001</v>
      </c>
      <c r="BA15" s="21">
        <v>0.24377514764665301</v>
      </c>
      <c r="BB15" s="21">
        <v>0.26212767441855001</v>
      </c>
      <c r="BC15" s="21"/>
      <c r="BD15" s="21">
        <v>0.26576321925817198</v>
      </c>
      <c r="BE15" s="21">
        <v>0.23819699774854</v>
      </c>
    </row>
    <row r="16" spans="2:57" x14ac:dyDescent="0.35">
      <c r="B16" s="18" t="s">
        <v>108</v>
      </c>
      <c r="C16" s="21">
        <v>0.413719032177228</v>
      </c>
      <c r="D16" s="21">
        <v>0.43337250656433302</v>
      </c>
      <c r="E16" s="21">
        <v>0.39940407382001197</v>
      </c>
      <c r="F16" s="21"/>
      <c r="G16" s="21">
        <v>0.47808721196945902</v>
      </c>
      <c r="H16" s="21">
        <v>0.488740817313012</v>
      </c>
      <c r="I16" s="21">
        <v>0.419615358104864</v>
      </c>
      <c r="J16" s="21">
        <v>0.35198498471710499</v>
      </c>
      <c r="K16" s="21">
        <v>0.32657515928185699</v>
      </c>
      <c r="L16" s="21">
        <v>0.304660108119645</v>
      </c>
      <c r="M16" s="21"/>
      <c r="N16" s="21">
        <v>0.395202211018372</v>
      </c>
      <c r="O16" s="21">
        <v>0.46638970255851397</v>
      </c>
      <c r="P16" s="21">
        <v>0.41981084206290598</v>
      </c>
      <c r="Q16" s="21">
        <v>0.33785214793809798</v>
      </c>
      <c r="R16" s="21"/>
      <c r="S16" s="21">
        <v>0.358333333333333</v>
      </c>
      <c r="T16" s="21">
        <v>0.51428571428571401</v>
      </c>
      <c r="U16" s="21">
        <v>0.441176470588235</v>
      </c>
      <c r="V16" s="21">
        <v>0.39682539682539703</v>
      </c>
      <c r="W16" s="21">
        <v>0.37288135593220301</v>
      </c>
      <c r="X16" s="21">
        <v>0.392405063291139</v>
      </c>
      <c r="Y16" s="21">
        <v>0.4</v>
      </c>
      <c r="Z16" s="21">
        <v>0.418604651162791</v>
      </c>
      <c r="AA16" s="21">
        <v>0.4</v>
      </c>
      <c r="AB16" s="21"/>
      <c r="AC16" s="21">
        <v>0.366325511018251</v>
      </c>
      <c r="AD16" s="21">
        <v>0.42410994905559601</v>
      </c>
      <c r="AE16" s="21">
        <v>0.405010853189264</v>
      </c>
      <c r="AF16" s="21"/>
      <c r="AG16" s="21">
        <v>0.38433021782363003</v>
      </c>
      <c r="AH16" s="21">
        <v>0.437234055038625</v>
      </c>
      <c r="AI16" s="21">
        <v>0.34416426620476398</v>
      </c>
      <c r="AJ16" s="21">
        <v>0.60753097943838796</v>
      </c>
      <c r="AK16" s="21">
        <v>0.46902993410056498</v>
      </c>
      <c r="AL16" s="21"/>
      <c r="AM16" s="21">
        <v>0.28719009076845098</v>
      </c>
      <c r="AN16" s="21">
        <v>0.406649959465266</v>
      </c>
      <c r="AO16" s="21">
        <v>0.43251631291693898</v>
      </c>
      <c r="AP16" s="21">
        <v>0.44245736660617502</v>
      </c>
      <c r="AQ16" s="21">
        <v>0.33280778923723803</v>
      </c>
      <c r="AR16" s="21"/>
      <c r="AS16" s="21">
        <v>0.39128455778500099</v>
      </c>
      <c r="AT16" s="21">
        <v>0.45206855229114601</v>
      </c>
      <c r="AU16" s="21">
        <v>0.37561196300470401</v>
      </c>
      <c r="AV16" s="21">
        <v>0.417062350057538</v>
      </c>
      <c r="AW16" s="21"/>
      <c r="AX16" s="21">
        <v>0.41899514623666601</v>
      </c>
      <c r="AY16" s="21"/>
      <c r="AZ16" s="21">
        <v>0.45801988834865698</v>
      </c>
      <c r="BA16" s="21">
        <v>0.450870922576105</v>
      </c>
      <c r="BB16" s="21">
        <v>0.333960293209555</v>
      </c>
      <c r="BC16" s="21"/>
      <c r="BD16" s="21">
        <v>0.41074855876538002</v>
      </c>
      <c r="BE16" s="21">
        <v>0.43456455484747403</v>
      </c>
    </row>
    <row r="17" spans="2:57" x14ac:dyDescent="0.35">
      <c r="B17" s="18" t="s">
        <v>110</v>
      </c>
      <c r="C17" s="22">
        <v>0.166104301889234</v>
      </c>
      <c r="D17" s="22">
        <v>0.160317648256008</v>
      </c>
      <c r="E17" s="22">
        <v>0.165586582993281</v>
      </c>
      <c r="F17" s="22"/>
      <c r="G17" s="22">
        <v>0.28451735861376998</v>
      </c>
      <c r="H17" s="22">
        <v>0.26696757634611001</v>
      </c>
      <c r="I17" s="22">
        <v>0.15846012416051</v>
      </c>
      <c r="J17" s="22">
        <v>6.080131359747E-2</v>
      </c>
      <c r="K17" s="22">
        <v>6.2075016178177497E-2</v>
      </c>
      <c r="L17" s="22">
        <v>7.2369954730922795E-2</v>
      </c>
      <c r="M17" s="22"/>
      <c r="N17" s="22">
        <v>0.13514742124530801</v>
      </c>
      <c r="O17" s="22">
        <v>0.26490092049214298</v>
      </c>
      <c r="P17" s="22">
        <v>0.15334817725977601</v>
      </c>
      <c r="Q17" s="22">
        <v>4.81873336434935E-2</v>
      </c>
      <c r="R17" s="22"/>
      <c r="S17" s="22">
        <v>8.3333333333333301E-2</v>
      </c>
      <c r="T17" s="22">
        <v>0.33333333333333298</v>
      </c>
      <c r="U17" s="22">
        <v>0.23529411764705899</v>
      </c>
      <c r="V17" s="22">
        <v>0.158730158730159</v>
      </c>
      <c r="W17" s="22">
        <v>6.7796610169491595E-2</v>
      </c>
      <c r="X17" s="22">
        <v>0.139240506329114</v>
      </c>
      <c r="Y17" s="22">
        <v>0.14285714285714299</v>
      </c>
      <c r="Z17" s="22">
        <v>0.13953488372093001</v>
      </c>
      <c r="AA17" s="22">
        <v>0.122222222222222</v>
      </c>
      <c r="AB17" s="22"/>
      <c r="AC17" s="22">
        <v>8.31463221193421E-2</v>
      </c>
      <c r="AD17" s="22">
        <v>0.19537845530979001</v>
      </c>
      <c r="AE17" s="22">
        <v>0.16182310789527399</v>
      </c>
      <c r="AF17" s="22"/>
      <c r="AG17" s="22">
        <v>0.115078823855158</v>
      </c>
      <c r="AH17" s="22">
        <v>0.19845036129145499</v>
      </c>
      <c r="AI17" s="22">
        <v>6.2077668056810698E-2</v>
      </c>
      <c r="AJ17" s="22">
        <v>0.41869984842126901</v>
      </c>
      <c r="AK17" s="22">
        <v>0.29761010772247798</v>
      </c>
      <c r="AL17" s="22"/>
      <c r="AM17" s="22">
        <v>6.8756533090957E-2</v>
      </c>
      <c r="AN17" s="22">
        <v>0.167815169822953</v>
      </c>
      <c r="AO17" s="22">
        <v>0.190942752899636</v>
      </c>
      <c r="AP17" s="22">
        <v>0.16841628955532501</v>
      </c>
      <c r="AQ17" s="22">
        <v>7.6445822253425597E-2</v>
      </c>
      <c r="AR17" s="22"/>
      <c r="AS17" s="22">
        <v>0.183238864368167</v>
      </c>
      <c r="AT17" s="22">
        <v>0.19685186146160399</v>
      </c>
      <c r="AU17" s="22">
        <v>0.1210682826999</v>
      </c>
      <c r="AV17" s="22">
        <v>0.12841923833687699</v>
      </c>
      <c r="AW17" s="22"/>
      <c r="AX17" s="22">
        <v>0.16638610320568201</v>
      </c>
      <c r="AY17" s="22"/>
      <c r="AZ17" s="22">
        <v>0.223549404068596</v>
      </c>
      <c r="BA17" s="22">
        <v>0.207095774929453</v>
      </c>
      <c r="BB17" s="22">
        <v>7.1832618791004804E-2</v>
      </c>
      <c r="BC17" s="22"/>
      <c r="BD17" s="22">
        <v>0.14498533950720799</v>
      </c>
      <c r="BE17" s="22">
        <v>0.196367557098934</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4.9238323215068297E-2</v>
      </c>
      <c r="D9" s="17">
        <v>4.1620152537116401E-2</v>
      </c>
      <c r="E9" s="17">
        <v>5.3950129680575602E-2</v>
      </c>
      <c r="F9" s="17"/>
      <c r="G9" s="17">
        <v>8.1333804490604594E-2</v>
      </c>
      <c r="H9" s="17">
        <v>5.5765349551901398E-2</v>
      </c>
      <c r="I9" s="17">
        <v>5.4172423104399098E-2</v>
      </c>
      <c r="J9" s="17">
        <v>4.16448528905514E-2</v>
      </c>
      <c r="K9" s="17">
        <v>3.2356224012028603E-2</v>
      </c>
      <c r="L9" s="17">
        <v>0</v>
      </c>
      <c r="M9" s="17"/>
      <c r="N9" s="17">
        <v>5.2741163863680801E-2</v>
      </c>
      <c r="O9" s="17">
        <v>2.2626288685255399E-2</v>
      </c>
      <c r="P9" s="17">
        <v>6.9242210166376106E-2</v>
      </c>
      <c r="Q9" s="17">
        <v>7.2702484932764405E-2</v>
      </c>
      <c r="R9" s="17"/>
      <c r="S9" s="17">
        <v>5.83333333333333E-2</v>
      </c>
      <c r="T9" s="17">
        <v>5.7142857142857099E-2</v>
      </c>
      <c r="U9" s="17">
        <v>2.9411764705882401E-2</v>
      </c>
      <c r="V9" s="17">
        <v>1.58730158730159E-2</v>
      </c>
      <c r="W9" s="17">
        <v>5.0847457627118599E-2</v>
      </c>
      <c r="X9" s="17">
        <v>5.0632911392405097E-2</v>
      </c>
      <c r="Y9" s="17">
        <v>1.4285714285714299E-2</v>
      </c>
      <c r="Z9" s="17">
        <v>6.9767441860465101E-2</v>
      </c>
      <c r="AA9" s="17">
        <v>8.8888888888888906E-2</v>
      </c>
      <c r="AB9" s="17"/>
      <c r="AC9" s="17">
        <v>3.8021881810148303E-2</v>
      </c>
      <c r="AD9" s="17">
        <v>5.0278575087780303E-2</v>
      </c>
      <c r="AE9" s="17">
        <v>6.1067756292440198E-2</v>
      </c>
      <c r="AF9" s="17"/>
      <c r="AG9" s="17">
        <v>3.4964873541628701E-2</v>
      </c>
      <c r="AH9" s="17">
        <v>6.1501461264751298E-2</v>
      </c>
      <c r="AI9" s="17">
        <v>5.4653712191147903E-2</v>
      </c>
      <c r="AJ9" s="17">
        <v>0</v>
      </c>
      <c r="AK9" s="17">
        <v>3.8128356101091797E-2</v>
      </c>
      <c r="AL9" s="17"/>
      <c r="AM9" s="17">
        <v>0</v>
      </c>
      <c r="AN9" s="17">
        <v>5.8329339891799802E-2</v>
      </c>
      <c r="AO9" s="17">
        <v>4.0667639161828903E-2</v>
      </c>
      <c r="AP9" s="17">
        <v>7.9374398993276196E-2</v>
      </c>
      <c r="AQ9" s="17">
        <v>3.9307395106195298E-2</v>
      </c>
      <c r="AR9" s="17"/>
      <c r="AS9" s="17">
        <v>4.7185289808821702E-2</v>
      </c>
      <c r="AT9" s="17">
        <v>5.7826078155941298E-2</v>
      </c>
      <c r="AU9" s="17">
        <v>4.6920819687830399E-2</v>
      </c>
      <c r="AV9" s="17">
        <v>3.6065972747702603E-2</v>
      </c>
      <c r="AW9" s="17"/>
      <c r="AX9" s="17">
        <v>4.81285122187292E-2</v>
      </c>
      <c r="AY9" s="17"/>
      <c r="AZ9" s="17">
        <v>6.8383367329380398E-2</v>
      </c>
      <c r="BA9" s="17">
        <v>5.6921642912691799E-2</v>
      </c>
      <c r="BB9" s="17">
        <v>1.80207817619654E-2</v>
      </c>
      <c r="BC9" s="17"/>
      <c r="BD9" s="17">
        <v>7.0000203223777299E-2</v>
      </c>
      <c r="BE9" s="17">
        <v>3.00415370505576E-2</v>
      </c>
    </row>
    <row r="10" spans="2:57" x14ac:dyDescent="0.35">
      <c r="B10" s="18" t="s">
        <v>106</v>
      </c>
      <c r="C10" s="17">
        <v>0.14677714813876799</v>
      </c>
      <c r="D10" s="17">
        <v>0.12088897274452801</v>
      </c>
      <c r="E10" s="17">
        <v>0.15799038437375501</v>
      </c>
      <c r="F10" s="17"/>
      <c r="G10" s="17">
        <v>0.16667532736924701</v>
      </c>
      <c r="H10" s="17">
        <v>0.167036484508337</v>
      </c>
      <c r="I10" s="17">
        <v>0.18225498668951601</v>
      </c>
      <c r="J10" s="17">
        <v>0.13156648625168199</v>
      </c>
      <c r="K10" s="17">
        <v>5.0706395386810897E-2</v>
      </c>
      <c r="L10" s="17">
        <v>0.133596963754641</v>
      </c>
      <c r="M10" s="17"/>
      <c r="N10" s="17">
        <v>0.13195268617394301</v>
      </c>
      <c r="O10" s="17">
        <v>0.14582909903901201</v>
      </c>
      <c r="P10" s="17">
        <v>0.15015610179628699</v>
      </c>
      <c r="Q10" s="17">
        <v>0.206569094714079</v>
      </c>
      <c r="R10" s="17"/>
      <c r="S10" s="17">
        <v>0.15833333333333299</v>
      </c>
      <c r="T10" s="17">
        <v>0.2</v>
      </c>
      <c r="U10" s="17">
        <v>0.11764705882352899</v>
      </c>
      <c r="V10" s="17">
        <v>0.126984126984127</v>
      </c>
      <c r="W10" s="17">
        <v>0.20338983050847501</v>
      </c>
      <c r="X10" s="17">
        <v>8.8607594936708806E-2</v>
      </c>
      <c r="Y10" s="17">
        <v>0.185714285714286</v>
      </c>
      <c r="Z10" s="17">
        <v>0.13953488372093001</v>
      </c>
      <c r="AA10" s="17">
        <v>8.8888888888888906E-2</v>
      </c>
      <c r="AB10" s="17"/>
      <c r="AC10" s="17">
        <v>0.10671396137859999</v>
      </c>
      <c r="AD10" s="17">
        <v>0.15360826247474799</v>
      </c>
      <c r="AE10" s="17">
        <v>0.22282504709836001</v>
      </c>
      <c r="AF10" s="17"/>
      <c r="AG10" s="17">
        <v>0.13288331219101099</v>
      </c>
      <c r="AH10" s="17">
        <v>0.14427110777504601</v>
      </c>
      <c r="AI10" s="17">
        <v>0.16039408403411001</v>
      </c>
      <c r="AJ10" s="17">
        <v>0</v>
      </c>
      <c r="AK10" s="17">
        <v>0.17238067222627301</v>
      </c>
      <c r="AL10" s="17"/>
      <c r="AM10" s="17">
        <v>0.116275234534016</v>
      </c>
      <c r="AN10" s="17">
        <v>0.14060678152638301</v>
      </c>
      <c r="AO10" s="17">
        <v>0.122396406949422</v>
      </c>
      <c r="AP10" s="17">
        <v>0.185168843913256</v>
      </c>
      <c r="AQ10" s="17">
        <v>0.12523970094694201</v>
      </c>
      <c r="AR10" s="17"/>
      <c r="AS10" s="17">
        <v>0.15756138083252699</v>
      </c>
      <c r="AT10" s="17">
        <v>0.12324554853188199</v>
      </c>
      <c r="AU10" s="17">
        <v>0.10520535758043301</v>
      </c>
      <c r="AV10" s="17">
        <v>0.241604588587921</v>
      </c>
      <c r="AW10" s="17"/>
      <c r="AX10" s="17">
        <v>0.14456686951968001</v>
      </c>
      <c r="AY10" s="17"/>
      <c r="AZ10" s="17">
        <v>0.18786023884221401</v>
      </c>
      <c r="BA10" s="17">
        <v>0.138259164446043</v>
      </c>
      <c r="BB10" s="17">
        <v>0.12008501242102899</v>
      </c>
      <c r="BC10" s="17"/>
      <c r="BD10" s="17">
        <v>0.165833964410599</v>
      </c>
      <c r="BE10" s="17">
        <v>0.12906884918303399</v>
      </c>
    </row>
    <row r="11" spans="2:57" x14ac:dyDescent="0.35">
      <c r="B11" s="18" t="s">
        <v>105</v>
      </c>
      <c r="C11" s="17">
        <v>0.24535173649162301</v>
      </c>
      <c r="D11" s="17">
        <v>0.230686916419446</v>
      </c>
      <c r="E11" s="17">
        <v>0.255129824710632</v>
      </c>
      <c r="F11" s="17"/>
      <c r="G11" s="17">
        <v>0.33771892657916203</v>
      </c>
      <c r="H11" s="17">
        <v>0.237601512349047</v>
      </c>
      <c r="I11" s="17">
        <v>0.22314952856097101</v>
      </c>
      <c r="J11" s="17">
        <v>0.16862702720191999</v>
      </c>
      <c r="K11" s="17">
        <v>0.29576515901260703</v>
      </c>
      <c r="L11" s="17">
        <v>0.33312306683983001</v>
      </c>
      <c r="M11" s="17"/>
      <c r="N11" s="17">
        <v>0.25895825871761002</v>
      </c>
      <c r="O11" s="17">
        <v>0.249710830296835</v>
      </c>
      <c r="P11" s="17">
        <v>0.24571745825642799</v>
      </c>
      <c r="Q11" s="17">
        <v>0.17923062628575101</v>
      </c>
      <c r="R11" s="17"/>
      <c r="S11" s="17">
        <v>0.28333333333333299</v>
      </c>
      <c r="T11" s="17">
        <v>0.19047619047618999</v>
      </c>
      <c r="U11" s="17">
        <v>0.26470588235294101</v>
      </c>
      <c r="V11" s="17">
        <v>0.26984126984126999</v>
      </c>
      <c r="W11" s="17">
        <v>0.28813559322033899</v>
      </c>
      <c r="X11" s="17">
        <v>0.20253164556962</v>
      </c>
      <c r="Y11" s="17">
        <v>0.2</v>
      </c>
      <c r="Z11" s="17">
        <v>0.232558139534884</v>
      </c>
      <c r="AA11" s="17">
        <v>0.27777777777777801</v>
      </c>
      <c r="AB11" s="17"/>
      <c r="AC11" s="17">
        <v>0.25263798852126701</v>
      </c>
      <c r="AD11" s="17">
        <v>0.24501545160435001</v>
      </c>
      <c r="AE11" s="17">
        <v>0.21037883138208899</v>
      </c>
      <c r="AF11" s="17"/>
      <c r="AG11" s="17">
        <v>0.22911910782682501</v>
      </c>
      <c r="AH11" s="17">
        <v>0.272067044551772</v>
      </c>
      <c r="AI11" s="17">
        <v>0.29372798555035501</v>
      </c>
      <c r="AJ11" s="17">
        <v>0.20363788954449299</v>
      </c>
      <c r="AK11" s="17">
        <v>0.10724976083585699</v>
      </c>
      <c r="AL11" s="17"/>
      <c r="AM11" s="17">
        <v>0.28414642480193503</v>
      </c>
      <c r="AN11" s="17">
        <v>0.27096013425538701</v>
      </c>
      <c r="AO11" s="17">
        <v>0.26780664204946503</v>
      </c>
      <c r="AP11" s="17">
        <v>0.21497470128135199</v>
      </c>
      <c r="AQ11" s="17">
        <v>0.32177667647791802</v>
      </c>
      <c r="AR11" s="17"/>
      <c r="AS11" s="17">
        <v>0.24821761496446401</v>
      </c>
      <c r="AT11" s="17">
        <v>0.22728614020376101</v>
      </c>
      <c r="AU11" s="17">
        <v>0.27105115576213501</v>
      </c>
      <c r="AV11" s="17">
        <v>0.24617383801109599</v>
      </c>
      <c r="AW11" s="17"/>
      <c r="AX11" s="17">
        <v>0.247230498837236</v>
      </c>
      <c r="AY11" s="17"/>
      <c r="AZ11" s="17">
        <v>0.25284843911263399</v>
      </c>
      <c r="BA11" s="17">
        <v>0.26490954951384899</v>
      </c>
      <c r="BB11" s="17">
        <v>0.21124110689150699</v>
      </c>
      <c r="BC11" s="17"/>
      <c r="BD11" s="17">
        <v>0.238299244774278</v>
      </c>
      <c r="BE11" s="17">
        <v>0.241170554062311</v>
      </c>
    </row>
    <row r="12" spans="2:57" x14ac:dyDescent="0.35">
      <c r="B12" s="18" t="s">
        <v>104</v>
      </c>
      <c r="C12" s="17">
        <v>0.35672387082173002</v>
      </c>
      <c r="D12" s="17">
        <v>0.38868682444807201</v>
      </c>
      <c r="E12" s="17">
        <v>0.339603536433501</v>
      </c>
      <c r="F12" s="17"/>
      <c r="G12" s="17">
        <v>0.29372234444909701</v>
      </c>
      <c r="H12" s="17">
        <v>0.34218561535959902</v>
      </c>
      <c r="I12" s="17">
        <v>0.338107339044453</v>
      </c>
      <c r="J12" s="17">
        <v>0.39923381236494898</v>
      </c>
      <c r="K12" s="17">
        <v>0.39774366451985499</v>
      </c>
      <c r="L12" s="17">
        <v>0.39658688909706702</v>
      </c>
      <c r="M12" s="17"/>
      <c r="N12" s="17">
        <v>0.35422666319977297</v>
      </c>
      <c r="O12" s="17">
        <v>0.38317794693764001</v>
      </c>
      <c r="P12" s="17">
        <v>0.322820479729792</v>
      </c>
      <c r="Q12" s="17">
        <v>0.34738859482085099</v>
      </c>
      <c r="R12" s="17"/>
      <c r="S12" s="17">
        <v>0.28333333333333299</v>
      </c>
      <c r="T12" s="17">
        <v>0.39047619047618998</v>
      </c>
      <c r="U12" s="17">
        <v>0.441176470588235</v>
      </c>
      <c r="V12" s="17">
        <v>0.38095238095238099</v>
      </c>
      <c r="W12" s="17">
        <v>0.28813559322033899</v>
      </c>
      <c r="X12" s="17">
        <v>0.443037974683544</v>
      </c>
      <c r="Y12" s="17">
        <v>0.314285714285714</v>
      </c>
      <c r="Z12" s="17">
        <v>0.418604651162791</v>
      </c>
      <c r="AA12" s="17">
        <v>0.3</v>
      </c>
      <c r="AB12" s="17"/>
      <c r="AC12" s="17">
        <v>0.39771048399507303</v>
      </c>
      <c r="AD12" s="17">
        <v>0.34606868546251601</v>
      </c>
      <c r="AE12" s="17">
        <v>0.31671225488136401</v>
      </c>
      <c r="AF12" s="17"/>
      <c r="AG12" s="17">
        <v>0.39229925846079</v>
      </c>
      <c r="AH12" s="17">
        <v>0.33384896986524099</v>
      </c>
      <c r="AI12" s="17">
        <v>0.34803653976322502</v>
      </c>
      <c r="AJ12" s="17">
        <v>0.20363788954449299</v>
      </c>
      <c r="AK12" s="17">
        <v>0.40976630201354303</v>
      </c>
      <c r="AL12" s="17"/>
      <c r="AM12" s="17">
        <v>0.301671607977895</v>
      </c>
      <c r="AN12" s="17">
        <v>0.38214560881527698</v>
      </c>
      <c r="AO12" s="17">
        <v>0.36532907975887502</v>
      </c>
      <c r="AP12" s="17">
        <v>0.328801581099885</v>
      </c>
      <c r="AQ12" s="17">
        <v>0.20987181840641</v>
      </c>
      <c r="AR12" s="17"/>
      <c r="AS12" s="17">
        <v>0.32420298462392499</v>
      </c>
      <c r="AT12" s="17">
        <v>0.36889370423662499</v>
      </c>
      <c r="AU12" s="17">
        <v>0.35590351549342403</v>
      </c>
      <c r="AV12" s="17">
        <v>0.38585212358538301</v>
      </c>
      <c r="AW12" s="17"/>
      <c r="AX12" s="17">
        <v>0.35539070716370302</v>
      </c>
      <c r="AY12" s="17"/>
      <c r="AZ12" s="17">
        <v>0.316655912456274</v>
      </c>
      <c r="BA12" s="17">
        <v>0.35209919787466698</v>
      </c>
      <c r="BB12" s="17">
        <v>0.39853040007450202</v>
      </c>
      <c r="BC12" s="17"/>
      <c r="BD12" s="17">
        <v>0.32106461013141402</v>
      </c>
      <c r="BE12" s="17">
        <v>0.40830923810174002</v>
      </c>
    </row>
    <row r="13" spans="2:57" x14ac:dyDescent="0.35">
      <c r="B13" s="18" t="s">
        <v>103</v>
      </c>
      <c r="C13" s="17">
        <v>0.186566309117525</v>
      </c>
      <c r="D13" s="17">
        <v>0.209764060267351</v>
      </c>
      <c r="E13" s="17">
        <v>0.17380078241354799</v>
      </c>
      <c r="F13" s="17"/>
      <c r="G13" s="17">
        <v>0.12054959711188901</v>
      </c>
      <c r="H13" s="17">
        <v>0.17418959388166899</v>
      </c>
      <c r="I13" s="17">
        <v>0.17288439995252899</v>
      </c>
      <c r="J13" s="17">
        <v>0.25128600218309499</v>
      </c>
      <c r="K13" s="17">
        <v>0.22342855706869799</v>
      </c>
      <c r="L13" s="17">
        <v>0.136693080308462</v>
      </c>
      <c r="M13" s="17"/>
      <c r="N13" s="17">
        <v>0.20212122804499399</v>
      </c>
      <c r="O13" s="17">
        <v>0.19238266185450301</v>
      </c>
      <c r="P13" s="17">
        <v>0.15743362067996899</v>
      </c>
      <c r="Q13" s="17">
        <v>0.13250643901147899</v>
      </c>
      <c r="R13" s="17"/>
      <c r="S13" s="17">
        <v>0.20833333333333301</v>
      </c>
      <c r="T13" s="17">
        <v>0.14285714285714299</v>
      </c>
      <c r="U13" s="17">
        <v>0.11764705882352899</v>
      </c>
      <c r="V13" s="17">
        <v>0.158730158730159</v>
      </c>
      <c r="W13" s="17">
        <v>0.169491525423729</v>
      </c>
      <c r="X13" s="17">
        <v>0.189873417721519</v>
      </c>
      <c r="Y13" s="17">
        <v>0.28571428571428598</v>
      </c>
      <c r="Z13" s="17">
        <v>0.13953488372093001</v>
      </c>
      <c r="AA13" s="17">
        <v>0.24444444444444399</v>
      </c>
      <c r="AB13" s="17"/>
      <c r="AC13" s="17">
        <v>0.18558796975422201</v>
      </c>
      <c r="AD13" s="17">
        <v>0.19609815739908101</v>
      </c>
      <c r="AE13" s="17">
        <v>0.16309717007093899</v>
      </c>
      <c r="AF13" s="17"/>
      <c r="AG13" s="17">
        <v>0.206623034077107</v>
      </c>
      <c r="AH13" s="17">
        <v>0.172970376876557</v>
      </c>
      <c r="AI13" s="17">
        <v>0.14318767846116201</v>
      </c>
      <c r="AJ13" s="17">
        <v>0.59272422091101395</v>
      </c>
      <c r="AK13" s="17">
        <v>0.205855033877371</v>
      </c>
      <c r="AL13" s="17"/>
      <c r="AM13" s="17">
        <v>0.24036374404229699</v>
      </c>
      <c r="AN13" s="17">
        <v>0.12041937742688601</v>
      </c>
      <c r="AO13" s="17">
        <v>0.19581492295908001</v>
      </c>
      <c r="AP13" s="17">
        <v>0.18659131556209099</v>
      </c>
      <c r="AQ13" s="17">
        <v>0.30380440906253497</v>
      </c>
      <c r="AR13" s="17"/>
      <c r="AS13" s="17">
        <v>0.18843064257448</v>
      </c>
      <c r="AT13" s="17">
        <v>0.21903419190294801</v>
      </c>
      <c r="AU13" s="17">
        <v>0.198904694121148</v>
      </c>
      <c r="AV13" s="17">
        <v>9.0303477067897098E-2</v>
      </c>
      <c r="AW13" s="17"/>
      <c r="AX13" s="17">
        <v>0.19094778926956399</v>
      </c>
      <c r="AY13" s="17"/>
      <c r="AZ13" s="17">
        <v>0.14383717146962</v>
      </c>
      <c r="BA13" s="17">
        <v>0.17898970702099301</v>
      </c>
      <c r="BB13" s="17">
        <v>0.24762716271951399</v>
      </c>
      <c r="BC13" s="17"/>
      <c r="BD13" s="17">
        <v>0.18722041467985401</v>
      </c>
      <c r="BE13" s="17">
        <v>0.18369322581675299</v>
      </c>
    </row>
    <row r="14" spans="2:57" x14ac:dyDescent="0.35">
      <c r="B14" s="18" t="s">
        <v>81</v>
      </c>
      <c r="C14" s="17">
        <v>1.53426122152853E-2</v>
      </c>
      <c r="D14" s="17">
        <v>8.3530735834858594E-3</v>
      </c>
      <c r="E14" s="17">
        <v>1.95253423879874E-2</v>
      </c>
      <c r="F14" s="17"/>
      <c r="G14" s="17">
        <v>0</v>
      </c>
      <c r="H14" s="17">
        <v>2.3221444349446799E-2</v>
      </c>
      <c r="I14" s="17">
        <v>2.9431322648131499E-2</v>
      </c>
      <c r="J14" s="17">
        <v>7.6418191078017799E-3</v>
      </c>
      <c r="K14" s="17">
        <v>0</v>
      </c>
      <c r="L14" s="17">
        <v>0</v>
      </c>
      <c r="M14" s="17"/>
      <c r="N14" s="17">
        <v>0</v>
      </c>
      <c r="O14" s="17">
        <v>6.2731731867548103E-3</v>
      </c>
      <c r="P14" s="17">
        <v>5.4630129371148001E-2</v>
      </c>
      <c r="Q14" s="17">
        <v>6.1602760235076201E-2</v>
      </c>
      <c r="R14" s="17"/>
      <c r="S14" s="17">
        <v>8.3333333333333297E-3</v>
      </c>
      <c r="T14" s="17">
        <v>1.9047619047619001E-2</v>
      </c>
      <c r="U14" s="17">
        <v>2.9411764705882401E-2</v>
      </c>
      <c r="V14" s="17">
        <v>4.7619047619047603E-2</v>
      </c>
      <c r="W14" s="17">
        <v>0</v>
      </c>
      <c r="X14" s="17">
        <v>2.53164556962025E-2</v>
      </c>
      <c r="Y14" s="17">
        <v>0</v>
      </c>
      <c r="Z14" s="17">
        <v>0</v>
      </c>
      <c r="AA14" s="17">
        <v>0</v>
      </c>
      <c r="AB14" s="17"/>
      <c r="AC14" s="17">
        <v>1.9327714540689302E-2</v>
      </c>
      <c r="AD14" s="17">
        <v>8.9308679715251107E-3</v>
      </c>
      <c r="AE14" s="17">
        <v>2.59189402748074E-2</v>
      </c>
      <c r="AF14" s="17"/>
      <c r="AG14" s="17">
        <v>4.1104139026379403E-3</v>
      </c>
      <c r="AH14" s="17">
        <v>1.5341039666632399E-2</v>
      </c>
      <c r="AI14" s="17">
        <v>0</v>
      </c>
      <c r="AJ14" s="17">
        <v>0</v>
      </c>
      <c r="AK14" s="17">
        <v>6.6619874945863702E-2</v>
      </c>
      <c r="AL14" s="17"/>
      <c r="AM14" s="17">
        <v>5.7542988643856999E-2</v>
      </c>
      <c r="AN14" s="17">
        <v>2.75387580842676E-2</v>
      </c>
      <c r="AO14" s="17">
        <v>7.9853091213300705E-3</v>
      </c>
      <c r="AP14" s="17">
        <v>5.0891591501395902E-3</v>
      </c>
      <c r="AQ14" s="17">
        <v>0</v>
      </c>
      <c r="AR14" s="17"/>
      <c r="AS14" s="17">
        <v>3.4402087195781E-2</v>
      </c>
      <c r="AT14" s="17">
        <v>3.7143369688434199E-3</v>
      </c>
      <c r="AU14" s="17">
        <v>2.2014457355029202E-2</v>
      </c>
      <c r="AV14" s="17">
        <v>0</v>
      </c>
      <c r="AW14" s="17"/>
      <c r="AX14" s="17">
        <v>1.37356229910876E-2</v>
      </c>
      <c r="AY14" s="17"/>
      <c r="AZ14" s="17">
        <v>3.04148707898775E-2</v>
      </c>
      <c r="BA14" s="17">
        <v>8.8207382317559094E-3</v>
      </c>
      <c r="BB14" s="17">
        <v>4.4955361314820003E-3</v>
      </c>
      <c r="BC14" s="17"/>
      <c r="BD14" s="17">
        <v>1.7581562780076599E-2</v>
      </c>
      <c r="BE14" s="17">
        <v>7.7165957856035203E-3</v>
      </c>
    </row>
    <row r="15" spans="2:57" x14ac:dyDescent="0.35">
      <c r="B15" s="18" t="s">
        <v>109</v>
      </c>
      <c r="C15" s="21">
        <v>0.19601547135383701</v>
      </c>
      <c r="D15" s="21">
        <v>0.16250912528164499</v>
      </c>
      <c r="E15" s="21">
        <v>0.21194051405433101</v>
      </c>
      <c r="F15" s="21"/>
      <c r="G15" s="21">
        <v>0.24800913185985099</v>
      </c>
      <c r="H15" s="21">
        <v>0.22280183406023801</v>
      </c>
      <c r="I15" s="21">
        <v>0.23642740979391499</v>
      </c>
      <c r="J15" s="21">
        <v>0.17321133914223399</v>
      </c>
      <c r="K15" s="21">
        <v>8.3062619398839493E-2</v>
      </c>
      <c r="L15" s="21">
        <v>0.133596963754641</v>
      </c>
      <c r="M15" s="21"/>
      <c r="N15" s="21">
        <v>0.18469385003762401</v>
      </c>
      <c r="O15" s="21">
        <v>0.16845538772426699</v>
      </c>
      <c r="P15" s="21">
        <v>0.21939831196266299</v>
      </c>
      <c r="Q15" s="21">
        <v>0.27927157964684401</v>
      </c>
      <c r="R15" s="21"/>
      <c r="S15" s="21">
        <v>0.21666666666666701</v>
      </c>
      <c r="T15" s="21">
        <v>0.25714285714285701</v>
      </c>
      <c r="U15" s="21">
        <v>0.14705882352941199</v>
      </c>
      <c r="V15" s="21">
        <v>0.14285714285714299</v>
      </c>
      <c r="W15" s="21">
        <v>0.25423728813559299</v>
      </c>
      <c r="X15" s="21">
        <v>0.139240506329114</v>
      </c>
      <c r="Y15" s="21">
        <v>0.2</v>
      </c>
      <c r="Z15" s="21">
        <v>0.209302325581395</v>
      </c>
      <c r="AA15" s="21">
        <v>0.17777777777777801</v>
      </c>
      <c r="AB15" s="21"/>
      <c r="AC15" s="21">
        <v>0.14473584318874799</v>
      </c>
      <c r="AD15" s="21">
        <v>0.20388683756252801</v>
      </c>
      <c r="AE15" s="21">
        <v>0.28389280339079997</v>
      </c>
      <c r="AF15" s="21"/>
      <c r="AG15" s="21">
        <v>0.16784818573263999</v>
      </c>
      <c r="AH15" s="21">
        <v>0.20577256903979699</v>
      </c>
      <c r="AI15" s="21">
        <v>0.21504779622525799</v>
      </c>
      <c r="AJ15" s="21">
        <v>0</v>
      </c>
      <c r="AK15" s="21">
        <v>0.21050902832736501</v>
      </c>
      <c r="AL15" s="21"/>
      <c r="AM15" s="21">
        <v>0.116275234534016</v>
      </c>
      <c r="AN15" s="21">
        <v>0.19893612141818201</v>
      </c>
      <c r="AO15" s="21">
        <v>0.163064046111251</v>
      </c>
      <c r="AP15" s="21">
        <v>0.26454324290653197</v>
      </c>
      <c r="AQ15" s="21">
        <v>0.164547096053137</v>
      </c>
      <c r="AR15" s="21"/>
      <c r="AS15" s="21">
        <v>0.20474667064134899</v>
      </c>
      <c r="AT15" s="21">
        <v>0.18107162668782301</v>
      </c>
      <c r="AU15" s="21">
        <v>0.152126177268263</v>
      </c>
      <c r="AV15" s="21">
        <v>0.27767056133562401</v>
      </c>
      <c r="AW15" s="21"/>
      <c r="AX15" s="21">
        <v>0.19269538173841</v>
      </c>
      <c r="AY15" s="21"/>
      <c r="AZ15" s="21">
        <v>0.25624360617159397</v>
      </c>
      <c r="BA15" s="21">
        <v>0.195180807358735</v>
      </c>
      <c r="BB15" s="21">
        <v>0.13810579418299501</v>
      </c>
      <c r="BC15" s="21"/>
      <c r="BD15" s="21">
        <v>0.23583416763437701</v>
      </c>
      <c r="BE15" s="21">
        <v>0.159110386233592</v>
      </c>
    </row>
    <row r="16" spans="2:57" x14ac:dyDescent="0.35">
      <c r="B16" s="18" t="s">
        <v>108</v>
      </c>
      <c r="C16" s="21">
        <v>0.54329017993925499</v>
      </c>
      <c r="D16" s="21">
        <v>0.59845088471542296</v>
      </c>
      <c r="E16" s="21">
        <v>0.51340431884704996</v>
      </c>
      <c r="F16" s="21"/>
      <c r="G16" s="21">
        <v>0.41427194156098601</v>
      </c>
      <c r="H16" s="21">
        <v>0.51637520924126801</v>
      </c>
      <c r="I16" s="21">
        <v>0.51099173899698203</v>
      </c>
      <c r="J16" s="21">
        <v>0.65051981454804397</v>
      </c>
      <c r="K16" s="21">
        <v>0.62117222158855401</v>
      </c>
      <c r="L16" s="21">
        <v>0.53327996940552902</v>
      </c>
      <c r="M16" s="21"/>
      <c r="N16" s="21">
        <v>0.55634789124476602</v>
      </c>
      <c r="O16" s="21">
        <v>0.57556060879214299</v>
      </c>
      <c r="P16" s="21">
        <v>0.48025410040976102</v>
      </c>
      <c r="Q16" s="21">
        <v>0.47989503383232901</v>
      </c>
      <c r="R16" s="21"/>
      <c r="S16" s="21">
        <v>0.49166666666666697</v>
      </c>
      <c r="T16" s="21">
        <v>0.53333333333333299</v>
      </c>
      <c r="U16" s="21">
        <v>0.55882352941176505</v>
      </c>
      <c r="V16" s="21">
        <v>0.53968253968253999</v>
      </c>
      <c r="W16" s="21">
        <v>0.45762711864406802</v>
      </c>
      <c r="X16" s="21">
        <v>0.632911392405063</v>
      </c>
      <c r="Y16" s="21">
        <v>0.6</v>
      </c>
      <c r="Z16" s="21">
        <v>0.55813953488372103</v>
      </c>
      <c r="AA16" s="21">
        <v>0.54444444444444395</v>
      </c>
      <c r="AB16" s="21"/>
      <c r="AC16" s="21">
        <v>0.58329845374929501</v>
      </c>
      <c r="AD16" s="21">
        <v>0.542166842861597</v>
      </c>
      <c r="AE16" s="21">
        <v>0.479809424952303</v>
      </c>
      <c r="AF16" s="21"/>
      <c r="AG16" s="21">
        <v>0.59892229253789697</v>
      </c>
      <c r="AH16" s="21">
        <v>0.50681934674179796</v>
      </c>
      <c r="AI16" s="21">
        <v>0.491224218224387</v>
      </c>
      <c r="AJ16" s="21">
        <v>0.79636211045550698</v>
      </c>
      <c r="AK16" s="21">
        <v>0.61562133589091494</v>
      </c>
      <c r="AL16" s="21"/>
      <c r="AM16" s="21">
        <v>0.54203535202019204</v>
      </c>
      <c r="AN16" s="21">
        <v>0.50256498624216295</v>
      </c>
      <c r="AO16" s="21">
        <v>0.56114400271795495</v>
      </c>
      <c r="AP16" s="21">
        <v>0.51539289666197596</v>
      </c>
      <c r="AQ16" s="21">
        <v>0.51367622746894503</v>
      </c>
      <c r="AR16" s="21"/>
      <c r="AS16" s="21">
        <v>0.51263362719840599</v>
      </c>
      <c r="AT16" s="21">
        <v>0.58792789613957297</v>
      </c>
      <c r="AU16" s="21">
        <v>0.554808209614573</v>
      </c>
      <c r="AV16" s="21">
        <v>0.47615560065328</v>
      </c>
      <c r="AW16" s="21"/>
      <c r="AX16" s="21">
        <v>0.54633849643326604</v>
      </c>
      <c r="AY16" s="21"/>
      <c r="AZ16" s="21">
        <v>0.460493083925894</v>
      </c>
      <c r="BA16" s="21">
        <v>0.53108890489565996</v>
      </c>
      <c r="BB16" s="21">
        <v>0.64615756279401604</v>
      </c>
      <c r="BC16" s="21"/>
      <c r="BD16" s="21">
        <v>0.50828502481126803</v>
      </c>
      <c r="BE16" s="21">
        <v>0.59200246391849398</v>
      </c>
    </row>
    <row r="17" spans="2:57" x14ac:dyDescent="0.35">
      <c r="B17" s="18" t="s">
        <v>110</v>
      </c>
      <c r="C17" s="22">
        <v>0.34727470858541898</v>
      </c>
      <c r="D17" s="22">
        <v>0.435941759433778</v>
      </c>
      <c r="E17" s="22">
        <v>0.301463804792719</v>
      </c>
      <c r="F17" s="22"/>
      <c r="G17" s="22">
        <v>0.16626280970113499</v>
      </c>
      <c r="H17" s="22">
        <v>0.29357337518102899</v>
      </c>
      <c r="I17" s="22">
        <v>0.274564329203067</v>
      </c>
      <c r="J17" s="22">
        <v>0.47730847540581001</v>
      </c>
      <c r="K17" s="22">
        <v>0.53810960218971404</v>
      </c>
      <c r="L17" s="22">
        <v>0.39968300565088799</v>
      </c>
      <c r="M17" s="22"/>
      <c r="N17" s="22">
        <v>0.37165404120714202</v>
      </c>
      <c r="O17" s="22">
        <v>0.407105221067876</v>
      </c>
      <c r="P17" s="22">
        <v>0.260855788447098</v>
      </c>
      <c r="Q17" s="22">
        <v>0.200623454185485</v>
      </c>
      <c r="R17" s="22"/>
      <c r="S17" s="22">
        <v>0.27500000000000002</v>
      </c>
      <c r="T17" s="22">
        <v>0.27619047619047599</v>
      </c>
      <c r="U17" s="22">
        <v>0.41176470588235298</v>
      </c>
      <c r="V17" s="22">
        <v>0.39682539682539703</v>
      </c>
      <c r="W17" s="22">
        <v>0.20338983050847501</v>
      </c>
      <c r="X17" s="22">
        <v>0.493670886075949</v>
      </c>
      <c r="Y17" s="22">
        <v>0.4</v>
      </c>
      <c r="Z17" s="22">
        <v>0.34883720930232598</v>
      </c>
      <c r="AA17" s="22">
        <v>0.36666666666666697</v>
      </c>
      <c r="AB17" s="22"/>
      <c r="AC17" s="22">
        <v>0.43856261056054702</v>
      </c>
      <c r="AD17" s="22">
        <v>0.33828000529906899</v>
      </c>
      <c r="AE17" s="22">
        <v>0.195916621561503</v>
      </c>
      <c r="AF17" s="22"/>
      <c r="AG17" s="22">
        <v>0.43107410680525698</v>
      </c>
      <c r="AH17" s="22">
        <v>0.301046777702001</v>
      </c>
      <c r="AI17" s="22">
        <v>0.27617642199912901</v>
      </c>
      <c r="AJ17" s="22">
        <v>0.79636211045550698</v>
      </c>
      <c r="AK17" s="22">
        <v>0.40511230756354999</v>
      </c>
      <c r="AL17" s="22"/>
      <c r="AM17" s="22">
        <v>0.42576011748617598</v>
      </c>
      <c r="AN17" s="22">
        <v>0.30362886482398099</v>
      </c>
      <c r="AO17" s="22">
        <v>0.39807995660670398</v>
      </c>
      <c r="AP17" s="22">
        <v>0.25084965375544399</v>
      </c>
      <c r="AQ17" s="22">
        <v>0.34912913141580798</v>
      </c>
      <c r="AR17" s="22"/>
      <c r="AS17" s="22">
        <v>0.307886956557057</v>
      </c>
      <c r="AT17" s="22">
        <v>0.40685626945175002</v>
      </c>
      <c r="AU17" s="22">
        <v>0.40268203234631</v>
      </c>
      <c r="AV17" s="22">
        <v>0.19848503931765701</v>
      </c>
      <c r="AW17" s="22"/>
      <c r="AX17" s="22">
        <v>0.35364311469485699</v>
      </c>
      <c r="AY17" s="22"/>
      <c r="AZ17" s="22">
        <v>0.2042494777543</v>
      </c>
      <c r="BA17" s="22">
        <v>0.33590809753692502</v>
      </c>
      <c r="BB17" s="22">
        <v>0.50805176861102097</v>
      </c>
      <c r="BC17" s="22"/>
      <c r="BD17" s="22">
        <v>0.27245085717689099</v>
      </c>
      <c r="BE17" s="22">
        <v>0.43289207768490201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E22"/>
  <sheetViews>
    <sheetView showGridLines="0" topLeftCell="A6" workbookViewId="0">
      <pane xSplit="2" topLeftCell="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3.8329848743294898E-2</v>
      </c>
      <c r="D9" s="17">
        <v>3.35295659716369E-2</v>
      </c>
      <c r="E9" s="17">
        <v>4.1333147457086203E-2</v>
      </c>
      <c r="F9" s="17"/>
      <c r="G9" s="17">
        <v>6.8867729298746294E-2</v>
      </c>
      <c r="H9" s="17">
        <v>1.9361162559899701E-2</v>
      </c>
      <c r="I9" s="17">
        <v>5.5174012618602497E-2</v>
      </c>
      <c r="J9" s="17">
        <v>4.9976509024661199E-2</v>
      </c>
      <c r="K9" s="17">
        <v>2.2834154993273799E-2</v>
      </c>
      <c r="L9" s="17">
        <v>0</v>
      </c>
      <c r="M9" s="17"/>
      <c r="N9" s="17">
        <v>4.0517224953083901E-2</v>
      </c>
      <c r="O9" s="17">
        <v>3.3319816195324599E-2</v>
      </c>
      <c r="P9" s="17">
        <v>2.8637258101661602E-2</v>
      </c>
      <c r="Q9" s="17">
        <v>5.6785615839908501E-2</v>
      </c>
      <c r="R9" s="17"/>
      <c r="S9" s="17">
        <v>0.05</v>
      </c>
      <c r="T9" s="17">
        <v>3.8095238095238099E-2</v>
      </c>
      <c r="U9" s="17">
        <v>0</v>
      </c>
      <c r="V9" s="17">
        <v>3.17460317460318E-2</v>
      </c>
      <c r="W9" s="17">
        <v>0.101694915254237</v>
      </c>
      <c r="X9" s="17">
        <v>2.53164556962025E-2</v>
      </c>
      <c r="Y9" s="17">
        <v>2.8571428571428598E-2</v>
      </c>
      <c r="Z9" s="17">
        <v>4.6511627906976702E-2</v>
      </c>
      <c r="AA9" s="17">
        <v>3.3333333333333298E-2</v>
      </c>
      <c r="AB9" s="17"/>
      <c r="AC9" s="17">
        <v>3.3758840885752303E-2</v>
      </c>
      <c r="AD9" s="17">
        <v>3.1955448272220903E-2</v>
      </c>
      <c r="AE9" s="17">
        <v>6.2894202205479505E-2</v>
      </c>
      <c r="AF9" s="17"/>
      <c r="AG9" s="17">
        <v>3.5939897400115599E-2</v>
      </c>
      <c r="AH9" s="17">
        <v>4.4051732411883898E-2</v>
      </c>
      <c r="AI9" s="17">
        <v>1.9626239901541599E-2</v>
      </c>
      <c r="AJ9" s="17">
        <v>0</v>
      </c>
      <c r="AK9" s="17">
        <v>6.0753974007234202E-2</v>
      </c>
      <c r="AL9" s="17"/>
      <c r="AM9" s="17">
        <v>1.84046676412731E-2</v>
      </c>
      <c r="AN9" s="17">
        <v>5.09249567720272E-2</v>
      </c>
      <c r="AO9" s="17">
        <v>1.74566543385326E-2</v>
      </c>
      <c r="AP9" s="17">
        <v>5.8778161297265201E-2</v>
      </c>
      <c r="AQ9" s="17">
        <v>4.3817239655537098E-2</v>
      </c>
      <c r="AR9" s="17"/>
      <c r="AS9" s="17">
        <v>3.8508232384569401E-2</v>
      </c>
      <c r="AT9" s="17">
        <v>3.7719545165073899E-2</v>
      </c>
      <c r="AU9" s="17">
        <v>3.2709755341697802E-2</v>
      </c>
      <c r="AV9" s="17">
        <v>4.73778403725367E-2</v>
      </c>
      <c r="AW9" s="17"/>
      <c r="AX9" s="17">
        <v>4.1246637048425898E-2</v>
      </c>
      <c r="AY9" s="17"/>
      <c r="AZ9" s="17">
        <v>4.5385007679728702E-2</v>
      </c>
      <c r="BA9" s="17">
        <v>3.4330645083718997E-2</v>
      </c>
      <c r="BB9" s="17">
        <v>2.4359157699514199E-2</v>
      </c>
      <c r="BC9" s="17"/>
      <c r="BD9" s="17">
        <v>4.9461709444066401E-2</v>
      </c>
      <c r="BE9" s="17">
        <v>2.85732082553872E-2</v>
      </c>
    </row>
    <row r="10" spans="2:57" x14ac:dyDescent="0.35">
      <c r="B10" s="18" t="s">
        <v>106</v>
      </c>
      <c r="C10" s="17">
        <v>0.156171986690822</v>
      </c>
      <c r="D10" s="17">
        <v>0.149338927388594</v>
      </c>
      <c r="E10" s="17">
        <v>0.16092485460331599</v>
      </c>
      <c r="F10" s="17"/>
      <c r="G10" s="17">
        <v>0.15519405243502901</v>
      </c>
      <c r="H10" s="17">
        <v>0.17497217211152899</v>
      </c>
      <c r="I10" s="17">
        <v>0.159908602435505</v>
      </c>
      <c r="J10" s="17">
        <v>0.13378283678015401</v>
      </c>
      <c r="K10" s="17">
        <v>0.114783822889685</v>
      </c>
      <c r="L10" s="17">
        <v>0.22356344747349399</v>
      </c>
      <c r="M10" s="17"/>
      <c r="N10" s="17">
        <v>0.159270991149846</v>
      </c>
      <c r="O10" s="17">
        <v>0.150113064048432</v>
      </c>
      <c r="P10" s="17">
        <v>0.14837505195989001</v>
      </c>
      <c r="Q10" s="17">
        <v>0.177855214299554</v>
      </c>
      <c r="R10" s="17"/>
      <c r="S10" s="17">
        <v>0.133333333333333</v>
      </c>
      <c r="T10" s="17">
        <v>0.133333333333333</v>
      </c>
      <c r="U10" s="17">
        <v>0.17647058823529399</v>
      </c>
      <c r="V10" s="17">
        <v>0.206349206349206</v>
      </c>
      <c r="W10" s="17">
        <v>0.20338983050847501</v>
      </c>
      <c r="X10" s="17">
        <v>0.113924050632911</v>
      </c>
      <c r="Y10" s="17">
        <v>0.128571428571429</v>
      </c>
      <c r="Z10" s="17">
        <v>0.186046511627907</v>
      </c>
      <c r="AA10" s="17">
        <v>0.16666666666666699</v>
      </c>
      <c r="AB10" s="17"/>
      <c r="AC10" s="17">
        <v>0.144486766309571</v>
      </c>
      <c r="AD10" s="17">
        <v>0.16306748905580301</v>
      </c>
      <c r="AE10" s="17">
        <v>9.8974024576553896E-2</v>
      </c>
      <c r="AF10" s="17"/>
      <c r="AG10" s="17">
        <v>0.170964074569251</v>
      </c>
      <c r="AH10" s="17">
        <v>0.15888234685074301</v>
      </c>
      <c r="AI10" s="17">
        <v>0.181248536081933</v>
      </c>
      <c r="AJ10" s="17">
        <v>0</v>
      </c>
      <c r="AK10" s="17">
        <v>8.1529039831546996E-2</v>
      </c>
      <c r="AL10" s="17"/>
      <c r="AM10" s="17">
        <v>0.168496890364873</v>
      </c>
      <c r="AN10" s="17">
        <v>0.19727153076611101</v>
      </c>
      <c r="AO10" s="17">
        <v>0.14132400443281201</v>
      </c>
      <c r="AP10" s="17">
        <v>0.15211865094161001</v>
      </c>
      <c r="AQ10" s="17">
        <v>0.299484915094821</v>
      </c>
      <c r="AR10" s="17"/>
      <c r="AS10" s="17">
        <v>0.106657293418327</v>
      </c>
      <c r="AT10" s="17">
        <v>0.152351872985452</v>
      </c>
      <c r="AU10" s="17">
        <v>0.191510512513481</v>
      </c>
      <c r="AV10" s="17">
        <v>0.200907811442086</v>
      </c>
      <c r="AW10" s="17"/>
      <c r="AX10" s="17">
        <v>0.15976835944998999</v>
      </c>
      <c r="AY10" s="17"/>
      <c r="AZ10" s="17">
        <v>0.16504956235768301</v>
      </c>
      <c r="BA10" s="17">
        <v>0.17447583258659199</v>
      </c>
      <c r="BB10" s="17">
        <v>0.13423350251010199</v>
      </c>
      <c r="BC10" s="17"/>
      <c r="BD10" s="17">
        <v>0.13880272960843701</v>
      </c>
      <c r="BE10" s="17">
        <v>0.16192438675214499</v>
      </c>
    </row>
    <row r="11" spans="2:57" x14ac:dyDescent="0.35">
      <c r="B11" s="18" t="s">
        <v>105</v>
      </c>
      <c r="C11" s="17">
        <v>0.25418351726953198</v>
      </c>
      <c r="D11" s="17">
        <v>0.21274508391001701</v>
      </c>
      <c r="E11" s="17">
        <v>0.27504696930732903</v>
      </c>
      <c r="F11" s="17"/>
      <c r="G11" s="17">
        <v>0.26511353030116802</v>
      </c>
      <c r="H11" s="17">
        <v>0.27341752726392399</v>
      </c>
      <c r="I11" s="17">
        <v>0.19969872229923399</v>
      </c>
      <c r="J11" s="17">
        <v>0.25035559661012102</v>
      </c>
      <c r="K11" s="17">
        <v>0.32627967187562501</v>
      </c>
      <c r="L11" s="17">
        <v>0.22267824879377299</v>
      </c>
      <c r="M11" s="17"/>
      <c r="N11" s="17">
        <v>0.21000521078967799</v>
      </c>
      <c r="O11" s="17">
        <v>0.29450496327825298</v>
      </c>
      <c r="P11" s="17">
        <v>0.32601255519328198</v>
      </c>
      <c r="Q11" s="17">
        <v>0.281449351046341</v>
      </c>
      <c r="R11" s="17"/>
      <c r="S11" s="17">
        <v>0.241666666666667</v>
      </c>
      <c r="T11" s="17">
        <v>0.30476190476190501</v>
      </c>
      <c r="U11" s="17">
        <v>0.23529411764705899</v>
      </c>
      <c r="V11" s="17">
        <v>0.26984126984126999</v>
      </c>
      <c r="W11" s="17">
        <v>0.23728813559322001</v>
      </c>
      <c r="X11" s="17">
        <v>0.278481012658228</v>
      </c>
      <c r="Y11" s="17">
        <v>0.214285714285714</v>
      </c>
      <c r="Z11" s="17">
        <v>0.30232558139534899</v>
      </c>
      <c r="AA11" s="17">
        <v>0.211111111111111</v>
      </c>
      <c r="AB11" s="17"/>
      <c r="AC11" s="17">
        <v>0.26743428468425401</v>
      </c>
      <c r="AD11" s="17">
        <v>0.22732676037606001</v>
      </c>
      <c r="AE11" s="17">
        <v>0.37941147467928898</v>
      </c>
      <c r="AF11" s="17"/>
      <c r="AG11" s="17">
        <v>0.25949217716072098</v>
      </c>
      <c r="AH11" s="17">
        <v>0.23915803071608899</v>
      </c>
      <c r="AI11" s="17">
        <v>0.30616293086332802</v>
      </c>
      <c r="AJ11" s="17">
        <v>0</v>
      </c>
      <c r="AK11" s="17">
        <v>0.220844187123998</v>
      </c>
      <c r="AL11" s="17"/>
      <c r="AM11" s="17">
        <v>0.34366858392878202</v>
      </c>
      <c r="AN11" s="17">
        <v>0.26582614070733201</v>
      </c>
      <c r="AO11" s="17">
        <v>0.24476497514975101</v>
      </c>
      <c r="AP11" s="17">
        <v>0.236341800186533</v>
      </c>
      <c r="AQ11" s="17">
        <v>0.18967215263200499</v>
      </c>
      <c r="AR11" s="17"/>
      <c r="AS11" s="17">
        <v>0.31114716976197998</v>
      </c>
      <c r="AT11" s="17">
        <v>0.213593903037086</v>
      </c>
      <c r="AU11" s="17">
        <v>0.26271821486943903</v>
      </c>
      <c r="AV11" s="17">
        <v>0.23802410314818501</v>
      </c>
      <c r="AW11" s="17"/>
      <c r="AX11" s="17">
        <v>0.23468477930659401</v>
      </c>
      <c r="AY11" s="17"/>
      <c r="AZ11" s="17">
        <v>0.24450237432454699</v>
      </c>
      <c r="BA11" s="17">
        <v>0.24772074879735501</v>
      </c>
      <c r="BB11" s="17">
        <v>0.267358078864947</v>
      </c>
      <c r="BC11" s="17"/>
      <c r="BD11" s="17">
        <v>0.25676947763824398</v>
      </c>
      <c r="BE11" s="17">
        <v>0.24654763636986601</v>
      </c>
    </row>
    <row r="12" spans="2:57" x14ac:dyDescent="0.35">
      <c r="B12" s="18" t="s">
        <v>104</v>
      </c>
      <c r="C12" s="17">
        <v>0.37293875575545099</v>
      </c>
      <c r="D12" s="17">
        <v>0.40262609107429198</v>
      </c>
      <c r="E12" s="17">
        <v>0.35723296717117697</v>
      </c>
      <c r="F12" s="17"/>
      <c r="G12" s="17">
        <v>0.34666056806696799</v>
      </c>
      <c r="H12" s="17">
        <v>0.33132846606456601</v>
      </c>
      <c r="I12" s="17">
        <v>0.39008437283801001</v>
      </c>
      <c r="J12" s="17">
        <v>0.39354056025194001</v>
      </c>
      <c r="K12" s="17">
        <v>0.41000813259999802</v>
      </c>
      <c r="L12" s="17">
        <v>0.38960185851663398</v>
      </c>
      <c r="M12" s="17"/>
      <c r="N12" s="17">
        <v>0.42305644740960602</v>
      </c>
      <c r="O12" s="17">
        <v>0.30174624526468802</v>
      </c>
      <c r="P12" s="17">
        <v>0.32439237129847098</v>
      </c>
      <c r="Q12" s="17">
        <v>0.34708265395685101</v>
      </c>
      <c r="R12" s="17"/>
      <c r="S12" s="17">
        <v>0.34166666666666701</v>
      </c>
      <c r="T12" s="17">
        <v>0.38095238095238099</v>
      </c>
      <c r="U12" s="17">
        <v>0.38235294117647101</v>
      </c>
      <c r="V12" s="17">
        <v>0.365079365079365</v>
      </c>
      <c r="W12" s="17">
        <v>0.355932203389831</v>
      </c>
      <c r="X12" s="17">
        <v>0.354430379746835</v>
      </c>
      <c r="Y12" s="17">
        <v>0.45714285714285702</v>
      </c>
      <c r="Z12" s="17">
        <v>0.30232558139534899</v>
      </c>
      <c r="AA12" s="17">
        <v>0.38888888888888901</v>
      </c>
      <c r="AB12" s="17"/>
      <c r="AC12" s="17">
        <v>0.39671400463766199</v>
      </c>
      <c r="AD12" s="17">
        <v>0.37471444304845403</v>
      </c>
      <c r="AE12" s="17">
        <v>0.310554866067901</v>
      </c>
      <c r="AF12" s="17"/>
      <c r="AG12" s="17">
        <v>0.37838818675212899</v>
      </c>
      <c r="AH12" s="17">
        <v>0.369021277818945</v>
      </c>
      <c r="AI12" s="17">
        <v>0.37346029908603301</v>
      </c>
      <c r="AJ12" s="17">
        <v>0.38833271959647497</v>
      </c>
      <c r="AK12" s="17">
        <v>0.46449659900532198</v>
      </c>
      <c r="AL12" s="17"/>
      <c r="AM12" s="17">
        <v>0.29852695888896602</v>
      </c>
      <c r="AN12" s="17">
        <v>0.30503785726735799</v>
      </c>
      <c r="AO12" s="17">
        <v>0.40649599633950001</v>
      </c>
      <c r="AP12" s="17">
        <v>0.35528296665590697</v>
      </c>
      <c r="AQ12" s="17">
        <v>0.28971046524298599</v>
      </c>
      <c r="AR12" s="17"/>
      <c r="AS12" s="17">
        <v>0.36128942573738299</v>
      </c>
      <c r="AT12" s="17">
        <v>0.35184343222147801</v>
      </c>
      <c r="AU12" s="17">
        <v>0.43343976689678498</v>
      </c>
      <c r="AV12" s="17">
        <v>0.35681067825012702</v>
      </c>
      <c r="AW12" s="17"/>
      <c r="AX12" s="17">
        <v>0.38483235024120499</v>
      </c>
      <c r="AY12" s="17"/>
      <c r="AZ12" s="17">
        <v>0.37569734556304302</v>
      </c>
      <c r="BA12" s="17">
        <v>0.348281230491431</v>
      </c>
      <c r="BB12" s="17">
        <v>0.39567669096263403</v>
      </c>
      <c r="BC12" s="17"/>
      <c r="BD12" s="17">
        <v>0.38903923073352698</v>
      </c>
      <c r="BE12" s="17">
        <v>0.34910409515683499</v>
      </c>
    </row>
    <row r="13" spans="2:57" x14ac:dyDescent="0.35">
      <c r="B13" s="18" t="s">
        <v>103</v>
      </c>
      <c r="C13" s="17">
        <v>0.15777154897081</v>
      </c>
      <c r="D13" s="17">
        <v>0.18649514508425899</v>
      </c>
      <c r="E13" s="17">
        <v>0.141620848876194</v>
      </c>
      <c r="F13" s="17"/>
      <c r="G13" s="17">
        <v>0.13717269475523899</v>
      </c>
      <c r="H13" s="17">
        <v>0.183275275982827</v>
      </c>
      <c r="I13" s="17">
        <v>0.17850438379800601</v>
      </c>
      <c r="J13" s="17">
        <v>0.16453153719369701</v>
      </c>
      <c r="K13" s="17">
        <v>0.10506210478632</v>
      </c>
      <c r="L13" s="17">
        <v>8.1096660646150898E-2</v>
      </c>
      <c r="M13" s="17"/>
      <c r="N13" s="17">
        <v>0.150093300426584</v>
      </c>
      <c r="O13" s="17">
        <v>0.20309372741818399</v>
      </c>
      <c r="P13" s="17">
        <v>0.14183670388035299</v>
      </c>
      <c r="Q13" s="17">
        <v>0.102628610655777</v>
      </c>
      <c r="R13" s="17"/>
      <c r="S13" s="17">
        <v>0.21666666666666701</v>
      </c>
      <c r="T13" s="17">
        <v>0.104761904761905</v>
      </c>
      <c r="U13" s="17">
        <v>0.17647058823529399</v>
      </c>
      <c r="V13" s="17">
        <v>0.11111111111111099</v>
      </c>
      <c r="W13" s="17">
        <v>0.101694915254237</v>
      </c>
      <c r="X13" s="17">
        <v>0.215189873417722</v>
      </c>
      <c r="Y13" s="17">
        <v>0.14285714285714299</v>
      </c>
      <c r="Z13" s="17">
        <v>0.162790697674419</v>
      </c>
      <c r="AA13" s="17">
        <v>0.17777777777777801</v>
      </c>
      <c r="AB13" s="17"/>
      <c r="AC13" s="17">
        <v>0.138827125317044</v>
      </c>
      <c r="AD13" s="17">
        <v>0.18268694565320501</v>
      </c>
      <c r="AE13" s="17">
        <v>0.12224649219597</v>
      </c>
      <c r="AF13" s="17"/>
      <c r="AG13" s="17">
        <v>0.14647539557147801</v>
      </c>
      <c r="AH13" s="17">
        <v>0.17119356432254501</v>
      </c>
      <c r="AI13" s="17">
        <v>0.10118417015905901</v>
      </c>
      <c r="AJ13" s="17">
        <v>0.408029390859032</v>
      </c>
      <c r="AK13" s="17">
        <v>8.6265198549449806E-2</v>
      </c>
      <c r="AL13" s="17"/>
      <c r="AM13" s="17">
        <v>0.152498231534833</v>
      </c>
      <c r="AN13" s="17">
        <v>0.14719248456450501</v>
      </c>
      <c r="AO13" s="17">
        <v>0.17405112696596101</v>
      </c>
      <c r="AP13" s="17">
        <v>0.170219684346021</v>
      </c>
      <c r="AQ13" s="17">
        <v>0.17731522737465</v>
      </c>
      <c r="AR13" s="17"/>
      <c r="AS13" s="17">
        <v>0.141805105926185</v>
      </c>
      <c r="AT13" s="17">
        <v>0.232654134755577</v>
      </c>
      <c r="AU13" s="17">
        <v>6.0603278496111898E-2</v>
      </c>
      <c r="AV13" s="17">
        <v>0.14822943045525999</v>
      </c>
      <c r="AW13" s="17"/>
      <c r="AX13" s="17">
        <v>0.16113885895132801</v>
      </c>
      <c r="AY13" s="17"/>
      <c r="AZ13" s="17">
        <v>0.145188607928185</v>
      </c>
      <c r="BA13" s="17">
        <v>0.171360187136093</v>
      </c>
      <c r="BB13" s="17">
        <v>0.16418094733059499</v>
      </c>
      <c r="BC13" s="17"/>
      <c r="BD13" s="17">
        <v>0.14198649687656301</v>
      </c>
      <c r="BE13" s="17">
        <v>0.19763933272183301</v>
      </c>
    </row>
    <row r="14" spans="2:57" x14ac:dyDescent="0.35">
      <c r="B14" s="18" t="s">
        <v>81</v>
      </c>
      <c r="C14" s="17">
        <v>2.0604342570090899E-2</v>
      </c>
      <c r="D14" s="17">
        <v>1.5265186571200099E-2</v>
      </c>
      <c r="E14" s="17">
        <v>2.3841212584897999E-2</v>
      </c>
      <c r="F14" s="17"/>
      <c r="G14" s="17">
        <v>2.6991425142850599E-2</v>
      </c>
      <c r="H14" s="17">
        <v>1.7645396017254501E-2</v>
      </c>
      <c r="I14" s="17">
        <v>1.66299060106435E-2</v>
      </c>
      <c r="J14" s="17">
        <v>7.8129601394273298E-3</v>
      </c>
      <c r="K14" s="17">
        <v>2.1032112855098602E-2</v>
      </c>
      <c r="L14" s="17">
        <v>8.3059784569947906E-2</v>
      </c>
      <c r="M14" s="17"/>
      <c r="N14" s="17">
        <v>1.7056825271201101E-2</v>
      </c>
      <c r="O14" s="17">
        <v>1.7222183795118501E-2</v>
      </c>
      <c r="P14" s="17">
        <v>3.07460595663436E-2</v>
      </c>
      <c r="Q14" s="17">
        <v>3.41985542015689E-2</v>
      </c>
      <c r="R14" s="17"/>
      <c r="S14" s="17">
        <v>1.6666666666666701E-2</v>
      </c>
      <c r="T14" s="17">
        <v>3.8095238095238099E-2</v>
      </c>
      <c r="U14" s="17">
        <v>2.9411764705882401E-2</v>
      </c>
      <c r="V14" s="17">
        <v>1.58730158730159E-2</v>
      </c>
      <c r="W14" s="17">
        <v>0</v>
      </c>
      <c r="X14" s="17">
        <v>1.26582278481013E-2</v>
      </c>
      <c r="Y14" s="17">
        <v>2.8571428571428598E-2</v>
      </c>
      <c r="Z14" s="17">
        <v>0</v>
      </c>
      <c r="AA14" s="17">
        <v>2.2222222222222199E-2</v>
      </c>
      <c r="AB14" s="17"/>
      <c r="AC14" s="17">
        <v>1.8778978165717101E-2</v>
      </c>
      <c r="AD14" s="17">
        <v>2.02489135942562E-2</v>
      </c>
      <c r="AE14" s="17">
        <v>2.59189402748074E-2</v>
      </c>
      <c r="AF14" s="17"/>
      <c r="AG14" s="17">
        <v>8.7402685463053905E-3</v>
      </c>
      <c r="AH14" s="17">
        <v>1.7693047879793599E-2</v>
      </c>
      <c r="AI14" s="17">
        <v>1.8317823908105501E-2</v>
      </c>
      <c r="AJ14" s="17">
        <v>0.20363788954449299</v>
      </c>
      <c r="AK14" s="17">
        <v>8.6111001482449101E-2</v>
      </c>
      <c r="AL14" s="17"/>
      <c r="AM14" s="17">
        <v>1.84046676412731E-2</v>
      </c>
      <c r="AN14" s="17">
        <v>3.3747029922667302E-2</v>
      </c>
      <c r="AO14" s="17">
        <v>1.59072427734432E-2</v>
      </c>
      <c r="AP14" s="17">
        <v>2.72587365726638E-2</v>
      </c>
      <c r="AQ14" s="17">
        <v>0</v>
      </c>
      <c r="AR14" s="17"/>
      <c r="AS14" s="17">
        <v>4.0592772771556103E-2</v>
      </c>
      <c r="AT14" s="17">
        <v>1.18371118353338E-2</v>
      </c>
      <c r="AU14" s="17">
        <v>1.9018471882485299E-2</v>
      </c>
      <c r="AV14" s="17">
        <v>8.6501363318047999E-3</v>
      </c>
      <c r="AW14" s="17"/>
      <c r="AX14" s="17">
        <v>1.8329015002457399E-2</v>
      </c>
      <c r="AY14" s="17"/>
      <c r="AZ14" s="17">
        <v>2.4177102146813401E-2</v>
      </c>
      <c r="BA14" s="17">
        <v>2.3831355904809299E-2</v>
      </c>
      <c r="BB14" s="17">
        <v>1.4191622632208601E-2</v>
      </c>
      <c r="BC14" s="17"/>
      <c r="BD14" s="17">
        <v>2.3940355699162499E-2</v>
      </c>
      <c r="BE14" s="17">
        <v>1.62113407439342E-2</v>
      </c>
    </row>
    <row r="15" spans="2:57" x14ac:dyDescent="0.35">
      <c r="B15" s="18" t="s">
        <v>109</v>
      </c>
      <c r="C15" s="21">
        <v>0.194501835434117</v>
      </c>
      <c r="D15" s="21">
        <v>0.182868493360231</v>
      </c>
      <c r="E15" s="21">
        <v>0.20225800206040201</v>
      </c>
      <c r="F15" s="21"/>
      <c r="G15" s="21">
        <v>0.224061781733775</v>
      </c>
      <c r="H15" s="21">
        <v>0.19433333467142899</v>
      </c>
      <c r="I15" s="21">
        <v>0.215082615054107</v>
      </c>
      <c r="J15" s="21">
        <v>0.18375934580481601</v>
      </c>
      <c r="K15" s="21">
        <v>0.13761797788295899</v>
      </c>
      <c r="L15" s="21">
        <v>0.22356344747349399</v>
      </c>
      <c r="M15" s="21"/>
      <c r="N15" s="21">
        <v>0.19978821610292999</v>
      </c>
      <c r="O15" s="21">
        <v>0.18343288024375701</v>
      </c>
      <c r="P15" s="21">
        <v>0.17701231006155099</v>
      </c>
      <c r="Q15" s="21">
        <v>0.23464083013946299</v>
      </c>
      <c r="R15" s="21"/>
      <c r="S15" s="21">
        <v>0.18333333333333299</v>
      </c>
      <c r="T15" s="21">
        <v>0.17142857142857101</v>
      </c>
      <c r="U15" s="21">
        <v>0.17647058823529399</v>
      </c>
      <c r="V15" s="21">
        <v>0.238095238095238</v>
      </c>
      <c r="W15" s="21">
        <v>0.305084745762712</v>
      </c>
      <c r="X15" s="21">
        <v>0.139240506329114</v>
      </c>
      <c r="Y15" s="21">
        <v>0.157142857142857</v>
      </c>
      <c r="Z15" s="21">
        <v>0.232558139534884</v>
      </c>
      <c r="AA15" s="21">
        <v>0.2</v>
      </c>
      <c r="AB15" s="21"/>
      <c r="AC15" s="21">
        <v>0.17824560719532301</v>
      </c>
      <c r="AD15" s="21">
        <v>0.195022937328024</v>
      </c>
      <c r="AE15" s="21">
        <v>0.161868226782033</v>
      </c>
      <c r="AF15" s="21"/>
      <c r="AG15" s="21">
        <v>0.206903971969367</v>
      </c>
      <c r="AH15" s="21">
        <v>0.20293407926262699</v>
      </c>
      <c r="AI15" s="21">
        <v>0.200874775983474</v>
      </c>
      <c r="AJ15" s="21">
        <v>0</v>
      </c>
      <c r="AK15" s="21">
        <v>0.142283013838781</v>
      </c>
      <c r="AL15" s="21"/>
      <c r="AM15" s="21">
        <v>0.186901558006146</v>
      </c>
      <c r="AN15" s="21">
        <v>0.248196487538138</v>
      </c>
      <c r="AO15" s="21">
        <v>0.15878065877134501</v>
      </c>
      <c r="AP15" s="21">
        <v>0.21089681223887499</v>
      </c>
      <c r="AQ15" s="21">
        <v>0.34330215475035802</v>
      </c>
      <c r="AR15" s="21"/>
      <c r="AS15" s="21">
        <v>0.14516552580289699</v>
      </c>
      <c r="AT15" s="21">
        <v>0.190071418150526</v>
      </c>
      <c r="AU15" s="21">
        <v>0.22422026785517901</v>
      </c>
      <c r="AV15" s="21">
        <v>0.248285651814623</v>
      </c>
      <c r="AW15" s="21"/>
      <c r="AX15" s="21">
        <v>0.201014996498416</v>
      </c>
      <c r="AY15" s="21"/>
      <c r="AZ15" s="21">
        <v>0.21043457003741101</v>
      </c>
      <c r="BA15" s="21">
        <v>0.20880647767031099</v>
      </c>
      <c r="BB15" s="21">
        <v>0.15859266020961599</v>
      </c>
      <c r="BC15" s="21"/>
      <c r="BD15" s="21">
        <v>0.18826443905250401</v>
      </c>
      <c r="BE15" s="21">
        <v>0.19049759500753199</v>
      </c>
    </row>
    <row r="16" spans="2:57" x14ac:dyDescent="0.35">
      <c r="B16" s="18" t="s">
        <v>108</v>
      </c>
      <c r="C16" s="21">
        <v>0.53071030472626102</v>
      </c>
      <c r="D16" s="21">
        <v>0.58912123615855105</v>
      </c>
      <c r="E16" s="21">
        <v>0.498853816047371</v>
      </c>
      <c r="F16" s="21"/>
      <c r="G16" s="21">
        <v>0.48383326282220701</v>
      </c>
      <c r="H16" s="21">
        <v>0.51460374204739301</v>
      </c>
      <c r="I16" s="21">
        <v>0.56858875663601505</v>
      </c>
      <c r="J16" s="21">
        <v>0.55807209744563702</v>
      </c>
      <c r="K16" s="21">
        <v>0.51507023738631796</v>
      </c>
      <c r="L16" s="21">
        <v>0.47069851916278499</v>
      </c>
      <c r="M16" s="21"/>
      <c r="N16" s="21">
        <v>0.57314974783619099</v>
      </c>
      <c r="O16" s="21">
        <v>0.50483997268287195</v>
      </c>
      <c r="P16" s="21">
        <v>0.466229075178823</v>
      </c>
      <c r="Q16" s="21">
        <v>0.449711264612628</v>
      </c>
      <c r="R16" s="21"/>
      <c r="S16" s="21">
        <v>0.55833333333333302</v>
      </c>
      <c r="T16" s="21">
        <v>0.48571428571428599</v>
      </c>
      <c r="U16" s="21">
        <v>0.55882352941176505</v>
      </c>
      <c r="V16" s="21">
        <v>0.476190476190476</v>
      </c>
      <c r="W16" s="21">
        <v>0.45762711864406802</v>
      </c>
      <c r="X16" s="21">
        <v>0.569620253164557</v>
      </c>
      <c r="Y16" s="21">
        <v>0.6</v>
      </c>
      <c r="Z16" s="21">
        <v>0.46511627906976699</v>
      </c>
      <c r="AA16" s="21">
        <v>0.56666666666666698</v>
      </c>
      <c r="AB16" s="21"/>
      <c r="AC16" s="21">
        <v>0.53554112995470604</v>
      </c>
      <c r="AD16" s="21">
        <v>0.55740138870166001</v>
      </c>
      <c r="AE16" s="21">
        <v>0.43280135826387001</v>
      </c>
      <c r="AF16" s="21"/>
      <c r="AG16" s="21">
        <v>0.52486358232360697</v>
      </c>
      <c r="AH16" s="21">
        <v>0.54021484214149096</v>
      </c>
      <c r="AI16" s="21">
        <v>0.47464446924509202</v>
      </c>
      <c r="AJ16" s="21">
        <v>0.79636211045550698</v>
      </c>
      <c r="AK16" s="21">
        <v>0.55076179755477195</v>
      </c>
      <c r="AL16" s="21"/>
      <c r="AM16" s="21">
        <v>0.45102519042379902</v>
      </c>
      <c r="AN16" s="21">
        <v>0.452230341831863</v>
      </c>
      <c r="AO16" s="21">
        <v>0.58054712330546099</v>
      </c>
      <c r="AP16" s="21">
        <v>0.52550265100192795</v>
      </c>
      <c r="AQ16" s="21">
        <v>0.46702569261763599</v>
      </c>
      <c r="AR16" s="21"/>
      <c r="AS16" s="21">
        <v>0.50309453166356699</v>
      </c>
      <c r="AT16" s="21">
        <v>0.58449756697705502</v>
      </c>
      <c r="AU16" s="21">
        <v>0.49404304539289701</v>
      </c>
      <c r="AV16" s="21">
        <v>0.50504010870538796</v>
      </c>
      <c r="AW16" s="21"/>
      <c r="AX16" s="21">
        <v>0.54597120919253295</v>
      </c>
      <c r="AY16" s="21"/>
      <c r="AZ16" s="21">
        <v>0.52088595349122802</v>
      </c>
      <c r="BA16" s="21">
        <v>0.51964141762752403</v>
      </c>
      <c r="BB16" s="21">
        <v>0.55985763829322899</v>
      </c>
      <c r="BC16" s="21"/>
      <c r="BD16" s="21">
        <v>0.53102572761009004</v>
      </c>
      <c r="BE16" s="21">
        <v>0.54674342787866803</v>
      </c>
    </row>
    <row r="17" spans="2:57" x14ac:dyDescent="0.35">
      <c r="B17" s="18" t="s">
        <v>110</v>
      </c>
      <c r="C17" s="22">
        <v>0.33620846929214399</v>
      </c>
      <c r="D17" s="22">
        <v>0.40625274279832002</v>
      </c>
      <c r="E17" s="22">
        <v>0.29659581398696899</v>
      </c>
      <c r="F17" s="22"/>
      <c r="G17" s="22">
        <v>0.25977148108843201</v>
      </c>
      <c r="H17" s="22">
        <v>0.32027040737596502</v>
      </c>
      <c r="I17" s="22">
        <v>0.35350614158190802</v>
      </c>
      <c r="J17" s="22">
        <v>0.37431275164082101</v>
      </c>
      <c r="K17" s="22">
        <v>0.37745225950335798</v>
      </c>
      <c r="L17" s="22">
        <v>0.247135071689291</v>
      </c>
      <c r="M17" s="22"/>
      <c r="N17" s="22">
        <v>0.37336153173326098</v>
      </c>
      <c r="O17" s="22">
        <v>0.32140709243911503</v>
      </c>
      <c r="P17" s="22">
        <v>0.28921676511727201</v>
      </c>
      <c r="Q17" s="22">
        <v>0.21507043447316501</v>
      </c>
      <c r="R17" s="22"/>
      <c r="S17" s="22">
        <v>0.375</v>
      </c>
      <c r="T17" s="22">
        <v>0.314285714285714</v>
      </c>
      <c r="U17" s="22">
        <v>0.38235294117647101</v>
      </c>
      <c r="V17" s="22">
        <v>0.238095238095238</v>
      </c>
      <c r="W17" s="22">
        <v>0.152542372881356</v>
      </c>
      <c r="X17" s="22">
        <v>0.430379746835443</v>
      </c>
      <c r="Y17" s="22">
        <v>0.442857142857143</v>
      </c>
      <c r="Z17" s="22">
        <v>0.232558139534884</v>
      </c>
      <c r="AA17" s="22">
        <v>0.36666666666666697</v>
      </c>
      <c r="AB17" s="22"/>
      <c r="AC17" s="22">
        <v>0.35729552275938298</v>
      </c>
      <c r="AD17" s="22">
        <v>0.362378451373636</v>
      </c>
      <c r="AE17" s="22">
        <v>0.27093313148183701</v>
      </c>
      <c r="AF17" s="22"/>
      <c r="AG17" s="22">
        <v>0.31795961035423997</v>
      </c>
      <c r="AH17" s="22">
        <v>0.33728076287886299</v>
      </c>
      <c r="AI17" s="22">
        <v>0.27376969326161799</v>
      </c>
      <c r="AJ17" s="22">
        <v>0.79636211045550698</v>
      </c>
      <c r="AK17" s="22">
        <v>0.408478783715991</v>
      </c>
      <c r="AL17" s="22"/>
      <c r="AM17" s="22">
        <v>0.26412363241765402</v>
      </c>
      <c r="AN17" s="22">
        <v>0.204033854293724</v>
      </c>
      <c r="AO17" s="22">
        <v>0.42176646453411598</v>
      </c>
      <c r="AP17" s="22">
        <v>0.31460583876305398</v>
      </c>
      <c r="AQ17" s="22">
        <v>0.12372353786727799</v>
      </c>
      <c r="AR17" s="22"/>
      <c r="AS17" s="22">
        <v>0.357929005860671</v>
      </c>
      <c r="AT17" s="22">
        <v>0.39442614882652899</v>
      </c>
      <c r="AU17" s="22">
        <v>0.26982277753771799</v>
      </c>
      <c r="AV17" s="22">
        <v>0.25675445689076498</v>
      </c>
      <c r="AW17" s="22"/>
      <c r="AX17" s="22">
        <v>0.34495621269411703</v>
      </c>
      <c r="AY17" s="22"/>
      <c r="AZ17" s="22">
        <v>0.31045138345381701</v>
      </c>
      <c r="BA17" s="22">
        <v>0.31083493995721201</v>
      </c>
      <c r="BB17" s="22">
        <v>0.401264978083613</v>
      </c>
      <c r="BC17" s="22"/>
      <c r="BD17" s="22">
        <v>0.34276128855758597</v>
      </c>
      <c r="BE17" s="22">
        <v>0.35624583287113598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E22"/>
  <sheetViews>
    <sheetView showGridLines="0" topLeftCell="A6"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2.83281570054164E-2</v>
      </c>
      <c r="D9" s="17">
        <v>3.8597057261230097E-2</v>
      </c>
      <c r="E9" s="17">
        <v>2.2422149123303401E-2</v>
      </c>
      <c r="F9" s="17"/>
      <c r="G9" s="17">
        <v>4.0719293756562601E-2</v>
      </c>
      <c r="H9" s="17">
        <v>4.16419836270841E-2</v>
      </c>
      <c r="I9" s="17">
        <v>2.1626650110693799E-2</v>
      </c>
      <c r="J9" s="17">
        <v>3.3417479963219199E-2</v>
      </c>
      <c r="K9" s="17">
        <v>1.03820524918772E-2</v>
      </c>
      <c r="L9" s="17">
        <v>0</v>
      </c>
      <c r="M9" s="17"/>
      <c r="N9" s="17">
        <v>2.7662529282426501E-2</v>
      </c>
      <c r="O9" s="17">
        <v>2.4482800909418099E-2</v>
      </c>
      <c r="P9" s="17">
        <v>3.8386008695868098E-2</v>
      </c>
      <c r="Q9" s="17">
        <v>2.8655412000045299E-2</v>
      </c>
      <c r="R9" s="17"/>
      <c r="S9" s="17">
        <v>0.05</v>
      </c>
      <c r="T9" s="17">
        <v>4.7619047619047603E-2</v>
      </c>
      <c r="U9" s="17">
        <v>0</v>
      </c>
      <c r="V9" s="17">
        <v>0</v>
      </c>
      <c r="W9" s="17">
        <v>5.0847457627118599E-2</v>
      </c>
      <c r="X9" s="17">
        <v>2.53164556962025E-2</v>
      </c>
      <c r="Y9" s="17">
        <v>2.8571428571428598E-2</v>
      </c>
      <c r="Z9" s="17">
        <v>0</v>
      </c>
      <c r="AA9" s="17">
        <v>2.2222222222222199E-2</v>
      </c>
      <c r="AB9" s="17"/>
      <c r="AC9" s="17">
        <v>2.3432903334620201E-2</v>
      </c>
      <c r="AD9" s="17">
        <v>2.9122198930820201E-2</v>
      </c>
      <c r="AE9" s="17">
        <v>2.68594987211648E-2</v>
      </c>
      <c r="AF9" s="17"/>
      <c r="AG9" s="17">
        <v>2.1775478074041701E-2</v>
      </c>
      <c r="AH9" s="17">
        <v>3.0690228030135699E-2</v>
      </c>
      <c r="AI9" s="17">
        <v>3.8924632627837297E-2</v>
      </c>
      <c r="AJ9" s="17">
        <v>0</v>
      </c>
      <c r="AK9" s="17">
        <v>4.16897959566883E-2</v>
      </c>
      <c r="AL9" s="17"/>
      <c r="AM9" s="17">
        <v>4.94199408886037E-2</v>
      </c>
      <c r="AN9" s="17">
        <v>1.6619957183053102E-2</v>
      </c>
      <c r="AO9" s="17">
        <v>2.24516730065096E-2</v>
      </c>
      <c r="AP9" s="17">
        <v>3.80081579304372E-2</v>
      </c>
      <c r="AQ9" s="17">
        <v>0</v>
      </c>
      <c r="AR9" s="17"/>
      <c r="AS9" s="17">
        <v>2.7106593634268799E-2</v>
      </c>
      <c r="AT9" s="17">
        <v>1.9006287537170201E-2</v>
      </c>
      <c r="AU9" s="17">
        <v>2.0470242330936601E-2</v>
      </c>
      <c r="AV9" s="17">
        <v>6.3247969022746001E-2</v>
      </c>
      <c r="AW9" s="17"/>
      <c r="AX9" s="17">
        <v>2.84486169183326E-2</v>
      </c>
      <c r="AY9" s="17"/>
      <c r="AZ9" s="17">
        <v>3.6865021600213002E-2</v>
      </c>
      <c r="BA9" s="17">
        <v>3.0246732898043902E-2</v>
      </c>
      <c r="BB9" s="17">
        <v>1.40097503005247E-2</v>
      </c>
      <c r="BC9" s="17"/>
      <c r="BD9" s="17">
        <v>3.6796600386638803E-2</v>
      </c>
      <c r="BE9" s="17">
        <v>2.4560296056477301E-2</v>
      </c>
    </row>
    <row r="10" spans="2:57" x14ac:dyDescent="0.35">
      <c r="B10" s="18" t="s">
        <v>106</v>
      </c>
      <c r="C10" s="17">
        <v>0.123980827916621</v>
      </c>
      <c r="D10" s="17">
        <v>0.13003837639531901</v>
      </c>
      <c r="E10" s="17">
        <v>0.118770466747069</v>
      </c>
      <c r="F10" s="17"/>
      <c r="G10" s="17">
        <v>0.234626201380812</v>
      </c>
      <c r="H10" s="17">
        <v>0.17779102145579401</v>
      </c>
      <c r="I10" s="17">
        <v>0.14284775751659501</v>
      </c>
      <c r="J10" s="17">
        <v>4.7215263155945403E-2</v>
      </c>
      <c r="K10" s="17">
        <v>2.1765592865454899E-2</v>
      </c>
      <c r="L10" s="17">
        <v>6.1801502773967697E-2</v>
      </c>
      <c r="M10" s="17"/>
      <c r="N10" s="17">
        <v>0.101814843828471</v>
      </c>
      <c r="O10" s="17">
        <v>0.108447996418001</v>
      </c>
      <c r="P10" s="17">
        <v>0.18158854625502799</v>
      </c>
      <c r="Q10" s="17">
        <v>0.202816111669089</v>
      </c>
      <c r="R10" s="17"/>
      <c r="S10" s="17">
        <v>0.16666666666666699</v>
      </c>
      <c r="T10" s="17">
        <v>0.14285714285714299</v>
      </c>
      <c r="U10" s="17">
        <v>8.8235294117647106E-2</v>
      </c>
      <c r="V10" s="17">
        <v>9.5238095238095205E-2</v>
      </c>
      <c r="W10" s="17">
        <v>0.13559322033898299</v>
      </c>
      <c r="X10" s="17">
        <v>0.113924050632911</v>
      </c>
      <c r="Y10" s="17">
        <v>0.185714285714286</v>
      </c>
      <c r="Z10" s="17">
        <v>9.3023255813953501E-2</v>
      </c>
      <c r="AA10" s="17">
        <v>6.6666666666666693E-2</v>
      </c>
      <c r="AB10" s="17"/>
      <c r="AC10" s="17">
        <v>0.10897606328167</v>
      </c>
      <c r="AD10" s="17">
        <v>0.113811731342879</v>
      </c>
      <c r="AE10" s="17">
        <v>0.14598399522945299</v>
      </c>
      <c r="AF10" s="17"/>
      <c r="AG10" s="17">
        <v>0.112761961732704</v>
      </c>
      <c r="AH10" s="17">
        <v>0.14813368580587799</v>
      </c>
      <c r="AI10" s="17">
        <v>7.4092621132319098E-2</v>
      </c>
      <c r="AJ10" s="17">
        <v>0</v>
      </c>
      <c r="AK10" s="17">
        <v>0.12505696011383899</v>
      </c>
      <c r="AL10" s="17"/>
      <c r="AM10" s="17">
        <v>8.4702025269834696E-2</v>
      </c>
      <c r="AN10" s="17">
        <v>0.14062864924975699</v>
      </c>
      <c r="AO10" s="17">
        <v>0.120857414741136</v>
      </c>
      <c r="AP10" s="17">
        <v>0.143412265180107</v>
      </c>
      <c r="AQ10" s="17">
        <v>8.5932305840746306E-2</v>
      </c>
      <c r="AR10" s="17"/>
      <c r="AS10" s="17">
        <v>0.12438250246556599</v>
      </c>
      <c r="AT10" s="17">
        <v>0.13099577126747999</v>
      </c>
      <c r="AU10" s="17">
        <v>9.8058584055790196E-2</v>
      </c>
      <c r="AV10" s="17">
        <v>0.14355073442517499</v>
      </c>
      <c r="AW10" s="17"/>
      <c r="AX10" s="17">
        <v>0.12884353783413199</v>
      </c>
      <c r="AY10" s="17"/>
      <c r="AZ10" s="17">
        <v>0.21648564773016399</v>
      </c>
      <c r="BA10" s="17">
        <v>0.11076020860859399</v>
      </c>
      <c r="BB10" s="17">
        <v>5.2638742490529397E-2</v>
      </c>
      <c r="BC10" s="17"/>
      <c r="BD10" s="17">
        <v>0.151530723154611</v>
      </c>
      <c r="BE10" s="17">
        <v>0.11817984539533501</v>
      </c>
    </row>
    <row r="11" spans="2:57" x14ac:dyDescent="0.35">
      <c r="B11" s="18" t="s">
        <v>105</v>
      </c>
      <c r="C11" s="17">
        <v>0.20348991511386</v>
      </c>
      <c r="D11" s="17">
        <v>0.18015522214806601</v>
      </c>
      <c r="E11" s="17">
        <v>0.218169979534415</v>
      </c>
      <c r="F11" s="17"/>
      <c r="G11" s="17">
        <v>0.25905096728900201</v>
      </c>
      <c r="H11" s="17">
        <v>0.23805473117377801</v>
      </c>
      <c r="I11" s="17">
        <v>0.206273336303442</v>
      </c>
      <c r="J11" s="17">
        <v>0.16317308085749799</v>
      </c>
      <c r="K11" s="17">
        <v>0.11395954756901</v>
      </c>
      <c r="L11" s="17">
        <v>0.27211862189958402</v>
      </c>
      <c r="M11" s="17"/>
      <c r="N11" s="17">
        <v>0.17256645393645101</v>
      </c>
      <c r="O11" s="17">
        <v>0.219749675987198</v>
      </c>
      <c r="P11" s="17">
        <v>0.30237085938897001</v>
      </c>
      <c r="Q11" s="17">
        <v>0.179140189529542</v>
      </c>
      <c r="R11" s="17"/>
      <c r="S11" s="17">
        <v>0.25</v>
      </c>
      <c r="T11" s="17">
        <v>0.24761904761904799</v>
      </c>
      <c r="U11" s="17">
        <v>8.8235294117647106E-2</v>
      </c>
      <c r="V11" s="17">
        <v>0.206349206349206</v>
      </c>
      <c r="W11" s="17">
        <v>0.186440677966102</v>
      </c>
      <c r="X11" s="17">
        <v>0.151898734177215</v>
      </c>
      <c r="Y11" s="17">
        <v>0.214285714285714</v>
      </c>
      <c r="Z11" s="17">
        <v>0.30232558139534899</v>
      </c>
      <c r="AA11" s="17">
        <v>0.18888888888888899</v>
      </c>
      <c r="AB11" s="17"/>
      <c r="AC11" s="17">
        <v>0.16729523658472401</v>
      </c>
      <c r="AD11" s="17">
        <v>0.21236521951017301</v>
      </c>
      <c r="AE11" s="17">
        <v>0.25548214989002399</v>
      </c>
      <c r="AF11" s="17"/>
      <c r="AG11" s="17">
        <v>0.20123993129928</v>
      </c>
      <c r="AH11" s="17">
        <v>0.21060872401434</v>
      </c>
      <c r="AI11" s="17">
        <v>0.185678185358811</v>
      </c>
      <c r="AJ11" s="17">
        <v>0.20363788954449299</v>
      </c>
      <c r="AK11" s="17">
        <v>0.143499392521792</v>
      </c>
      <c r="AL11" s="17"/>
      <c r="AM11" s="17">
        <v>0.30919907020238802</v>
      </c>
      <c r="AN11" s="17">
        <v>0.19216151448441199</v>
      </c>
      <c r="AO11" s="17">
        <v>0.20236167274007499</v>
      </c>
      <c r="AP11" s="17">
        <v>0.184347772234423</v>
      </c>
      <c r="AQ11" s="17">
        <v>0.171411918952108</v>
      </c>
      <c r="AR11" s="17"/>
      <c r="AS11" s="17">
        <v>0.22633344490815899</v>
      </c>
      <c r="AT11" s="17">
        <v>0.177728386514552</v>
      </c>
      <c r="AU11" s="17">
        <v>0.208642450844093</v>
      </c>
      <c r="AV11" s="17">
        <v>0.216654512223002</v>
      </c>
      <c r="AW11" s="17"/>
      <c r="AX11" s="17">
        <v>0.188954631768666</v>
      </c>
      <c r="AY11" s="17"/>
      <c r="AZ11" s="17">
        <v>0.24660512220657901</v>
      </c>
      <c r="BA11" s="17">
        <v>0.202114616355866</v>
      </c>
      <c r="BB11" s="17">
        <v>0.15142534777059</v>
      </c>
      <c r="BC11" s="17"/>
      <c r="BD11" s="17">
        <v>0.20629464592072599</v>
      </c>
      <c r="BE11" s="17">
        <v>0.19333842878450799</v>
      </c>
    </row>
    <row r="12" spans="2:57" x14ac:dyDescent="0.35">
      <c r="B12" s="18" t="s">
        <v>104</v>
      </c>
      <c r="C12" s="17">
        <v>0.352036940422564</v>
      </c>
      <c r="D12" s="17">
        <v>0.36681073782031298</v>
      </c>
      <c r="E12" s="17">
        <v>0.34253255151970702</v>
      </c>
      <c r="F12" s="17"/>
      <c r="G12" s="17">
        <v>0.26665104744309298</v>
      </c>
      <c r="H12" s="17">
        <v>0.30719929343832098</v>
      </c>
      <c r="I12" s="17">
        <v>0.31785293777290002</v>
      </c>
      <c r="J12" s="17">
        <v>0.39978147187843299</v>
      </c>
      <c r="K12" s="17">
        <v>0.51225790588445197</v>
      </c>
      <c r="L12" s="17">
        <v>0.33563021059229498</v>
      </c>
      <c r="M12" s="17"/>
      <c r="N12" s="17">
        <v>0.370520771174356</v>
      </c>
      <c r="O12" s="17">
        <v>0.371370406649905</v>
      </c>
      <c r="P12" s="17">
        <v>0.24581422682941401</v>
      </c>
      <c r="Q12" s="17">
        <v>0.34223369971691397</v>
      </c>
      <c r="R12" s="17"/>
      <c r="S12" s="17">
        <v>0.30833333333333302</v>
      </c>
      <c r="T12" s="17">
        <v>0.314285714285714</v>
      </c>
      <c r="U12" s="17">
        <v>0.441176470588235</v>
      </c>
      <c r="V12" s="17">
        <v>0.33333333333333298</v>
      </c>
      <c r="W12" s="17">
        <v>0.355932203389831</v>
      </c>
      <c r="X12" s="17">
        <v>0.392405063291139</v>
      </c>
      <c r="Y12" s="17">
        <v>0.28571428571428598</v>
      </c>
      <c r="Z12" s="17">
        <v>0.32558139534883701</v>
      </c>
      <c r="AA12" s="17">
        <v>0.422222222222222</v>
      </c>
      <c r="AB12" s="17"/>
      <c r="AC12" s="17">
        <v>0.34784383460568602</v>
      </c>
      <c r="AD12" s="17">
        <v>0.36430353045282798</v>
      </c>
      <c r="AE12" s="17">
        <v>0.34636918912280201</v>
      </c>
      <c r="AF12" s="17"/>
      <c r="AG12" s="17">
        <v>0.34238640012681298</v>
      </c>
      <c r="AH12" s="17">
        <v>0.322773169400694</v>
      </c>
      <c r="AI12" s="17">
        <v>0.50308866833435895</v>
      </c>
      <c r="AJ12" s="17">
        <v>0.38833271959647497</v>
      </c>
      <c r="AK12" s="17">
        <v>0.38546471241065</v>
      </c>
      <c r="AL12" s="17"/>
      <c r="AM12" s="17">
        <v>0.29773551474181698</v>
      </c>
      <c r="AN12" s="17">
        <v>0.37927730929408399</v>
      </c>
      <c r="AO12" s="17">
        <v>0.30949387498575598</v>
      </c>
      <c r="AP12" s="17">
        <v>0.39402342353728198</v>
      </c>
      <c r="AQ12" s="17">
        <v>0.299429326670342</v>
      </c>
      <c r="AR12" s="17"/>
      <c r="AS12" s="17">
        <v>0.32866475563044201</v>
      </c>
      <c r="AT12" s="17">
        <v>0.35270802520000999</v>
      </c>
      <c r="AU12" s="17">
        <v>0.36969109729063898</v>
      </c>
      <c r="AV12" s="17">
        <v>0.36601660785863599</v>
      </c>
      <c r="AW12" s="17"/>
      <c r="AX12" s="17">
        <v>0.343780385955265</v>
      </c>
      <c r="AY12" s="17"/>
      <c r="AZ12" s="17">
        <v>0.29006232604495602</v>
      </c>
      <c r="BA12" s="17">
        <v>0.36587913092703001</v>
      </c>
      <c r="BB12" s="17">
        <v>0.39757002502211902</v>
      </c>
      <c r="BC12" s="17"/>
      <c r="BD12" s="17">
        <v>0.32581606720835699</v>
      </c>
      <c r="BE12" s="17">
        <v>0.35623754528104101</v>
      </c>
    </row>
    <row r="13" spans="2:57" x14ac:dyDescent="0.35">
      <c r="B13" s="18" t="s">
        <v>103</v>
      </c>
      <c r="C13" s="17">
        <v>0.26755415405182897</v>
      </c>
      <c r="D13" s="17">
        <v>0.26134825333610501</v>
      </c>
      <c r="E13" s="17">
        <v>0.27246189279871702</v>
      </c>
      <c r="F13" s="17"/>
      <c r="G13" s="17">
        <v>0.15926871819451799</v>
      </c>
      <c r="H13" s="17">
        <v>0.20893869606502999</v>
      </c>
      <c r="I13" s="17">
        <v>0.28886699271052002</v>
      </c>
      <c r="J13" s="17">
        <v>0.34877088503710302</v>
      </c>
      <c r="K13" s="17">
        <v>0.30981742302613002</v>
      </c>
      <c r="L13" s="17">
        <v>0.29771011682051302</v>
      </c>
      <c r="M13" s="17"/>
      <c r="N13" s="17">
        <v>0.31009739226449701</v>
      </c>
      <c r="O13" s="17">
        <v>0.25395931225505702</v>
      </c>
      <c r="P13" s="17">
        <v>0.20154044461776399</v>
      </c>
      <c r="Q13" s="17">
        <v>0.18446551022434901</v>
      </c>
      <c r="R13" s="17"/>
      <c r="S13" s="17">
        <v>0.19166666666666701</v>
      </c>
      <c r="T13" s="17">
        <v>0.21904761904761899</v>
      </c>
      <c r="U13" s="17">
        <v>0.35294117647058798</v>
      </c>
      <c r="V13" s="17">
        <v>0.33333333333333298</v>
      </c>
      <c r="W13" s="17">
        <v>0.23728813559322001</v>
      </c>
      <c r="X13" s="17">
        <v>0.30379746835443</v>
      </c>
      <c r="Y13" s="17">
        <v>0.27142857142857102</v>
      </c>
      <c r="Z13" s="17">
        <v>0.25581395348837199</v>
      </c>
      <c r="AA13" s="17">
        <v>0.28888888888888897</v>
      </c>
      <c r="AB13" s="17"/>
      <c r="AC13" s="17">
        <v>0.329794698882374</v>
      </c>
      <c r="AD13" s="17">
        <v>0.25688439168514898</v>
      </c>
      <c r="AE13" s="17">
        <v>0.20349875205619899</v>
      </c>
      <c r="AF13" s="17"/>
      <c r="AG13" s="17">
        <v>0.30379395722469199</v>
      </c>
      <c r="AH13" s="17">
        <v>0.26376485965191698</v>
      </c>
      <c r="AI13" s="17">
        <v>0.19821589254667399</v>
      </c>
      <c r="AJ13" s="17">
        <v>0.408029390859032</v>
      </c>
      <c r="AK13" s="17">
        <v>0.26029488195730999</v>
      </c>
      <c r="AL13" s="17"/>
      <c r="AM13" s="17">
        <v>0.240538781256083</v>
      </c>
      <c r="AN13" s="17">
        <v>0.206852089739224</v>
      </c>
      <c r="AO13" s="17">
        <v>0.32112107568456499</v>
      </c>
      <c r="AP13" s="17">
        <v>0.23523069878709199</v>
      </c>
      <c r="AQ13" s="17">
        <v>0.396575913685495</v>
      </c>
      <c r="AR13" s="17"/>
      <c r="AS13" s="17">
        <v>0.235705193699043</v>
      </c>
      <c r="AT13" s="17">
        <v>0.304531445450334</v>
      </c>
      <c r="AU13" s="17">
        <v>0.29115368358836602</v>
      </c>
      <c r="AV13" s="17">
        <v>0.203265211471503</v>
      </c>
      <c r="AW13" s="17"/>
      <c r="AX13" s="17">
        <v>0.28092451444717997</v>
      </c>
      <c r="AY13" s="17"/>
      <c r="AZ13" s="17">
        <v>0.173130857806782</v>
      </c>
      <c r="BA13" s="17">
        <v>0.27950290637430297</v>
      </c>
      <c r="BB13" s="17">
        <v>0.35874454898438801</v>
      </c>
      <c r="BC13" s="17"/>
      <c r="BD13" s="17">
        <v>0.25551602212470498</v>
      </c>
      <c r="BE13" s="17">
        <v>0.28809301188517999</v>
      </c>
    </row>
    <row r="14" spans="2:57" x14ac:dyDescent="0.35">
      <c r="B14" s="18" t="s">
        <v>81</v>
      </c>
      <c r="C14" s="17">
        <v>2.46100054897096E-2</v>
      </c>
      <c r="D14" s="17">
        <v>2.3050353038966499E-2</v>
      </c>
      <c r="E14" s="17">
        <v>2.5642960276788598E-2</v>
      </c>
      <c r="F14" s="17"/>
      <c r="G14" s="17">
        <v>3.96837719360126E-2</v>
      </c>
      <c r="H14" s="17">
        <v>2.6374274239992699E-2</v>
      </c>
      <c r="I14" s="17">
        <v>2.2532325585849802E-2</v>
      </c>
      <c r="J14" s="17">
        <v>7.6418191078017799E-3</v>
      </c>
      <c r="K14" s="17">
        <v>3.1817478163076403E-2</v>
      </c>
      <c r="L14" s="17">
        <v>3.27395479136404E-2</v>
      </c>
      <c r="M14" s="17"/>
      <c r="N14" s="17">
        <v>1.7338009513799098E-2</v>
      </c>
      <c r="O14" s="17">
        <v>2.19898077804207E-2</v>
      </c>
      <c r="P14" s="17">
        <v>3.0299914212957399E-2</v>
      </c>
      <c r="Q14" s="17">
        <v>6.2689076860060297E-2</v>
      </c>
      <c r="R14" s="17"/>
      <c r="S14" s="17">
        <v>3.3333333333333298E-2</v>
      </c>
      <c r="T14" s="17">
        <v>2.8571428571428598E-2</v>
      </c>
      <c r="U14" s="17">
        <v>2.9411764705882401E-2</v>
      </c>
      <c r="V14" s="17">
        <v>3.17460317460318E-2</v>
      </c>
      <c r="W14" s="17">
        <v>3.3898305084745797E-2</v>
      </c>
      <c r="X14" s="17">
        <v>1.26582278481013E-2</v>
      </c>
      <c r="Y14" s="17">
        <v>1.4285714285714299E-2</v>
      </c>
      <c r="Z14" s="17">
        <v>2.32558139534884E-2</v>
      </c>
      <c r="AA14" s="17">
        <v>1.1111111111111099E-2</v>
      </c>
      <c r="AB14" s="17"/>
      <c r="AC14" s="17">
        <v>2.2657263310925199E-2</v>
      </c>
      <c r="AD14" s="17">
        <v>2.35129280781518E-2</v>
      </c>
      <c r="AE14" s="17">
        <v>2.1806414980357E-2</v>
      </c>
      <c r="AF14" s="17"/>
      <c r="AG14" s="17">
        <v>1.8042271542468999E-2</v>
      </c>
      <c r="AH14" s="17">
        <v>2.4029333097035099E-2</v>
      </c>
      <c r="AI14" s="17">
        <v>0</v>
      </c>
      <c r="AJ14" s="17">
        <v>0</v>
      </c>
      <c r="AK14" s="17">
        <v>4.3994257039721298E-2</v>
      </c>
      <c r="AL14" s="17"/>
      <c r="AM14" s="17">
        <v>1.84046676412731E-2</v>
      </c>
      <c r="AN14" s="17">
        <v>6.4460480049469401E-2</v>
      </c>
      <c r="AO14" s="17">
        <v>2.3714288841958801E-2</v>
      </c>
      <c r="AP14" s="17">
        <v>4.97768233066034E-3</v>
      </c>
      <c r="AQ14" s="17">
        <v>4.6650534851308698E-2</v>
      </c>
      <c r="AR14" s="17"/>
      <c r="AS14" s="17">
        <v>5.78075096625216E-2</v>
      </c>
      <c r="AT14" s="17">
        <v>1.5030084030454201E-2</v>
      </c>
      <c r="AU14" s="17">
        <v>1.19839418901754E-2</v>
      </c>
      <c r="AV14" s="17">
        <v>7.2649649989377204E-3</v>
      </c>
      <c r="AW14" s="17"/>
      <c r="AX14" s="17">
        <v>2.9048313076423402E-2</v>
      </c>
      <c r="AY14" s="17"/>
      <c r="AZ14" s="17">
        <v>3.6851024611305197E-2</v>
      </c>
      <c r="BA14" s="17">
        <v>1.1496404836163701E-2</v>
      </c>
      <c r="BB14" s="17">
        <v>2.5611585431849101E-2</v>
      </c>
      <c r="BC14" s="17"/>
      <c r="BD14" s="17">
        <v>2.4045941204962899E-2</v>
      </c>
      <c r="BE14" s="17">
        <v>1.959087259746E-2</v>
      </c>
    </row>
    <row r="15" spans="2:57" x14ac:dyDescent="0.35">
      <c r="B15" s="18" t="s">
        <v>109</v>
      </c>
      <c r="C15" s="21">
        <v>0.15230898492203801</v>
      </c>
      <c r="D15" s="21">
        <v>0.16863543365654901</v>
      </c>
      <c r="E15" s="21">
        <v>0.14119261587037299</v>
      </c>
      <c r="F15" s="21"/>
      <c r="G15" s="21">
        <v>0.275345495137375</v>
      </c>
      <c r="H15" s="21">
        <v>0.219433005082878</v>
      </c>
      <c r="I15" s="21">
        <v>0.16447440762728899</v>
      </c>
      <c r="J15" s="21">
        <v>8.0632743119164602E-2</v>
      </c>
      <c r="K15" s="21">
        <v>3.2147645357332097E-2</v>
      </c>
      <c r="L15" s="21">
        <v>6.1801502773967697E-2</v>
      </c>
      <c r="M15" s="21"/>
      <c r="N15" s="21">
        <v>0.12947737311089699</v>
      </c>
      <c r="O15" s="21">
        <v>0.132930797327419</v>
      </c>
      <c r="P15" s="21">
        <v>0.21997455495089599</v>
      </c>
      <c r="Q15" s="21">
        <v>0.23147152366913501</v>
      </c>
      <c r="R15" s="21"/>
      <c r="S15" s="21">
        <v>0.21666666666666701</v>
      </c>
      <c r="T15" s="21">
        <v>0.19047619047618999</v>
      </c>
      <c r="U15" s="21">
        <v>8.8235294117647106E-2</v>
      </c>
      <c r="V15" s="21">
        <v>9.5238095238095205E-2</v>
      </c>
      <c r="W15" s="21">
        <v>0.186440677966102</v>
      </c>
      <c r="X15" s="21">
        <v>0.139240506329114</v>
      </c>
      <c r="Y15" s="21">
        <v>0.214285714285714</v>
      </c>
      <c r="Z15" s="21">
        <v>9.3023255813953501E-2</v>
      </c>
      <c r="AA15" s="21">
        <v>8.8888888888888906E-2</v>
      </c>
      <c r="AB15" s="21"/>
      <c r="AC15" s="21">
        <v>0.13240896661629101</v>
      </c>
      <c r="AD15" s="21">
        <v>0.14293393027369899</v>
      </c>
      <c r="AE15" s="21">
        <v>0.17284349395061799</v>
      </c>
      <c r="AF15" s="21"/>
      <c r="AG15" s="21">
        <v>0.13453743980674601</v>
      </c>
      <c r="AH15" s="21">
        <v>0.17882391383601401</v>
      </c>
      <c r="AI15" s="21">
        <v>0.11301725376015601</v>
      </c>
      <c r="AJ15" s="21">
        <v>0</v>
      </c>
      <c r="AK15" s="21">
        <v>0.166746756070527</v>
      </c>
      <c r="AL15" s="21"/>
      <c r="AM15" s="21">
        <v>0.13412196615843799</v>
      </c>
      <c r="AN15" s="21">
        <v>0.15724860643281099</v>
      </c>
      <c r="AO15" s="21">
        <v>0.143309087747646</v>
      </c>
      <c r="AP15" s="21">
        <v>0.18142042311054399</v>
      </c>
      <c r="AQ15" s="21">
        <v>8.5932305840746306E-2</v>
      </c>
      <c r="AR15" s="21"/>
      <c r="AS15" s="21">
        <v>0.15148909609983499</v>
      </c>
      <c r="AT15" s="21">
        <v>0.15000205880465001</v>
      </c>
      <c r="AU15" s="21">
        <v>0.118528826386727</v>
      </c>
      <c r="AV15" s="21">
        <v>0.20679870344792101</v>
      </c>
      <c r="AW15" s="21"/>
      <c r="AX15" s="21">
        <v>0.157292154752465</v>
      </c>
      <c r="AY15" s="21"/>
      <c r="AZ15" s="21">
        <v>0.25335066933037698</v>
      </c>
      <c r="BA15" s="21">
        <v>0.14100694150663801</v>
      </c>
      <c r="BB15" s="21">
        <v>6.6648492791054198E-2</v>
      </c>
      <c r="BC15" s="21"/>
      <c r="BD15" s="21">
        <v>0.18832732354125001</v>
      </c>
      <c r="BE15" s="21">
        <v>0.14274014145181199</v>
      </c>
    </row>
    <row r="16" spans="2:57" x14ac:dyDescent="0.35">
      <c r="B16" s="18" t="s">
        <v>108</v>
      </c>
      <c r="C16" s="21">
        <v>0.61959109447439298</v>
      </c>
      <c r="D16" s="21">
        <v>0.62815899115641805</v>
      </c>
      <c r="E16" s="21">
        <v>0.61499444431842398</v>
      </c>
      <c r="F16" s="21"/>
      <c r="G16" s="21">
        <v>0.42591976563761103</v>
      </c>
      <c r="H16" s="21">
        <v>0.51613798950335099</v>
      </c>
      <c r="I16" s="21">
        <v>0.60671993048341899</v>
      </c>
      <c r="J16" s="21">
        <v>0.74855235691553601</v>
      </c>
      <c r="K16" s="21">
        <v>0.82207532891058199</v>
      </c>
      <c r="L16" s="21">
        <v>0.63334032741280799</v>
      </c>
      <c r="M16" s="21"/>
      <c r="N16" s="21">
        <v>0.68061816343885195</v>
      </c>
      <c r="O16" s="21">
        <v>0.62532971890496203</v>
      </c>
      <c r="P16" s="21">
        <v>0.447354671447177</v>
      </c>
      <c r="Q16" s="21">
        <v>0.52669920994126296</v>
      </c>
      <c r="R16" s="21"/>
      <c r="S16" s="21">
        <v>0.5</v>
      </c>
      <c r="T16" s="21">
        <v>0.53333333333333299</v>
      </c>
      <c r="U16" s="21">
        <v>0.79411764705882404</v>
      </c>
      <c r="V16" s="21">
        <v>0.66666666666666696</v>
      </c>
      <c r="W16" s="21">
        <v>0.59322033898305104</v>
      </c>
      <c r="X16" s="21">
        <v>0.69620253164557</v>
      </c>
      <c r="Y16" s="21">
        <v>0.55714285714285705</v>
      </c>
      <c r="Z16" s="21">
        <v>0.581395348837209</v>
      </c>
      <c r="AA16" s="21">
        <v>0.71111111111111103</v>
      </c>
      <c r="AB16" s="21"/>
      <c r="AC16" s="21">
        <v>0.67763853348806002</v>
      </c>
      <c r="AD16" s="21">
        <v>0.62118792213797602</v>
      </c>
      <c r="AE16" s="21">
        <v>0.54986794117900095</v>
      </c>
      <c r="AF16" s="21"/>
      <c r="AG16" s="21">
        <v>0.64618035735150503</v>
      </c>
      <c r="AH16" s="21">
        <v>0.58653802905261099</v>
      </c>
      <c r="AI16" s="21">
        <v>0.70130456088103299</v>
      </c>
      <c r="AJ16" s="21">
        <v>0.79636211045550698</v>
      </c>
      <c r="AK16" s="21">
        <v>0.64575959436796004</v>
      </c>
      <c r="AL16" s="21"/>
      <c r="AM16" s="21">
        <v>0.5382742959979</v>
      </c>
      <c r="AN16" s="21">
        <v>0.58612939903330796</v>
      </c>
      <c r="AO16" s="21">
        <v>0.63061495067032103</v>
      </c>
      <c r="AP16" s="21">
        <v>0.62925412232437306</v>
      </c>
      <c r="AQ16" s="21">
        <v>0.696005240355837</v>
      </c>
      <c r="AR16" s="21"/>
      <c r="AS16" s="21">
        <v>0.56436994932948503</v>
      </c>
      <c r="AT16" s="21">
        <v>0.65723947065034405</v>
      </c>
      <c r="AU16" s="21">
        <v>0.660844780879005</v>
      </c>
      <c r="AV16" s="21">
        <v>0.56928181933013999</v>
      </c>
      <c r="AW16" s="21"/>
      <c r="AX16" s="21">
        <v>0.62470490040244597</v>
      </c>
      <c r="AY16" s="21"/>
      <c r="AZ16" s="21">
        <v>0.46319318385173902</v>
      </c>
      <c r="BA16" s="21">
        <v>0.64538203730133303</v>
      </c>
      <c r="BB16" s="21">
        <v>0.75631457400650604</v>
      </c>
      <c r="BC16" s="21"/>
      <c r="BD16" s="21">
        <v>0.58133208933306102</v>
      </c>
      <c r="BE16" s="21">
        <v>0.64433055716622001</v>
      </c>
    </row>
    <row r="17" spans="2:57" x14ac:dyDescent="0.35">
      <c r="B17" s="18" t="s">
        <v>110</v>
      </c>
      <c r="C17" s="22">
        <v>0.467282109552355</v>
      </c>
      <c r="D17" s="22">
        <v>0.45952355749986901</v>
      </c>
      <c r="E17" s="22">
        <v>0.47380182844805102</v>
      </c>
      <c r="F17" s="22"/>
      <c r="G17" s="22">
        <v>0.150574270500236</v>
      </c>
      <c r="H17" s="22">
        <v>0.296704984420472</v>
      </c>
      <c r="I17" s="22">
        <v>0.442245522856131</v>
      </c>
      <c r="J17" s="22">
        <v>0.66791961379637099</v>
      </c>
      <c r="K17" s="22">
        <v>0.78992768355325005</v>
      </c>
      <c r="L17" s="22">
        <v>0.57153882463883998</v>
      </c>
      <c r="M17" s="22"/>
      <c r="N17" s="22">
        <v>0.55114079032795504</v>
      </c>
      <c r="O17" s="22">
        <v>0.492398921577543</v>
      </c>
      <c r="P17" s="22">
        <v>0.22738011649628201</v>
      </c>
      <c r="Q17" s="22">
        <v>0.29522768627212898</v>
      </c>
      <c r="R17" s="22"/>
      <c r="S17" s="22">
        <v>0.28333333333333299</v>
      </c>
      <c r="T17" s="22">
        <v>0.34285714285714303</v>
      </c>
      <c r="U17" s="22">
        <v>0.70588235294117696</v>
      </c>
      <c r="V17" s="22">
        <v>0.57142857142857195</v>
      </c>
      <c r="W17" s="22">
        <v>0.40677966101694901</v>
      </c>
      <c r="X17" s="22">
        <v>0.556962025316456</v>
      </c>
      <c r="Y17" s="22">
        <v>0.34285714285714303</v>
      </c>
      <c r="Z17" s="22">
        <v>0.48837209302325602</v>
      </c>
      <c r="AA17" s="22">
        <v>0.62222222222222201</v>
      </c>
      <c r="AB17" s="22"/>
      <c r="AC17" s="22">
        <v>0.54522956687176904</v>
      </c>
      <c r="AD17" s="22">
        <v>0.47825399186427697</v>
      </c>
      <c r="AE17" s="22">
        <v>0.37702444722838302</v>
      </c>
      <c r="AF17" s="22"/>
      <c r="AG17" s="22">
        <v>0.51164291754475899</v>
      </c>
      <c r="AH17" s="22">
        <v>0.40771411521659801</v>
      </c>
      <c r="AI17" s="22">
        <v>0.58828730712087596</v>
      </c>
      <c r="AJ17" s="22">
        <v>0.79636211045550698</v>
      </c>
      <c r="AK17" s="22">
        <v>0.47901283829743302</v>
      </c>
      <c r="AL17" s="22"/>
      <c r="AM17" s="22">
        <v>0.40415232983946198</v>
      </c>
      <c r="AN17" s="22">
        <v>0.428880792600497</v>
      </c>
      <c r="AO17" s="22">
        <v>0.48730586292267503</v>
      </c>
      <c r="AP17" s="22">
        <v>0.44783369921382898</v>
      </c>
      <c r="AQ17" s="22">
        <v>0.61007293451509104</v>
      </c>
      <c r="AR17" s="22"/>
      <c r="AS17" s="22">
        <v>0.41288085322965101</v>
      </c>
      <c r="AT17" s="22">
        <v>0.50723741184569404</v>
      </c>
      <c r="AU17" s="22">
        <v>0.54231595449227799</v>
      </c>
      <c r="AV17" s="22">
        <v>0.36248311588221899</v>
      </c>
      <c r="AW17" s="22"/>
      <c r="AX17" s="22">
        <v>0.46741274564998098</v>
      </c>
      <c r="AY17" s="22"/>
      <c r="AZ17" s="22">
        <v>0.20984251452136199</v>
      </c>
      <c r="BA17" s="22">
        <v>0.50437509579469497</v>
      </c>
      <c r="BB17" s="22">
        <v>0.68966608121545203</v>
      </c>
      <c r="BC17" s="22"/>
      <c r="BD17" s="22">
        <v>0.39300476579181198</v>
      </c>
      <c r="BE17" s="22">
        <v>0.50159041571440899</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E17"/>
  <sheetViews>
    <sheetView showGridLines="0" topLeftCell="A7" workbookViewId="0">
      <pane xSplit="2" topLeftCell="A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336</v>
      </c>
      <c r="D7" s="10">
        <v>128</v>
      </c>
      <c r="E7" s="10">
        <v>207</v>
      </c>
      <c r="F7" s="10"/>
      <c r="G7" s="10">
        <v>45</v>
      </c>
      <c r="H7" s="10">
        <v>94</v>
      </c>
      <c r="I7" s="10">
        <v>85</v>
      </c>
      <c r="J7" s="10">
        <v>58</v>
      </c>
      <c r="K7" s="10">
        <v>36</v>
      </c>
      <c r="L7" s="10">
        <v>18</v>
      </c>
      <c r="M7" s="10"/>
      <c r="N7" s="10">
        <v>174</v>
      </c>
      <c r="O7" s="10">
        <v>90</v>
      </c>
      <c r="P7" s="10">
        <v>38</v>
      </c>
      <c r="Q7" s="10">
        <v>33</v>
      </c>
      <c r="R7" s="10"/>
      <c r="S7" s="10">
        <v>57</v>
      </c>
      <c r="T7" s="10">
        <v>60</v>
      </c>
      <c r="U7" s="10">
        <v>13</v>
      </c>
      <c r="V7" s="10">
        <v>36</v>
      </c>
      <c r="W7" s="10">
        <v>31</v>
      </c>
      <c r="X7" s="10">
        <v>41</v>
      </c>
      <c r="Y7" s="10">
        <v>37</v>
      </c>
      <c r="Z7" s="10">
        <v>18</v>
      </c>
      <c r="AA7" s="10">
        <v>43</v>
      </c>
      <c r="AB7" s="10"/>
      <c r="AC7" s="10">
        <v>101</v>
      </c>
      <c r="AD7" s="10">
        <v>176</v>
      </c>
      <c r="AE7" s="10">
        <v>39</v>
      </c>
      <c r="AF7" s="10"/>
      <c r="AG7" s="10">
        <v>107</v>
      </c>
      <c r="AH7" s="10">
        <v>145</v>
      </c>
      <c r="AI7" s="10">
        <v>27</v>
      </c>
      <c r="AJ7" s="10">
        <v>3</v>
      </c>
      <c r="AK7" s="10">
        <v>19</v>
      </c>
      <c r="AL7" s="10"/>
      <c r="AM7" s="10">
        <v>31</v>
      </c>
      <c r="AN7" s="10">
        <v>58</v>
      </c>
      <c r="AO7" s="10">
        <v>115</v>
      </c>
      <c r="AP7" s="10">
        <v>95</v>
      </c>
      <c r="AQ7" s="10">
        <v>14</v>
      </c>
      <c r="AR7" s="10"/>
      <c r="AS7" s="10">
        <v>86</v>
      </c>
      <c r="AT7" s="10">
        <v>117</v>
      </c>
      <c r="AU7" s="10">
        <v>70</v>
      </c>
      <c r="AV7" s="10">
        <v>63</v>
      </c>
      <c r="AW7" s="10"/>
      <c r="AX7" s="10">
        <v>263</v>
      </c>
      <c r="AY7" s="10"/>
      <c r="AZ7" s="10">
        <v>110</v>
      </c>
      <c r="BA7" s="10">
        <v>131</v>
      </c>
      <c r="BB7" s="10">
        <v>87</v>
      </c>
      <c r="BC7" s="10"/>
      <c r="BD7" s="10">
        <v>145</v>
      </c>
      <c r="BE7" s="10">
        <v>152</v>
      </c>
    </row>
    <row r="8" spans="2:57" ht="30" customHeight="1" x14ac:dyDescent="0.35">
      <c r="B8" s="11" t="s">
        <v>20</v>
      </c>
      <c r="C8" s="11">
        <v>334</v>
      </c>
      <c r="D8" s="11">
        <v>126</v>
      </c>
      <c r="E8" s="11">
        <v>207</v>
      </c>
      <c r="F8" s="11"/>
      <c r="G8" s="11">
        <v>42</v>
      </c>
      <c r="H8" s="11">
        <v>92</v>
      </c>
      <c r="I8" s="11">
        <v>86</v>
      </c>
      <c r="J8" s="11">
        <v>58</v>
      </c>
      <c r="K8" s="11">
        <v>37</v>
      </c>
      <c r="L8" s="11">
        <v>19</v>
      </c>
      <c r="M8" s="11"/>
      <c r="N8" s="11">
        <v>173</v>
      </c>
      <c r="O8" s="11">
        <v>91</v>
      </c>
      <c r="P8" s="11">
        <v>37</v>
      </c>
      <c r="Q8" s="11">
        <v>32</v>
      </c>
      <c r="R8" s="11"/>
      <c r="S8" s="11">
        <v>49</v>
      </c>
      <c r="T8" s="11">
        <v>62</v>
      </c>
      <c r="U8" s="11">
        <v>26</v>
      </c>
      <c r="V8" s="11">
        <v>42</v>
      </c>
      <c r="W8" s="11">
        <v>30</v>
      </c>
      <c r="X8" s="11">
        <v>36</v>
      </c>
      <c r="Y8" s="11">
        <v>34</v>
      </c>
      <c r="Z8" s="11">
        <v>13</v>
      </c>
      <c r="AA8" s="11">
        <v>41</v>
      </c>
      <c r="AB8" s="11"/>
      <c r="AC8" s="11">
        <v>101</v>
      </c>
      <c r="AD8" s="11">
        <v>177</v>
      </c>
      <c r="AE8" s="11">
        <v>37</v>
      </c>
      <c r="AF8" s="11"/>
      <c r="AG8" s="11">
        <v>108</v>
      </c>
      <c r="AH8" s="11">
        <v>142</v>
      </c>
      <c r="AI8" s="11">
        <v>27</v>
      </c>
      <c r="AJ8" s="11">
        <v>3</v>
      </c>
      <c r="AK8" s="11">
        <v>18</v>
      </c>
      <c r="AL8" s="11"/>
      <c r="AM8" s="11">
        <v>30</v>
      </c>
      <c r="AN8" s="11">
        <v>58</v>
      </c>
      <c r="AO8" s="11">
        <v>115</v>
      </c>
      <c r="AP8" s="11">
        <v>93</v>
      </c>
      <c r="AQ8" s="11">
        <v>14</v>
      </c>
      <c r="AR8" s="11"/>
      <c r="AS8" s="11">
        <v>84</v>
      </c>
      <c r="AT8" s="11">
        <v>116</v>
      </c>
      <c r="AU8" s="11">
        <v>72</v>
      </c>
      <c r="AV8" s="11">
        <v>62</v>
      </c>
      <c r="AW8" s="11"/>
      <c r="AX8" s="11">
        <v>262</v>
      </c>
      <c r="AY8" s="11"/>
      <c r="AZ8" s="11">
        <v>108</v>
      </c>
      <c r="BA8" s="11">
        <v>130</v>
      </c>
      <c r="BB8" s="11">
        <v>88</v>
      </c>
      <c r="BC8" s="11"/>
      <c r="BD8" s="11">
        <v>147</v>
      </c>
      <c r="BE8" s="11">
        <v>148</v>
      </c>
    </row>
    <row r="9" spans="2:57" ht="58" x14ac:dyDescent="0.35">
      <c r="B9" s="18" t="s">
        <v>355</v>
      </c>
      <c r="C9" s="17">
        <v>0.39043355024868998</v>
      </c>
      <c r="D9" s="17">
        <v>0.41163945589433898</v>
      </c>
      <c r="E9" s="17">
        <v>0.37926228155617803</v>
      </c>
      <c r="F9" s="17"/>
      <c r="G9" s="17">
        <v>0.25732599815079699</v>
      </c>
      <c r="H9" s="17">
        <v>0.31832284138162098</v>
      </c>
      <c r="I9" s="17">
        <v>0.34356204839469101</v>
      </c>
      <c r="J9" s="17">
        <v>0.61469142380182895</v>
      </c>
      <c r="K9" s="17">
        <v>0.46815144742689102</v>
      </c>
      <c r="L9" s="17">
        <v>0.41547941322405302</v>
      </c>
      <c r="M9" s="17"/>
      <c r="N9" s="17">
        <v>0.40771325311432699</v>
      </c>
      <c r="O9" s="17">
        <v>0.36870018937953197</v>
      </c>
      <c r="P9" s="17">
        <v>0.43587366394147098</v>
      </c>
      <c r="Q9" s="17">
        <v>0.28875639344586901</v>
      </c>
      <c r="R9" s="17"/>
      <c r="S9" s="17">
        <v>0.35087719298245601</v>
      </c>
      <c r="T9" s="17">
        <v>0.38333333333333303</v>
      </c>
      <c r="U9" s="17">
        <v>0.38461538461538503</v>
      </c>
      <c r="V9" s="17">
        <v>0.33333333333333298</v>
      </c>
      <c r="W9" s="17">
        <v>0.38709677419354799</v>
      </c>
      <c r="X9" s="17">
        <v>0.34146341463414598</v>
      </c>
      <c r="Y9" s="17">
        <v>0.35135135135135098</v>
      </c>
      <c r="Z9" s="17">
        <v>0.55555555555555602</v>
      </c>
      <c r="AA9" s="17">
        <v>0.53488372093023295</v>
      </c>
      <c r="AB9" s="17"/>
      <c r="AC9" s="17">
        <v>0.417346818756546</v>
      </c>
      <c r="AD9" s="17">
        <v>0.40509725855669698</v>
      </c>
      <c r="AE9" s="17">
        <v>0.19199087017809099</v>
      </c>
      <c r="AF9" s="17"/>
      <c r="AG9" s="17">
        <v>0.43872178761011799</v>
      </c>
      <c r="AH9" s="17">
        <v>0.38499357724143402</v>
      </c>
      <c r="AI9" s="17">
        <v>0.29449088619097902</v>
      </c>
      <c r="AJ9" s="17">
        <v>0.36981491916258502</v>
      </c>
      <c r="AK9" s="17">
        <v>0.35906406346051201</v>
      </c>
      <c r="AL9" s="17"/>
      <c r="AM9" s="17">
        <v>0.39333045875037098</v>
      </c>
      <c r="AN9" s="17">
        <v>0.32758094509710001</v>
      </c>
      <c r="AO9" s="17">
        <v>0.43340756909747602</v>
      </c>
      <c r="AP9" s="17">
        <v>0.39018312537224198</v>
      </c>
      <c r="AQ9" s="17">
        <v>0.34912398213305201</v>
      </c>
      <c r="AR9" s="17"/>
      <c r="AS9" s="17">
        <v>0.29901801522898802</v>
      </c>
      <c r="AT9" s="17">
        <v>0.44485294257918301</v>
      </c>
      <c r="AU9" s="17">
        <v>0.51977254593432498</v>
      </c>
      <c r="AV9" s="17">
        <v>0.26349929920265303</v>
      </c>
      <c r="AW9" s="17"/>
      <c r="AX9" s="17">
        <v>0.41204189735338698</v>
      </c>
      <c r="AY9" s="17"/>
      <c r="AZ9" s="17">
        <v>0.32805057465704401</v>
      </c>
      <c r="BA9" s="17">
        <v>0.36193373900963999</v>
      </c>
      <c r="BB9" s="17">
        <v>0.50168895828719096</v>
      </c>
      <c r="BC9" s="17"/>
      <c r="BD9" s="17">
        <v>0.34217769617728899</v>
      </c>
      <c r="BE9" s="17">
        <v>0.39156897781612698</v>
      </c>
    </row>
    <row r="10" spans="2:57" ht="72.5" x14ac:dyDescent="0.35">
      <c r="B10" s="18" t="s">
        <v>356</v>
      </c>
      <c r="C10" s="17">
        <v>0.46232777179314</v>
      </c>
      <c r="D10" s="17">
        <v>0.481623115058121</v>
      </c>
      <c r="E10" s="17">
        <v>0.44815586104661098</v>
      </c>
      <c r="F10" s="17"/>
      <c r="G10" s="17">
        <v>0.590680998213308</v>
      </c>
      <c r="H10" s="17">
        <v>0.51312548102338296</v>
      </c>
      <c r="I10" s="17">
        <v>0.47064651405868202</v>
      </c>
      <c r="J10" s="17">
        <v>0.32008721392362199</v>
      </c>
      <c r="K10" s="17">
        <v>0.43529128891045399</v>
      </c>
      <c r="L10" s="17">
        <v>0.374906187296279</v>
      </c>
      <c r="M10" s="17"/>
      <c r="N10" s="17">
        <v>0.45778806871987499</v>
      </c>
      <c r="O10" s="17">
        <v>0.51244802757650199</v>
      </c>
      <c r="P10" s="17">
        <v>0.43920347274473698</v>
      </c>
      <c r="Q10" s="17">
        <v>0.38395885085930598</v>
      </c>
      <c r="R10" s="17"/>
      <c r="S10" s="17">
        <v>0.54385964912280704</v>
      </c>
      <c r="T10" s="17">
        <v>0.38333333333333303</v>
      </c>
      <c r="U10" s="17">
        <v>0.46153846153846201</v>
      </c>
      <c r="V10" s="17">
        <v>0.55555555555555602</v>
      </c>
      <c r="W10" s="17">
        <v>0.38709677419354799</v>
      </c>
      <c r="X10" s="17">
        <v>0.53658536585365801</v>
      </c>
      <c r="Y10" s="17">
        <v>0.51351351351351304</v>
      </c>
      <c r="Z10" s="17">
        <v>0.27777777777777801</v>
      </c>
      <c r="AA10" s="17">
        <v>0.39534883720930197</v>
      </c>
      <c r="AB10" s="17"/>
      <c r="AC10" s="17">
        <v>0.477556622346622</v>
      </c>
      <c r="AD10" s="17">
        <v>0.44737403670054599</v>
      </c>
      <c r="AE10" s="17">
        <v>0.527785783184329</v>
      </c>
      <c r="AF10" s="17"/>
      <c r="AG10" s="17">
        <v>0.42652787789167501</v>
      </c>
      <c r="AH10" s="17">
        <v>0.46189053514658301</v>
      </c>
      <c r="AI10" s="17">
        <v>0.55680552491246804</v>
      </c>
      <c r="AJ10" s="17">
        <v>0.31858176932079202</v>
      </c>
      <c r="AK10" s="17">
        <v>0.47519116360327701</v>
      </c>
      <c r="AL10" s="17"/>
      <c r="AM10" s="17">
        <v>0.41410616516875698</v>
      </c>
      <c r="AN10" s="17">
        <v>0.484075640383622</v>
      </c>
      <c r="AO10" s="17">
        <v>0.44689916045901001</v>
      </c>
      <c r="AP10" s="17">
        <v>0.46301889195330997</v>
      </c>
      <c r="AQ10" s="17">
        <v>0.58815087991214499</v>
      </c>
      <c r="AR10" s="17"/>
      <c r="AS10" s="17">
        <v>0.51105151805403404</v>
      </c>
      <c r="AT10" s="17">
        <v>0.47469256122935799</v>
      </c>
      <c r="AU10" s="17">
        <v>0.33407285092130101</v>
      </c>
      <c r="AV10" s="17">
        <v>0.52175994821389904</v>
      </c>
      <c r="AW10" s="17"/>
      <c r="AX10" s="17">
        <v>0.44086624632999</v>
      </c>
      <c r="AY10" s="17"/>
      <c r="AZ10" s="17">
        <v>0.49104942512484601</v>
      </c>
      <c r="BA10" s="17">
        <v>0.49119284277516601</v>
      </c>
      <c r="BB10" s="17">
        <v>0.41109560442849302</v>
      </c>
      <c r="BC10" s="17"/>
      <c r="BD10" s="17">
        <v>0.51008354978383497</v>
      </c>
      <c r="BE10" s="17">
        <v>0.46846481036020998</v>
      </c>
    </row>
    <row r="11" spans="2:57" ht="58" x14ac:dyDescent="0.35">
      <c r="B11" s="18" t="s">
        <v>357</v>
      </c>
      <c r="C11" s="17">
        <v>0.105835176092884</v>
      </c>
      <c r="D11" s="17">
        <v>9.9710718509945007E-2</v>
      </c>
      <c r="E11" s="17">
        <v>0.110042514692283</v>
      </c>
      <c r="F11" s="17"/>
      <c r="G11" s="17">
        <v>0.110141741486058</v>
      </c>
      <c r="H11" s="17">
        <v>0.12731691709833401</v>
      </c>
      <c r="I11" s="17">
        <v>0.12030931703108599</v>
      </c>
      <c r="J11" s="17">
        <v>5.02079214388408E-2</v>
      </c>
      <c r="K11" s="17">
        <v>7.6627696780516993E-2</v>
      </c>
      <c r="L11" s="17">
        <v>0.15414720454043301</v>
      </c>
      <c r="M11" s="17"/>
      <c r="N11" s="17">
        <v>0.10662675449343199</v>
      </c>
      <c r="O11" s="17">
        <v>8.7178126170220999E-2</v>
      </c>
      <c r="P11" s="17">
        <v>8.0065737598134998E-2</v>
      </c>
      <c r="Q11" s="17">
        <v>0.187749218753547</v>
      </c>
      <c r="R11" s="17"/>
      <c r="S11" s="17">
        <v>5.2631578947368397E-2</v>
      </c>
      <c r="T11" s="17">
        <v>0.15</v>
      </c>
      <c r="U11" s="17">
        <v>0.15384615384615399</v>
      </c>
      <c r="V11" s="17">
        <v>0.11111111111111099</v>
      </c>
      <c r="W11" s="17">
        <v>0.19354838709677399</v>
      </c>
      <c r="X11" s="17">
        <v>7.3170731707317097E-2</v>
      </c>
      <c r="Y11" s="17">
        <v>8.1081081081081099E-2</v>
      </c>
      <c r="Z11" s="17">
        <v>5.5555555555555601E-2</v>
      </c>
      <c r="AA11" s="17">
        <v>6.9767441860465101E-2</v>
      </c>
      <c r="AB11" s="17"/>
      <c r="AC11" s="17">
        <v>6.7456253069714006E-2</v>
      </c>
      <c r="AD11" s="17">
        <v>0.106934672523628</v>
      </c>
      <c r="AE11" s="17">
        <v>0.20437924031029001</v>
      </c>
      <c r="AF11" s="17"/>
      <c r="AG11" s="17">
        <v>0.108739861695469</v>
      </c>
      <c r="AH11" s="17">
        <v>8.8717705356103904E-2</v>
      </c>
      <c r="AI11" s="17">
        <v>0.148703588896553</v>
      </c>
      <c r="AJ11" s="17">
        <v>0.31160331151662302</v>
      </c>
      <c r="AK11" s="17">
        <v>0.108646095178282</v>
      </c>
      <c r="AL11" s="17"/>
      <c r="AM11" s="17">
        <v>9.86354129947037E-2</v>
      </c>
      <c r="AN11" s="17">
        <v>9.4033438385996995E-2</v>
      </c>
      <c r="AO11" s="17">
        <v>8.8296106718767503E-2</v>
      </c>
      <c r="AP11" s="17">
        <v>0.13577475808655901</v>
      </c>
      <c r="AQ11" s="17">
        <v>6.2725137954803001E-2</v>
      </c>
      <c r="AR11" s="17"/>
      <c r="AS11" s="17">
        <v>0.13641503519335299</v>
      </c>
      <c r="AT11" s="17">
        <v>5.7246903946009099E-2</v>
      </c>
      <c r="AU11" s="17">
        <v>9.6851713305035406E-2</v>
      </c>
      <c r="AV11" s="17">
        <v>0.165086688598787</v>
      </c>
      <c r="AW11" s="17"/>
      <c r="AX11" s="17">
        <v>0.10857544277178099</v>
      </c>
      <c r="AY11" s="17"/>
      <c r="AZ11" s="17">
        <v>0.13078539519344601</v>
      </c>
      <c r="BA11" s="17">
        <v>9.6944897161757707E-2</v>
      </c>
      <c r="BB11" s="17">
        <v>7.5492079761459996E-2</v>
      </c>
      <c r="BC11" s="17"/>
      <c r="BD11" s="17">
        <v>0.11100029812774199</v>
      </c>
      <c r="BE11" s="17">
        <v>0.101056268795127</v>
      </c>
    </row>
    <row r="12" spans="2:57" x14ac:dyDescent="0.35">
      <c r="B12" s="18" t="s">
        <v>81</v>
      </c>
      <c r="C12" s="19">
        <v>4.1403501865286303E-2</v>
      </c>
      <c r="D12" s="19">
        <v>7.0267105375943001E-3</v>
      </c>
      <c r="E12" s="19">
        <v>6.2539342704927794E-2</v>
      </c>
      <c r="F12" s="19"/>
      <c r="G12" s="19">
        <v>4.18512621498369E-2</v>
      </c>
      <c r="H12" s="19">
        <v>4.1234760496661901E-2</v>
      </c>
      <c r="I12" s="19">
        <v>6.5482120515540407E-2</v>
      </c>
      <c r="J12" s="19">
        <v>1.50134408357079E-2</v>
      </c>
      <c r="K12" s="19">
        <v>1.9929566882138299E-2</v>
      </c>
      <c r="L12" s="19">
        <v>5.5467194939235201E-2</v>
      </c>
      <c r="M12" s="19"/>
      <c r="N12" s="19">
        <v>2.78719236723667E-2</v>
      </c>
      <c r="O12" s="19">
        <v>3.1673656873745099E-2</v>
      </c>
      <c r="P12" s="19">
        <v>4.4857125715656997E-2</v>
      </c>
      <c r="Q12" s="19">
        <v>0.13953553694127799</v>
      </c>
      <c r="R12" s="19"/>
      <c r="S12" s="19">
        <v>5.2631578947368397E-2</v>
      </c>
      <c r="T12" s="19">
        <v>8.3333333333333301E-2</v>
      </c>
      <c r="U12" s="19">
        <v>0</v>
      </c>
      <c r="V12" s="19">
        <v>0</v>
      </c>
      <c r="W12" s="19">
        <v>3.2258064516128997E-2</v>
      </c>
      <c r="X12" s="19">
        <v>4.8780487804878099E-2</v>
      </c>
      <c r="Y12" s="19">
        <v>5.4054054054054099E-2</v>
      </c>
      <c r="Z12" s="19">
        <v>0.11111111111111099</v>
      </c>
      <c r="AA12" s="19">
        <v>0</v>
      </c>
      <c r="AB12" s="19"/>
      <c r="AC12" s="19">
        <v>3.7640305827117401E-2</v>
      </c>
      <c r="AD12" s="19">
        <v>4.0594032219129599E-2</v>
      </c>
      <c r="AE12" s="19">
        <v>7.58441063272908E-2</v>
      </c>
      <c r="AF12" s="19"/>
      <c r="AG12" s="19">
        <v>2.60104728027378E-2</v>
      </c>
      <c r="AH12" s="19">
        <v>6.4398182255879594E-2</v>
      </c>
      <c r="AI12" s="19">
        <v>0</v>
      </c>
      <c r="AJ12" s="19">
        <v>0</v>
      </c>
      <c r="AK12" s="19">
        <v>5.7098677757929199E-2</v>
      </c>
      <c r="AL12" s="19"/>
      <c r="AM12" s="19">
        <v>9.3927963086168395E-2</v>
      </c>
      <c r="AN12" s="19">
        <v>9.4309976133281098E-2</v>
      </c>
      <c r="AO12" s="19">
        <v>3.1397163724746303E-2</v>
      </c>
      <c r="AP12" s="19">
        <v>1.1023224587889E-2</v>
      </c>
      <c r="AQ12" s="19">
        <v>0</v>
      </c>
      <c r="AR12" s="19"/>
      <c r="AS12" s="19">
        <v>5.3515431523624299E-2</v>
      </c>
      <c r="AT12" s="19">
        <v>2.3207592245450499E-2</v>
      </c>
      <c r="AU12" s="19">
        <v>4.9302889839338997E-2</v>
      </c>
      <c r="AV12" s="19">
        <v>4.9654063984660497E-2</v>
      </c>
      <c r="AW12" s="19"/>
      <c r="AX12" s="19">
        <v>3.8516413544842198E-2</v>
      </c>
      <c r="AY12" s="19"/>
      <c r="AZ12" s="19">
        <v>5.0114605024663299E-2</v>
      </c>
      <c r="BA12" s="19">
        <v>4.9928521053436301E-2</v>
      </c>
      <c r="BB12" s="19">
        <v>1.17233575228555E-2</v>
      </c>
      <c r="BC12" s="19"/>
      <c r="BD12" s="19">
        <v>3.6738455911135198E-2</v>
      </c>
      <c r="BE12" s="19">
        <v>3.8909943028535697E-2</v>
      </c>
    </row>
    <row r="13" spans="2:57" x14ac:dyDescent="0.35">
      <c r="B13" s="16" t="s">
        <v>359</v>
      </c>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E17"/>
  <sheetViews>
    <sheetView showGridLines="0" topLeftCell="A7" workbookViewId="0">
      <pane xSplit="2" topLeftCell="BG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327</v>
      </c>
      <c r="D7" s="10">
        <v>123</v>
      </c>
      <c r="E7" s="10">
        <v>203</v>
      </c>
      <c r="F7" s="10"/>
      <c r="G7" s="10">
        <v>26</v>
      </c>
      <c r="H7" s="10">
        <v>92</v>
      </c>
      <c r="I7" s="10">
        <v>87</v>
      </c>
      <c r="J7" s="10">
        <v>55</v>
      </c>
      <c r="K7" s="10">
        <v>51</v>
      </c>
      <c r="L7" s="10">
        <v>16</v>
      </c>
      <c r="M7" s="10"/>
      <c r="N7" s="10">
        <v>163</v>
      </c>
      <c r="O7" s="10">
        <v>73</v>
      </c>
      <c r="P7" s="10">
        <v>54</v>
      </c>
      <c r="Q7" s="10">
        <v>33</v>
      </c>
      <c r="R7" s="10"/>
      <c r="S7" s="10">
        <v>63</v>
      </c>
      <c r="T7" s="10">
        <v>45</v>
      </c>
      <c r="U7" s="10">
        <v>21</v>
      </c>
      <c r="V7" s="10">
        <v>27</v>
      </c>
      <c r="W7" s="10">
        <v>28</v>
      </c>
      <c r="X7" s="10">
        <v>38</v>
      </c>
      <c r="Y7" s="10">
        <v>33</v>
      </c>
      <c r="Z7" s="10">
        <v>25</v>
      </c>
      <c r="AA7" s="10">
        <v>47</v>
      </c>
      <c r="AB7" s="10"/>
      <c r="AC7" s="10">
        <v>102</v>
      </c>
      <c r="AD7" s="10">
        <v>169</v>
      </c>
      <c r="AE7" s="10">
        <v>37</v>
      </c>
      <c r="AF7" s="10"/>
      <c r="AG7" s="10">
        <v>110</v>
      </c>
      <c r="AH7" s="10">
        <v>134</v>
      </c>
      <c r="AI7" s="10">
        <v>19</v>
      </c>
      <c r="AJ7" s="10">
        <v>2</v>
      </c>
      <c r="AK7" s="10">
        <v>25</v>
      </c>
      <c r="AL7" s="10"/>
      <c r="AM7" s="10">
        <v>26</v>
      </c>
      <c r="AN7" s="10">
        <v>52</v>
      </c>
      <c r="AO7" s="10">
        <v>135</v>
      </c>
      <c r="AP7" s="10">
        <v>84</v>
      </c>
      <c r="AQ7" s="10">
        <v>9</v>
      </c>
      <c r="AR7" s="10"/>
      <c r="AS7" s="10">
        <v>94</v>
      </c>
      <c r="AT7" s="10">
        <v>123</v>
      </c>
      <c r="AU7" s="10">
        <v>66</v>
      </c>
      <c r="AV7" s="10">
        <v>44</v>
      </c>
      <c r="AW7" s="10"/>
      <c r="AX7" s="10">
        <v>261</v>
      </c>
      <c r="AY7" s="10"/>
      <c r="AZ7" s="10">
        <v>99</v>
      </c>
      <c r="BA7" s="10">
        <v>118</v>
      </c>
      <c r="BB7" s="10">
        <v>104</v>
      </c>
      <c r="BC7" s="10"/>
      <c r="BD7" s="10">
        <v>139</v>
      </c>
      <c r="BE7" s="10">
        <v>152</v>
      </c>
    </row>
    <row r="8" spans="2:57" ht="30" customHeight="1" x14ac:dyDescent="0.35">
      <c r="B8" s="11" t="s">
        <v>20</v>
      </c>
      <c r="C8" s="11">
        <v>329</v>
      </c>
      <c r="D8" s="11">
        <v>119</v>
      </c>
      <c r="E8" s="11">
        <v>209</v>
      </c>
      <c r="F8" s="11"/>
      <c r="G8" s="11">
        <v>24</v>
      </c>
      <c r="H8" s="11">
        <v>90</v>
      </c>
      <c r="I8" s="11">
        <v>87</v>
      </c>
      <c r="J8" s="11">
        <v>56</v>
      </c>
      <c r="K8" s="11">
        <v>56</v>
      </c>
      <c r="L8" s="11">
        <v>17</v>
      </c>
      <c r="M8" s="11"/>
      <c r="N8" s="11">
        <v>163</v>
      </c>
      <c r="O8" s="11">
        <v>73</v>
      </c>
      <c r="P8" s="11">
        <v>58</v>
      </c>
      <c r="Q8" s="11">
        <v>32</v>
      </c>
      <c r="R8" s="11"/>
      <c r="S8" s="11">
        <v>55</v>
      </c>
      <c r="T8" s="11">
        <v>46</v>
      </c>
      <c r="U8" s="11">
        <v>42</v>
      </c>
      <c r="V8" s="11">
        <v>31</v>
      </c>
      <c r="W8" s="11">
        <v>27</v>
      </c>
      <c r="X8" s="11">
        <v>34</v>
      </c>
      <c r="Y8" s="11">
        <v>31</v>
      </c>
      <c r="Z8" s="11">
        <v>19</v>
      </c>
      <c r="AA8" s="11">
        <v>45</v>
      </c>
      <c r="AB8" s="11"/>
      <c r="AC8" s="11">
        <v>107</v>
      </c>
      <c r="AD8" s="11">
        <v>167</v>
      </c>
      <c r="AE8" s="11">
        <v>36</v>
      </c>
      <c r="AF8" s="11"/>
      <c r="AG8" s="11">
        <v>108</v>
      </c>
      <c r="AH8" s="11">
        <v>134</v>
      </c>
      <c r="AI8" s="11">
        <v>20</v>
      </c>
      <c r="AJ8" s="11">
        <v>2</v>
      </c>
      <c r="AK8" s="11">
        <v>27</v>
      </c>
      <c r="AL8" s="11"/>
      <c r="AM8" s="11">
        <v>26</v>
      </c>
      <c r="AN8" s="11">
        <v>57</v>
      </c>
      <c r="AO8" s="11">
        <v>136</v>
      </c>
      <c r="AP8" s="11">
        <v>81</v>
      </c>
      <c r="AQ8" s="11">
        <v>8</v>
      </c>
      <c r="AR8" s="11"/>
      <c r="AS8" s="11">
        <v>93</v>
      </c>
      <c r="AT8" s="11">
        <v>123</v>
      </c>
      <c r="AU8" s="11">
        <v>73</v>
      </c>
      <c r="AV8" s="11">
        <v>40</v>
      </c>
      <c r="AW8" s="11"/>
      <c r="AX8" s="11">
        <v>264</v>
      </c>
      <c r="AY8" s="11"/>
      <c r="AZ8" s="11">
        <v>97</v>
      </c>
      <c r="BA8" s="11">
        <v>118</v>
      </c>
      <c r="BB8" s="11">
        <v>109</v>
      </c>
      <c r="BC8" s="11"/>
      <c r="BD8" s="11">
        <v>137</v>
      </c>
      <c r="BE8" s="11">
        <v>152</v>
      </c>
    </row>
    <row r="9" spans="2:57" ht="87" x14ac:dyDescent="0.35">
      <c r="B9" s="18" t="s">
        <v>360</v>
      </c>
      <c r="C9" s="17">
        <v>0.78997416714462398</v>
      </c>
      <c r="D9" s="17">
        <v>0.79854260070710403</v>
      </c>
      <c r="E9" s="17">
        <v>0.78408357263309802</v>
      </c>
      <c r="F9" s="17"/>
      <c r="G9" s="17">
        <v>0.79658115930363504</v>
      </c>
      <c r="H9" s="17">
        <v>0.75012921213945205</v>
      </c>
      <c r="I9" s="17">
        <v>0.827456572429907</v>
      </c>
      <c r="J9" s="17">
        <v>0.78175088097545598</v>
      </c>
      <c r="K9" s="17">
        <v>0.80921204735764596</v>
      </c>
      <c r="L9" s="17">
        <v>0.76353350044317903</v>
      </c>
      <c r="M9" s="17"/>
      <c r="N9" s="17">
        <v>0.82748150341994098</v>
      </c>
      <c r="O9" s="17">
        <v>0.75389912826928196</v>
      </c>
      <c r="P9" s="17">
        <v>0.81280157930427599</v>
      </c>
      <c r="Q9" s="17">
        <v>0.64070661863434997</v>
      </c>
      <c r="R9" s="17"/>
      <c r="S9" s="17">
        <v>0.74603174603174605</v>
      </c>
      <c r="T9" s="17">
        <v>0.844444444444445</v>
      </c>
      <c r="U9" s="17">
        <v>0.76190476190476197</v>
      </c>
      <c r="V9" s="17">
        <v>0.85185185185185197</v>
      </c>
      <c r="W9" s="17">
        <v>0.78571428571428603</v>
      </c>
      <c r="X9" s="17">
        <v>0.84210526315789502</v>
      </c>
      <c r="Y9" s="17">
        <v>0.75757575757575801</v>
      </c>
      <c r="Z9" s="17">
        <v>0.92</v>
      </c>
      <c r="AA9" s="17">
        <v>0.70212765957446799</v>
      </c>
      <c r="AB9" s="17"/>
      <c r="AC9" s="17">
        <v>0.77628538750115295</v>
      </c>
      <c r="AD9" s="17">
        <v>0.79761874922396103</v>
      </c>
      <c r="AE9" s="17">
        <v>0.74091907967823001</v>
      </c>
      <c r="AF9" s="17"/>
      <c r="AG9" s="17">
        <v>0.762119722380456</v>
      </c>
      <c r="AH9" s="17">
        <v>0.82946834828269</v>
      </c>
      <c r="AI9" s="17">
        <v>0.80064311665260701</v>
      </c>
      <c r="AJ9" s="17">
        <v>0.5</v>
      </c>
      <c r="AK9" s="17">
        <v>0.78774169743144196</v>
      </c>
      <c r="AL9" s="17"/>
      <c r="AM9" s="17">
        <v>0.66148703785820195</v>
      </c>
      <c r="AN9" s="17">
        <v>0.78502703284219399</v>
      </c>
      <c r="AO9" s="17">
        <v>0.86010599032514701</v>
      </c>
      <c r="AP9" s="17">
        <v>0.75507581504933297</v>
      </c>
      <c r="AQ9" s="17">
        <v>0.78706997280127</v>
      </c>
      <c r="AR9" s="17"/>
      <c r="AS9" s="17">
        <v>0.81814377298599095</v>
      </c>
      <c r="AT9" s="17">
        <v>0.77347182470040299</v>
      </c>
      <c r="AU9" s="17">
        <v>0.78991845179276599</v>
      </c>
      <c r="AV9" s="17">
        <v>0.77539294676639203</v>
      </c>
      <c r="AW9" s="17"/>
      <c r="AX9" s="17">
        <v>0.79898621043816598</v>
      </c>
      <c r="AY9" s="17"/>
      <c r="AZ9" s="17">
        <v>0.80739282415800395</v>
      </c>
      <c r="BA9" s="17">
        <v>0.80434058623286697</v>
      </c>
      <c r="BB9" s="17">
        <v>0.764643259342209</v>
      </c>
      <c r="BC9" s="17"/>
      <c r="BD9" s="17">
        <v>0.801035575442823</v>
      </c>
      <c r="BE9" s="17">
        <v>0.75488694928918199</v>
      </c>
    </row>
    <row r="10" spans="2:57" ht="72.5" x14ac:dyDescent="0.35">
      <c r="B10" s="18" t="s">
        <v>361</v>
      </c>
      <c r="C10" s="17">
        <v>0.123667890807139</v>
      </c>
      <c r="D10" s="17">
        <v>0.130728344133339</v>
      </c>
      <c r="E10" s="17">
        <v>0.120272041448741</v>
      </c>
      <c r="F10" s="17"/>
      <c r="G10" s="17">
        <v>7.9998801561766503E-2</v>
      </c>
      <c r="H10" s="17">
        <v>0.20652712309829499</v>
      </c>
      <c r="I10" s="17">
        <v>8.7488037717964304E-2</v>
      </c>
      <c r="J10" s="17">
        <v>0.118766609353334</v>
      </c>
      <c r="K10" s="17">
        <v>0.10759690708646</v>
      </c>
      <c r="L10" s="17">
        <v>0</v>
      </c>
      <c r="M10" s="17"/>
      <c r="N10" s="17">
        <v>9.1631534029685893E-2</v>
      </c>
      <c r="O10" s="17">
        <v>0.144204934127695</v>
      </c>
      <c r="P10" s="17">
        <v>0.135766789844561</v>
      </c>
      <c r="Q10" s="17">
        <v>0.20788679374107399</v>
      </c>
      <c r="R10" s="17"/>
      <c r="S10" s="17">
        <v>0.11111111111111099</v>
      </c>
      <c r="T10" s="17">
        <v>6.6666666666666693E-2</v>
      </c>
      <c r="U10" s="17">
        <v>0.14285714285714299</v>
      </c>
      <c r="V10" s="17">
        <v>0.11111111111111099</v>
      </c>
      <c r="W10" s="17">
        <v>0.214285714285714</v>
      </c>
      <c r="X10" s="17">
        <v>0.13157894736842099</v>
      </c>
      <c r="Y10" s="17">
        <v>0.18181818181818199</v>
      </c>
      <c r="Z10" s="17">
        <v>0.08</v>
      </c>
      <c r="AA10" s="17">
        <v>0.10638297872340401</v>
      </c>
      <c r="AB10" s="17"/>
      <c r="AC10" s="17">
        <v>0.117651390953048</v>
      </c>
      <c r="AD10" s="17">
        <v>0.13012519416204399</v>
      </c>
      <c r="AE10" s="17">
        <v>0.122613602853236</v>
      </c>
      <c r="AF10" s="17"/>
      <c r="AG10" s="17">
        <v>0.16806859256551099</v>
      </c>
      <c r="AH10" s="17">
        <v>8.6113985490514106E-2</v>
      </c>
      <c r="AI10" s="17">
        <v>0.15184586047521101</v>
      </c>
      <c r="AJ10" s="17">
        <v>0</v>
      </c>
      <c r="AK10" s="17">
        <v>0.10515258798456099</v>
      </c>
      <c r="AL10" s="17"/>
      <c r="AM10" s="17">
        <v>0.14914894744193799</v>
      </c>
      <c r="AN10" s="17">
        <v>0.121428816797295</v>
      </c>
      <c r="AO10" s="17">
        <v>8.3163503016082496E-2</v>
      </c>
      <c r="AP10" s="17">
        <v>0.173850095207533</v>
      </c>
      <c r="AQ10" s="17">
        <v>0.107643971381159</v>
      </c>
      <c r="AR10" s="17"/>
      <c r="AS10" s="17">
        <v>0.100057753307791</v>
      </c>
      <c r="AT10" s="17">
        <v>0.17141720327040999</v>
      </c>
      <c r="AU10" s="17">
        <v>5.4966217517015803E-2</v>
      </c>
      <c r="AV10" s="17">
        <v>0.15633333507595301</v>
      </c>
      <c r="AW10" s="17"/>
      <c r="AX10" s="17">
        <v>0.115358836053383</v>
      </c>
      <c r="AY10" s="17"/>
      <c r="AZ10" s="17">
        <v>0.135147525588069</v>
      </c>
      <c r="BA10" s="17">
        <v>9.6893479318196002E-2</v>
      </c>
      <c r="BB10" s="17">
        <v>0.148375030612581</v>
      </c>
      <c r="BC10" s="17"/>
      <c r="BD10" s="17">
        <v>0.13801596594010801</v>
      </c>
      <c r="BE10" s="17">
        <v>0.13706450420240601</v>
      </c>
    </row>
    <row r="11" spans="2:57" x14ac:dyDescent="0.35">
      <c r="B11" s="18" t="s">
        <v>83</v>
      </c>
      <c r="C11" s="17">
        <v>4.9217901268730602E-2</v>
      </c>
      <c r="D11" s="17">
        <v>4.7326550616311497E-2</v>
      </c>
      <c r="E11" s="17">
        <v>5.0532202813935202E-2</v>
      </c>
      <c r="F11" s="17"/>
      <c r="G11" s="17">
        <v>0.12342003913459799</v>
      </c>
      <c r="H11" s="17">
        <v>3.3699964289477399E-2</v>
      </c>
      <c r="I11" s="17">
        <v>5.2823210801002898E-2</v>
      </c>
      <c r="J11" s="17">
        <v>6.8355031000447306E-2</v>
      </c>
      <c r="K11" s="17">
        <v>3.2222285110861601E-2</v>
      </c>
      <c r="L11" s="17">
        <v>0</v>
      </c>
      <c r="M11" s="17"/>
      <c r="N11" s="17">
        <v>4.04179497500705E-2</v>
      </c>
      <c r="O11" s="17">
        <v>6.14158360846042E-2</v>
      </c>
      <c r="P11" s="17">
        <v>1.9992060980484099E-2</v>
      </c>
      <c r="Q11" s="17">
        <v>0.12435554153720101</v>
      </c>
      <c r="R11" s="17"/>
      <c r="S11" s="17">
        <v>9.5238095238095205E-2</v>
      </c>
      <c r="T11" s="17">
        <v>6.6666666666666693E-2</v>
      </c>
      <c r="U11" s="17">
        <v>4.7619047619047603E-2</v>
      </c>
      <c r="V11" s="17">
        <v>3.7037037037037E-2</v>
      </c>
      <c r="W11" s="17">
        <v>0</v>
      </c>
      <c r="X11" s="17">
        <v>0</v>
      </c>
      <c r="Y11" s="17">
        <v>3.03030303030303E-2</v>
      </c>
      <c r="Z11" s="17">
        <v>0</v>
      </c>
      <c r="AA11" s="17">
        <v>8.5106382978723402E-2</v>
      </c>
      <c r="AB11" s="17"/>
      <c r="AC11" s="17">
        <v>4.5060235340223298E-2</v>
      </c>
      <c r="AD11" s="17">
        <v>4.3973703001667301E-2</v>
      </c>
      <c r="AE11" s="17">
        <v>0.11020346672810701</v>
      </c>
      <c r="AF11" s="17"/>
      <c r="AG11" s="17">
        <v>2.4671986168685E-2</v>
      </c>
      <c r="AH11" s="17">
        <v>5.0312029373703701E-2</v>
      </c>
      <c r="AI11" s="17">
        <v>0</v>
      </c>
      <c r="AJ11" s="17">
        <v>0</v>
      </c>
      <c r="AK11" s="17">
        <v>0.107105714583996</v>
      </c>
      <c r="AL11" s="17"/>
      <c r="AM11" s="17">
        <v>0.18936401469986</v>
      </c>
      <c r="AN11" s="17">
        <v>3.0150593917850899E-2</v>
      </c>
      <c r="AO11" s="17">
        <v>2.1675254727957401E-2</v>
      </c>
      <c r="AP11" s="17">
        <v>5.9248052699085799E-2</v>
      </c>
      <c r="AQ11" s="17">
        <v>0</v>
      </c>
      <c r="AR11" s="17"/>
      <c r="AS11" s="17">
        <v>5.0211573517745099E-2</v>
      </c>
      <c r="AT11" s="17">
        <v>2.55476243596553E-2</v>
      </c>
      <c r="AU11" s="17">
        <v>7.7448459958816093E-2</v>
      </c>
      <c r="AV11" s="17">
        <v>6.8273718157655497E-2</v>
      </c>
      <c r="AW11" s="17"/>
      <c r="AX11" s="17">
        <v>3.9389592072690702E-2</v>
      </c>
      <c r="AY11" s="17"/>
      <c r="AZ11" s="17">
        <v>4.8301029425962101E-2</v>
      </c>
      <c r="BA11" s="17">
        <v>5.9637612093090299E-2</v>
      </c>
      <c r="BB11" s="17">
        <v>3.3323878902686899E-2</v>
      </c>
      <c r="BC11" s="17"/>
      <c r="BD11" s="17">
        <v>2.6643486351297301E-2</v>
      </c>
      <c r="BE11" s="17">
        <v>8.2513024651536898E-2</v>
      </c>
    </row>
    <row r="12" spans="2:57" x14ac:dyDescent="0.35">
      <c r="B12" s="18" t="s">
        <v>81</v>
      </c>
      <c r="C12" s="19">
        <v>3.7140040779506903E-2</v>
      </c>
      <c r="D12" s="19">
        <v>2.34025045432453E-2</v>
      </c>
      <c r="E12" s="19">
        <v>4.5112183104226301E-2</v>
      </c>
      <c r="F12" s="19"/>
      <c r="G12" s="19">
        <v>0</v>
      </c>
      <c r="H12" s="19">
        <v>9.6437004727749805E-3</v>
      </c>
      <c r="I12" s="19">
        <v>3.2232179051125701E-2</v>
      </c>
      <c r="J12" s="19">
        <v>3.1127478670762501E-2</v>
      </c>
      <c r="K12" s="19">
        <v>5.0968760445032103E-2</v>
      </c>
      <c r="L12" s="19">
        <v>0.236466499556821</v>
      </c>
      <c r="M12" s="19"/>
      <c r="N12" s="19">
        <v>4.0469012800301997E-2</v>
      </c>
      <c r="O12" s="19">
        <v>4.0480101518418701E-2</v>
      </c>
      <c r="P12" s="19">
        <v>3.1439569870679099E-2</v>
      </c>
      <c r="Q12" s="19">
        <v>2.70510460873752E-2</v>
      </c>
      <c r="R12" s="19"/>
      <c r="S12" s="19">
        <v>4.7619047619047603E-2</v>
      </c>
      <c r="T12" s="19">
        <v>2.2222222222222199E-2</v>
      </c>
      <c r="U12" s="19">
        <v>4.7619047619047603E-2</v>
      </c>
      <c r="V12" s="19">
        <v>0</v>
      </c>
      <c r="W12" s="19">
        <v>0</v>
      </c>
      <c r="X12" s="19">
        <v>2.6315789473684199E-2</v>
      </c>
      <c r="Y12" s="19">
        <v>3.03030303030303E-2</v>
      </c>
      <c r="Z12" s="19">
        <v>0</v>
      </c>
      <c r="AA12" s="19">
        <v>0.10638297872340401</v>
      </c>
      <c r="AB12" s="19"/>
      <c r="AC12" s="19">
        <v>6.1002986205575302E-2</v>
      </c>
      <c r="AD12" s="19">
        <v>2.8282353612327199E-2</v>
      </c>
      <c r="AE12" s="19">
        <v>2.6263850740427599E-2</v>
      </c>
      <c r="AF12" s="19"/>
      <c r="AG12" s="19">
        <v>4.5139698885348002E-2</v>
      </c>
      <c r="AH12" s="19">
        <v>3.4105636853091897E-2</v>
      </c>
      <c r="AI12" s="19">
        <v>4.7511022872181501E-2</v>
      </c>
      <c r="AJ12" s="19">
        <v>0.5</v>
      </c>
      <c r="AK12" s="19">
        <v>0</v>
      </c>
      <c r="AL12" s="19"/>
      <c r="AM12" s="19">
        <v>0</v>
      </c>
      <c r="AN12" s="19">
        <v>6.3393556442660801E-2</v>
      </c>
      <c r="AO12" s="19">
        <v>3.5055251930813498E-2</v>
      </c>
      <c r="AP12" s="19">
        <v>1.1826037044048301E-2</v>
      </c>
      <c r="AQ12" s="19">
        <v>0.105286055817571</v>
      </c>
      <c r="AR12" s="19"/>
      <c r="AS12" s="19">
        <v>3.1586900188472801E-2</v>
      </c>
      <c r="AT12" s="19">
        <v>2.95633476695315E-2</v>
      </c>
      <c r="AU12" s="19">
        <v>7.7666870731401605E-2</v>
      </c>
      <c r="AV12" s="19">
        <v>0</v>
      </c>
      <c r="AW12" s="19"/>
      <c r="AX12" s="19">
        <v>4.6265361435760398E-2</v>
      </c>
      <c r="AY12" s="19"/>
      <c r="AZ12" s="19">
        <v>9.1586208279655999E-3</v>
      </c>
      <c r="BA12" s="19">
        <v>3.9128322355846901E-2</v>
      </c>
      <c r="BB12" s="19">
        <v>5.3657831142523302E-2</v>
      </c>
      <c r="BC12" s="19"/>
      <c r="BD12" s="19">
        <v>3.4304972265771401E-2</v>
      </c>
      <c r="BE12" s="19">
        <v>2.5535521856875E-2</v>
      </c>
    </row>
    <row r="13" spans="2:57" x14ac:dyDescent="0.35">
      <c r="B13" s="16" t="s">
        <v>359</v>
      </c>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M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2" t="s">
        <v>377</v>
      </c>
      <c r="E2" s="28"/>
      <c r="F2" s="28"/>
      <c r="G2" s="28"/>
      <c r="H2" s="28"/>
      <c r="I2" s="28"/>
      <c r="J2" s="28"/>
      <c r="K2" s="28"/>
      <c r="L2" s="28"/>
      <c r="M2" s="28"/>
    </row>
    <row r="6" spans="2:13" ht="50" customHeight="1" x14ac:dyDescent="0.35">
      <c r="B6" s="20" t="s">
        <v>15</v>
      </c>
      <c r="C6" s="20" t="s">
        <v>362</v>
      </c>
      <c r="D6" s="20" t="s">
        <v>363</v>
      </c>
      <c r="E6" s="20" t="s">
        <v>364</v>
      </c>
      <c r="F6" s="20" t="s">
        <v>365</v>
      </c>
      <c r="G6" s="20" t="s">
        <v>366</v>
      </c>
      <c r="H6" s="20" t="s">
        <v>367</v>
      </c>
      <c r="I6" s="20" t="s">
        <v>368</v>
      </c>
      <c r="J6" s="20" t="s">
        <v>369</v>
      </c>
      <c r="K6" s="20" t="s">
        <v>370</v>
      </c>
      <c r="L6" s="20" t="s">
        <v>371</v>
      </c>
    </row>
    <row r="7" spans="2:13" ht="43.5" x14ac:dyDescent="0.35">
      <c r="B7" s="18" t="s">
        <v>372</v>
      </c>
      <c r="C7" s="17">
        <v>0.13888274930282801</v>
      </c>
      <c r="D7" s="17">
        <v>0.52349008310828504</v>
      </c>
      <c r="E7" s="17">
        <v>7.0758516211530106E-2</v>
      </c>
      <c r="F7" s="17">
        <v>0.27797745632193399</v>
      </c>
      <c r="G7" s="17">
        <v>0.115277238354782</v>
      </c>
      <c r="H7" s="17">
        <v>3.5823674022119598E-2</v>
      </c>
      <c r="I7" s="17">
        <v>3.39177423321224E-2</v>
      </c>
      <c r="J7" s="17">
        <v>2.7410129457974702E-2</v>
      </c>
      <c r="K7" s="17">
        <v>0.426495467950878</v>
      </c>
      <c r="L7" s="17">
        <v>0.44622795136200499</v>
      </c>
    </row>
    <row r="8" spans="2:13" ht="29" x14ac:dyDescent="0.35">
      <c r="B8" s="18" t="s">
        <v>373</v>
      </c>
      <c r="C8" s="17">
        <v>0.45471897689815599</v>
      </c>
      <c r="D8" s="17">
        <v>0.246493370416802</v>
      </c>
      <c r="E8" s="17">
        <v>0.35774308070313798</v>
      </c>
      <c r="F8" s="17">
        <v>0.43214727269742098</v>
      </c>
      <c r="G8" s="17">
        <v>0.41627044491245502</v>
      </c>
      <c r="H8" s="17">
        <v>0.14877294228469401</v>
      </c>
      <c r="I8" s="17">
        <v>0.107254659722514</v>
      </c>
      <c r="J8" s="17">
        <v>0.118828776099501</v>
      </c>
      <c r="K8" s="17">
        <v>0.29743894662621001</v>
      </c>
      <c r="L8" s="17">
        <v>0.30211644875099303</v>
      </c>
    </row>
    <row r="9" spans="2:13" ht="43.5" x14ac:dyDescent="0.35">
      <c r="B9" s="18" t="s">
        <v>374</v>
      </c>
      <c r="C9" s="17">
        <v>0.20853550012379099</v>
      </c>
      <c r="D9" s="17">
        <v>8.1872483846632094E-2</v>
      </c>
      <c r="E9" s="17">
        <v>0.323272814722663</v>
      </c>
      <c r="F9" s="17">
        <v>0.14110728311954501</v>
      </c>
      <c r="G9" s="17">
        <v>0.21057676626900701</v>
      </c>
      <c r="H9" s="17">
        <v>0.53188347780215395</v>
      </c>
      <c r="I9" s="17">
        <v>0.509478145789935</v>
      </c>
      <c r="J9" s="17">
        <v>0.251169860771641</v>
      </c>
      <c r="K9" s="17">
        <v>0.107983941527174</v>
      </c>
      <c r="L9" s="17">
        <v>9.3830211483903303E-2</v>
      </c>
    </row>
    <row r="10" spans="2:13" ht="87" x14ac:dyDescent="0.35">
      <c r="B10" s="18" t="s">
        <v>375</v>
      </c>
      <c r="C10" s="17">
        <v>0.172486555260841</v>
      </c>
      <c r="D10" s="17">
        <v>0.117802595003726</v>
      </c>
      <c r="E10" s="17">
        <v>0.22503010665708301</v>
      </c>
      <c r="F10" s="17">
        <v>0.119055483976177</v>
      </c>
      <c r="G10" s="17">
        <v>0.21837001504727799</v>
      </c>
      <c r="H10" s="17">
        <v>0.25926853415553103</v>
      </c>
      <c r="I10" s="17">
        <v>0.253918271744628</v>
      </c>
      <c r="J10" s="17">
        <v>0.55580526329239899</v>
      </c>
      <c r="K10" s="17">
        <v>0.14078976155595899</v>
      </c>
      <c r="L10" s="17">
        <v>0.13342845959705399</v>
      </c>
    </row>
    <row r="11" spans="2:13" ht="29" x14ac:dyDescent="0.35">
      <c r="B11" s="18" t="s">
        <v>376</v>
      </c>
      <c r="C11" s="17">
        <v>1.1389920027298999E-2</v>
      </c>
      <c r="D11" s="17">
        <v>8.4374245208199104E-3</v>
      </c>
      <c r="E11" s="17">
        <v>1.0318267637009101E-2</v>
      </c>
      <c r="F11" s="17">
        <v>1.26996480253166E-2</v>
      </c>
      <c r="G11" s="17">
        <v>1.9719587298246698E-2</v>
      </c>
      <c r="H11" s="17">
        <v>1.4366807718398499E-2</v>
      </c>
      <c r="I11" s="17">
        <v>7.5484436509339406E-2</v>
      </c>
      <c r="J11" s="17">
        <v>2.6345280115614701E-2</v>
      </c>
      <c r="K11" s="17">
        <v>6.9569230991939597E-3</v>
      </c>
      <c r="L11" s="17">
        <v>1.0305834632853599E-2</v>
      </c>
    </row>
    <row r="12" spans="2:13" x14ac:dyDescent="0.35">
      <c r="B12" s="18" t="s">
        <v>81</v>
      </c>
      <c r="C12" s="17">
        <v>1.3986298387084799E-2</v>
      </c>
      <c r="D12" s="17">
        <v>2.1904043103735199E-2</v>
      </c>
      <c r="E12" s="17">
        <v>1.28772140685767E-2</v>
      </c>
      <c r="F12" s="17">
        <v>1.7012855859606699E-2</v>
      </c>
      <c r="G12" s="17">
        <v>1.97859481182312E-2</v>
      </c>
      <c r="H12" s="17">
        <v>9.8845640171031108E-3</v>
      </c>
      <c r="I12" s="17">
        <v>1.9946743901462002E-2</v>
      </c>
      <c r="J12" s="17">
        <v>2.04406902628693E-2</v>
      </c>
      <c r="K12" s="17">
        <v>2.03349592405856E-2</v>
      </c>
      <c r="L12" s="17">
        <v>1.4091094173191101E-2</v>
      </c>
    </row>
    <row r="13" spans="2:13" x14ac:dyDescent="0.35">
      <c r="B13" s="16"/>
      <c r="C13" s="16"/>
      <c r="D13" s="16"/>
      <c r="E13" s="16"/>
      <c r="F13" s="16"/>
      <c r="G13" s="16"/>
      <c r="H13" s="16"/>
      <c r="I13" s="16"/>
      <c r="J13" s="16"/>
      <c r="K13" s="16"/>
      <c r="L13" s="16"/>
    </row>
    <row r="14" spans="2:13" x14ac:dyDescent="0.35">
      <c r="B14" t="s">
        <v>86</v>
      </c>
    </row>
    <row r="15" spans="2:13" x14ac:dyDescent="0.35">
      <c r="B15" t="s">
        <v>87</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0.13888274930282801</v>
      </c>
      <c r="D9" s="17">
        <v>0.159803528730419</v>
      </c>
      <c r="E9" s="17">
        <v>0.12723212090788999</v>
      </c>
      <c r="F9" s="17"/>
      <c r="G9" s="17">
        <v>0.136569953841463</v>
      </c>
      <c r="H9" s="17">
        <v>0.143621200621975</v>
      </c>
      <c r="I9" s="17">
        <v>0.118631521203521</v>
      </c>
      <c r="J9" s="17">
        <v>0.19584102671665901</v>
      </c>
      <c r="K9" s="17">
        <v>0.123601612324196</v>
      </c>
      <c r="L9" s="17">
        <v>7.5124483157985797E-2</v>
      </c>
      <c r="M9" s="17"/>
      <c r="N9" s="17">
        <v>0.114550129375497</v>
      </c>
      <c r="O9" s="17">
        <v>0.14595409194123299</v>
      </c>
      <c r="P9" s="17">
        <v>0.19227051058132899</v>
      </c>
      <c r="Q9" s="17">
        <v>0.17844679491953999</v>
      </c>
      <c r="R9" s="17"/>
      <c r="S9" s="17">
        <v>0.15</v>
      </c>
      <c r="T9" s="17">
        <v>0.14285714285714299</v>
      </c>
      <c r="U9" s="17">
        <v>5.8823529411764698E-2</v>
      </c>
      <c r="V9" s="17">
        <v>9.5238095238095205E-2</v>
      </c>
      <c r="W9" s="17">
        <v>0.152542372881356</v>
      </c>
      <c r="X9" s="17">
        <v>0.126582278481013</v>
      </c>
      <c r="Y9" s="17">
        <v>0.2</v>
      </c>
      <c r="Z9" s="17">
        <v>0.162790697674419</v>
      </c>
      <c r="AA9" s="17">
        <v>0.16666666666666699</v>
      </c>
      <c r="AB9" s="17"/>
      <c r="AC9" s="17">
        <v>0.14638621611386601</v>
      </c>
      <c r="AD9" s="17">
        <v>0.14396847390554501</v>
      </c>
      <c r="AE9" s="17">
        <v>0.101014600717955</v>
      </c>
      <c r="AF9" s="17"/>
      <c r="AG9" s="17">
        <v>0.17634073697597599</v>
      </c>
      <c r="AH9" s="17">
        <v>0.13112921330461999</v>
      </c>
      <c r="AI9" s="17">
        <v>3.5925654641478198E-2</v>
      </c>
      <c r="AJ9" s="17">
        <v>0.38833271959647497</v>
      </c>
      <c r="AK9" s="17">
        <v>0.194162620271502</v>
      </c>
      <c r="AL9" s="17"/>
      <c r="AM9" s="17">
        <v>0.112652428243291</v>
      </c>
      <c r="AN9" s="17">
        <v>0.150773243013612</v>
      </c>
      <c r="AO9" s="17">
        <v>0.1306771629189</v>
      </c>
      <c r="AP9" s="17">
        <v>0.12290931452050401</v>
      </c>
      <c r="AQ9" s="17">
        <v>0.24880285254031301</v>
      </c>
      <c r="AR9" s="17"/>
      <c r="AS9" s="17">
        <v>0.16021755521256201</v>
      </c>
      <c r="AT9" s="17">
        <v>0.13304231178702999</v>
      </c>
      <c r="AU9" s="17">
        <v>0.133410751303912</v>
      </c>
      <c r="AV9" s="17">
        <v>0.123268365692541</v>
      </c>
      <c r="AW9" s="17"/>
      <c r="AX9" s="17">
        <v>0.13953878493435901</v>
      </c>
      <c r="AY9" s="17"/>
      <c r="AZ9" s="17">
        <v>0.14701325146132599</v>
      </c>
      <c r="BA9" s="17">
        <v>0.149200715369667</v>
      </c>
      <c r="BB9" s="17">
        <v>0.118452883887053</v>
      </c>
      <c r="BC9" s="17"/>
      <c r="BD9" s="17">
        <v>0.120672375952955</v>
      </c>
      <c r="BE9" s="17">
        <v>0.15154331732829701</v>
      </c>
    </row>
    <row r="10" spans="2:57" ht="29" x14ac:dyDescent="0.35">
      <c r="B10" s="18" t="s">
        <v>373</v>
      </c>
      <c r="C10" s="17">
        <v>0.45471897689815599</v>
      </c>
      <c r="D10" s="17">
        <v>0.44099487465775999</v>
      </c>
      <c r="E10" s="17">
        <v>0.464928244836883</v>
      </c>
      <c r="F10" s="17"/>
      <c r="G10" s="17">
        <v>0.35396256354190098</v>
      </c>
      <c r="H10" s="17">
        <v>0.40254841053609303</v>
      </c>
      <c r="I10" s="17">
        <v>0.43614106057475399</v>
      </c>
      <c r="J10" s="17">
        <v>0.48237958630535699</v>
      </c>
      <c r="K10" s="17">
        <v>0.54410128992867202</v>
      </c>
      <c r="L10" s="17">
        <v>0.67955597763380005</v>
      </c>
      <c r="M10" s="17"/>
      <c r="N10" s="17">
        <v>0.49911148419950502</v>
      </c>
      <c r="O10" s="17">
        <v>0.425344073067557</v>
      </c>
      <c r="P10" s="17">
        <v>0.44969999495747898</v>
      </c>
      <c r="Q10" s="17">
        <v>0.31800077715567199</v>
      </c>
      <c r="R10" s="17"/>
      <c r="S10" s="17">
        <v>0.46666666666666701</v>
      </c>
      <c r="T10" s="17">
        <v>0.46666666666666701</v>
      </c>
      <c r="U10" s="17">
        <v>0.41176470588235298</v>
      </c>
      <c r="V10" s="17">
        <v>0.50793650793650802</v>
      </c>
      <c r="W10" s="17">
        <v>0.42372881355932202</v>
      </c>
      <c r="X10" s="17">
        <v>0.430379746835443</v>
      </c>
      <c r="Y10" s="17">
        <v>0.42857142857142899</v>
      </c>
      <c r="Z10" s="17">
        <v>0.32558139534883701</v>
      </c>
      <c r="AA10" s="17">
        <v>0.52222222222222203</v>
      </c>
      <c r="AB10" s="17"/>
      <c r="AC10" s="17">
        <v>0.50995925818546795</v>
      </c>
      <c r="AD10" s="17">
        <v>0.42245720188694802</v>
      </c>
      <c r="AE10" s="17">
        <v>0.49059320769456199</v>
      </c>
      <c r="AF10" s="17"/>
      <c r="AG10" s="17">
        <v>0.46567425767236398</v>
      </c>
      <c r="AH10" s="17">
        <v>0.45581755361135301</v>
      </c>
      <c r="AI10" s="17">
        <v>0.45142847264361002</v>
      </c>
      <c r="AJ10" s="17">
        <v>0.408029390859032</v>
      </c>
      <c r="AK10" s="17">
        <v>0.55286244618824798</v>
      </c>
      <c r="AL10" s="17"/>
      <c r="AM10" s="17">
        <v>0.397644651103359</v>
      </c>
      <c r="AN10" s="17">
        <v>0.41051396327363199</v>
      </c>
      <c r="AO10" s="17">
        <v>0.483718166236284</v>
      </c>
      <c r="AP10" s="17">
        <v>0.46607911571006599</v>
      </c>
      <c r="AQ10" s="17">
        <v>0.406527152952886</v>
      </c>
      <c r="AR10" s="17"/>
      <c r="AS10" s="17">
        <v>0.43698684545948502</v>
      </c>
      <c r="AT10" s="17">
        <v>0.46731356760651899</v>
      </c>
      <c r="AU10" s="17">
        <v>0.48549447214735703</v>
      </c>
      <c r="AV10" s="17">
        <v>0.41263721073649201</v>
      </c>
      <c r="AW10" s="17"/>
      <c r="AX10" s="17">
        <v>0.47849445873201002</v>
      </c>
      <c r="AY10" s="17"/>
      <c r="AZ10" s="17">
        <v>0.42481856974393001</v>
      </c>
      <c r="BA10" s="17">
        <v>0.37965909904735201</v>
      </c>
      <c r="BB10" s="17">
        <v>0.57225039642208997</v>
      </c>
      <c r="BC10" s="17"/>
      <c r="BD10" s="17">
        <v>0.47452498640936702</v>
      </c>
      <c r="BE10" s="17">
        <v>0.43718116481145503</v>
      </c>
    </row>
    <row r="11" spans="2:57" ht="43.5" x14ac:dyDescent="0.35">
      <c r="B11" s="18" t="s">
        <v>374</v>
      </c>
      <c r="C11" s="17">
        <v>0.20853550012379099</v>
      </c>
      <c r="D11" s="17">
        <v>0.223195377158554</v>
      </c>
      <c r="E11" s="17">
        <v>0.20089444671020801</v>
      </c>
      <c r="F11" s="17"/>
      <c r="G11" s="17">
        <v>0.33135371800996799</v>
      </c>
      <c r="H11" s="17">
        <v>0.202989255860164</v>
      </c>
      <c r="I11" s="17">
        <v>0.21330251081325799</v>
      </c>
      <c r="J11" s="17">
        <v>0.14909267434131901</v>
      </c>
      <c r="K11" s="17">
        <v>0.232531720311725</v>
      </c>
      <c r="L11" s="17">
        <v>0.110456593281778</v>
      </c>
      <c r="M11" s="17"/>
      <c r="N11" s="17">
        <v>0.199980189298814</v>
      </c>
      <c r="O11" s="17">
        <v>0.21214989408582899</v>
      </c>
      <c r="P11" s="17">
        <v>0.19705160227881399</v>
      </c>
      <c r="Q11" s="17">
        <v>0.22466748081156701</v>
      </c>
      <c r="R11" s="17"/>
      <c r="S11" s="17">
        <v>0.18333333333333299</v>
      </c>
      <c r="T11" s="17">
        <v>0.20952380952381</v>
      </c>
      <c r="U11" s="17">
        <v>0.29411764705882398</v>
      </c>
      <c r="V11" s="17">
        <v>0.238095238095238</v>
      </c>
      <c r="W11" s="17">
        <v>0.20338983050847501</v>
      </c>
      <c r="X11" s="17">
        <v>0.189873417721519</v>
      </c>
      <c r="Y11" s="17">
        <v>0.22857142857142901</v>
      </c>
      <c r="Z11" s="17">
        <v>0.27906976744186002</v>
      </c>
      <c r="AA11" s="17">
        <v>0.122222222222222</v>
      </c>
      <c r="AB11" s="17"/>
      <c r="AC11" s="17">
        <v>0.184708042806944</v>
      </c>
      <c r="AD11" s="17">
        <v>0.23306677175629301</v>
      </c>
      <c r="AE11" s="17">
        <v>0.11540034201218501</v>
      </c>
      <c r="AF11" s="17"/>
      <c r="AG11" s="17">
        <v>0.19841883412768499</v>
      </c>
      <c r="AH11" s="17">
        <v>0.20940494109449101</v>
      </c>
      <c r="AI11" s="17">
        <v>0.232219328267776</v>
      </c>
      <c r="AJ11" s="17">
        <v>0</v>
      </c>
      <c r="AK11" s="17">
        <v>4.5251235812284803E-2</v>
      </c>
      <c r="AL11" s="17"/>
      <c r="AM11" s="17">
        <v>0.268224575787127</v>
      </c>
      <c r="AN11" s="17">
        <v>0.231874053110557</v>
      </c>
      <c r="AO11" s="17">
        <v>0.20352657019999901</v>
      </c>
      <c r="AP11" s="17">
        <v>0.213962205254453</v>
      </c>
      <c r="AQ11" s="17">
        <v>5.2553843273850799E-2</v>
      </c>
      <c r="AR11" s="17"/>
      <c r="AS11" s="17">
        <v>0.21623357433724699</v>
      </c>
      <c r="AT11" s="17">
        <v>0.22770875215804601</v>
      </c>
      <c r="AU11" s="17">
        <v>0.16918834136990499</v>
      </c>
      <c r="AV11" s="17">
        <v>0.20611238493734099</v>
      </c>
      <c r="AW11" s="17"/>
      <c r="AX11" s="17">
        <v>0.19944718192711</v>
      </c>
      <c r="AY11" s="17"/>
      <c r="AZ11" s="17">
        <v>0.21901725218058901</v>
      </c>
      <c r="BA11" s="17">
        <v>0.22882340687410099</v>
      </c>
      <c r="BB11" s="17">
        <v>0.180674443764337</v>
      </c>
      <c r="BC11" s="17"/>
      <c r="BD11" s="17">
        <v>0.23052382359141199</v>
      </c>
      <c r="BE11" s="17">
        <v>0.20649650353864099</v>
      </c>
    </row>
    <row r="12" spans="2:57" ht="87" x14ac:dyDescent="0.35">
      <c r="B12" s="18" t="s">
        <v>375</v>
      </c>
      <c r="C12" s="17">
        <v>0.172486555260841</v>
      </c>
      <c r="D12" s="17">
        <v>0.153217931589789</v>
      </c>
      <c r="E12" s="17">
        <v>0.17992767498406601</v>
      </c>
      <c r="F12" s="17"/>
      <c r="G12" s="17">
        <v>0.14828239287495801</v>
      </c>
      <c r="H12" s="17">
        <v>0.20978742476890699</v>
      </c>
      <c r="I12" s="17">
        <v>0.21621371762625999</v>
      </c>
      <c r="J12" s="17">
        <v>0.15509871511103501</v>
      </c>
      <c r="K12" s="17">
        <v>8.1499384705896599E-2</v>
      </c>
      <c r="L12" s="17">
        <v>0.107864031071626</v>
      </c>
      <c r="M12" s="17"/>
      <c r="N12" s="17">
        <v>0.167015598881355</v>
      </c>
      <c r="O12" s="17">
        <v>0.19894999926322099</v>
      </c>
      <c r="P12" s="17">
        <v>0.140147228519544</v>
      </c>
      <c r="Q12" s="17">
        <v>0.19341494330462999</v>
      </c>
      <c r="R12" s="17"/>
      <c r="S12" s="17">
        <v>0.18333333333333299</v>
      </c>
      <c r="T12" s="17">
        <v>0.15238095238095201</v>
      </c>
      <c r="U12" s="17">
        <v>0.20588235294117599</v>
      </c>
      <c r="V12" s="17">
        <v>0.158730158730159</v>
      </c>
      <c r="W12" s="17">
        <v>0.20338983050847501</v>
      </c>
      <c r="X12" s="17">
        <v>0.20253164556962</v>
      </c>
      <c r="Y12" s="17">
        <v>0.128571428571429</v>
      </c>
      <c r="Z12" s="17">
        <v>0.209302325581395</v>
      </c>
      <c r="AA12" s="17">
        <v>0.14444444444444399</v>
      </c>
      <c r="AB12" s="17"/>
      <c r="AC12" s="17">
        <v>0.13597229551526999</v>
      </c>
      <c r="AD12" s="17">
        <v>0.17368090124257299</v>
      </c>
      <c r="AE12" s="17">
        <v>0.25498303920492699</v>
      </c>
      <c r="AF12" s="17"/>
      <c r="AG12" s="17">
        <v>0.138816969615455</v>
      </c>
      <c r="AH12" s="17">
        <v>0.183386263747745</v>
      </c>
      <c r="AI12" s="17">
        <v>0.26022996936896797</v>
      </c>
      <c r="AJ12" s="17">
        <v>0</v>
      </c>
      <c r="AK12" s="17">
        <v>0.20772369772796401</v>
      </c>
      <c r="AL12" s="17"/>
      <c r="AM12" s="17">
        <v>0.187218742020618</v>
      </c>
      <c r="AN12" s="17">
        <v>0.16088332474196801</v>
      </c>
      <c r="AO12" s="17">
        <v>0.15479087933705701</v>
      </c>
      <c r="AP12" s="17">
        <v>0.18709399985365599</v>
      </c>
      <c r="AQ12" s="17">
        <v>0.29211615123294998</v>
      </c>
      <c r="AR12" s="17"/>
      <c r="AS12" s="17">
        <v>0.14439568081659401</v>
      </c>
      <c r="AT12" s="17">
        <v>0.16390936848389201</v>
      </c>
      <c r="AU12" s="17">
        <v>0.18538294379044101</v>
      </c>
      <c r="AV12" s="17">
        <v>0.22289269195178399</v>
      </c>
      <c r="AW12" s="17"/>
      <c r="AX12" s="17">
        <v>0.162994842773861</v>
      </c>
      <c r="AY12" s="17"/>
      <c r="AZ12" s="17">
        <v>0.18638193849614701</v>
      </c>
      <c r="BA12" s="17">
        <v>0.208739590423828</v>
      </c>
      <c r="BB12" s="17">
        <v>0.114024639982679</v>
      </c>
      <c r="BC12" s="17"/>
      <c r="BD12" s="17">
        <v>0.13780003941295799</v>
      </c>
      <c r="BE12" s="17">
        <v>0.18961704764475401</v>
      </c>
    </row>
    <row r="13" spans="2:57" ht="29" x14ac:dyDescent="0.35">
      <c r="B13" s="18" t="s">
        <v>376</v>
      </c>
      <c r="C13" s="17">
        <v>1.1389920027298999E-2</v>
      </c>
      <c r="D13" s="17">
        <v>7.4438139867691799E-3</v>
      </c>
      <c r="E13" s="17">
        <v>1.3764203545895E-2</v>
      </c>
      <c r="F13" s="17"/>
      <c r="G13" s="17">
        <v>1.43667886259912E-2</v>
      </c>
      <c r="H13" s="17">
        <v>2.5792723863301E-2</v>
      </c>
      <c r="I13" s="17">
        <v>5.0276460032178004E-3</v>
      </c>
      <c r="J13" s="17">
        <v>9.0694116883801301E-3</v>
      </c>
      <c r="K13" s="17">
        <v>0</v>
      </c>
      <c r="L13" s="17">
        <v>0</v>
      </c>
      <c r="M13" s="17"/>
      <c r="N13" s="17">
        <v>5.3524000686835703E-3</v>
      </c>
      <c r="O13" s="17">
        <v>1.7601941642160099E-2</v>
      </c>
      <c r="P13" s="17">
        <v>2.0830663662834401E-2</v>
      </c>
      <c r="Q13" s="17">
        <v>1.38538355008101E-2</v>
      </c>
      <c r="R13" s="17"/>
      <c r="S13" s="17">
        <v>8.3333333333333297E-3</v>
      </c>
      <c r="T13" s="17">
        <v>9.5238095238095195E-3</v>
      </c>
      <c r="U13" s="17">
        <v>2.9411764705882401E-2</v>
      </c>
      <c r="V13" s="17">
        <v>0</v>
      </c>
      <c r="W13" s="17">
        <v>0</v>
      </c>
      <c r="X13" s="17">
        <v>2.53164556962025E-2</v>
      </c>
      <c r="Y13" s="17">
        <v>1.4285714285714299E-2</v>
      </c>
      <c r="Z13" s="17">
        <v>0</v>
      </c>
      <c r="AA13" s="17">
        <v>1.1111111111111099E-2</v>
      </c>
      <c r="AB13" s="17"/>
      <c r="AC13" s="17">
        <v>9.1930707883009707E-3</v>
      </c>
      <c r="AD13" s="17">
        <v>1.1028508520243001E-2</v>
      </c>
      <c r="AE13" s="17">
        <v>2.4930510721868599E-2</v>
      </c>
      <c r="AF13" s="17"/>
      <c r="AG13" s="17">
        <v>1.25283738032444E-2</v>
      </c>
      <c r="AH13" s="17">
        <v>3.7284861873516199E-3</v>
      </c>
      <c r="AI13" s="17">
        <v>0</v>
      </c>
      <c r="AJ13" s="17">
        <v>0</v>
      </c>
      <c r="AK13" s="17">
        <v>0</v>
      </c>
      <c r="AL13" s="17"/>
      <c r="AM13" s="17">
        <v>0</v>
      </c>
      <c r="AN13" s="17">
        <v>2.3591293966227899E-2</v>
      </c>
      <c r="AO13" s="17">
        <v>1.1692774070519E-2</v>
      </c>
      <c r="AP13" s="17">
        <v>4.97768233066034E-3</v>
      </c>
      <c r="AQ13" s="17">
        <v>0</v>
      </c>
      <c r="AR13" s="17"/>
      <c r="AS13" s="17">
        <v>2.1397116335271301E-2</v>
      </c>
      <c r="AT13" s="17">
        <v>3.7143369688434199E-3</v>
      </c>
      <c r="AU13" s="17">
        <v>7.1113501326315496E-3</v>
      </c>
      <c r="AV13" s="17">
        <v>1.7978553195024099E-2</v>
      </c>
      <c r="AW13" s="17"/>
      <c r="AX13" s="17">
        <v>1.23941831687557E-2</v>
      </c>
      <c r="AY13" s="17"/>
      <c r="AZ13" s="17">
        <v>9.1952003358755398E-3</v>
      </c>
      <c r="BA13" s="17">
        <v>2.2854902078580801E-2</v>
      </c>
      <c r="BB13" s="17">
        <v>0</v>
      </c>
      <c r="BC13" s="17"/>
      <c r="BD13" s="17">
        <v>1.7316055360810399E-2</v>
      </c>
      <c r="BE13" s="17">
        <v>8.7866428897732992E-3</v>
      </c>
    </row>
    <row r="14" spans="2:57" x14ac:dyDescent="0.35">
      <c r="B14" s="18" t="s">
        <v>81</v>
      </c>
      <c r="C14" s="19">
        <v>1.3986298387084799E-2</v>
      </c>
      <c r="D14" s="19">
        <v>1.53444738767091E-2</v>
      </c>
      <c r="E14" s="19">
        <v>1.32533090150589E-2</v>
      </c>
      <c r="F14" s="19"/>
      <c r="G14" s="19">
        <v>1.54645831057181E-2</v>
      </c>
      <c r="H14" s="19">
        <v>1.5260984349560001E-2</v>
      </c>
      <c r="I14" s="19">
        <v>1.06835437789896E-2</v>
      </c>
      <c r="J14" s="19">
        <v>8.5185858372497005E-3</v>
      </c>
      <c r="K14" s="19">
        <v>1.8265992729509701E-2</v>
      </c>
      <c r="L14" s="19">
        <v>2.6998914854810301E-2</v>
      </c>
      <c r="M14" s="19"/>
      <c r="N14" s="19">
        <v>1.3990198176146299E-2</v>
      </c>
      <c r="O14" s="19">
        <v>0</v>
      </c>
      <c r="P14" s="19">
        <v>0</v>
      </c>
      <c r="Q14" s="19">
        <v>7.1616168307780198E-2</v>
      </c>
      <c r="R14" s="19"/>
      <c r="S14" s="19">
        <v>8.3333333333333297E-3</v>
      </c>
      <c r="T14" s="19">
        <v>1.9047619047619001E-2</v>
      </c>
      <c r="U14" s="19">
        <v>0</v>
      </c>
      <c r="V14" s="19">
        <v>0</v>
      </c>
      <c r="W14" s="19">
        <v>1.6949152542372899E-2</v>
      </c>
      <c r="X14" s="19">
        <v>2.53164556962025E-2</v>
      </c>
      <c r="Y14" s="19">
        <v>0</v>
      </c>
      <c r="Z14" s="19">
        <v>2.32558139534884E-2</v>
      </c>
      <c r="AA14" s="19">
        <v>3.3333333333333298E-2</v>
      </c>
      <c r="AB14" s="19"/>
      <c r="AC14" s="19">
        <v>1.37811165901523E-2</v>
      </c>
      <c r="AD14" s="19">
        <v>1.5798142688398999E-2</v>
      </c>
      <c r="AE14" s="19">
        <v>1.3078299648502101E-2</v>
      </c>
      <c r="AF14" s="19"/>
      <c r="AG14" s="19">
        <v>8.2208278052758807E-3</v>
      </c>
      <c r="AH14" s="19">
        <v>1.65335420544396E-2</v>
      </c>
      <c r="AI14" s="19">
        <v>2.0196575078167599E-2</v>
      </c>
      <c r="AJ14" s="19">
        <v>0.20363788954449299</v>
      </c>
      <c r="AK14" s="19">
        <v>0</v>
      </c>
      <c r="AL14" s="19"/>
      <c r="AM14" s="19">
        <v>3.4259602845604697E-2</v>
      </c>
      <c r="AN14" s="19">
        <v>2.23641218940035E-2</v>
      </c>
      <c r="AO14" s="19">
        <v>1.5594447237240501E-2</v>
      </c>
      <c r="AP14" s="19">
        <v>4.97768233066034E-3</v>
      </c>
      <c r="AQ14" s="19">
        <v>0</v>
      </c>
      <c r="AR14" s="19"/>
      <c r="AS14" s="19">
        <v>2.07692278388407E-2</v>
      </c>
      <c r="AT14" s="19">
        <v>4.3116629956696699E-3</v>
      </c>
      <c r="AU14" s="19">
        <v>1.9412141255753999E-2</v>
      </c>
      <c r="AV14" s="19">
        <v>1.71107934868177E-2</v>
      </c>
      <c r="AW14" s="19"/>
      <c r="AX14" s="19">
        <v>7.1305484639044301E-3</v>
      </c>
      <c r="AY14" s="19"/>
      <c r="AZ14" s="19">
        <v>1.35737877821325E-2</v>
      </c>
      <c r="BA14" s="19">
        <v>1.07222862064719E-2</v>
      </c>
      <c r="BB14" s="19">
        <v>1.4597635943841201E-2</v>
      </c>
      <c r="BC14" s="19"/>
      <c r="BD14" s="19">
        <v>1.9162719272496902E-2</v>
      </c>
      <c r="BE14" s="19">
        <v>6.3753237870793397E-3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0.52349008310828504</v>
      </c>
      <c r="D9" s="17">
        <v>0.50981242451043596</v>
      </c>
      <c r="E9" s="17">
        <v>0.53399539141735597</v>
      </c>
      <c r="F9" s="17"/>
      <c r="G9" s="17">
        <v>0.40542814134027699</v>
      </c>
      <c r="H9" s="17">
        <v>0.47303868432892099</v>
      </c>
      <c r="I9" s="17">
        <v>0.50757935060521298</v>
      </c>
      <c r="J9" s="17">
        <v>0.63027791560046098</v>
      </c>
      <c r="K9" s="17">
        <v>0.59050097647223398</v>
      </c>
      <c r="L9" s="17">
        <v>0.56427041818405699</v>
      </c>
      <c r="M9" s="17"/>
      <c r="N9" s="17">
        <v>0.52311244075858099</v>
      </c>
      <c r="O9" s="17">
        <v>0.52752843748066902</v>
      </c>
      <c r="P9" s="17">
        <v>0.54790194126806402</v>
      </c>
      <c r="Q9" s="17">
        <v>0.47559029215732701</v>
      </c>
      <c r="R9" s="17"/>
      <c r="S9" s="17">
        <v>0.46666666666666701</v>
      </c>
      <c r="T9" s="17">
        <v>0.476190476190476</v>
      </c>
      <c r="U9" s="17">
        <v>0.52941176470588203</v>
      </c>
      <c r="V9" s="17">
        <v>0.49206349206349198</v>
      </c>
      <c r="W9" s="17">
        <v>0.52542372881355903</v>
      </c>
      <c r="X9" s="17">
        <v>0.556962025316456</v>
      </c>
      <c r="Y9" s="17">
        <v>0.58571428571428596</v>
      </c>
      <c r="Z9" s="17">
        <v>0.48837209302325602</v>
      </c>
      <c r="AA9" s="17">
        <v>0.61111111111111105</v>
      </c>
      <c r="AB9" s="17"/>
      <c r="AC9" s="17">
        <v>0.58495986919818299</v>
      </c>
      <c r="AD9" s="17">
        <v>0.51183914485229698</v>
      </c>
      <c r="AE9" s="17">
        <v>0.487745148847885</v>
      </c>
      <c r="AF9" s="17"/>
      <c r="AG9" s="17">
        <v>0.59980325286987002</v>
      </c>
      <c r="AH9" s="17">
        <v>0.50349601060608495</v>
      </c>
      <c r="AI9" s="17">
        <v>0.43063565736590198</v>
      </c>
      <c r="AJ9" s="17">
        <v>0.79636211045550698</v>
      </c>
      <c r="AK9" s="17">
        <v>0.45047049225194202</v>
      </c>
      <c r="AL9" s="17"/>
      <c r="AM9" s="17">
        <v>0.47171669436091701</v>
      </c>
      <c r="AN9" s="17">
        <v>0.64576291739868996</v>
      </c>
      <c r="AO9" s="17">
        <v>0.479178239773002</v>
      </c>
      <c r="AP9" s="17">
        <v>0.519409810789633</v>
      </c>
      <c r="AQ9" s="17">
        <v>0.52467453394496599</v>
      </c>
      <c r="AR9" s="17"/>
      <c r="AS9" s="17">
        <v>0.55246683013294495</v>
      </c>
      <c r="AT9" s="17">
        <v>0.54279450069455604</v>
      </c>
      <c r="AU9" s="17">
        <v>0.535522425999433</v>
      </c>
      <c r="AV9" s="17">
        <v>0.411368547346316</v>
      </c>
      <c r="AW9" s="17"/>
      <c r="AX9" s="17">
        <v>0.550663945759297</v>
      </c>
      <c r="AY9" s="17"/>
      <c r="AZ9" s="17">
        <v>0.48354719962401099</v>
      </c>
      <c r="BA9" s="17">
        <v>0.51823129258886103</v>
      </c>
      <c r="BB9" s="17">
        <v>0.56001602610491796</v>
      </c>
      <c r="BC9" s="17"/>
      <c r="BD9" s="17">
        <v>0.52400885041744305</v>
      </c>
      <c r="BE9" s="17">
        <v>0.51368769541824899</v>
      </c>
    </row>
    <row r="10" spans="2:57" ht="29" x14ac:dyDescent="0.35">
      <c r="B10" s="18" t="s">
        <v>373</v>
      </c>
      <c r="C10" s="17">
        <v>0.246493370416802</v>
      </c>
      <c r="D10" s="17">
        <v>0.239346191927955</v>
      </c>
      <c r="E10" s="17">
        <v>0.24962483132556201</v>
      </c>
      <c r="F10" s="17"/>
      <c r="G10" s="17">
        <v>0.161128643189305</v>
      </c>
      <c r="H10" s="17">
        <v>0.22860102364579299</v>
      </c>
      <c r="I10" s="17">
        <v>0.25426685999419502</v>
      </c>
      <c r="J10" s="17">
        <v>0.25401629989810298</v>
      </c>
      <c r="K10" s="17">
        <v>0.30715904694680801</v>
      </c>
      <c r="L10" s="17">
        <v>0.27757879682376502</v>
      </c>
      <c r="M10" s="17"/>
      <c r="N10" s="17">
        <v>0.27915209167066801</v>
      </c>
      <c r="O10" s="17">
        <v>0.24091821629367299</v>
      </c>
      <c r="P10" s="17">
        <v>0.161851383896739</v>
      </c>
      <c r="Q10" s="17">
        <v>0.22096805450882701</v>
      </c>
      <c r="R10" s="17"/>
      <c r="S10" s="17">
        <v>0.27500000000000002</v>
      </c>
      <c r="T10" s="17">
        <v>0.266666666666667</v>
      </c>
      <c r="U10" s="17">
        <v>0.29411764705882398</v>
      </c>
      <c r="V10" s="17">
        <v>0.25396825396825401</v>
      </c>
      <c r="W10" s="17">
        <v>0.23728813559322001</v>
      </c>
      <c r="X10" s="17">
        <v>0.227848101265823</v>
      </c>
      <c r="Y10" s="17">
        <v>0.22857142857142901</v>
      </c>
      <c r="Z10" s="17">
        <v>0.186046511627907</v>
      </c>
      <c r="AA10" s="17">
        <v>0.2</v>
      </c>
      <c r="AB10" s="17"/>
      <c r="AC10" s="17">
        <v>0.26734304445885099</v>
      </c>
      <c r="AD10" s="17">
        <v>0.253845735249358</v>
      </c>
      <c r="AE10" s="17">
        <v>0.13143689072206999</v>
      </c>
      <c r="AF10" s="17"/>
      <c r="AG10" s="17">
        <v>0.225500414371297</v>
      </c>
      <c r="AH10" s="17">
        <v>0.23821185706456799</v>
      </c>
      <c r="AI10" s="17">
        <v>0.325272828253236</v>
      </c>
      <c r="AJ10" s="17">
        <v>0</v>
      </c>
      <c r="AK10" s="17">
        <v>0.31681953845127597</v>
      </c>
      <c r="AL10" s="17"/>
      <c r="AM10" s="17">
        <v>0.26733043621625002</v>
      </c>
      <c r="AN10" s="17">
        <v>0.13710171969615101</v>
      </c>
      <c r="AO10" s="17">
        <v>0.27340623359625899</v>
      </c>
      <c r="AP10" s="17">
        <v>0.29022458704590698</v>
      </c>
      <c r="AQ10" s="17">
        <v>0.26743944719250301</v>
      </c>
      <c r="AR10" s="17"/>
      <c r="AS10" s="17">
        <v>0.217694247111172</v>
      </c>
      <c r="AT10" s="17">
        <v>0.27701365865682398</v>
      </c>
      <c r="AU10" s="17">
        <v>0.23041052032468001</v>
      </c>
      <c r="AV10" s="17">
        <v>0.247992351394759</v>
      </c>
      <c r="AW10" s="17"/>
      <c r="AX10" s="17">
        <v>0.24078118576959201</v>
      </c>
      <c r="AY10" s="17"/>
      <c r="AZ10" s="17">
        <v>0.223001789579827</v>
      </c>
      <c r="BA10" s="17">
        <v>0.25267046897706802</v>
      </c>
      <c r="BB10" s="17">
        <v>0.274211147816733</v>
      </c>
      <c r="BC10" s="17"/>
      <c r="BD10" s="17">
        <v>0.235699437542496</v>
      </c>
      <c r="BE10" s="17">
        <v>0.25304161019329402</v>
      </c>
    </row>
    <row r="11" spans="2:57" ht="43.5" x14ac:dyDescent="0.35">
      <c r="B11" s="18" t="s">
        <v>374</v>
      </c>
      <c r="C11" s="17">
        <v>8.1872483846632094E-2</v>
      </c>
      <c r="D11" s="17">
        <v>0.103104586945534</v>
      </c>
      <c r="E11" s="17">
        <v>6.9770708088573705E-2</v>
      </c>
      <c r="F11" s="17"/>
      <c r="G11" s="17">
        <v>0.16281529507195899</v>
      </c>
      <c r="H11" s="17">
        <v>0.11177124162046199</v>
      </c>
      <c r="I11" s="17">
        <v>9.5055078416279207E-2</v>
      </c>
      <c r="J11" s="17">
        <v>1.8735669992369301E-2</v>
      </c>
      <c r="K11" s="17">
        <v>3.0748916035257399E-2</v>
      </c>
      <c r="L11" s="17">
        <v>4.8323629996754797E-2</v>
      </c>
      <c r="M11" s="17"/>
      <c r="N11" s="17">
        <v>7.5868928513046593E-2</v>
      </c>
      <c r="O11" s="17">
        <v>9.0059748547068094E-2</v>
      </c>
      <c r="P11" s="17">
        <v>7.9751019371027396E-2</v>
      </c>
      <c r="Q11" s="17">
        <v>0.101183539379048</v>
      </c>
      <c r="R11" s="17"/>
      <c r="S11" s="17">
        <v>0.108333333333333</v>
      </c>
      <c r="T11" s="17">
        <v>0.114285714285714</v>
      </c>
      <c r="U11" s="17">
        <v>2.9411764705882401E-2</v>
      </c>
      <c r="V11" s="17">
        <v>0.11111111111111099</v>
      </c>
      <c r="W11" s="17">
        <v>8.4745762711864403E-2</v>
      </c>
      <c r="X11" s="17">
        <v>5.0632911392405097E-2</v>
      </c>
      <c r="Y11" s="17">
        <v>7.1428571428571397E-2</v>
      </c>
      <c r="Z11" s="17">
        <v>0.116279069767442</v>
      </c>
      <c r="AA11" s="17">
        <v>4.4444444444444398E-2</v>
      </c>
      <c r="AB11" s="17"/>
      <c r="AC11" s="17">
        <v>7.8913054887521497E-2</v>
      </c>
      <c r="AD11" s="17">
        <v>7.6934103308817295E-2</v>
      </c>
      <c r="AE11" s="17">
        <v>8.95388249368749E-2</v>
      </c>
      <c r="AF11" s="17"/>
      <c r="AG11" s="17">
        <v>7.8079974312034603E-2</v>
      </c>
      <c r="AH11" s="17">
        <v>7.35774535159128E-2</v>
      </c>
      <c r="AI11" s="17">
        <v>0.121368804022163</v>
      </c>
      <c r="AJ11" s="17">
        <v>0</v>
      </c>
      <c r="AK11" s="17">
        <v>6.2115701010844598E-2</v>
      </c>
      <c r="AL11" s="17"/>
      <c r="AM11" s="17">
        <v>0.108616732297538</v>
      </c>
      <c r="AN11" s="17">
        <v>5.6374222333740898E-2</v>
      </c>
      <c r="AO11" s="17">
        <v>8.9688919070906495E-2</v>
      </c>
      <c r="AP11" s="17">
        <v>7.5963016962640198E-2</v>
      </c>
      <c r="AQ11" s="17">
        <v>8.7156162464931894E-2</v>
      </c>
      <c r="AR11" s="17"/>
      <c r="AS11" s="17">
        <v>6.6588230614494898E-2</v>
      </c>
      <c r="AT11" s="17">
        <v>7.4793873589215604E-2</v>
      </c>
      <c r="AU11" s="17">
        <v>6.3713627094927006E-2</v>
      </c>
      <c r="AV11" s="17">
        <v>0.15046329267342001</v>
      </c>
      <c r="AW11" s="17"/>
      <c r="AX11" s="17">
        <v>6.8937456526557098E-2</v>
      </c>
      <c r="AY11" s="17"/>
      <c r="AZ11" s="17">
        <v>7.4226548210009693E-2</v>
      </c>
      <c r="BA11" s="17">
        <v>0.106428872836818</v>
      </c>
      <c r="BB11" s="17">
        <v>6.4336184867265098E-2</v>
      </c>
      <c r="BC11" s="17"/>
      <c r="BD11" s="17">
        <v>8.4791901422477597E-2</v>
      </c>
      <c r="BE11" s="17">
        <v>9.81652852274226E-2</v>
      </c>
    </row>
    <row r="12" spans="2:57" ht="87" x14ac:dyDescent="0.35">
      <c r="B12" s="18" t="s">
        <v>375</v>
      </c>
      <c r="C12" s="17">
        <v>0.117802595003726</v>
      </c>
      <c r="D12" s="17">
        <v>0.109793552876323</v>
      </c>
      <c r="E12" s="17">
        <v>0.120595590857752</v>
      </c>
      <c r="F12" s="17"/>
      <c r="G12" s="17">
        <v>0.211370883590592</v>
      </c>
      <c r="H12" s="17">
        <v>0.151372674769229</v>
      </c>
      <c r="I12" s="17">
        <v>0.11587734262331</v>
      </c>
      <c r="J12" s="17">
        <v>6.9165032828317305E-2</v>
      </c>
      <c r="K12" s="17">
        <v>6.1322340400713403E-2</v>
      </c>
      <c r="L12" s="17">
        <v>8.2828240140612797E-2</v>
      </c>
      <c r="M12" s="17"/>
      <c r="N12" s="17">
        <v>9.8586543061199794E-2</v>
      </c>
      <c r="O12" s="17">
        <v>0.124271413883472</v>
      </c>
      <c r="P12" s="17">
        <v>0.18036238656051501</v>
      </c>
      <c r="Q12" s="17">
        <v>9.8846651642150299E-2</v>
      </c>
      <c r="R12" s="17"/>
      <c r="S12" s="17">
        <v>0.125</v>
      </c>
      <c r="T12" s="17">
        <v>9.5238095238095205E-2</v>
      </c>
      <c r="U12" s="17">
        <v>0.14705882352941199</v>
      </c>
      <c r="V12" s="17">
        <v>0.126984126984127</v>
      </c>
      <c r="W12" s="17">
        <v>0.13559322033898299</v>
      </c>
      <c r="X12" s="17">
        <v>0.126582278481013</v>
      </c>
      <c r="Y12" s="17">
        <v>8.5714285714285701E-2</v>
      </c>
      <c r="Z12" s="17">
        <v>0.209302325581395</v>
      </c>
      <c r="AA12" s="17">
        <v>7.7777777777777807E-2</v>
      </c>
      <c r="AB12" s="17"/>
      <c r="AC12" s="17">
        <v>4.4500710355406502E-2</v>
      </c>
      <c r="AD12" s="17">
        <v>0.12766974556136501</v>
      </c>
      <c r="AE12" s="17">
        <v>0.26526530126055498</v>
      </c>
      <c r="AF12" s="17"/>
      <c r="AG12" s="17">
        <v>7.9780438645586205E-2</v>
      </c>
      <c r="AH12" s="17">
        <v>0.14279871536428099</v>
      </c>
      <c r="AI12" s="17">
        <v>0.102526135280532</v>
      </c>
      <c r="AJ12" s="17">
        <v>0</v>
      </c>
      <c r="AK12" s="17">
        <v>0.17059426828593699</v>
      </c>
      <c r="AL12" s="17"/>
      <c r="AM12" s="17">
        <v>0.118076534279691</v>
      </c>
      <c r="AN12" s="17">
        <v>0.11191309674411801</v>
      </c>
      <c r="AO12" s="17">
        <v>0.130902027177356</v>
      </c>
      <c r="AP12" s="17">
        <v>0.102769759828335</v>
      </c>
      <c r="AQ12" s="17">
        <v>8.1422461291404499E-2</v>
      </c>
      <c r="AR12" s="17"/>
      <c r="AS12" s="17">
        <v>0.119633149264721</v>
      </c>
      <c r="AT12" s="17">
        <v>8.5794353495407802E-2</v>
      </c>
      <c r="AU12" s="17">
        <v>0.143829935192574</v>
      </c>
      <c r="AV12" s="17">
        <v>0.152424730610633</v>
      </c>
      <c r="AW12" s="17"/>
      <c r="AX12" s="17">
        <v>0.114188008635851</v>
      </c>
      <c r="AY12" s="17"/>
      <c r="AZ12" s="17">
        <v>0.17791612357287301</v>
      </c>
      <c r="BA12" s="17">
        <v>0.103451756047043</v>
      </c>
      <c r="BB12" s="17">
        <v>7.1344594613257706E-2</v>
      </c>
      <c r="BC12" s="17"/>
      <c r="BD12" s="17">
        <v>0.108310310852238</v>
      </c>
      <c r="BE12" s="17">
        <v>0.119100196660689</v>
      </c>
    </row>
    <row r="13" spans="2:57" ht="29" x14ac:dyDescent="0.35">
      <c r="B13" s="18" t="s">
        <v>376</v>
      </c>
      <c r="C13" s="17">
        <v>8.4374245208199104E-3</v>
      </c>
      <c r="D13" s="17">
        <v>1.48566845841213E-2</v>
      </c>
      <c r="E13" s="17">
        <v>4.7018898140081897E-3</v>
      </c>
      <c r="F13" s="17"/>
      <c r="G13" s="17">
        <v>2.8327870596431201E-2</v>
      </c>
      <c r="H13" s="17">
        <v>1.4712287434907E-2</v>
      </c>
      <c r="I13" s="17">
        <v>0</v>
      </c>
      <c r="J13" s="17">
        <v>9.0694116883801301E-3</v>
      </c>
      <c r="K13" s="17">
        <v>0</v>
      </c>
      <c r="L13" s="17">
        <v>0</v>
      </c>
      <c r="M13" s="17"/>
      <c r="N13" s="17">
        <v>2.7684827941466699E-3</v>
      </c>
      <c r="O13" s="17">
        <v>1.09490106083637E-2</v>
      </c>
      <c r="P13" s="17">
        <v>3.0133268903654701E-2</v>
      </c>
      <c r="Q13" s="17">
        <v>0</v>
      </c>
      <c r="R13" s="17"/>
      <c r="S13" s="17">
        <v>8.3333333333333297E-3</v>
      </c>
      <c r="T13" s="17">
        <v>9.5238095238095195E-3</v>
      </c>
      <c r="U13" s="17">
        <v>0</v>
      </c>
      <c r="V13" s="17">
        <v>0</v>
      </c>
      <c r="W13" s="17">
        <v>0</v>
      </c>
      <c r="X13" s="17">
        <v>1.26582278481013E-2</v>
      </c>
      <c r="Y13" s="17">
        <v>2.8571428571428598E-2</v>
      </c>
      <c r="Z13" s="17">
        <v>0</v>
      </c>
      <c r="AA13" s="17">
        <v>1.1111111111111099E-2</v>
      </c>
      <c r="AB13" s="17"/>
      <c r="AC13" s="17">
        <v>4.93862737475027E-3</v>
      </c>
      <c r="AD13" s="17">
        <v>7.7915783000487397E-3</v>
      </c>
      <c r="AE13" s="17">
        <v>1.2935534584113E-2</v>
      </c>
      <c r="AF13" s="17"/>
      <c r="AG13" s="17">
        <v>8.6150919959370707E-3</v>
      </c>
      <c r="AH13" s="17">
        <v>1.0082032914719799E-2</v>
      </c>
      <c r="AI13" s="17">
        <v>0</v>
      </c>
      <c r="AJ13" s="17">
        <v>0</v>
      </c>
      <c r="AK13" s="17">
        <v>0</v>
      </c>
      <c r="AL13" s="17"/>
      <c r="AM13" s="17">
        <v>0</v>
      </c>
      <c r="AN13" s="17">
        <v>1.5759967238653701E-2</v>
      </c>
      <c r="AO13" s="17">
        <v>7.4149298983779196E-3</v>
      </c>
      <c r="AP13" s="17">
        <v>0</v>
      </c>
      <c r="AQ13" s="17">
        <v>0</v>
      </c>
      <c r="AR13" s="17"/>
      <c r="AS13" s="17">
        <v>1.04703580561553E-2</v>
      </c>
      <c r="AT13" s="17">
        <v>7.3473122707502702E-3</v>
      </c>
      <c r="AU13" s="17">
        <v>7.1113501326315496E-3</v>
      </c>
      <c r="AV13" s="17">
        <v>9.3284168632193406E-3</v>
      </c>
      <c r="AW13" s="17"/>
      <c r="AX13" s="17">
        <v>6.9103793129983203E-3</v>
      </c>
      <c r="AY13" s="17"/>
      <c r="AZ13" s="17">
        <v>1.8051315831109801E-2</v>
      </c>
      <c r="BA13" s="17">
        <v>7.6429328365141902E-3</v>
      </c>
      <c r="BB13" s="17">
        <v>0</v>
      </c>
      <c r="BC13" s="17"/>
      <c r="BD13" s="17">
        <v>1.6662732890090098E-2</v>
      </c>
      <c r="BE13" s="17">
        <v>2.8857954102325502E-3</v>
      </c>
    </row>
    <row r="14" spans="2:57" x14ac:dyDescent="0.35">
      <c r="B14" s="18" t="s">
        <v>81</v>
      </c>
      <c r="C14" s="19">
        <v>2.1904043103735199E-2</v>
      </c>
      <c r="D14" s="19">
        <v>2.3086559155631001E-2</v>
      </c>
      <c r="E14" s="19">
        <v>2.1311588496747899E-2</v>
      </c>
      <c r="F14" s="19"/>
      <c r="G14" s="19">
        <v>3.0929166211436199E-2</v>
      </c>
      <c r="H14" s="19">
        <v>2.05040882006889E-2</v>
      </c>
      <c r="I14" s="19">
        <v>2.7221368361002699E-2</v>
      </c>
      <c r="J14" s="19">
        <v>1.8735669992369301E-2</v>
      </c>
      <c r="K14" s="19">
        <v>1.02687201449873E-2</v>
      </c>
      <c r="L14" s="19">
        <v>2.6998914854810301E-2</v>
      </c>
      <c r="M14" s="19"/>
      <c r="N14" s="19">
        <v>2.05115132023585E-2</v>
      </c>
      <c r="O14" s="19">
        <v>6.2731731867548103E-3</v>
      </c>
      <c r="P14" s="19">
        <v>0</v>
      </c>
      <c r="Q14" s="19">
        <v>0.103411462312648</v>
      </c>
      <c r="R14" s="19"/>
      <c r="S14" s="19">
        <v>1.6666666666666701E-2</v>
      </c>
      <c r="T14" s="19">
        <v>3.8095238095238099E-2</v>
      </c>
      <c r="U14" s="19">
        <v>0</v>
      </c>
      <c r="V14" s="19">
        <v>1.58730158730159E-2</v>
      </c>
      <c r="W14" s="19">
        <v>1.6949152542372899E-2</v>
      </c>
      <c r="X14" s="19">
        <v>2.53164556962025E-2</v>
      </c>
      <c r="Y14" s="19">
        <v>0</v>
      </c>
      <c r="Z14" s="19">
        <v>0</v>
      </c>
      <c r="AA14" s="19">
        <v>5.5555555555555601E-2</v>
      </c>
      <c r="AB14" s="19"/>
      <c r="AC14" s="19">
        <v>1.93446937252876E-2</v>
      </c>
      <c r="AD14" s="19">
        <v>2.1919692728114101E-2</v>
      </c>
      <c r="AE14" s="19">
        <v>1.3078299648502101E-2</v>
      </c>
      <c r="AF14" s="19"/>
      <c r="AG14" s="19">
        <v>8.2208278052758807E-3</v>
      </c>
      <c r="AH14" s="19">
        <v>3.1833930534432897E-2</v>
      </c>
      <c r="AI14" s="19">
        <v>2.0196575078167599E-2</v>
      </c>
      <c r="AJ14" s="19">
        <v>0.20363788954449299</v>
      </c>
      <c r="AK14" s="19">
        <v>0</v>
      </c>
      <c r="AL14" s="19"/>
      <c r="AM14" s="19">
        <v>3.4259602845604697E-2</v>
      </c>
      <c r="AN14" s="19">
        <v>3.3088076588646903E-2</v>
      </c>
      <c r="AO14" s="19">
        <v>1.94096504840982E-2</v>
      </c>
      <c r="AP14" s="19">
        <v>1.16328253734846E-2</v>
      </c>
      <c r="AQ14" s="19">
        <v>3.9307395106195298E-2</v>
      </c>
      <c r="AR14" s="19"/>
      <c r="AS14" s="19">
        <v>3.31471848205123E-2</v>
      </c>
      <c r="AT14" s="19">
        <v>1.2256301293246201E-2</v>
      </c>
      <c r="AU14" s="19">
        <v>1.9412141255753999E-2</v>
      </c>
      <c r="AV14" s="19">
        <v>2.8422661111651801E-2</v>
      </c>
      <c r="AW14" s="19"/>
      <c r="AX14" s="19">
        <v>1.8519023995705101E-2</v>
      </c>
      <c r="AY14" s="19"/>
      <c r="AZ14" s="19">
        <v>2.3257023182169899E-2</v>
      </c>
      <c r="BA14" s="19">
        <v>1.15746767136956E-2</v>
      </c>
      <c r="BB14" s="19">
        <v>3.0092046597826199E-2</v>
      </c>
      <c r="BC14" s="19"/>
      <c r="BD14" s="19">
        <v>3.0526766875255899E-2</v>
      </c>
      <c r="BE14" s="19">
        <v>1.31194170901136E-2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7.0758516211530106E-2</v>
      </c>
      <c r="D9" s="17">
        <v>7.2739919458261901E-2</v>
      </c>
      <c r="E9" s="17">
        <v>6.9925939453508404E-2</v>
      </c>
      <c r="F9" s="17"/>
      <c r="G9" s="17">
        <v>4.0719293756562601E-2</v>
      </c>
      <c r="H9" s="17">
        <v>8.3777530133411604E-2</v>
      </c>
      <c r="I9" s="17">
        <v>6.2890436337826899E-2</v>
      </c>
      <c r="J9" s="17">
        <v>9.9961651769822302E-2</v>
      </c>
      <c r="K9" s="17">
        <v>5.2723087555408797E-2</v>
      </c>
      <c r="L9" s="17">
        <v>5.2332683561123E-2</v>
      </c>
      <c r="M9" s="17"/>
      <c r="N9" s="17">
        <v>5.3966845638493903E-2</v>
      </c>
      <c r="O9" s="17">
        <v>6.39275143976865E-2</v>
      </c>
      <c r="P9" s="17">
        <v>0.13102564658197899</v>
      </c>
      <c r="Q9" s="17">
        <v>9.1464536439575805E-2</v>
      </c>
      <c r="R9" s="17"/>
      <c r="S9" s="17">
        <v>8.3333333333333301E-2</v>
      </c>
      <c r="T9" s="17">
        <v>3.8095238095238099E-2</v>
      </c>
      <c r="U9" s="17">
        <v>0</v>
      </c>
      <c r="V9" s="17">
        <v>0.14285714285714299</v>
      </c>
      <c r="W9" s="17">
        <v>0.101694915254237</v>
      </c>
      <c r="X9" s="17">
        <v>5.0632911392405097E-2</v>
      </c>
      <c r="Y9" s="17">
        <v>4.2857142857142899E-2</v>
      </c>
      <c r="Z9" s="17">
        <v>9.3023255813953501E-2</v>
      </c>
      <c r="AA9" s="17">
        <v>0.1</v>
      </c>
      <c r="AB9" s="17"/>
      <c r="AC9" s="17">
        <v>9.7936411711057006E-2</v>
      </c>
      <c r="AD9" s="17">
        <v>5.9815892239184099E-2</v>
      </c>
      <c r="AE9" s="17">
        <v>6.6367545111293003E-2</v>
      </c>
      <c r="AF9" s="17"/>
      <c r="AG9" s="17">
        <v>9.7147446126559497E-2</v>
      </c>
      <c r="AH9" s="17">
        <v>6.1042812213194603E-2</v>
      </c>
      <c r="AI9" s="17">
        <v>4.4687438545048599E-2</v>
      </c>
      <c r="AJ9" s="17">
        <v>0.18469483005198201</v>
      </c>
      <c r="AK9" s="17">
        <v>0.114035907533119</v>
      </c>
      <c r="AL9" s="17"/>
      <c r="AM9" s="17">
        <v>4.88188697016399E-2</v>
      </c>
      <c r="AN9" s="17">
        <v>8.6662574891214303E-2</v>
      </c>
      <c r="AO9" s="17">
        <v>5.0674625751178197E-2</v>
      </c>
      <c r="AP9" s="17">
        <v>7.1831104414550595E-2</v>
      </c>
      <c r="AQ9" s="17">
        <v>8.1422461291404499E-2</v>
      </c>
      <c r="AR9" s="17"/>
      <c r="AS9" s="17">
        <v>7.6461935872558201E-2</v>
      </c>
      <c r="AT9" s="17">
        <v>8.8299974540343301E-2</v>
      </c>
      <c r="AU9" s="17">
        <v>5.9243178541681901E-2</v>
      </c>
      <c r="AV9" s="17">
        <v>3.6290950653919699E-2</v>
      </c>
      <c r="AW9" s="17"/>
      <c r="AX9" s="17">
        <v>6.1872769430190398E-2</v>
      </c>
      <c r="AY9" s="17"/>
      <c r="AZ9" s="17">
        <v>6.1297761161587402E-2</v>
      </c>
      <c r="BA9" s="17">
        <v>7.9641629160777994E-2</v>
      </c>
      <c r="BB9" s="17">
        <v>6.4438556409518899E-2</v>
      </c>
      <c r="BC9" s="17"/>
      <c r="BD9" s="17">
        <v>5.4375977601911402E-2</v>
      </c>
      <c r="BE9" s="17">
        <v>8.8810208961670398E-2</v>
      </c>
    </row>
    <row r="10" spans="2:57" ht="29" x14ac:dyDescent="0.35">
      <c r="B10" s="18" t="s">
        <v>373</v>
      </c>
      <c r="C10" s="17">
        <v>0.35774308070313798</v>
      </c>
      <c r="D10" s="17">
        <v>0.32539711021140499</v>
      </c>
      <c r="E10" s="17">
        <v>0.37621719092635197</v>
      </c>
      <c r="F10" s="17"/>
      <c r="G10" s="17">
        <v>0.326627922188375</v>
      </c>
      <c r="H10" s="17">
        <v>0.35771628754604301</v>
      </c>
      <c r="I10" s="17">
        <v>0.339507212312183</v>
      </c>
      <c r="J10" s="17">
        <v>0.40836822245264498</v>
      </c>
      <c r="K10" s="17">
        <v>0.38298552811895997</v>
      </c>
      <c r="L10" s="17">
        <v>0.276581906826603</v>
      </c>
      <c r="M10" s="17"/>
      <c r="N10" s="17">
        <v>0.36073053307645803</v>
      </c>
      <c r="O10" s="17">
        <v>0.36558730423380698</v>
      </c>
      <c r="P10" s="17">
        <v>0.33917865752571602</v>
      </c>
      <c r="Q10" s="17">
        <v>0.34884331039000399</v>
      </c>
      <c r="R10" s="17"/>
      <c r="S10" s="17">
        <v>0.42499999999999999</v>
      </c>
      <c r="T10" s="17">
        <v>0.28571428571428598</v>
      </c>
      <c r="U10" s="17">
        <v>0.41176470588235298</v>
      </c>
      <c r="V10" s="17">
        <v>0.317460317460317</v>
      </c>
      <c r="W10" s="17">
        <v>0.338983050847458</v>
      </c>
      <c r="X10" s="17">
        <v>0.40506329113924</v>
      </c>
      <c r="Y10" s="17">
        <v>0.4</v>
      </c>
      <c r="Z10" s="17">
        <v>0.209302325581395</v>
      </c>
      <c r="AA10" s="17">
        <v>0.35555555555555601</v>
      </c>
      <c r="AB10" s="17"/>
      <c r="AC10" s="17">
        <v>0.38577348454143701</v>
      </c>
      <c r="AD10" s="17">
        <v>0.35966775259100198</v>
      </c>
      <c r="AE10" s="17">
        <v>0.28175033732913402</v>
      </c>
      <c r="AF10" s="17"/>
      <c r="AG10" s="17">
        <v>0.34628678840676802</v>
      </c>
      <c r="AH10" s="17">
        <v>0.363897780276145</v>
      </c>
      <c r="AI10" s="17">
        <v>0.36047132504982299</v>
      </c>
      <c r="AJ10" s="17">
        <v>0.42283614938640601</v>
      </c>
      <c r="AK10" s="17">
        <v>0.32504609305258098</v>
      </c>
      <c r="AL10" s="17"/>
      <c r="AM10" s="17">
        <v>0.39350623961082998</v>
      </c>
      <c r="AN10" s="17">
        <v>0.393283167707144</v>
      </c>
      <c r="AO10" s="17">
        <v>0.36634131640351902</v>
      </c>
      <c r="AP10" s="17">
        <v>0.35562034034851803</v>
      </c>
      <c r="AQ10" s="17">
        <v>0.31064360784474798</v>
      </c>
      <c r="AR10" s="17"/>
      <c r="AS10" s="17">
        <v>0.356028292427787</v>
      </c>
      <c r="AT10" s="17">
        <v>0.33343924980962802</v>
      </c>
      <c r="AU10" s="17">
        <v>0.36364537971827099</v>
      </c>
      <c r="AV10" s="17">
        <v>0.40897828108673001</v>
      </c>
      <c r="AW10" s="17"/>
      <c r="AX10" s="17">
        <v>0.37703862936948201</v>
      </c>
      <c r="AY10" s="17"/>
      <c r="AZ10" s="17">
        <v>0.351133021643805</v>
      </c>
      <c r="BA10" s="17">
        <v>0.357991156698379</v>
      </c>
      <c r="BB10" s="17">
        <v>0.36585553294638901</v>
      </c>
      <c r="BC10" s="17"/>
      <c r="BD10" s="17">
        <v>0.336351336287736</v>
      </c>
      <c r="BE10" s="17">
        <v>0.37061527756273899</v>
      </c>
    </row>
    <row r="11" spans="2:57" ht="43.5" x14ac:dyDescent="0.35">
      <c r="B11" s="18" t="s">
        <v>374</v>
      </c>
      <c r="C11" s="17">
        <v>0.323272814722663</v>
      </c>
      <c r="D11" s="17">
        <v>0.395445868356532</v>
      </c>
      <c r="E11" s="17">
        <v>0.28234738863513897</v>
      </c>
      <c r="F11" s="17"/>
      <c r="G11" s="17">
        <v>0.31038173502535599</v>
      </c>
      <c r="H11" s="17">
        <v>0.27891345253851402</v>
      </c>
      <c r="I11" s="17">
        <v>0.31721676652794101</v>
      </c>
      <c r="J11" s="17">
        <v>0.32859687638541202</v>
      </c>
      <c r="K11" s="17">
        <v>0.41754207113795699</v>
      </c>
      <c r="L11" s="17">
        <v>0.34050275533634899</v>
      </c>
      <c r="M11" s="17"/>
      <c r="N11" s="17">
        <v>0.35296125057954902</v>
      </c>
      <c r="O11" s="17">
        <v>0.30153103488779698</v>
      </c>
      <c r="P11" s="17">
        <v>0.26146865859812701</v>
      </c>
      <c r="Q11" s="17">
        <v>0.33769781461797299</v>
      </c>
      <c r="R11" s="17"/>
      <c r="S11" s="17">
        <v>0.25833333333333303</v>
      </c>
      <c r="T11" s="17">
        <v>0.419047619047619</v>
      </c>
      <c r="U11" s="17">
        <v>0.38235294117647101</v>
      </c>
      <c r="V11" s="17">
        <v>0.238095238095238</v>
      </c>
      <c r="W11" s="17">
        <v>0.28813559322033899</v>
      </c>
      <c r="X11" s="17">
        <v>0.341772151898734</v>
      </c>
      <c r="Y11" s="17">
        <v>0.35714285714285698</v>
      </c>
      <c r="Z11" s="17">
        <v>0.32558139534883701</v>
      </c>
      <c r="AA11" s="17">
        <v>0.28888888888888897</v>
      </c>
      <c r="AB11" s="17"/>
      <c r="AC11" s="17">
        <v>0.329931207667639</v>
      </c>
      <c r="AD11" s="17">
        <v>0.314181802665215</v>
      </c>
      <c r="AE11" s="17">
        <v>0.34515204410956701</v>
      </c>
      <c r="AF11" s="17"/>
      <c r="AG11" s="17">
        <v>0.33431088540575499</v>
      </c>
      <c r="AH11" s="17">
        <v>0.28167076036030098</v>
      </c>
      <c r="AI11" s="17">
        <v>0.42720818482018702</v>
      </c>
      <c r="AJ11" s="17">
        <v>0.18883113101711901</v>
      </c>
      <c r="AK11" s="17">
        <v>0.29594557495505602</v>
      </c>
      <c r="AL11" s="17"/>
      <c r="AM11" s="17">
        <v>0.32235209468804299</v>
      </c>
      <c r="AN11" s="17">
        <v>0.26080168701770101</v>
      </c>
      <c r="AO11" s="17">
        <v>0.33219798794590999</v>
      </c>
      <c r="AP11" s="17">
        <v>0.32436199489171602</v>
      </c>
      <c r="AQ11" s="17">
        <v>0.35745452896996399</v>
      </c>
      <c r="AR11" s="17"/>
      <c r="AS11" s="17">
        <v>0.32644969017697401</v>
      </c>
      <c r="AT11" s="17">
        <v>0.33758975549150799</v>
      </c>
      <c r="AU11" s="17">
        <v>0.33709240823328401</v>
      </c>
      <c r="AV11" s="17">
        <v>0.26491661612341899</v>
      </c>
      <c r="AW11" s="17"/>
      <c r="AX11" s="17">
        <v>0.31559650561698999</v>
      </c>
      <c r="AY11" s="17"/>
      <c r="AZ11" s="17">
        <v>0.31220948250118002</v>
      </c>
      <c r="BA11" s="17">
        <v>0.31232479082039699</v>
      </c>
      <c r="BB11" s="17">
        <v>0.35462185858847101</v>
      </c>
      <c r="BC11" s="17"/>
      <c r="BD11" s="17">
        <v>0.34009609834285398</v>
      </c>
      <c r="BE11" s="17">
        <v>0.30443389417327499</v>
      </c>
    </row>
    <row r="12" spans="2:57" ht="87" x14ac:dyDescent="0.35">
      <c r="B12" s="18" t="s">
        <v>375</v>
      </c>
      <c r="C12" s="17">
        <v>0.22503010665708301</v>
      </c>
      <c r="D12" s="17">
        <v>0.17165362887522601</v>
      </c>
      <c r="E12" s="17">
        <v>0.25500814396806698</v>
      </c>
      <c r="F12" s="17"/>
      <c r="G12" s="17">
        <v>0.259553573100961</v>
      </c>
      <c r="H12" s="17">
        <v>0.25029150538140299</v>
      </c>
      <c r="I12" s="17">
        <v>0.25743679474949599</v>
      </c>
      <c r="J12" s="17">
        <v>0.16307324939212101</v>
      </c>
      <c r="K12" s="17">
        <v>0.136480593042687</v>
      </c>
      <c r="L12" s="17">
        <v>0.303583739421114</v>
      </c>
      <c r="M12" s="17"/>
      <c r="N12" s="17">
        <v>0.211257231147428</v>
      </c>
      <c r="O12" s="17">
        <v>0.24745240919036701</v>
      </c>
      <c r="P12" s="17">
        <v>0.25829498967415698</v>
      </c>
      <c r="Q12" s="17">
        <v>0.162178440365639</v>
      </c>
      <c r="R12" s="17"/>
      <c r="S12" s="17">
        <v>0.22500000000000001</v>
      </c>
      <c r="T12" s="17">
        <v>0.22857142857142901</v>
      </c>
      <c r="U12" s="17">
        <v>0.20588235294117599</v>
      </c>
      <c r="V12" s="17">
        <v>0.26984126984126999</v>
      </c>
      <c r="W12" s="17">
        <v>0.27118644067796599</v>
      </c>
      <c r="X12" s="17">
        <v>0.164556962025316</v>
      </c>
      <c r="Y12" s="17">
        <v>0.185714285714286</v>
      </c>
      <c r="Z12" s="17">
        <v>0.34883720930232598</v>
      </c>
      <c r="AA12" s="17">
        <v>0.2</v>
      </c>
      <c r="AB12" s="17"/>
      <c r="AC12" s="17">
        <v>0.16484336155333301</v>
      </c>
      <c r="AD12" s="17">
        <v>0.243008044595107</v>
      </c>
      <c r="AE12" s="17">
        <v>0.281799562728138</v>
      </c>
      <c r="AF12" s="17"/>
      <c r="AG12" s="17">
        <v>0.19276828630710899</v>
      </c>
      <c r="AH12" s="17">
        <v>0.27853224076804101</v>
      </c>
      <c r="AI12" s="17">
        <v>0.14743647650677399</v>
      </c>
      <c r="AJ12" s="17">
        <v>0</v>
      </c>
      <c r="AK12" s="17">
        <v>0.26497242445924402</v>
      </c>
      <c r="AL12" s="17"/>
      <c r="AM12" s="17">
        <v>0.20106319315388199</v>
      </c>
      <c r="AN12" s="17">
        <v>0.20274106610561199</v>
      </c>
      <c r="AO12" s="17">
        <v>0.232370190238646</v>
      </c>
      <c r="AP12" s="17">
        <v>0.234876274259567</v>
      </c>
      <c r="AQ12" s="17">
        <v>0.25047940189388301</v>
      </c>
      <c r="AR12" s="17"/>
      <c r="AS12" s="17">
        <v>0.208065030109822</v>
      </c>
      <c r="AT12" s="17">
        <v>0.22415477022105301</v>
      </c>
      <c r="AU12" s="17">
        <v>0.22728633835016099</v>
      </c>
      <c r="AV12" s="17">
        <v>0.25325876631713501</v>
      </c>
      <c r="AW12" s="17"/>
      <c r="AX12" s="17">
        <v>0.22406543617521099</v>
      </c>
      <c r="AY12" s="17"/>
      <c r="AZ12" s="17">
        <v>0.24191594787041901</v>
      </c>
      <c r="BA12" s="17">
        <v>0.231893383748739</v>
      </c>
      <c r="BB12" s="17">
        <v>0.19950910912172901</v>
      </c>
      <c r="BC12" s="17"/>
      <c r="BD12" s="17">
        <v>0.237972844252935</v>
      </c>
      <c r="BE12" s="17">
        <v>0.217592814613914</v>
      </c>
    </row>
    <row r="13" spans="2:57" ht="29" x14ac:dyDescent="0.35">
      <c r="B13" s="18" t="s">
        <v>376</v>
      </c>
      <c r="C13" s="17">
        <v>1.0318267637009101E-2</v>
      </c>
      <c r="D13" s="17">
        <v>1.94189992218654E-2</v>
      </c>
      <c r="E13" s="17">
        <v>5.01458646019528E-3</v>
      </c>
      <c r="F13" s="17"/>
      <c r="G13" s="17">
        <v>4.7252892823027498E-2</v>
      </c>
      <c r="H13" s="17">
        <v>1.3933741915734901E-2</v>
      </c>
      <c r="I13" s="17">
        <v>6.7219442900164801E-3</v>
      </c>
      <c r="J13" s="17">
        <v>0</v>
      </c>
      <c r="K13" s="17">
        <v>0</v>
      </c>
      <c r="L13" s="17">
        <v>0</v>
      </c>
      <c r="M13" s="17"/>
      <c r="N13" s="17">
        <v>9.6778586564614504E-3</v>
      </c>
      <c r="O13" s="17">
        <v>1.6097632400206102E-2</v>
      </c>
      <c r="P13" s="17">
        <v>1.0032047620021099E-2</v>
      </c>
      <c r="Q13" s="17">
        <v>0</v>
      </c>
      <c r="R13" s="17"/>
      <c r="S13" s="17">
        <v>8.3333333333333297E-3</v>
      </c>
      <c r="T13" s="17">
        <v>9.5238095238095195E-3</v>
      </c>
      <c r="U13" s="17">
        <v>0</v>
      </c>
      <c r="V13" s="17">
        <v>3.17460317460318E-2</v>
      </c>
      <c r="W13" s="17">
        <v>0</v>
      </c>
      <c r="X13" s="17">
        <v>0</v>
      </c>
      <c r="Y13" s="17">
        <v>1.4285714285714299E-2</v>
      </c>
      <c r="Z13" s="17">
        <v>2.32558139534884E-2</v>
      </c>
      <c r="AA13" s="17">
        <v>1.1111111111111099E-2</v>
      </c>
      <c r="AB13" s="17"/>
      <c r="AC13" s="17">
        <v>7.7344179363821597E-3</v>
      </c>
      <c r="AD13" s="17">
        <v>9.4325804784177701E-3</v>
      </c>
      <c r="AE13" s="17">
        <v>1.2935534584113E-2</v>
      </c>
      <c r="AF13" s="17"/>
      <c r="AG13" s="17">
        <v>1.71553520458947E-2</v>
      </c>
      <c r="AH13" s="17">
        <v>4.2003007974794502E-3</v>
      </c>
      <c r="AI13" s="17">
        <v>0</v>
      </c>
      <c r="AJ13" s="17">
        <v>0</v>
      </c>
      <c r="AK13" s="17">
        <v>0</v>
      </c>
      <c r="AL13" s="17"/>
      <c r="AM13" s="17">
        <v>0</v>
      </c>
      <c r="AN13" s="17">
        <v>2.4655837247928501E-2</v>
      </c>
      <c r="AO13" s="17">
        <v>6.6787427617768904E-3</v>
      </c>
      <c r="AP13" s="17">
        <v>1.33102860856485E-2</v>
      </c>
      <c r="AQ13" s="17">
        <v>0</v>
      </c>
      <c r="AR13" s="17"/>
      <c r="AS13" s="17">
        <v>1.10341465668714E-2</v>
      </c>
      <c r="AT13" s="17">
        <v>8.4902499729544705E-3</v>
      </c>
      <c r="AU13" s="17">
        <v>0</v>
      </c>
      <c r="AV13" s="17">
        <v>2.79052494869911E-2</v>
      </c>
      <c r="AW13" s="17"/>
      <c r="AX13" s="17">
        <v>1.07968454623859E-2</v>
      </c>
      <c r="AY13" s="17"/>
      <c r="AZ13" s="17">
        <v>2.4099636263613101E-2</v>
      </c>
      <c r="BA13" s="17">
        <v>3.0010814924258098E-3</v>
      </c>
      <c r="BB13" s="17">
        <v>5.8788564331647896E-3</v>
      </c>
      <c r="BC13" s="17"/>
      <c r="BD13" s="17">
        <v>1.43507857836765E-2</v>
      </c>
      <c r="BE13" s="17">
        <v>9.2220571615524195E-3</v>
      </c>
    </row>
    <row r="14" spans="2:57" x14ac:dyDescent="0.35">
      <c r="B14" s="18" t="s">
        <v>81</v>
      </c>
      <c r="C14" s="19">
        <v>1.28772140685767E-2</v>
      </c>
      <c r="D14" s="19">
        <v>1.53444738767091E-2</v>
      </c>
      <c r="E14" s="19">
        <v>1.1486750556739001E-2</v>
      </c>
      <c r="F14" s="19"/>
      <c r="G14" s="19">
        <v>1.54645831057181E-2</v>
      </c>
      <c r="H14" s="19">
        <v>1.53674824848935E-2</v>
      </c>
      <c r="I14" s="19">
        <v>1.62268457825374E-2</v>
      </c>
      <c r="J14" s="19">
        <v>0</v>
      </c>
      <c r="K14" s="19">
        <v>1.02687201449873E-2</v>
      </c>
      <c r="L14" s="19">
        <v>2.6998914854810301E-2</v>
      </c>
      <c r="M14" s="19"/>
      <c r="N14" s="19">
        <v>1.14062809016094E-2</v>
      </c>
      <c r="O14" s="19">
        <v>5.4041048901368799E-3</v>
      </c>
      <c r="P14" s="19">
        <v>0</v>
      </c>
      <c r="Q14" s="19">
        <v>5.9815898186808401E-2</v>
      </c>
      <c r="R14" s="19"/>
      <c r="S14" s="19">
        <v>0</v>
      </c>
      <c r="T14" s="19">
        <v>1.9047619047619001E-2</v>
      </c>
      <c r="U14" s="19">
        <v>0</v>
      </c>
      <c r="V14" s="19">
        <v>0</v>
      </c>
      <c r="W14" s="19">
        <v>0</v>
      </c>
      <c r="X14" s="19">
        <v>3.7974683544303799E-2</v>
      </c>
      <c r="Y14" s="19">
        <v>0</v>
      </c>
      <c r="Z14" s="19">
        <v>0</v>
      </c>
      <c r="AA14" s="19">
        <v>4.4444444444444398E-2</v>
      </c>
      <c r="AB14" s="19"/>
      <c r="AC14" s="19">
        <v>1.37811165901523E-2</v>
      </c>
      <c r="AD14" s="19">
        <v>1.3893927431074E-2</v>
      </c>
      <c r="AE14" s="19">
        <v>1.19949761377556E-2</v>
      </c>
      <c r="AF14" s="19"/>
      <c r="AG14" s="19">
        <v>1.23312417079138E-2</v>
      </c>
      <c r="AH14" s="19">
        <v>1.06561055848383E-2</v>
      </c>
      <c r="AI14" s="19">
        <v>2.0196575078167599E-2</v>
      </c>
      <c r="AJ14" s="19">
        <v>0.20363788954449299</v>
      </c>
      <c r="AK14" s="19">
        <v>0</v>
      </c>
      <c r="AL14" s="19"/>
      <c r="AM14" s="19">
        <v>3.4259602845604697E-2</v>
      </c>
      <c r="AN14" s="19">
        <v>3.1855667030399999E-2</v>
      </c>
      <c r="AO14" s="19">
        <v>1.17371368989709E-2</v>
      </c>
      <c r="AP14" s="19">
        <v>0</v>
      </c>
      <c r="AQ14" s="19">
        <v>0</v>
      </c>
      <c r="AR14" s="19"/>
      <c r="AS14" s="19">
        <v>2.1960904845987301E-2</v>
      </c>
      <c r="AT14" s="19">
        <v>8.0259999645130795E-3</v>
      </c>
      <c r="AU14" s="19">
        <v>1.27326951566015E-2</v>
      </c>
      <c r="AV14" s="19">
        <v>8.6501363318047999E-3</v>
      </c>
      <c r="AW14" s="19"/>
      <c r="AX14" s="19">
        <v>1.0629813945741E-2</v>
      </c>
      <c r="AY14" s="19"/>
      <c r="AZ14" s="19">
        <v>9.34415055939611E-3</v>
      </c>
      <c r="BA14" s="19">
        <v>1.5147958079281701E-2</v>
      </c>
      <c r="BB14" s="19">
        <v>9.6960865007265796E-3</v>
      </c>
      <c r="BC14" s="19"/>
      <c r="BD14" s="19">
        <v>1.6852957730887401E-2</v>
      </c>
      <c r="BE14" s="19">
        <v>9.3257475268497102E-3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E19"/>
  <sheetViews>
    <sheetView showGridLines="0" topLeftCell="A1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0.27797745632193399</v>
      </c>
      <c r="D9" s="17">
        <v>0.24255084364254301</v>
      </c>
      <c r="E9" s="17">
        <v>0.30011908572749801</v>
      </c>
      <c r="F9" s="17"/>
      <c r="G9" s="17">
        <v>0.24184977364256999</v>
      </c>
      <c r="H9" s="17">
        <v>0.262341282506312</v>
      </c>
      <c r="I9" s="17">
        <v>0.27055818799977899</v>
      </c>
      <c r="J9" s="17">
        <v>0.374675637943443</v>
      </c>
      <c r="K9" s="17">
        <v>0.23345517522348599</v>
      </c>
      <c r="L9" s="17">
        <v>0.26972453065871599</v>
      </c>
      <c r="M9" s="17"/>
      <c r="N9" s="17">
        <v>0.27032132081117999</v>
      </c>
      <c r="O9" s="17">
        <v>0.251501287230111</v>
      </c>
      <c r="P9" s="17">
        <v>0.34530577924682099</v>
      </c>
      <c r="Q9" s="17">
        <v>0.27723186739669903</v>
      </c>
      <c r="R9" s="17"/>
      <c r="S9" s="17">
        <v>0.27500000000000002</v>
      </c>
      <c r="T9" s="17">
        <v>0.21904761904761899</v>
      </c>
      <c r="U9" s="17">
        <v>0.29411764705882398</v>
      </c>
      <c r="V9" s="17">
        <v>0.30158730158730201</v>
      </c>
      <c r="W9" s="17">
        <v>0.25423728813559299</v>
      </c>
      <c r="X9" s="17">
        <v>0.316455696202532</v>
      </c>
      <c r="Y9" s="17">
        <v>0.24285714285714299</v>
      </c>
      <c r="Z9" s="17">
        <v>0.27906976744186002</v>
      </c>
      <c r="AA9" s="17">
        <v>0.33333333333333298</v>
      </c>
      <c r="AB9" s="17"/>
      <c r="AC9" s="17">
        <v>0.32730723487742502</v>
      </c>
      <c r="AD9" s="17">
        <v>0.26076899295314299</v>
      </c>
      <c r="AE9" s="17">
        <v>0.25501762051302501</v>
      </c>
      <c r="AF9" s="17"/>
      <c r="AG9" s="17">
        <v>0.330383373104708</v>
      </c>
      <c r="AH9" s="17">
        <v>0.256537104074477</v>
      </c>
      <c r="AI9" s="17">
        <v>0.22461905631165399</v>
      </c>
      <c r="AJ9" s="17">
        <v>0.18469483005198201</v>
      </c>
      <c r="AK9" s="17">
        <v>0.41327017092473201</v>
      </c>
      <c r="AL9" s="17"/>
      <c r="AM9" s="17">
        <v>0.150783000615483</v>
      </c>
      <c r="AN9" s="17">
        <v>0.34503306170723302</v>
      </c>
      <c r="AO9" s="17">
        <v>0.277867115349199</v>
      </c>
      <c r="AP9" s="17">
        <v>0.27162989796695602</v>
      </c>
      <c r="AQ9" s="17">
        <v>0.168578623756336</v>
      </c>
      <c r="AR9" s="17"/>
      <c r="AS9" s="17">
        <v>0.27325527380430298</v>
      </c>
      <c r="AT9" s="17">
        <v>0.29303884418943799</v>
      </c>
      <c r="AU9" s="17">
        <v>0.30350580327139798</v>
      </c>
      <c r="AV9" s="17">
        <v>0.215032440388681</v>
      </c>
      <c r="AW9" s="17"/>
      <c r="AX9" s="17">
        <v>0.28618053950692801</v>
      </c>
      <c r="AY9" s="17"/>
      <c r="AZ9" s="17">
        <v>0.27492277215791</v>
      </c>
      <c r="BA9" s="17">
        <v>0.25415676427491402</v>
      </c>
      <c r="BB9" s="17">
        <v>0.30802582666773098</v>
      </c>
      <c r="BC9" s="17"/>
      <c r="BD9" s="17">
        <v>0.25529079497212298</v>
      </c>
      <c r="BE9" s="17">
        <v>0.30373112744538699</v>
      </c>
    </row>
    <row r="10" spans="2:57" ht="29" x14ac:dyDescent="0.35">
      <c r="B10" s="18" t="s">
        <v>373</v>
      </c>
      <c r="C10" s="17">
        <v>0.43214727269742098</v>
      </c>
      <c r="D10" s="17">
        <v>0.45527348934170497</v>
      </c>
      <c r="E10" s="17">
        <v>0.41587662069576697</v>
      </c>
      <c r="F10" s="17"/>
      <c r="G10" s="17">
        <v>0.36531069484977602</v>
      </c>
      <c r="H10" s="17">
        <v>0.33998315068456503</v>
      </c>
      <c r="I10" s="17">
        <v>0.423890711015805</v>
      </c>
      <c r="J10" s="17">
        <v>0.48275705366895699</v>
      </c>
      <c r="K10" s="17">
        <v>0.57337769228169999</v>
      </c>
      <c r="L10" s="17">
        <v>0.53905367592441</v>
      </c>
      <c r="M10" s="17"/>
      <c r="N10" s="17">
        <v>0.48293031331818997</v>
      </c>
      <c r="O10" s="17">
        <v>0.45366648693431799</v>
      </c>
      <c r="P10" s="17">
        <v>0.32904921731598102</v>
      </c>
      <c r="Q10" s="17">
        <v>0.29406612371021501</v>
      </c>
      <c r="R10" s="17"/>
      <c r="S10" s="17">
        <v>0.391666666666667</v>
      </c>
      <c r="T10" s="17">
        <v>0.46666666666666701</v>
      </c>
      <c r="U10" s="17">
        <v>0.441176470588235</v>
      </c>
      <c r="V10" s="17">
        <v>0.38095238095238099</v>
      </c>
      <c r="W10" s="17">
        <v>0.50847457627118597</v>
      </c>
      <c r="X10" s="17">
        <v>0.455696202531646</v>
      </c>
      <c r="Y10" s="17">
        <v>0.38571428571428601</v>
      </c>
      <c r="Z10" s="17">
        <v>0.418604651162791</v>
      </c>
      <c r="AA10" s="17">
        <v>0.44444444444444398</v>
      </c>
      <c r="AB10" s="17"/>
      <c r="AC10" s="17">
        <v>0.464762768291062</v>
      </c>
      <c r="AD10" s="17">
        <v>0.43951957741953201</v>
      </c>
      <c r="AE10" s="17">
        <v>0.26698015903148897</v>
      </c>
      <c r="AF10" s="17"/>
      <c r="AG10" s="17">
        <v>0.41028164514384202</v>
      </c>
      <c r="AH10" s="17">
        <v>0.44091318830259402</v>
      </c>
      <c r="AI10" s="17">
        <v>0.45916310113825598</v>
      </c>
      <c r="AJ10" s="17">
        <v>0.61166728040352503</v>
      </c>
      <c r="AK10" s="17">
        <v>0.29088363697233499</v>
      </c>
      <c r="AL10" s="17"/>
      <c r="AM10" s="17">
        <v>0.486430188790197</v>
      </c>
      <c r="AN10" s="17">
        <v>0.37917323528768998</v>
      </c>
      <c r="AO10" s="17">
        <v>0.42254872041275598</v>
      </c>
      <c r="AP10" s="17">
        <v>0.468018706620905</v>
      </c>
      <c r="AQ10" s="17">
        <v>0.49580591592741202</v>
      </c>
      <c r="AR10" s="17"/>
      <c r="AS10" s="17">
        <v>0.43990743069549199</v>
      </c>
      <c r="AT10" s="17">
        <v>0.41818829275092501</v>
      </c>
      <c r="AU10" s="17">
        <v>0.46307605501224702</v>
      </c>
      <c r="AV10" s="17">
        <v>0.40754711798399701</v>
      </c>
      <c r="AW10" s="17"/>
      <c r="AX10" s="17">
        <v>0.43692061565708501</v>
      </c>
      <c r="AY10" s="17"/>
      <c r="AZ10" s="17">
        <v>0.41220897952545799</v>
      </c>
      <c r="BA10" s="17">
        <v>0.385265488744583</v>
      </c>
      <c r="BB10" s="17">
        <v>0.510451274225733</v>
      </c>
      <c r="BC10" s="17"/>
      <c r="BD10" s="17">
        <v>0.44274078124723498</v>
      </c>
      <c r="BE10" s="17">
        <v>0.38837448312534301</v>
      </c>
    </row>
    <row r="11" spans="2:57" ht="43.5" x14ac:dyDescent="0.35">
      <c r="B11" s="18" t="s">
        <v>374</v>
      </c>
      <c r="C11" s="17">
        <v>0.14110728311954501</v>
      </c>
      <c r="D11" s="17">
        <v>0.151288216242082</v>
      </c>
      <c r="E11" s="17">
        <v>0.135783284276909</v>
      </c>
      <c r="F11" s="17"/>
      <c r="G11" s="17">
        <v>0.17063238956580701</v>
      </c>
      <c r="H11" s="17">
        <v>0.20286705887286399</v>
      </c>
      <c r="I11" s="17">
        <v>0.17155656487493301</v>
      </c>
      <c r="J11" s="17">
        <v>4.0255701333355001E-2</v>
      </c>
      <c r="K11" s="17">
        <v>8.8264618156155494E-2</v>
      </c>
      <c r="L11" s="17">
        <v>8.1394638421450394E-2</v>
      </c>
      <c r="M11" s="17"/>
      <c r="N11" s="17">
        <v>0.128815272124299</v>
      </c>
      <c r="O11" s="17">
        <v>0.12913533114981801</v>
      </c>
      <c r="P11" s="17">
        <v>0.143476337723866</v>
      </c>
      <c r="Q11" s="17">
        <v>0.212728635064036</v>
      </c>
      <c r="R11" s="17"/>
      <c r="S11" s="17">
        <v>0.18333333333333299</v>
      </c>
      <c r="T11" s="17">
        <v>0.14285714285714299</v>
      </c>
      <c r="U11" s="17">
        <v>0.11764705882352899</v>
      </c>
      <c r="V11" s="17">
        <v>0.19047619047618999</v>
      </c>
      <c r="W11" s="17">
        <v>0.101694915254237</v>
      </c>
      <c r="X11" s="17">
        <v>0.113924050632911</v>
      </c>
      <c r="Y11" s="17">
        <v>0.214285714285714</v>
      </c>
      <c r="Z11" s="17">
        <v>0.116279069767442</v>
      </c>
      <c r="AA11" s="17">
        <v>6.6666666666666693E-2</v>
      </c>
      <c r="AB11" s="17"/>
      <c r="AC11" s="17">
        <v>0.113285027197986</v>
      </c>
      <c r="AD11" s="17">
        <v>0.15049396280953201</v>
      </c>
      <c r="AE11" s="17">
        <v>0.20604268262533301</v>
      </c>
      <c r="AF11" s="17"/>
      <c r="AG11" s="17">
        <v>0.16511572725394899</v>
      </c>
      <c r="AH11" s="17">
        <v>0.116698590838759</v>
      </c>
      <c r="AI11" s="17">
        <v>0.12632213375654799</v>
      </c>
      <c r="AJ11" s="17">
        <v>0</v>
      </c>
      <c r="AK11" s="17">
        <v>0.13167648198787499</v>
      </c>
      <c r="AL11" s="17"/>
      <c r="AM11" s="17">
        <v>0.17756732214183599</v>
      </c>
      <c r="AN11" s="17">
        <v>0.11424258304113299</v>
      </c>
      <c r="AO11" s="17">
        <v>0.15547695788261401</v>
      </c>
      <c r="AP11" s="17">
        <v>0.11690202710471401</v>
      </c>
      <c r="AQ11" s="17">
        <v>0.172770537733443</v>
      </c>
      <c r="AR11" s="17"/>
      <c r="AS11" s="17">
        <v>0.18393621803181501</v>
      </c>
      <c r="AT11" s="17">
        <v>0.14533902948538899</v>
      </c>
      <c r="AU11" s="17">
        <v>5.2182823889912099E-2</v>
      </c>
      <c r="AV11" s="17">
        <v>0.18265285804100101</v>
      </c>
      <c r="AW11" s="17"/>
      <c r="AX11" s="17">
        <v>0.143980697225461</v>
      </c>
      <c r="AY11" s="17"/>
      <c r="AZ11" s="17">
        <v>0.135043028680946</v>
      </c>
      <c r="BA11" s="17">
        <v>0.209243199060659</v>
      </c>
      <c r="BB11" s="17">
        <v>7.1013136353188303E-2</v>
      </c>
      <c r="BC11" s="17"/>
      <c r="BD11" s="17">
        <v>0.14826908506644201</v>
      </c>
      <c r="BE11" s="17">
        <v>0.15909332596026601</v>
      </c>
    </row>
    <row r="12" spans="2:57" ht="87" x14ac:dyDescent="0.35">
      <c r="B12" s="18" t="s">
        <v>375</v>
      </c>
      <c r="C12" s="17">
        <v>0.119055483976177</v>
      </c>
      <c r="D12" s="17">
        <v>0.10888743171805999</v>
      </c>
      <c r="E12" s="17">
        <v>0.12559516416736799</v>
      </c>
      <c r="F12" s="17"/>
      <c r="G12" s="17">
        <v>0.163589025146259</v>
      </c>
      <c r="H12" s="17">
        <v>0.16445400369632299</v>
      </c>
      <c r="I12" s="17">
        <v>0.102325634745633</v>
      </c>
      <c r="J12" s="17">
        <v>8.5274435379745606E-2</v>
      </c>
      <c r="K12" s="17">
        <v>8.4251741701793906E-2</v>
      </c>
      <c r="L12" s="17">
        <v>8.2828240140612797E-2</v>
      </c>
      <c r="M12" s="17"/>
      <c r="N12" s="17">
        <v>9.5523868406446902E-2</v>
      </c>
      <c r="O12" s="17">
        <v>0.15451899004632899</v>
      </c>
      <c r="P12" s="17">
        <v>0.17213661809330999</v>
      </c>
      <c r="Q12" s="17">
        <v>6.9084780406067595E-2</v>
      </c>
      <c r="R12" s="17"/>
      <c r="S12" s="17">
        <v>0.116666666666667</v>
      </c>
      <c r="T12" s="17">
        <v>0.14285714285714299</v>
      </c>
      <c r="U12" s="17">
        <v>0.14705882352941199</v>
      </c>
      <c r="V12" s="17">
        <v>0.126984126984127</v>
      </c>
      <c r="W12" s="17">
        <v>8.4745762711864403E-2</v>
      </c>
      <c r="X12" s="17">
        <v>7.5949367088607597E-2</v>
      </c>
      <c r="Y12" s="17">
        <v>0.128571428571429</v>
      </c>
      <c r="Z12" s="17">
        <v>0.186046511627907</v>
      </c>
      <c r="AA12" s="17">
        <v>8.8888888888888906E-2</v>
      </c>
      <c r="AB12" s="17"/>
      <c r="AC12" s="17">
        <v>6.7125292333264794E-2</v>
      </c>
      <c r="AD12" s="17">
        <v>0.125069932343432</v>
      </c>
      <c r="AE12" s="17">
        <v>0.19536664782566299</v>
      </c>
      <c r="AF12" s="17"/>
      <c r="AG12" s="17">
        <v>6.9078445538087604E-2</v>
      </c>
      <c r="AH12" s="17">
        <v>0.15170989772947799</v>
      </c>
      <c r="AI12" s="17">
        <v>0.16969913371537401</v>
      </c>
      <c r="AJ12" s="17">
        <v>0</v>
      </c>
      <c r="AK12" s="17">
        <v>0.16416971011505699</v>
      </c>
      <c r="AL12" s="17"/>
      <c r="AM12" s="17">
        <v>0.11848962544862</v>
      </c>
      <c r="AN12" s="17">
        <v>0.113243362027038</v>
      </c>
      <c r="AO12" s="17">
        <v>0.10956574955937599</v>
      </c>
      <c r="AP12" s="17">
        <v>0.13847168597676501</v>
      </c>
      <c r="AQ12" s="17">
        <v>0.12353752747661401</v>
      </c>
      <c r="AR12" s="17"/>
      <c r="AS12" s="17">
        <v>6.5262628837809797E-2</v>
      </c>
      <c r="AT12" s="17">
        <v>0.127544556979095</v>
      </c>
      <c r="AU12" s="17">
        <v>0.14872376160179901</v>
      </c>
      <c r="AV12" s="17">
        <v>0.15053929921805201</v>
      </c>
      <c r="AW12" s="17"/>
      <c r="AX12" s="17">
        <v>0.110116767531003</v>
      </c>
      <c r="AY12" s="17"/>
      <c r="AZ12" s="17">
        <v>0.14620011602244401</v>
      </c>
      <c r="BA12" s="17">
        <v>0.120872455431753</v>
      </c>
      <c r="BB12" s="17">
        <v>8.66135148835048E-2</v>
      </c>
      <c r="BC12" s="17"/>
      <c r="BD12" s="17">
        <v>0.11699657597240599</v>
      </c>
      <c r="BE12" s="17">
        <v>0.12736968844340099</v>
      </c>
    </row>
    <row r="13" spans="2:57" ht="29" x14ac:dyDescent="0.35">
      <c r="B13" s="18" t="s">
        <v>376</v>
      </c>
      <c r="C13" s="17">
        <v>1.26996480253166E-2</v>
      </c>
      <c r="D13" s="17">
        <v>2.6655545178900002E-2</v>
      </c>
      <c r="E13" s="17">
        <v>4.5518109358671397E-3</v>
      </c>
      <c r="F13" s="17"/>
      <c r="G13" s="17">
        <v>4.3153533689870099E-2</v>
      </c>
      <c r="H13" s="17">
        <v>1.50935198903762E-2</v>
      </c>
      <c r="I13" s="17">
        <v>5.0276460032178004E-3</v>
      </c>
      <c r="J13" s="17">
        <v>8.5185858372497005E-3</v>
      </c>
      <c r="K13" s="17">
        <v>1.03820524918772E-2</v>
      </c>
      <c r="L13" s="17">
        <v>0</v>
      </c>
      <c r="M13" s="17"/>
      <c r="N13" s="17">
        <v>5.8351098892014501E-3</v>
      </c>
      <c r="O13" s="17">
        <v>1.11779046394247E-2</v>
      </c>
      <c r="P13" s="17">
        <v>1.0032047620021099E-2</v>
      </c>
      <c r="Q13" s="17">
        <v>5.7449399626649703E-2</v>
      </c>
      <c r="R13" s="17"/>
      <c r="S13" s="17">
        <v>1.6666666666666701E-2</v>
      </c>
      <c r="T13" s="17">
        <v>9.5238095238095195E-3</v>
      </c>
      <c r="U13" s="17">
        <v>0</v>
      </c>
      <c r="V13" s="17">
        <v>0</v>
      </c>
      <c r="W13" s="17">
        <v>3.3898305084745797E-2</v>
      </c>
      <c r="X13" s="17">
        <v>1.26582278481013E-2</v>
      </c>
      <c r="Y13" s="17">
        <v>1.4285714285714299E-2</v>
      </c>
      <c r="Z13" s="17">
        <v>0</v>
      </c>
      <c r="AA13" s="17">
        <v>2.2222222222222199E-2</v>
      </c>
      <c r="AB13" s="17"/>
      <c r="AC13" s="17">
        <v>9.5773098665708004E-3</v>
      </c>
      <c r="AD13" s="17">
        <v>7.7351772431817198E-3</v>
      </c>
      <c r="AE13" s="17">
        <v>5.0944344954483599E-2</v>
      </c>
      <c r="AF13" s="17"/>
      <c r="AG13" s="17">
        <v>1.28996048893664E-2</v>
      </c>
      <c r="AH13" s="17">
        <v>1.3475485572187499E-2</v>
      </c>
      <c r="AI13" s="17">
        <v>0</v>
      </c>
      <c r="AJ13" s="17">
        <v>0</v>
      </c>
      <c r="AK13" s="17">
        <v>0</v>
      </c>
      <c r="AL13" s="17"/>
      <c r="AM13" s="17">
        <v>1.5854935204331601E-2</v>
      </c>
      <c r="AN13" s="17">
        <v>2.4115551357534699E-2</v>
      </c>
      <c r="AO13" s="17">
        <v>1.54867089395717E-2</v>
      </c>
      <c r="AP13" s="17">
        <v>0</v>
      </c>
      <c r="AQ13" s="17">
        <v>3.9307395106195298E-2</v>
      </c>
      <c r="AR13" s="17"/>
      <c r="AS13" s="17">
        <v>1.5677543784592799E-2</v>
      </c>
      <c r="AT13" s="17">
        <v>1.1577613599483399E-2</v>
      </c>
      <c r="AU13" s="17">
        <v>6.6794460991525199E-3</v>
      </c>
      <c r="AV13" s="17">
        <v>1.8656833726438699E-2</v>
      </c>
      <c r="AW13" s="17"/>
      <c r="AX13" s="17">
        <v>1.2208445516437001E-2</v>
      </c>
      <c r="AY13" s="17"/>
      <c r="AZ13" s="17">
        <v>1.35195616638923E-2</v>
      </c>
      <c r="BA13" s="17">
        <v>1.53924062863415E-2</v>
      </c>
      <c r="BB13" s="17">
        <v>9.2986119260022697E-3</v>
      </c>
      <c r="BC13" s="17"/>
      <c r="BD13" s="17">
        <v>1.6795017861631598E-2</v>
      </c>
      <c r="BE13" s="17">
        <v>1.2170255828290601E-2</v>
      </c>
    </row>
    <row r="14" spans="2:57" x14ac:dyDescent="0.35">
      <c r="B14" s="18" t="s">
        <v>81</v>
      </c>
      <c r="C14" s="19">
        <v>1.7012855859606699E-2</v>
      </c>
      <c r="D14" s="19">
        <v>1.53444738767091E-2</v>
      </c>
      <c r="E14" s="19">
        <v>1.8074034196591399E-2</v>
      </c>
      <c r="F14" s="19"/>
      <c r="G14" s="19">
        <v>1.54645831057181E-2</v>
      </c>
      <c r="H14" s="19">
        <v>1.5260984349560001E-2</v>
      </c>
      <c r="I14" s="19">
        <v>2.6641255360631499E-2</v>
      </c>
      <c r="J14" s="19">
        <v>8.5185858372497005E-3</v>
      </c>
      <c r="K14" s="19">
        <v>1.02687201449873E-2</v>
      </c>
      <c r="L14" s="19">
        <v>2.6998914854810301E-2</v>
      </c>
      <c r="M14" s="19"/>
      <c r="N14" s="19">
        <v>1.6574115450683199E-2</v>
      </c>
      <c r="O14" s="19">
        <v>0</v>
      </c>
      <c r="P14" s="19">
        <v>0</v>
      </c>
      <c r="Q14" s="19">
        <v>8.9439193796332098E-2</v>
      </c>
      <c r="R14" s="19"/>
      <c r="S14" s="19">
        <v>1.6666666666666701E-2</v>
      </c>
      <c r="T14" s="19">
        <v>1.9047619047619001E-2</v>
      </c>
      <c r="U14" s="19">
        <v>0</v>
      </c>
      <c r="V14" s="19">
        <v>0</v>
      </c>
      <c r="W14" s="19">
        <v>1.6949152542372899E-2</v>
      </c>
      <c r="X14" s="19">
        <v>2.53164556962025E-2</v>
      </c>
      <c r="Y14" s="19">
        <v>1.4285714285714299E-2</v>
      </c>
      <c r="Z14" s="19">
        <v>0</v>
      </c>
      <c r="AA14" s="19">
        <v>4.4444444444444398E-2</v>
      </c>
      <c r="AB14" s="19"/>
      <c r="AC14" s="19">
        <v>1.7942367433691899E-2</v>
      </c>
      <c r="AD14" s="19">
        <v>1.6412357231179699E-2</v>
      </c>
      <c r="AE14" s="19">
        <v>2.5648545050007202E-2</v>
      </c>
      <c r="AF14" s="19"/>
      <c r="AG14" s="19">
        <v>1.22412040700465E-2</v>
      </c>
      <c r="AH14" s="19">
        <v>2.0665733482504701E-2</v>
      </c>
      <c r="AI14" s="19">
        <v>2.0196575078167599E-2</v>
      </c>
      <c r="AJ14" s="19">
        <v>0.20363788954449299</v>
      </c>
      <c r="AK14" s="19">
        <v>0</v>
      </c>
      <c r="AL14" s="19"/>
      <c r="AM14" s="19">
        <v>5.0874927799531802E-2</v>
      </c>
      <c r="AN14" s="19">
        <v>2.4192206579371999E-2</v>
      </c>
      <c r="AO14" s="19">
        <v>1.9054747856483499E-2</v>
      </c>
      <c r="AP14" s="19">
        <v>4.97768233066034E-3</v>
      </c>
      <c r="AQ14" s="19">
        <v>0</v>
      </c>
      <c r="AR14" s="19"/>
      <c r="AS14" s="19">
        <v>2.1960904845987301E-2</v>
      </c>
      <c r="AT14" s="19">
        <v>4.3116629956696699E-3</v>
      </c>
      <c r="AU14" s="19">
        <v>2.58321101254908E-2</v>
      </c>
      <c r="AV14" s="19">
        <v>2.5571450641830602E-2</v>
      </c>
      <c r="AW14" s="19"/>
      <c r="AX14" s="19">
        <v>1.05929345630854E-2</v>
      </c>
      <c r="AY14" s="19"/>
      <c r="AZ14" s="19">
        <v>1.8105541949350001E-2</v>
      </c>
      <c r="BA14" s="19">
        <v>1.50696862017498E-2</v>
      </c>
      <c r="BB14" s="19">
        <v>1.4597635943841201E-2</v>
      </c>
      <c r="BC14" s="19"/>
      <c r="BD14" s="19">
        <v>1.9907744880161199E-2</v>
      </c>
      <c r="BE14" s="19">
        <v>9.2611191973118803E-3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E19"/>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0.115277238354782</v>
      </c>
      <c r="D9" s="17">
        <v>0.124598423364724</v>
      </c>
      <c r="E9" s="17">
        <v>0.110337412670448</v>
      </c>
      <c r="F9" s="17"/>
      <c r="G9" s="17">
        <v>0.12324718139271799</v>
      </c>
      <c r="H9" s="17">
        <v>0.127554547806944</v>
      </c>
      <c r="I9" s="17">
        <v>0.116851072156376</v>
      </c>
      <c r="J9" s="17">
        <v>0.11453875374381201</v>
      </c>
      <c r="K9" s="17">
        <v>8.6998027321964905E-2</v>
      </c>
      <c r="L9" s="17">
        <v>0.106132451577164</v>
      </c>
      <c r="M9" s="17"/>
      <c r="N9" s="17">
        <v>0.123715255235101</v>
      </c>
      <c r="O9" s="17">
        <v>7.9852803923452398E-2</v>
      </c>
      <c r="P9" s="17">
        <v>0.15382652187631601</v>
      </c>
      <c r="Q9" s="17">
        <v>0.112396387320223</v>
      </c>
      <c r="R9" s="17"/>
      <c r="S9" s="17">
        <v>0.19166666666666701</v>
      </c>
      <c r="T9" s="17">
        <v>4.7619047619047603E-2</v>
      </c>
      <c r="U9" s="17">
        <v>5.8823529411764698E-2</v>
      </c>
      <c r="V9" s="17">
        <v>0.17460317460317501</v>
      </c>
      <c r="W9" s="17">
        <v>8.4745762711864403E-2</v>
      </c>
      <c r="X9" s="17">
        <v>0.189873417721519</v>
      </c>
      <c r="Y9" s="17">
        <v>4.2857142857142899E-2</v>
      </c>
      <c r="Z9" s="17">
        <v>6.9767441860465101E-2</v>
      </c>
      <c r="AA9" s="17">
        <v>0.133333333333333</v>
      </c>
      <c r="AB9" s="17"/>
      <c r="AC9" s="17">
        <v>0.126501753938319</v>
      </c>
      <c r="AD9" s="17">
        <v>0.11522152992724501</v>
      </c>
      <c r="AE9" s="17">
        <v>0.116133672597223</v>
      </c>
      <c r="AF9" s="17"/>
      <c r="AG9" s="17">
        <v>0.159430072593958</v>
      </c>
      <c r="AH9" s="17">
        <v>8.0075847024223101E-2</v>
      </c>
      <c r="AI9" s="17">
        <v>0.15952064232913499</v>
      </c>
      <c r="AJ9" s="17">
        <v>0.18469483005198201</v>
      </c>
      <c r="AK9" s="17">
        <v>0.15203255488799999</v>
      </c>
      <c r="AL9" s="17"/>
      <c r="AM9" s="17">
        <v>6.5759562373479102E-2</v>
      </c>
      <c r="AN9" s="17">
        <v>0.13762300230170199</v>
      </c>
      <c r="AO9" s="17">
        <v>0.109858970900023</v>
      </c>
      <c r="AP9" s="17">
        <v>0.116869714983126</v>
      </c>
      <c r="AQ9" s="17">
        <v>0.21539876585666001</v>
      </c>
      <c r="AR9" s="17"/>
      <c r="AS9" s="17">
        <v>0.114946252993731</v>
      </c>
      <c r="AT9" s="17">
        <v>0.114453357231483</v>
      </c>
      <c r="AU9" s="17">
        <v>0.116068566995433</v>
      </c>
      <c r="AV9" s="17">
        <v>0.116651697917467</v>
      </c>
      <c r="AW9" s="17"/>
      <c r="AX9" s="17">
        <v>0.11481070366915801</v>
      </c>
      <c r="AY9" s="17"/>
      <c r="AZ9" s="17">
        <v>0.115793835344551</v>
      </c>
      <c r="BA9" s="17">
        <v>0.12518644977811</v>
      </c>
      <c r="BB9" s="17">
        <v>0.10171726669148901</v>
      </c>
      <c r="BC9" s="17"/>
      <c r="BD9" s="17">
        <v>0.10457770265675199</v>
      </c>
      <c r="BE9" s="17">
        <v>0.13667517803786799</v>
      </c>
    </row>
    <row r="10" spans="2:57" ht="29" x14ac:dyDescent="0.35">
      <c r="B10" s="18" t="s">
        <v>373</v>
      </c>
      <c r="C10" s="17">
        <v>0.41627044491245502</v>
      </c>
      <c r="D10" s="17">
        <v>0.40860339874484403</v>
      </c>
      <c r="E10" s="17">
        <v>0.420505916315772</v>
      </c>
      <c r="F10" s="17"/>
      <c r="G10" s="17">
        <v>0.30553556765485401</v>
      </c>
      <c r="H10" s="17">
        <v>0.32685292923062298</v>
      </c>
      <c r="I10" s="17">
        <v>0.37626958772652302</v>
      </c>
      <c r="J10" s="17">
        <v>0.54029772273028598</v>
      </c>
      <c r="K10" s="17">
        <v>0.54415634951143399</v>
      </c>
      <c r="L10" s="17">
        <v>0.54596923256933505</v>
      </c>
      <c r="M10" s="17"/>
      <c r="N10" s="17">
        <v>0.42331590556797399</v>
      </c>
      <c r="O10" s="17">
        <v>0.45189674646822803</v>
      </c>
      <c r="P10" s="17">
        <v>0.40333438877663003</v>
      </c>
      <c r="Q10" s="17">
        <v>0.29241367884831798</v>
      </c>
      <c r="R10" s="17"/>
      <c r="S10" s="17">
        <v>0.38333333333333303</v>
      </c>
      <c r="T10" s="17">
        <v>0.419047619047619</v>
      </c>
      <c r="U10" s="17">
        <v>0.41176470588235298</v>
      </c>
      <c r="V10" s="17">
        <v>0.44444444444444497</v>
      </c>
      <c r="W10" s="17">
        <v>0.45762711864406802</v>
      </c>
      <c r="X10" s="17">
        <v>0.354430379746835</v>
      </c>
      <c r="Y10" s="17">
        <v>0.51428571428571401</v>
      </c>
      <c r="Z10" s="17">
        <v>0.39534883720930197</v>
      </c>
      <c r="AA10" s="17">
        <v>0.38888888888888901</v>
      </c>
      <c r="AB10" s="17"/>
      <c r="AC10" s="17">
        <v>0.48389247431672799</v>
      </c>
      <c r="AD10" s="17">
        <v>0.401989115222048</v>
      </c>
      <c r="AE10" s="17">
        <v>0.285100259080729</v>
      </c>
      <c r="AF10" s="17"/>
      <c r="AG10" s="17">
        <v>0.38803626609342901</v>
      </c>
      <c r="AH10" s="17">
        <v>0.45005936874705499</v>
      </c>
      <c r="AI10" s="17">
        <v>0.44865153912167599</v>
      </c>
      <c r="AJ10" s="17">
        <v>0.408029390859032</v>
      </c>
      <c r="AK10" s="17">
        <v>0.46353689407104498</v>
      </c>
      <c r="AL10" s="17"/>
      <c r="AM10" s="17">
        <v>0.38987973776488699</v>
      </c>
      <c r="AN10" s="17">
        <v>0.39005656555044299</v>
      </c>
      <c r="AO10" s="17">
        <v>0.39367690715521497</v>
      </c>
      <c r="AP10" s="17">
        <v>0.47376250641596301</v>
      </c>
      <c r="AQ10" s="17">
        <v>0.215631143696695</v>
      </c>
      <c r="AR10" s="17"/>
      <c r="AS10" s="17">
        <v>0.47344460512502001</v>
      </c>
      <c r="AT10" s="17">
        <v>0.40408429322665401</v>
      </c>
      <c r="AU10" s="17">
        <v>0.37751006238838603</v>
      </c>
      <c r="AV10" s="17">
        <v>0.40037970846394799</v>
      </c>
      <c r="AW10" s="17"/>
      <c r="AX10" s="17">
        <v>0.428383210197607</v>
      </c>
      <c r="AY10" s="17"/>
      <c r="AZ10" s="17">
        <v>0.37766724801469398</v>
      </c>
      <c r="BA10" s="17">
        <v>0.387108494497439</v>
      </c>
      <c r="BB10" s="17">
        <v>0.49108687596674799</v>
      </c>
      <c r="BC10" s="17"/>
      <c r="BD10" s="17">
        <v>0.43218704916581102</v>
      </c>
      <c r="BE10" s="17">
        <v>0.37577793704831602</v>
      </c>
    </row>
    <row r="11" spans="2:57" ht="43.5" x14ac:dyDescent="0.35">
      <c r="B11" s="18" t="s">
        <v>374</v>
      </c>
      <c r="C11" s="17">
        <v>0.21057676626900701</v>
      </c>
      <c r="D11" s="17">
        <v>0.24119478258215199</v>
      </c>
      <c r="E11" s="17">
        <v>0.19356023025104399</v>
      </c>
      <c r="F11" s="17"/>
      <c r="G11" s="17">
        <v>0.24315846898291199</v>
      </c>
      <c r="H11" s="17">
        <v>0.23745854186738899</v>
      </c>
      <c r="I11" s="17">
        <v>0.22166472787163399</v>
      </c>
      <c r="J11" s="17">
        <v>0.16029530430809999</v>
      </c>
      <c r="K11" s="17">
        <v>0.20760224816609801</v>
      </c>
      <c r="L11" s="17">
        <v>0.125859724036259</v>
      </c>
      <c r="M11" s="17"/>
      <c r="N11" s="17">
        <v>0.21542599148284</v>
      </c>
      <c r="O11" s="17">
        <v>0.21974560046140401</v>
      </c>
      <c r="P11" s="17">
        <v>0.176383360649912</v>
      </c>
      <c r="Q11" s="17">
        <v>0.22711396820638799</v>
      </c>
      <c r="R11" s="17"/>
      <c r="S11" s="17">
        <v>0.19166666666666701</v>
      </c>
      <c r="T11" s="17">
        <v>0.266666666666667</v>
      </c>
      <c r="U11" s="17">
        <v>0.26470588235294101</v>
      </c>
      <c r="V11" s="17">
        <v>0.19047619047618999</v>
      </c>
      <c r="W11" s="17">
        <v>0.186440677966102</v>
      </c>
      <c r="X11" s="17">
        <v>0.177215189873418</v>
      </c>
      <c r="Y11" s="17">
        <v>0.2</v>
      </c>
      <c r="Z11" s="17">
        <v>0.209302325581395</v>
      </c>
      <c r="AA11" s="17">
        <v>0.18888888888888899</v>
      </c>
      <c r="AB11" s="17"/>
      <c r="AC11" s="17">
        <v>0.18684767111574499</v>
      </c>
      <c r="AD11" s="17">
        <v>0.24469327731361501</v>
      </c>
      <c r="AE11" s="17">
        <v>0.16271253697815999</v>
      </c>
      <c r="AF11" s="17"/>
      <c r="AG11" s="17">
        <v>0.223812035676034</v>
      </c>
      <c r="AH11" s="17">
        <v>0.18403334698257201</v>
      </c>
      <c r="AI11" s="17">
        <v>0.26635407969147001</v>
      </c>
      <c r="AJ11" s="17">
        <v>0.20363788954449299</v>
      </c>
      <c r="AK11" s="17">
        <v>0.120602401561376</v>
      </c>
      <c r="AL11" s="17"/>
      <c r="AM11" s="17">
        <v>0.26610550094787799</v>
      </c>
      <c r="AN11" s="17">
        <v>0.18816313077435201</v>
      </c>
      <c r="AO11" s="17">
        <v>0.23864027988123701</v>
      </c>
      <c r="AP11" s="17">
        <v>0.17331838701236499</v>
      </c>
      <c r="AQ11" s="17">
        <v>0.27966161029270897</v>
      </c>
      <c r="AR11" s="17"/>
      <c r="AS11" s="17">
        <v>0.190600284574864</v>
      </c>
      <c r="AT11" s="17">
        <v>0.244805026672967</v>
      </c>
      <c r="AU11" s="17">
        <v>0.18888586692189399</v>
      </c>
      <c r="AV11" s="17">
        <v>0.19608212238725201</v>
      </c>
      <c r="AW11" s="17"/>
      <c r="AX11" s="17">
        <v>0.209208678097446</v>
      </c>
      <c r="AY11" s="17"/>
      <c r="AZ11" s="17">
        <v>0.205921591499512</v>
      </c>
      <c r="BA11" s="17">
        <v>0.232506758420781</v>
      </c>
      <c r="BB11" s="17">
        <v>0.196891228965064</v>
      </c>
      <c r="BC11" s="17"/>
      <c r="BD11" s="17">
        <v>0.208134530960919</v>
      </c>
      <c r="BE11" s="17">
        <v>0.242154304192013</v>
      </c>
    </row>
    <row r="12" spans="2:57" ht="87" x14ac:dyDescent="0.35">
      <c r="B12" s="18" t="s">
        <v>375</v>
      </c>
      <c r="C12" s="17">
        <v>0.21837001504727799</v>
      </c>
      <c r="D12" s="17">
        <v>0.17923327844984699</v>
      </c>
      <c r="E12" s="17">
        <v>0.23994225747606801</v>
      </c>
      <c r="F12" s="17"/>
      <c r="G12" s="17">
        <v>0.25507387654793601</v>
      </c>
      <c r="H12" s="17">
        <v>0.25164177625716599</v>
      </c>
      <c r="I12" s="17">
        <v>0.25151071130888702</v>
      </c>
      <c r="J12" s="17">
        <v>0.16870781427275</v>
      </c>
      <c r="K12" s="17">
        <v>0.13498010968647101</v>
      </c>
      <c r="L12" s="17">
        <v>0.19503967696243199</v>
      </c>
      <c r="M12" s="17"/>
      <c r="N12" s="17">
        <v>0.21259198926179201</v>
      </c>
      <c r="O12" s="17">
        <v>0.20961635407352899</v>
      </c>
      <c r="P12" s="17">
        <v>0.22539432448496299</v>
      </c>
      <c r="Q12" s="17">
        <v>0.25024955934681098</v>
      </c>
      <c r="R12" s="17"/>
      <c r="S12" s="17">
        <v>0.21666666666666701</v>
      </c>
      <c r="T12" s="17">
        <v>0.21904761904761899</v>
      </c>
      <c r="U12" s="17">
        <v>0.20588235294117599</v>
      </c>
      <c r="V12" s="17">
        <v>0.19047619047618999</v>
      </c>
      <c r="W12" s="17">
        <v>0.25423728813559299</v>
      </c>
      <c r="X12" s="17">
        <v>0.227848101265823</v>
      </c>
      <c r="Y12" s="17">
        <v>0.22857142857142901</v>
      </c>
      <c r="Z12" s="17">
        <v>0.25581395348837199</v>
      </c>
      <c r="AA12" s="17">
        <v>0.2</v>
      </c>
      <c r="AB12" s="17"/>
      <c r="AC12" s="17">
        <v>0.163127885073066</v>
      </c>
      <c r="AD12" s="17">
        <v>0.19989392869748099</v>
      </c>
      <c r="AE12" s="17">
        <v>0.39804472097351801</v>
      </c>
      <c r="AF12" s="17"/>
      <c r="AG12" s="17">
        <v>0.17816975346948899</v>
      </c>
      <c r="AH12" s="17">
        <v>0.25459108856382301</v>
      </c>
      <c r="AI12" s="17">
        <v>0.105277163779551</v>
      </c>
      <c r="AJ12" s="17">
        <v>0</v>
      </c>
      <c r="AK12" s="17">
        <v>0.263828149479579</v>
      </c>
      <c r="AL12" s="17"/>
      <c r="AM12" s="17">
        <v>0.226897432611289</v>
      </c>
      <c r="AN12" s="17">
        <v>0.177718588671026</v>
      </c>
      <c r="AO12" s="17">
        <v>0.228275148198406</v>
      </c>
      <c r="AP12" s="17">
        <v>0.22628696035089499</v>
      </c>
      <c r="AQ12" s="17">
        <v>0.28930848015393601</v>
      </c>
      <c r="AR12" s="17"/>
      <c r="AS12" s="17">
        <v>0.179622535036357</v>
      </c>
      <c r="AT12" s="17">
        <v>0.200658743839885</v>
      </c>
      <c r="AU12" s="17">
        <v>0.27156304202403603</v>
      </c>
      <c r="AV12" s="17">
        <v>0.25160173355669702</v>
      </c>
      <c r="AW12" s="17"/>
      <c r="AX12" s="17">
        <v>0.210310012694436</v>
      </c>
      <c r="AY12" s="17"/>
      <c r="AZ12" s="17">
        <v>0.26350165545453902</v>
      </c>
      <c r="BA12" s="17">
        <v>0.20991596786963901</v>
      </c>
      <c r="BB12" s="17">
        <v>0.18231578527503201</v>
      </c>
      <c r="BC12" s="17"/>
      <c r="BD12" s="17">
        <v>0.19864365024048999</v>
      </c>
      <c r="BE12" s="17">
        <v>0.217911347889998</v>
      </c>
    </row>
    <row r="13" spans="2:57" ht="29" x14ac:dyDescent="0.35">
      <c r="B13" s="18" t="s">
        <v>376</v>
      </c>
      <c r="C13" s="17">
        <v>1.9719587298246698E-2</v>
      </c>
      <c r="D13" s="17">
        <v>3.1025642981723198E-2</v>
      </c>
      <c r="E13" s="17">
        <v>1.3163145347958699E-2</v>
      </c>
      <c r="F13" s="17"/>
      <c r="G13" s="17">
        <v>2.98313717317093E-2</v>
      </c>
      <c r="H13" s="17">
        <v>4.1124722352984901E-2</v>
      </c>
      <c r="I13" s="17">
        <v>1.1510178578795299E-2</v>
      </c>
      <c r="J13" s="17">
        <v>7.6418191078017799E-3</v>
      </c>
      <c r="K13" s="17">
        <v>7.9972725845223191E-3</v>
      </c>
      <c r="L13" s="17">
        <v>0</v>
      </c>
      <c r="M13" s="17"/>
      <c r="N13" s="17">
        <v>7.8361655108740696E-3</v>
      </c>
      <c r="O13" s="17">
        <v>3.3484390183248801E-2</v>
      </c>
      <c r="P13" s="17">
        <v>3.1029356592158198E-2</v>
      </c>
      <c r="Q13" s="17">
        <v>3.1270085844685699E-2</v>
      </c>
      <c r="R13" s="17"/>
      <c r="S13" s="17">
        <v>1.6666666666666701E-2</v>
      </c>
      <c r="T13" s="17">
        <v>1.9047619047619001E-2</v>
      </c>
      <c r="U13" s="17">
        <v>5.8823529411764698E-2</v>
      </c>
      <c r="V13" s="17">
        <v>0</v>
      </c>
      <c r="W13" s="17">
        <v>0</v>
      </c>
      <c r="X13" s="17">
        <v>0</v>
      </c>
      <c r="Y13" s="17">
        <v>1.4285714285714299E-2</v>
      </c>
      <c r="Z13" s="17">
        <v>4.6511627906976702E-2</v>
      </c>
      <c r="AA13" s="17">
        <v>3.3333333333333298E-2</v>
      </c>
      <c r="AB13" s="17"/>
      <c r="AC13" s="17">
        <v>2.58490989659894E-2</v>
      </c>
      <c r="AD13" s="17">
        <v>1.6581969105091399E-2</v>
      </c>
      <c r="AE13" s="17">
        <v>1.2935534584113E-2</v>
      </c>
      <c r="AF13" s="17"/>
      <c r="AG13" s="17">
        <v>3.3787907910839403E-2</v>
      </c>
      <c r="AH13" s="17">
        <v>1.06561055848383E-2</v>
      </c>
      <c r="AI13" s="17">
        <v>0</v>
      </c>
      <c r="AJ13" s="17">
        <v>0</v>
      </c>
      <c r="AK13" s="17">
        <v>0</v>
      </c>
      <c r="AL13" s="17"/>
      <c r="AM13" s="17">
        <v>0</v>
      </c>
      <c r="AN13" s="17">
        <v>6.8146757293272395E-2</v>
      </c>
      <c r="AO13" s="17">
        <v>1.3954246627877601E-2</v>
      </c>
      <c r="AP13" s="17">
        <v>9.7624312376516798E-3</v>
      </c>
      <c r="AQ13" s="17">
        <v>0</v>
      </c>
      <c r="AR13" s="17"/>
      <c r="AS13" s="17">
        <v>1.5229781995456E-2</v>
      </c>
      <c r="AT13" s="17">
        <v>1.9655327915444699E-2</v>
      </c>
      <c r="AU13" s="17">
        <v>2.0434157325555501E-2</v>
      </c>
      <c r="AV13" s="17">
        <v>2.6634601342831701E-2</v>
      </c>
      <c r="AW13" s="17"/>
      <c r="AX13" s="17">
        <v>2.2887561688315999E-2</v>
      </c>
      <c r="AY13" s="17"/>
      <c r="AZ13" s="17">
        <v>2.3108072958649299E-2</v>
      </c>
      <c r="BA13" s="17">
        <v>2.7133289862324099E-2</v>
      </c>
      <c r="BB13" s="17">
        <v>8.1727154198931208E-3</v>
      </c>
      <c r="BC13" s="17"/>
      <c r="BD13" s="17">
        <v>2.99874758776125E-2</v>
      </c>
      <c r="BE13" s="17">
        <v>1.52050615651847E-2</v>
      </c>
    </row>
    <row r="14" spans="2:57" x14ac:dyDescent="0.35">
      <c r="B14" s="18" t="s">
        <v>81</v>
      </c>
      <c r="C14" s="19">
        <v>1.97859481182312E-2</v>
      </c>
      <c r="D14" s="19">
        <v>1.53444738767091E-2</v>
      </c>
      <c r="E14" s="19">
        <v>2.2491037938709199E-2</v>
      </c>
      <c r="F14" s="19"/>
      <c r="G14" s="19">
        <v>4.3153533689870099E-2</v>
      </c>
      <c r="H14" s="19">
        <v>1.53674824848935E-2</v>
      </c>
      <c r="I14" s="19">
        <v>2.2193722357784901E-2</v>
      </c>
      <c r="J14" s="19">
        <v>8.5185858372497005E-3</v>
      </c>
      <c r="K14" s="19">
        <v>1.8265992729509701E-2</v>
      </c>
      <c r="L14" s="19">
        <v>2.6998914854810301E-2</v>
      </c>
      <c r="M14" s="19"/>
      <c r="N14" s="19">
        <v>1.7114692941419599E-2</v>
      </c>
      <c r="O14" s="19">
        <v>5.4041048901368799E-3</v>
      </c>
      <c r="P14" s="19">
        <v>1.0032047620021099E-2</v>
      </c>
      <c r="Q14" s="19">
        <v>8.6556320433574502E-2</v>
      </c>
      <c r="R14" s="19"/>
      <c r="S14" s="19">
        <v>0</v>
      </c>
      <c r="T14" s="19">
        <v>2.8571428571428598E-2</v>
      </c>
      <c r="U14" s="19">
        <v>0</v>
      </c>
      <c r="V14" s="19">
        <v>0</v>
      </c>
      <c r="W14" s="19">
        <v>1.6949152542372899E-2</v>
      </c>
      <c r="X14" s="19">
        <v>5.0632911392405097E-2</v>
      </c>
      <c r="Y14" s="19">
        <v>0</v>
      </c>
      <c r="Z14" s="19">
        <v>2.32558139534884E-2</v>
      </c>
      <c r="AA14" s="19">
        <v>5.5555555555555601E-2</v>
      </c>
      <c r="AB14" s="19"/>
      <c r="AC14" s="19">
        <v>1.37811165901523E-2</v>
      </c>
      <c r="AD14" s="19">
        <v>2.16201797345189E-2</v>
      </c>
      <c r="AE14" s="19">
        <v>2.50732757862577E-2</v>
      </c>
      <c r="AF14" s="19"/>
      <c r="AG14" s="19">
        <v>1.67639642562507E-2</v>
      </c>
      <c r="AH14" s="19">
        <v>2.0584243097488301E-2</v>
      </c>
      <c r="AI14" s="19">
        <v>2.0196575078167599E-2</v>
      </c>
      <c r="AJ14" s="19">
        <v>0.20363788954449299</v>
      </c>
      <c r="AK14" s="19">
        <v>0</v>
      </c>
      <c r="AL14" s="19"/>
      <c r="AM14" s="19">
        <v>5.1357766302466502E-2</v>
      </c>
      <c r="AN14" s="19">
        <v>3.82919554092035E-2</v>
      </c>
      <c r="AO14" s="19">
        <v>1.5594447237240501E-2</v>
      </c>
      <c r="AP14" s="19">
        <v>0</v>
      </c>
      <c r="AQ14" s="19">
        <v>0</v>
      </c>
      <c r="AR14" s="19"/>
      <c r="AS14" s="19">
        <v>2.6156540274572E-2</v>
      </c>
      <c r="AT14" s="19">
        <v>1.63432511135672E-2</v>
      </c>
      <c r="AU14" s="19">
        <v>2.5538304344694701E-2</v>
      </c>
      <c r="AV14" s="19">
        <v>8.6501363318047999E-3</v>
      </c>
      <c r="AW14" s="19"/>
      <c r="AX14" s="19">
        <v>1.4399833653037399E-2</v>
      </c>
      <c r="AY14" s="19"/>
      <c r="AZ14" s="19">
        <v>1.40075967280541E-2</v>
      </c>
      <c r="BA14" s="19">
        <v>1.81490395717075E-2</v>
      </c>
      <c r="BB14" s="19">
        <v>1.98161276817738E-2</v>
      </c>
      <c r="BC14" s="19"/>
      <c r="BD14" s="19">
        <v>2.6469591098415599E-2</v>
      </c>
      <c r="BE14" s="19">
        <v>1.22761712666201E-2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E19"/>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3.5823674022119598E-2</v>
      </c>
      <c r="D9" s="17">
        <v>5.2553274327990701E-2</v>
      </c>
      <c r="E9" s="17">
        <v>2.6153331575372401E-2</v>
      </c>
      <c r="F9" s="17"/>
      <c r="G9" s="17">
        <v>9.5161629000295497E-2</v>
      </c>
      <c r="H9" s="17">
        <v>4.83395697757854E-2</v>
      </c>
      <c r="I9" s="17">
        <v>2.9466057161716099E-2</v>
      </c>
      <c r="J9" s="17">
        <v>2.3506029513791198E-2</v>
      </c>
      <c r="K9" s="17">
        <v>9.3134903640582807E-3</v>
      </c>
      <c r="L9" s="17">
        <v>0</v>
      </c>
      <c r="M9" s="17"/>
      <c r="N9" s="17">
        <v>3.37406785129655E-2</v>
      </c>
      <c r="O9" s="17">
        <v>4.7876327998603398E-2</v>
      </c>
      <c r="P9" s="17">
        <v>2.68643080107057E-2</v>
      </c>
      <c r="Q9" s="17">
        <v>3.1667166299856303E-2</v>
      </c>
      <c r="R9" s="17"/>
      <c r="S9" s="17">
        <v>0.05</v>
      </c>
      <c r="T9" s="17">
        <v>4.7619047619047603E-2</v>
      </c>
      <c r="U9" s="17">
        <v>0</v>
      </c>
      <c r="V9" s="17">
        <v>4.7619047619047603E-2</v>
      </c>
      <c r="W9" s="17">
        <v>3.3898305084745797E-2</v>
      </c>
      <c r="X9" s="17">
        <v>1.26582278481013E-2</v>
      </c>
      <c r="Y9" s="17">
        <v>5.7142857142857099E-2</v>
      </c>
      <c r="Z9" s="17">
        <v>4.6511627906976702E-2</v>
      </c>
      <c r="AA9" s="17">
        <v>2.2222222222222199E-2</v>
      </c>
      <c r="AB9" s="17"/>
      <c r="AC9" s="17">
        <v>3.1885463601398503E-2</v>
      </c>
      <c r="AD9" s="17">
        <v>3.3948064704721198E-2</v>
      </c>
      <c r="AE9" s="17">
        <v>3.6399992666922502E-2</v>
      </c>
      <c r="AF9" s="17"/>
      <c r="AG9" s="17">
        <v>2.9535225515820499E-2</v>
      </c>
      <c r="AH9" s="17">
        <v>3.0778583556546599E-2</v>
      </c>
      <c r="AI9" s="17">
        <v>6.9178302011929496E-2</v>
      </c>
      <c r="AJ9" s="17">
        <v>0.18469483005198201</v>
      </c>
      <c r="AK9" s="17">
        <v>3.7389434471225703E-2</v>
      </c>
      <c r="AL9" s="17"/>
      <c r="AM9" s="17">
        <v>5.98627271148644E-2</v>
      </c>
      <c r="AN9" s="17">
        <v>3.6168906092323899E-2</v>
      </c>
      <c r="AO9" s="17">
        <v>3.8952007378742798E-2</v>
      </c>
      <c r="AP9" s="17">
        <v>2.6836126490887E-2</v>
      </c>
      <c r="AQ9" s="17">
        <v>8.1422461291404499E-2</v>
      </c>
      <c r="AR9" s="17"/>
      <c r="AS9" s="17">
        <v>3.2141708888971603E-2</v>
      </c>
      <c r="AT9" s="17">
        <v>4.3561582372169498E-2</v>
      </c>
      <c r="AU9" s="17">
        <v>2.5412919110919301E-2</v>
      </c>
      <c r="AV9" s="17">
        <v>3.8878734069464002E-2</v>
      </c>
      <c r="AW9" s="17"/>
      <c r="AX9" s="17">
        <v>3.6770386934103297E-2</v>
      </c>
      <c r="AY9" s="17"/>
      <c r="AZ9" s="17">
        <v>4.1643405521154198E-2</v>
      </c>
      <c r="BA9" s="17">
        <v>5.0978490041875199E-2</v>
      </c>
      <c r="BB9" s="17">
        <v>9.2986119260022697E-3</v>
      </c>
      <c r="BC9" s="17"/>
      <c r="BD9" s="17">
        <v>3.2426113107308897E-2</v>
      </c>
      <c r="BE9" s="17">
        <v>4.5975287776728997E-2</v>
      </c>
    </row>
    <row r="10" spans="2:57" ht="29" x14ac:dyDescent="0.35">
      <c r="B10" s="18" t="s">
        <v>373</v>
      </c>
      <c r="C10" s="17">
        <v>0.14877294228469401</v>
      </c>
      <c r="D10" s="17">
        <v>0.16185656412030799</v>
      </c>
      <c r="E10" s="17">
        <v>0.14177789734112101</v>
      </c>
      <c r="F10" s="17"/>
      <c r="G10" s="17">
        <v>6.5869221384886503E-2</v>
      </c>
      <c r="H10" s="17">
        <v>0.197754819940445</v>
      </c>
      <c r="I10" s="17">
        <v>0.166103069497335</v>
      </c>
      <c r="J10" s="17">
        <v>0.144819335766214</v>
      </c>
      <c r="K10" s="17">
        <v>0.109020513671735</v>
      </c>
      <c r="L10" s="17">
        <v>8.5122824575464898E-2</v>
      </c>
      <c r="M10" s="17"/>
      <c r="N10" s="17">
        <v>0.134714817848063</v>
      </c>
      <c r="O10" s="17">
        <v>0.119791131372321</v>
      </c>
      <c r="P10" s="17">
        <v>0.195009425097105</v>
      </c>
      <c r="Q10" s="17">
        <v>0.226579291833998</v>
      </c>
      <c r="R10" s="17"/>
      <c r="S10" s="17">
        <v>0.15833333333333299</v>
      </c>
      <c r="T10" s="17">
        <v>0.133333333333333</v>
      </c>
      <c r="U10" s="17">
        <v>0.11764705882352899</v>
      </c>
      <c r="V10" s="17">
        <v>0.206349206349206</v>
      </c>
      <c r="W10" s="17">
        <v>0.169491525423729</v>
      </c>
      <c r="X10" s="17">
        <v>0.139240506329114</v>
      </c>
      <c r="Y10" s="17">
        <v>0.1</v>
      </c>
      <c r="Z10" s="17">
        <v>0.13953488372093001</v>
      </c>
      <c r="AA10" s="17">
        <v>0.16666666666666699</v>
      </c>
      <c r="AB10" s="17"/>
      <c r="AC10" s="17">
        <v>0.18263009371188199</v>
      </c>
      <c r="AD10" s="17">
        <v>0.136316461813977</v>
      </c>
      <c r="AE10" s="17">
        <v>0.12179385469005501</v>
      </c>
      <c r="AF10" s="17"/>
      <c r="AG10" s="17">
        <v>0.16709024214284099</v>
      </c>
      <c r="AH10" s="17">
        <v>0.133065498770017</v>
      </c>
      <c r="AI10" s="17">
        <v>0.18596499932727401</v>
      </c>
      <c r="AJ10" s="17">
        <v>0</v>
      </c>
      <c r="AK10" s="17">
        <v>0.178373809716739</v>
      </c>
      <c r="AL10" s="17"/>
      <c r="AM10" s="17">
        <v>0.175475663821546</v>
      </c>
      <c r="AN10" s="17">
        <v>0.12853044004738401</v>
      </c>
      <c r="AO10" s="17">
        <v>0.134487252662191</v>
      </c>
      <c r="AP10" s="17">
        <v>0.19609911385387499</v>
      </c>
      <c r="AQ10" s="17">
        <v>5.2553843273850799E-2</v>
      </c>
      <c r="AR10" s="17"/>
      <c r="AS10" s="17">
        <v>0.155457549072997</v>
      </c>
      <c r="AT10" s="17">
        <v>0.17313964569420301</v>
      </c>
      <c r="AU10" s="17">
        <v>7.3893162771755103E-2</v>
      </c>
      <c r="AV10" s="17">
        <v>0.186181952648108</v>
      </c>
      <c r="AW10" s="17"/>
      <c r="AX10" s="17">
        <v>0.13779777949161801</v>
      </c>
      <c r="AY10" s="17"/>
      <c r="AZ10" s="17">
        <v>0.154111904842229</v>
      </c>
      <c r="BA10" s="17">
        <v>0.15157618110872401</v>
      </c>
      <c r="BB10" s="17">
        <v>0.14952555097384401</v>
      </c>
      <c r="BC10" s="17"/>
      <c r="BD10" s="17">
        <v>0.141471887271061</v>
      </c>
      <c r="BE10" s="17">
        <v>0.165097471722216</v>
      </c>
    </row>
    <row r="11" spans="2:57" ht="43.5" x14ac:dyDescent="0.35">
      <c r="B11" s="18" t="s">
        <v>374</v>
      </c>
      <c r="C11" s="17">
        <v>0.53188347780215395</v>
      </c>
      <c r="D11" s="17">
        <v>0.48698604445198002</v>
      </c>
      <c r="E11" s="17">
        <v>0.558557969924246</v>
      </c>
      <c r="F11" s="17"/>
      <c r="G11" s="17">
        <v>0.50798406551418296</v>
      </c>
      <c r="H11" s="17">
        <v>0.38789532778390601</v>
      </c>
      <c r="I11" s="17">
        <v>0.49444166435007603</v>
      </c>
      <c r="J11" s="17">
        <v>0.606229649822005</v>
      </c>
      <c r="K11" s="17">
        <v>0.73690898050351294</v>
      </c>
      <c r="L11" s="17">
        <v>0.72331817709167701</v>
      </c>
      <c r="M11" s="17"/>
      <c r="N11" s="17">
        <v>0.53657909406291704</v>
      </c>
      <c r="O11" s="17">
        <v>0.52767446544977503</v>
      </c>
      <c r="P11" s="17">
        <v>0.51706604923472199</v>
      </c>
      <c r="Q11" s="17">
        <v>0.51940673814331295</v>
      </c>
      <c r="R11" s="17"/>
      <c r="S11" s="17">
        <v>0.46666666666666701</v>
      </c>
      <c r="T11" s="17">
        <v>0.51428571428571401</v>
      </c>
      <c r="U11" s="17">
        <v>0.67647058823529405</v>
      </c>
      <c r="V11" s="17">
        <v>0.46031746031746001</v>
      </c>
      <c r="W11" s="17">
        <v>0.62711864406779705</v>
      </c>
      <c r="X11" s="17">
        <v>0.443037974683544</v>
      </c>
      <c r="Y11" s="17">
        <v>0.54285714285714304</v>
      </c>
      <c r="Z11" s="17">
        <v>0.62790697674418605</v>
      </c>
      <c r="AA11" s="17">
        <v>0.54444444444444395</v>
      </c>
      <c r="AB11" s="17"/>
      <c r="AC11" s="17">
        <v>0.614858115784915</v>
      </c>
      <c r="AD11" s="17">
        <v>0.501826911185971</v>
      </c>
      <c r="AE11" s="17">
        <v>0.45819675194541798</v>
      </c>
      <c r="AF11" s="17"/>
      <c r="AG11" s="17">
        <v>0.53822413318546602</v>
      </c>
      <c r="AH11" s="17">
        <v>0.54474390008066298</v>
      </c>
      <c r="AI11" s="17">
        <v>0.48663967697403798</v>
      </c>
      <c r="AJ11" s="17">
        <v>0.39246902056161198</v>
      </c>
      <c r="AK11" s="17">
        <v>0.49348262694085099</v>
      </c>
      <c r="AL11" s="17"/>
      <c r="AM11" s="17">
        <v>0.44587889482458498</v>
      </c>
      <c r="AN11" s="17">
        <v>0.586461878363987</v>
      </c>
      <c r="AO11" s="17">
        <v>0.55748669018631702</v>
      </c>
      <c r="AP11" s="17">
        <v>0.47422999839670199</v>
      </c>
      <c r="AQ11" s="17">
        <v>0.48659099546295598</v>
      </c>
      <c r="AR11" s="17"/>
      <c r="AS11" s="17">
        <v>0.53959982309817101</v>
      </c>
      <c r="AT11" s="17">
        <v>0.47731474101871701</v>
      </c>
      <c r="AU11" s="17">
        <v>0.67081075599518503</v>
      </c>
      <c r="AV11" s="17">
        <v>0.44943947734394302</v>
      </c>
      <c r="AW11" s="17"/>
      <c r="AX11" s="17">
        <v>0.53541905289375202</v>
      </c>
      <c r="AY11" s="17"/>
      <c r="AZ11" s="17">
        <v>0.49713837309986197</v>
      </c>
      <c r="BA11" s="17">
        <v>0.47511140946735297</v>
      </c>
      <c r="BB11" s="17">
        <v>0.63164034722555995</v>
      </c>
      <c r="BC11" s="17"/>
      <c r="BD11" s="17">
        <v>0.57465536854683996</v>
      </c>
      <c r="BE11" s="17">
        <v>0.46228834632506799</v>
      </c>
    </row>
    <row r="12" spans="2:57" ht="87" x14ac:dyDescent="0.35">
      <c r="B12" s="18" t="s">
        <v>375</v>
      </c>
      <c r="C12" s="17">
        <v>0.25926853415553103</v>
      </c>
      <c r="D12" s="17">
        <v>0.27526467576161301</v>
      </c>
      <c r="E12" s="17">
        <v>0.25108015641852399</v>
      </c>
      <c r="F12" s="17"/>
      <c r="G12" s="17">
        <v>0.30155941902447703</v>
      </c>
      <c r="H12" s="17">
        <v>0.340685885840389</v>
      </c>
      <c r="I12" s="17">
        <v>0.28755607491864899</v>
      </c>
      <c r="J12" s="17">
        <v>0.192573349156757</v>
      </c>
      <c r="K12" s="17">
        <v>0.134488295315707</v>
      </c>
      <c r="L12" s="17">
        <v>0.16456008347804801</v>
      </c>
      <c r="M12" s="17"/>
      <c r="N12" s="17">
        <v>0.26910149630501201</v>
      </c>
      <c r="O12" s="17">
        <v>0.28142534037304101</v>
      </c>
      <c r="P12" s="17">
        <v>0.25196138376954103</v>
      </c>
      <c r="Q12" s="17">
        <v>0.179698980595418</v>
      </c>
      <c r="R12" s="17"/>
      <c r="S12" s="17">
        <v>0.3</v>
      </c>
      <c r="T12" s="17">
        <v>0.27619047619047599</v>
      </c>
      <c r="U12" s="17">
        <v>0.20588235294117599</v>
      </c>
      <c r="V12" s="17">
        <v>0.26984126984126999</v>
      </c>
      <c r="W12" s="17">
        <v>0.152542372881356</v>
      </c>
      <c r="X12" s="17">
        <v>0.354430379746835</v>
      </c>
      <c r="Y12" s="17">
        <v>0.27142857142857102</v>
      </c>
      <c r="Z12" s="17">
        <v>0.186046511627907</v>
      </c>
      <c r="AA12" s="17">
        <v>0.233333333333333</v>
      </c>
      <c r="AB12" s="17"/>
      <c r="AC12" s="17">
        <v>0.14664295068469599</v>
      </c>
      <c r="AD12" s="17">
        <v>0.30354885241656498</v>
      </c>
      <c r="AE12" s="17">
        <v>0.35961944842209198</v>
      </c>
      <c r="AF12" s="17"/>
      <c r="AG12" s="17">
        <v>0.23032681585914599</v>
      </c>
      <c r="AH12" s="17">
        <v>0.27734964067628098</v>
      </c>
      <c r="AI12" s="17">
        <v>0.23802044660859101</v>
      </c>
      <c r="AJ12" s="17">
        <v>0.21919825984191299</v>
      </c>
      <c r="AK12" s="17">
        <v>0.29075412887118401</v>
      </c>
      <c r="AL12" s="17"/>
      <c r="AM12" s="17">
        <v>0.30292777903467299</v>
      </c>
      <c r="AN12" s="17">
        <v>0.21689189741119699</v>
      </c>
      <c r="AO12" s="17">
        <v>0.23889465133165899</v>
      </c>
      <c r="AP12" s="17">
        <v>0.29109045906557202</v>
      </c>
      <c r="AQ12" s="17">
        <v>0.37943269997178902</v>
      </c>
      <c r="AR12" s="17"/>
      <c r="AS12" s="17">
        <v>0.25155593601224402</v>
      </c>
      <c r="AT12" s="17">
        <v>0.28946778097744302</v>
      </c>
      <c r="AU12" s="17">
        <v>0.19124153669972699</v>
      </c>
      <c r="AV12" s="17">
        <v>0.29834782297099299</v>
      </c>
      <c r="AW12" s="17"/>
      <c r="AX12" s="17">
        <v>0.26681863135797901</v>
      </c>
      <c r="AY12" s="17"/>
      <c r="AZ12" s="17">
        <v>0.27935450708352699</v>
      </c>
      <c r="BA12" s="17">
        <v>0.30779634571264403</v>
      </c>
      <c r="BB12" s="17">
        <v>0.18956348445781501</v>
      </c>
      <c r="BC12" s="17"/>
      <c r="BD12" s="17">
        <v>0.23198647405532899</v>
      </c>
      <c r="BE12" s="17">
        <v>0.30761862960633302</v>
      </c>
    </row>
    <row r="13" spans="2:57" ht="29" x14ac:dyDescent="0.35">
      <c r="B13" s="18" t="s">
        <v>376</v>
      </c>
      <c r="C13" s="17">
        <v>1.4366807718398499E-2</v>
      </c>
      <c r="D13" s="17">
        <v>7.9949674613992994E-3</v>
      </c>
      <c r="E13" s="17">
        <v>1.5710611351483099E-2</v>
      </c>
      <c r="F13" s="17"/>
      <c r="G13" s="17">
        <v>1.3961081970439999E-2</v>
      </c>
      <c r="H13" s="17">
        <v>1.56006538681547E-2</v>
      </c>
      <c r="I13" s="17">
        <v>1.17495902932343E-2</v>
      </c>
      <c r="J13" s="17">
        <v>3.2871635741233397E-2</v>
      </c>
      <c r="K13" s="17">
        <v>0</v>
      </c>
      <c r="L13" s="17">
        <v>0</v>
      </c>
      <c r="M13" s="17"/>
      <c r="N13" s="17">
        <v>1.4457632369432601E-2</v>
      </c>
      <c r="O13" s="17">
        <v>1.78286299161231E-2</v>
      </c>
      <c r="P13" s="17">
        <v>9.0988338879260892E-3</v>
      </c>
      <c r="Q13" s="17">
        <v>1.38538355008101E-2</v>
      </c>
      <c r="R13" s="17"/>
      <c r="S13" s="17">
        <v>2.5000000000000001E-2</v>
      </c>
      <c r="T13" s="17">
        <v>1.9047619047619001E-2</v>
      </c>
      <c r="U13" s="17">
        <v>0</v>
      </c>
      <c r="V13" s="17">
        <v>1.58730158730159E-2</v>
      </c>
      <c r="W13" s="17">
        <v>1.6949152542372899E-2</v>
      </c>
      <c r="X13" s="17">
        <v>1.26582278481013E-2</v>
      </c>
      <c r="Y13" s="17">
        <v>2.8571428571428598E-2</v>
      </c>
      <c r="Z13" s="17">
        <v>0</v>
      </c>
      <c r="AA13" s="17">
        <v>0</v>
      </c>
      <c r="AB13" s="17"/>
      <c r="AC13" s="17">
        <v>1.02022596269559E-2</v>
      </c>
      <c r="AD13" s="17">
        <v>1.6231418436944801E-2</v>
      </c>
      <c r="AE13" s="17">
        <v>1.19949761377556E-2</v>
      </c>
      <c r="AF13" s="17"/>
      <c r="AG13" s="17">
        <v>2.2492341588813001E-2</v>
      </c>
      <c r="AH13" s="17">
        <v>1.05985672177495E-2</v>
      </c>
      <c r="AI13" s="17">
        <v>0</v>
      </c>
      <c r="AJ13" s="17">
        <v>0</v>
      </c>
      <c r="AK13" s="17">
        <v>0</v>
      </c>
      <c r="AL13" s="17"/>
      <c r="AM13" s="17">
        <v>0</v>
      </c>
      <c r="AN13" s="17">
        <v>8.3555841188810692E-3</v>
      </c>
      <c r="AO13" s="17">
        <v>1.8442261542119399E-2</v>
      </c>
      <c r="AP13" s="17">
        <v>1.17443021929639E-2</v>
      </c>
      <c r="AQ13" s="17">
        <v>0</v>
      </c>
      <c r="AR13" s="17"/>
      <c r="AS13" s="17">
        <v>1.04703580561553E-2</v>
      </c>
      <c r="AT13" s="17">
        <v>8.4902499729544705E-3</v>
      </c>
      <c r="AU13" s="17">
        <v>2.5908930265812501E-2</v>
      </c>
      <c r="AV13" s="17">
        <v>1.85018766356875E-2</v>
      </c>
      <c r="AW13" s="17"/>
      <c r="AX13" s="17">
        <v>1.43799768678397E-2</v>
      </c>
      <c r="AY13" s="17"/>
      <c r="AZ13" s="17">
        <v>1.84076588938311E-2</v>
      </c>
      <c r="BA13" s="17">
        <v>7.3910109382320198E-3</v>
      </c>
      <c r="BB13" s="17">
        <v>1.0275918916052401E-2</v>
      </c>
      <c r="BC13" s="17"/>
      <c r="BD13" s="17">
        <v>9.6007596120034604E-3</v>
      </c>
      <c r="BE13" s="17">
        <v>9.6945170428046901E-3</v>
      </c>
    </row>
    <row r="14" spans="2:57" x14ac:dyDescent="0.35">
      <c r="B14" s="18" t="s">
        <v>81</v>
      </c>
      <c r="C14" s="19">
        <v>9.8845640171031108E-3</v>
      </c>
      <c r="D14" s="19">
        <v>1.53444738767091E-2</v>
      </c>
      <c r="E14" s="19">
        <v>6.7200333892529799E-3</v>
      </c>
      <c r="F14" s="19"/>
      <c r="G14" s="19">
        <v>1.54645831057181E-2</v>
      </c>
      <c r="H14" s="19">
        <v>9.7237427913194792E-3</v>
      </c>
      <c r="I14" s="19">
        <v>1.06835437789896E-2</v>
      </c>
      <c r="J14" s="19">
        <v>0</v>
      </c>
      <c r="K14" s="19">
        <v>1.02687201449873E-2</v>
      </c>
      <c r="L14" s="19">
        <v>2.6998914854810301E-2</v>
      </c>
      <c r="M14" s="19"/>
      <c r="N14" s="19">
        <v>1.14062809016094E-2</v>
      </c>
      <c r="O14" s="19">
        <v>5.4041048901368799E-3</v>
      </c>
      <c r="P14" s="19">
        <v>0</v>
      </c>
      <c r="Q14" s="19">
        <v>2.87939876266044E-2</v>
      </c>
      <c r="R14" s="19"/>
      <c r="S14" s="19">
        <v>0</v>
      </c>
      <c r="T14" s="19">
        <v>9.5238095238095195E-3</v>
      </c>
      <c r="U14" s="19">
        <v>0</v>
      </c>
      <c r="V14" s="19">
        <v>0</v>
      </c>
      <c r="W14" s="19">
        <v>0</v>
      </c>
      <c r="X14" s="19">
        <v>3.7974683544303799E-2</v>
      </c>
      <c r="Y14" s="19">
        <v>0</v>
      </c>
      <c r="Z14" s="19">
        <v>0</v>
      </c>
      <c r="AA14" s="19">
        <v>3.3333333333333298E-2</v>
      </c>
      <c r="AB14" s="19"/>
      <c r="AC14" s="19">
        <v>1.37811165901523E-2</v>
      </c>
      <c r="AD14" s="19">
        <v>8.1282914418211102E-3</v>
      </c>
      <c r="AE14" s="19">
        <v>1.19949761377556E-2</v>
      </c>
      <c r="AF14" s="19"/>
      <c r="AG14" s="19">
        <v>1.23312417079138E-2</v>
      </c>
      <c r="AH14" s="19">
        <v>3.4638096987433301E-3</v>
      </c>
      <c r="AI14" s="19">
        <v>2.0196575078167599E-2</v>
      </c>
      <c r="AJ14" s="19">
        <v>0.20363788954449299</v>
      </c>
      <c r="AK14" s="19">
        <v>0</v>
      </c>
      <c r="AL14" s="19"/>
      <c r="AM14" s="19">
        <v>1.5854935204331601E-2</v>
      </c>
      <c r="AN14" s="19">
        <v>2.3591293966227899E-2</v>
      </c>
      <c r="AO14" s="19">
        <v>1.17371368989709E-2</v>
      </c>
      <c r="AP14" s="19">
        <v>0</v>
      </c>
      <c r="AQ14" s="19">
        <v>0</v>
      </c>
      <c r="AR14" s="19"/>
      <c r="AS14" s="19">
        <v>1.0774624871462401E-2</v>
      </c>
      <c r="AT14" s="19">
        <v>8.0259999645130795E-3</v>
      </c>
      <c r="AU14" s="19">
        <v>1.27326951566015E-2</v>
      </c>
      <c r="AV14" s="19">
        <v>8.6501363318047999E-3</v>
      </c>
      <c r="AW14" s="19"/>
      <c r="AX14" s="19">
        <v>8.8141724547071403E-3</v>
      </c>
      <c r="AY14" s="19"/>
      <c r="AZ14" s="19">
        <v>9.34415055939611E-3</v>
      </c>
      <c r="BA14" s="19">
        <v>7.1465627311722299E-3</v>
      </c>
      <c r="BB14" s="19">
        <v>9.6960865007265796E-3</v>
      </c>
      <c r="BC14" s="19"/>
      <c r="BD14" s="19">
        <v>9.8593974074582796E-3</v>
      </c>
      <c r="BE14" s="19">
        <v>9.3257475268497102E-3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3.39177423321224E-2</v>
      </c>
      <c r="D9" s="17">
        <v>3.4162979319642198E-2</v>
      </c>
      <c r="E9" s="17">
        <v>3.39329944301235E-2</v>
      </c>
      <c r="F9" s="17"/>
      <c r="G9" s="17">
        <v>4.3312095014871203E-2</v>
      </c>
      <c r="H9" s="17">
        <v>3.5425969647473597E-2</v>
      </c>
      <c r="I9" s="17">
        <v>4.8709896328751001E-2</v>
      </c>
      <c r="J9" s="17">
        <v>3.4273939520041201E-2</v>
      </c>
      <c r="K9" s="17">
        <v>9.3134903640582807E-3</v>
      </c>
      <c r="L9" s="17">
        <v>0</v>
      </c>
      <c r="M9" s="17"/>
      <c r="N9" s="17">
        <v>2.13856397579801E-2</v>
      </c>
      <c r="O9" s="17">
        <v>3.5326288264371501E-2</v>
      </c>
      <c r="P9" s="17">
        <v>6.1226570788917398E-2</v>
      </c>
      <c r="Q9" s="17">
        <v>5.7700753641979498E-2</v>
      </c>
      <c r="R9" s="17"/>
      <c r="S9" s="17">
        <v>4.1666666666666699E-2</v>
      </c>
      <c r="T9" s="17">
        <v>2.8571428571428598E-2</v>
      </c>
      <c r="U9" s="17">
        <v>0</v>
      </c>
      <c r="V9" s="17">
        <v>4.7619047619047603E-2</v>
      </c>
      <c r="W9" s="17">
        <v>3.3898305084745797E-2</v>
      </c>
      <c r="X9" s="17">
        <v>6.3291139240506306E-2</v>
      </c>
      <c r="Y9" s="17">
        <v>4.2857142857142899E-2</v>
      </c>
      <c r="Z9" s="17">
        <v>4.6511627906976702E-2</v>
      </c>
      <c r="AA9" s="17">
        <v>1.1111111111111099E-2</v>
      </c>
      <c r="AB9" s="17"/>
      <c r="AC9" s="17">
        <v>3.6346659327867903E-2</v>
      </c>
      <c r="AD9" s="17">
        <v>3.28730594451234E-2</v>
      </c>
      <c r="AE9" s="17">
        <v>1.17322290414048E-2</v>
      </c>
      <c r="AF9" s="17"/>
      <c r="AG9" s="17">
        <v>5.7106875342739602E-2</v>
      </c>
      <c r="AH9" s="17">
        <v>1.6297487561074901E-2</v>
      </c>
      <c r="AI9" s="17">
        <v>3.4046903471416097E-2</v>
      </c>
      <c r="AJ9" s="17">
        <v>0.18469483005198201</v>
      </c>
      <c r="AK9" s="17">
        <v>0</v>
      </c>
      <c r="AL9" s="17"/>
      <c r="AM9" s="17">
        <v>8.3469632853419601E-2</v>
      </c>
      <c r="AN9" s="17">
        <v>8.3555841188810692E-3</v>
      </c>
      <c r="AO9" s="17">
        <v>2.6756311364370299E-2</v>
      </c>
      <c r="AP9" s="17">
        <v>3.0782504934676099E-2</v>
      </c>
      <c r="AQ9" s="17">
        <v>8.1422461291404499E-2</v>
      </c>
      <c r="AR9" s="17"/>
      <c r="AS9" s="17">
        <v>4.2298287078403697E-2</v>
      </c>
      <c r="AT9" s="17">
        <v>2.3995122170696999E-2</v>
      </c>
      <c r="AU9" s="17">
        <v>2.6393919313201501E-2</v>
      </c>
      <c r="AV9" s="17">
        <v>5.3138317086460503E-2</v>
      </c>
      <c r="AW9" s="17"/>
      <c r="AX9" s="17">
        <v>3.04177804482684E-2</v>
      </c>
      <c r="AY9" s="17"/>
      <c r="AZ9" s="17">
        <v>5.01002285146269E-2</v>
      </c>
      <c r="BA9" s="17">
        <v>1.96642292075139E-2</v>
      </c>
      <c r="BB9" s="17">
        <v>3.34923437225816E-2</v>
      </c>
      <c r="BC9" s="17"/>
      <c r="BD9" s="17">
        <v>3.8954584414146502E-2</v>
      </c>
      <c r="BE9" s="17">
        <v>3.1742076936741803E-2</v>
      </c>
    </row>
    <row r="10" spans="2:57" ht="29" x14ac:dyDescent="0.35">
      <c r="B10" s="18" t="s">
        <v>373</v>
      </c>
      <c r="C10" s="17">
        <v>0.107254659722514</v>
      </c>
      <c r="D10" s="17">
        <v>0.14336793800597999</v>
      </c>
      <c r="E10" s="17">
        <v>8.6520516990532106E-2</v>
      </c>
      <c r="F10" s="17"/>
      <c r="G10" s="17">
        <v>0.16903037130141599</v>
      </c>
      <c r="H10" s="17">
        <v>0.131962313799458</v>
      </c>
      <c r="I10" s="17">
        <v>0.14221207607575501</v>
      </c>
      <c r="J10" s="17">
        <v>6.0485754971440202E-2</v>
      </c>
      <c r="K10" s="17">
        <v>2.79547519360758E-2</v>
      </c>
      <c r="L10" s="17">
        <v>5.2034705785823601E-2</v>
      </c>
      <c r="M10" s="17"/>
      <c r="N10" s="17">
        <v>0.112430333582153</v>
      </c>
      <c r="O10" s="17">
        <v>0.100127804278897</v>
      </c>
      <c r="P10" s="17">
        <v>6.8482151555931306E-2</v>
      </c>
      <c r="Q10" s="17">
        <v>0.14541870461780501</v>
      </c>
      <c r="R10" s="17"/>
      <c r="S10" s="17">
        <v>0.16666666666666699</v>
      </c>
      <c r="T10" s="17">
        <v>7.6190476190476197E-2</v>
      </c>
      <c r="U10" s="17">
        <v>5.8823529411764698E-2</v>
      </c>
      <c r="V10" s="17">
        <v>0.14285714285714299</v>
      </c>
      <c r="W10" s="17">
        <v>0.101694915254237</v>
      </c>
      <c r="X10" s="17">
        <v>0.10126582278481</v>
      </c>
      <c r="Y10" s="17">
        <v>0.128571428571429</v>
      </c>
      <c r="Z10" s="17">
        <v>6.9767441860465101E-2</v>
      </c>
      <c r="AA10" s="17">
        <v>8.8888888888888906E-2</v>
      </c>
      <c r="AB10" s="17"/>
      <c r="AC10" s="17">
        <v>0.126612795962079</v>
      </c>
      <c r="AD10" s="17">
        <v>0.101937204530161</v>
      </c>
      <c r="AE10" s="17">
        <v>9.0837872692746097E-2</v>
      </c>
      <c r="AF10" s="17"/>
      <c r="AG10" s="17">
        <v>0.104450922881813</v>
      </c>
      <c r="AH10" s="17">
        <v>0.10466956595236</v>
      </c>
      <c r="AI10" s="17">
        <v>0.14664323864895401</v>
      </c>
      <c r="AJ10" s="17">
        <v>0</v>
      </c>
      <c r="AK10" s="17">
        <v>0.110928376678726</v>
      </c>
      <c r="AL10" s="17"/>
      <c r="AM10" s="17">
        <v>8.7106108503788401E-2</v>
      </c>
      <c r="AN10" s="17">
        <v>6.7521516234252094E-2</v>
      </c>
      <c r="AO10" s="17">
        <v>0.106636609067738</v>
      </c>
      <c r="AP10" s="17">
        <v>0.13336929548680901</v>
      </c>
      <c r="AQ10" s="17">
        <v>0.168578623756336</v>
      </c>
      <c r="AR10" s="17"/>
      <c r="AS10" s="17">
        <v>0.10834093782029799</v>
      </c>
      <c r="AT10" s="17">
        <v>0.12802045730582001</v>
      </c>
      <c r="AU10" s="17">
        <v>3.81098577964624E-2</v>
      </c>
      <c r="AV10" s="17">
        <v>0.15464566212295699</v>
      </c>
      <c r="AW10" s="17"/>
      <c r="AX10" s="17">
        <v>0.111125013341537</v>
      </c>
      <c r="AY10" s="17"/>
      <c r="AZ10" s="17">
        <v>0.146189178893986</v>
      </c>
      <c r="BA10" s="17">
        <v>0.12095176935147001</v>
      </c>
      <c r="BB10" s="17">
        <v>5.66331435738852E-2</v>
      </c>
      <c r="BC10" s="17"/>
      <c r="BD10" s="17">
        <v>0.114517392639569</v>
      </c>
      <c r="BE10" s="17">
        <v>0.10891940316599701</v>
      </c>
    </row>
    <row r="11" spans="2:57" ht="43.5" x14ac:dyDescent="0.35">
      <c r="B11" s="18" t="s">
        <v>374</v>
      </c>
      <c r="C11" s="17">
        <v>0.509478145789935</v>
      </c>
      <c r="D11" s="17">
        <v>0.39684457100179998</v>
      </c>
      <c r="E11" s="17">
        <v>0.57341226806693102</v>
      </c>
      <c r="F11" s="17"/>
      <c r="G11" s="17">
        <v>0.459711086982726</v>
      </c>
      <c r="H11" s="17">
        <v>0.42076863189250802</v>
      </c>
      <c r="I11" s="17">
        <v>0.441597377207541</v>
      </c>
      <c r="J11" s="17">
        <v>0.60852470348482202</v>
      </c>
      <c r="K11" s="17">
        <v>0.66384611931349902</v>
      </c>
      <c r="L11" s="17">
        <v>0.66716760998499502</v>
      </c>
      <c r="M11" s="17"/>
      <c r="N11" s="17">
        <v>0.51325357991561904</v>
      </c>
      <c r="O11" s="17">
        <v>0.50181647275290198</v>
      </c>
      <c r="P11" s="17">
        <v>0.53212590406283899</v>
      </c>
      <c r="Q11" s="17">
        <v>0.47367050910923503</v>
      </c>
      <c r="R11" s="17"/>
      <c r="S11" s="17">
        <v>0.46666666666666701</v>
      </c>
      <c r="T11" s="17">
        <v>0.52380952380952395</v>
      </c>
      <c r="U11" s="17">
        <v>0.64705882352941202</v>
      </c>
      <c r="V11" s="17">
        <v>0.46031746031746001</v>
      </c>
      <c r="W11" s="17">
        <v>0.49152542372881403</v>
      </c>
      <c r="X11" s="17">
        <v>0.518987341772152</v>
      </c>
      <c r="Y11" s="17">
        <v>0.42857142857142899</v>
      </c>
      <c r="Z11" s="17">
        <v>0.44186046511627902</v>
      </c>
      <c r="AA11" s="17">
        <v>0.56666666666666698</v>
      </c>
      <c r="AB11" s="17"/>
      <c r="AC11" s="17">
        <v>0.55527745278302199</v>
      </c>
      <c r="AD11" s="17">
        <v>0.48737085866653701</v>
      </c>
      <c r="AE11" s="17">
        <v>0.45418067099056197</v>
      </c>
      <c r="AF11" s="17"/>
      <c r="AG11" s="17">
        <v>0.47658956376522899</v>
      </c>
      <c r="AH11" s="17">
        <v>0.53342417845784096</v>
      </c>
      <c r="AI11" s="17">
        <v>0.45827584175830299</v>
      </c>
      <c r="AJ11" s="17">
        <v>0.18883113101711901</v>
      </c>
      <c r="AK11" s="17">
        <v>0.53948163312940201</v>
      </c>
      <c r="AL11" s="17"/>
      <c r="AM11" s="17">
        <v>0.39063576308049203</v>
      </c>
      <c r="AN11" s="17">
        <v>0.58716460228325695</v>
      </c>
      <c r="AO11" s="17">
        <v>0.53403421985431399</v>
      </c>
      <c r="AP11" s="17">
        <v>0.51204884889701197</v>
      </c>
      <c r="AQ11" s="17">
        <v>0.215631143696695</v>
      </c>
      <c r="AR11" s="17"/>
      <c r="AS11" s="17">
        <v>0.52680563878342501</v>
      </c>
      <c r="AT11" s="17">
        <v>0.50243402863629005</v>
      </c>
      <c r="AU11" s="17">
        <v>0.57582507770047298</v>
      </c>
      <c r="AV11" s="17">
        <v>0.40219756768519099</v>
      </c>
      <c r="AW11" s="17"/>
      <c r="AX11" s="17">
        <v>0.51072731253961401</v>
      </c>
      <c r="AY11" s="17"/>
      <c r="AZ11" s="17">
        <v>0.43388719487807398</v>
      </c>
      <c r="BA11" s="17">
        <v>0.48031650177905599</v>
      </c>
      <c r="BB11" s="17">
        <v>0.62038228748611202</v>
      </c>
      <c r="BC11" s="17"/>
      <c r="BD11" s="17">
        <v>0.492897685097617</v>
      </c>
      <c r="BE11" s="17">
        <v>0.49733196719689399</v>
      </c>
    </row>
    <row r="12" spans="2:57" ht="87" x14ac:dyDescent="0.35">
      <c r="B12" s="18" t="s">
        <v>375</v>
      </c>
      <c r="C12" s="17">
        <v>0.253918271744628</v>
      </c>
      <c r="D12" s="17">
        <v>0.32199300544023901</v>
      </c>
      <c r="E12" s="17">
        <v>0.215076995542275</v>
      </c>
      <c r="F12" s="17"/>
      <c r="G12" s="17">
        <v>0.22813717181825399</v>
      </c>
      <c r="H12" s="17">
        <v>0.278243045772334</v>
      </c>
      <c r="I12" s="17">
        <v>0.27885941063922998</v>
      </c>
      <c r="J12" s="17">
        <v>0.23428535114281801</v>
      </c>
      <c r="K12" s="17">
        <v>0.24515396320910801</v>
      </c>
      <c r="L12" s="17">
        <v>0.14158733255255099</v>
      </c>
      <c r="M12" s="17"/>
      <c r="N12" s="17">
        <v>0.25741849806603101</v>
      </c>
      <c r="O12" s="17">
        <v>0.27730612831029</v>
      </c>
      <c r="P12" s="17">
        <v>0.23826364512684001</v>
      </c>
      <c r="Q12" s="17">
        <v>0.20261035264788499</v>
      </c>
      <c r="R12" s="17"/>
      <c r="S12" s="17">
        <v>0.27500000000000002</v>
      </c>
      <c r="T12" s="17">
        <v>0.25714285714285701</v>
      </c>
      <c r="U12" s="17">
        <v>0.20588235294117599</v>
      </c>
      <c r="V12" s="17">
        <v>0.28571428571428598</v>
      </c>
      <c r="W12" s="17">
        <v>0.23728813559322001</v>
      </c>
      <c r="X12" s="17">
        <v>0.215189873417722</v>
      </c>
      <c r="Y12" s="17">
        <v>0.22857142857142901</v>
      </c>
      <c r="Z12" s="17">
        <v>0.39534883720930197</v>
      </c>
      <c r="AA12" s="17">
        <v>0.24444444444444399</v>
      </c>
      <c r="AB12" s="17"/>
      <c r="AC12" s="17">
        <v>0.202810193839288</v>
      </c>
      <c r="AD12" s="17">
        <v>0.26675442143133998</v>
      </c>
      <c r="AE12" s="17">
        <v>0.36616831383640502</v>
      </c>
      <c r="AF12" s="17"/>
      <c r="AG12" s="17">
        <v>0.26038405071825999</v>
      </c>
      <c r="AH12" s="17">
        <v>0.24869525421691999</v>
      </c>
      <c r="AI12" s="17">
        <v>0.23794656246416401</v>
      </c>
      <c r="AJ12" s="17">
        <v>0.42283614938640601</v>
      </c>
      <c r="AK12" s="17">
        <v>0.30433875437958702</v>
      </c>
      <c r="AL12" s="17"/>
      <c r="AM12" s="17">
        <v>0.28424893883481001</v>
      </c>
      <c r="AN12" s="17">
        <v>0.18619252665837399</v>
      </c>
      <c r="AO12" s="17">
        <v>0.25355144850490102</v>
      </c>
      <c r="AP12" s="17">
        <v>0.251632648112595</v>
      </c>
      <c r="AQ12" s="17">
        <v>0.443899996748718</v>
      </c>
      <c r="AR12" s="17"/>
      <c r="AS12" s="17">
        <v>0.20208916379561101</v>
      </c>
      <c r="AT12" s="17">
        <v>0.246011653994651</v>
      </c>
      <c r="AU12" s="17">
        <v>0.28587425069521999</v>
      </c>
      <c r="AV12" s="17">
        <v>0.31695463890231601</v>
      </c>
      <c r="AW12" s="17"/>
      <c r="AX12" s="17">
        <v>0.24390422100019399</v>
      </c>
      <c r="AY12" s="17"/>
      <c r="AZ12" s="17">
        <v>0.26245766802731701</v>
      </c>
      <c r="BA12" s="17">
        <v>0.26486535241895598</v>
      </c>
      <c r="BB12" s="17">
        <v>0.23874651522679499</v>
      </c>
      <c r="BC12" s="17"/>
      <c r="BD12" s="17">
        <v>0.22983079037993001</v>
      </c>
      <c r="BE12" s="17">
        <v>0.28827107959394199</v>
      </c>
    </row>
    <row r="13" spans="2:57" ht="29" x14ac:dyDescent="0.35">
      <c r="B13" s="18" t="s">
        <v>376</v>
      </c>
      <c r="C13" s="17">
        <v>7.5484436509339406E-2</v>
      </c>
      <c r="D13" s="17">
        <v>8.8287032355629999E-2</v>
      </c>
      <c r="E13" s="17">
        <v>6.8310070209481794E-2</v>
      </c>
      <c r="F13" s="17"/>
      <c r="G13" s="17">
        <v>8.4344691777014397E-2</v>
      </c>
      <c r="H13" s="17">
        <v>0.103314341554937</v>
      </c>
      <c r="I13" s="17">
        <v>6.6943173391268193E-2</v>
      </c>
      <c r="J13" s="17">
        <v>5.3360839192498503E-2</v>
      </c>
      <c r="K13" s="17">
        <v>4.3462955032272002E-2</v>
      </c>
      <c r="L13" s="17">
        <v>0.112211436821819</v>
      </c>
      <c r="M13" s="17"/>
      <c r="N13" s="17">
        <v>8.1521750502070098E-2</v>
      </c>
      <c r="O13" s="17">
        <v>6.7853852936433506E-2</v>
      </c>
      <c r="P13" s="17">
        <v>9.0802894577546395E-2</v>
      </c>
      <c r="Q13" s="17">
        <v>4.5788339986861201E-2</v>
      </c>
      <c r="R13" s="17"/>
      <c r="S13" s="17">
        <v>3.3333333333333298E-2</v>
      </c>
      <c r="T13" s="17">
        <v>7.6190476190476197E-2</v>
      </c>
      <c r="U13" s="17">
        <v>8.8235294117647106E-2</v>
      </c>
      <c r="V13" s="17">
        <v>6.3492063492063502E-2</v>
      </c>
      <c r="W13" s="17">
        <v>0.11864406779661001</v>
      </c>
      <c r="X13" s="17">
        <v>5.0632911392405097E-2</v>
      </c>
      <c r="Y13" s="17">
        <v>0.17142857142857101</v>
      </c>
      <c r="Z13" s="17">
        <v>4.6511627906976702E-2</v>
      </c>
      <c r="AA13" s="17">
        <v>5.5555555555555601E-2</v>
      </c>
      <c r="AB13" s="17"/>
      <c r="AC13" s="17">
        <v>5.5978710709290398E-2</v>
      </c>
      <c r="AD13" s="17">
        <v>9.2103023074430496E-2</v>
      </c>
      <c r="AE13" s="17">
        <v>5.1161973164074698E-2</v>
      </c>
      <c r="AF13" s="17"/>
      <c r="AG13" s="17">
        <v>8.1006555416635595E-2</v>
      </c>
      <c r="AH13" s="17">
        <v>7.9349098315383199E-2</v>
      </c>
      <c r="AI13" s="17">
        <v>0.102890878578995</v>
      </c>
      <c r="AJ13" s="17">
        <v>0</v>
      </c>
      <c r="AK13" s="17">
        <v>2.2625617906142401E-2</v>
      </c>
      <c r="AL13" s="17"/>
      <c r="AM13" s="17">
        <v>8.3470618599339394E-2</v>
      </c>
      <c r="AN13" s="17">
        <v>0.11951101628798</v>
      </c>
      <c r="AO13" s="17">
        <v>5.9966663352192702E-2</v>
      </c>
      <c r="AP13" s="17">
        <v>6.7189020238247396E-2</v>
      </c>
      <c r="AQ13" s="17">
        <v>9.0467774506845802E-2</v>
      </c>
      <c r="AR13" s="17"/>
      <c r="AS13" s="17">
        <v>8.6847674676653094E-2</v>
      </c>
      <c r="AT13" s="17">
        <v>8.7879762626122501E-2</v>
      </c>
      <c r="AU13" s="17">
        <v>6.1064199338041698E-2</v>
      </c>
      <c r="AV13" s="17">
        <v>4.7302884384452397E-2</v>
      </c>
      <c r="AW13" s="17"/>
      <c r="AX13" s="17">
        <v>8.9845451512470795E-2</v>
      </c>
      <c r="AY13" s="17"/>
      <c r="AZ13" s="17">
        <v>8.4057237645835406E-2</v>
      </c>
      <c r="BA13" s="17">
        <v>9.1691446961271697E-2</v>
      </c>
      <c r="BB13" s="17">
        <v>4.10496234898996E-2</v>
      </c>
      <c r="BC13" s="17"/>
      <c r="BD13" s="17">
        <v>9.7174381216493397E-2</v>
      </c>
      <c r="BE13" s="17">
        <v>5.80344017924957E-2</v>
      </c>
    </row>
    <row r="14" spans="2:57" x14ac:dyDescent="0.35">
      <c r="B14" s="18" t="s">
        <v>81</v>
      </c>
      <c r="C14" s="19">
        <v>1.9946743901462002E-2</v>
      </c>
      <c r="D14" s="19">
        <v>1.53444738767091E-2</v>
      </c>
      <c r="E14" s="19">
        <v>2.2747154760657098E-2</v>
      </c>
      <c r="F14" s="19"/>
      <c r="G14" s="19">
        <v>1.54645831057181E-2</v>
      </c>
      <c r="H14" s="19">
        <v>3.0285697333290101E-2</v>
      </c>
      <c r="I14" s="19">
        <v>2.1678066357454898E-2</v>
      </c>
      <c r="J14" s="19">
        <v>9.0694116883801301E-3</v>
      </c>
      <c r="K14" s="19">
        <v>1.02687201449873E-2</v>
      </c>
      <c r="L14" s="19">
        <v>2.6998914854810301E-2</v>
      </c>
      <c r="M14" s="19"/>
      <c r="N14" s="19">
        <v>1.3990198176146299E-2</v>
      </c>
      <c r="O14" s="19">
        <v>1.7569453457106299E-2</v>
      </c>
      <c r="P14" s="19">
        <v>9.0988338879260892E-3</v>
      </c>
      <c r="Q14" s="19">
        <v>7.4811339996234003E-2</v>
      </c>
      <c r="R14" s="19"/>
      <c r="S14" s="19">
        <v>1.6666666666666701E-2</v>
      </c>
      <c r="T14" s="19">
        <v>3.8095238095238099E-2</v>
      </c>
      <c r="U14" s="19">
        <v>0</v>
      </c>
      <c r="V14" s="19">
        <v>0</v>
      </c>
      <c r="W14" s="19">
        <v>1.6949152542372899E-2</v>
      </c>
      <c r="X14" s="19">
        <v>5.0632911392405097E-2</v>
      </c>
      <c r="Y14" s="19">
        <v>0</v>
      </c>
      <c r="Z14" s="19">
        <v>0</v>
      </c>
      <c r="AA14" s="19">
        <v>3.3333333333333298E-2</v>
      </c>
      <c r="AB14" s="19"/>
      <c r="AC14" s="19">
        <v>2.29741873784533E-2</v>
      </c>
      <c r="AD14" s="19">
        <v>1.8961432852407901E-2</v>
      </c>
      <c r="AE14" s="19">
        <v>2.59189402748074E-2</v>
      </c>
      <c r="AF14" s="19"/>
      <c r="AG14" s="19">
        <v>2.04620318753224E-2</v>
      </c>
      <c r="AH14" s="19">
        <v>1.7564415496420599E-2</v>
      </c>
      <c r="AI14" s="19">
        <v>2.0196575078167599E-2</v>
      </c>
      <c r="AJ14" s="19">
        <v>0.20363788954449299</v>
      </c>
      <c r="AK14" s="19">
        <v>2.2625617906142401E-2</v>
      </c>
      <c r="AL14" s="19"/>
      <c r="AM14" s="19">
        <v>7.1068938128150905E-2</v>
      </c>
      <c r="AN14" s="19">
        <v>3.1254754417255899E-2</v>
      </c>
      <c r="AO14" s="19">
        <v>1.9054747856483499E-2</v>
      </c>
      <c r="AP14" s="19">
        <v>4.97768233066034E-3</v>
      </c>
      <c r="AQ14" s="19">
        <v>0</v>
      </c>
      <c r="AR14" s="19"/>
      <c r="AS14" s="19">
        <v>3.3618297845608901E-2</v>
      </c>
      <c r="AT14" s="19">
        <v>1.16589752664199E-2</v>
      </c>
      <c r="AU14" s="19">
        <v>1.27326951566015E-2</v>
      </c>
      <c r="AV14" s="19">
        <v>2.5760929818622502E-2</v>
      </c>
      <c r="AW14" s="19"/>
      <c r="AX14" s="19">
        <v>1.3980221157914601E-2</v>
      </c>
      <c r="AY14" s="19"/>
      <c r="AZ14" s="19">
        <v>2.3308492040160601E-2</v>
      </c>
      <c r="BA14" s="19">
        <v>2.25107002817325E-2</v>
      </c>
      <c r="BB14" s="19">
        <v>9.6960865007265796E-3</v>
      </c>
      <c r="BC14" s="19"/>
      <c r="BD14" s="19">
        <v>2.6625166252243499E-2</v>
      </c>
      <c r="BE14" s="19">
        <v>1.5701071313929001E-2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2.7410129457974702E-2</v>
      </c>
      <c r="D9" s="17">
        <v>3.8811865010179802E-2</v>
      </c>
      <c r="E9" s="17">
        <v>2.08335776669396E-2</v>
      </c>
      <c r="F9" s="17"/>
      <c r="G9" s="17">
        <v>0</v>
      </c>
      <c r="H9" s="17">
        <v>3.5658574414915399E-2</v>
      </c>
      <c r="I9" s="17">
        <v>1.6711599879700001E-2</v>
      </c>
      <c r="J9" s="17">
        <v>4.9459605695801101E-2</v>
      </c>
      <c r="K9" s="17">
        <v>3.42176953668515E-2</v>
      </c>
      <c r="L9" s="17">
        <v>0</v>
      </c>
      <c r="M9" s="17"/>
      <c r="N9" s="17">
        <v>3.18545878330194E-2</v>
      </c>
      <c r="O9" s="17">
        <v>5.2857292592100704E-3</v>
      </c>
      <c r="P9" s="17">
        <v>4.9624260279720202E-2</v>
      </c>
      <c r="Q9" s="17">
        <v>2.9632128967106899E-2</v>
      </c>
      <c r="R9" s="17"/>
      <c r="S9" s="17">
        <v>4.1666666666666699E-2</v>
      </c>
      <c r="T9" s="17">
        <v>2.8571428571428598E-2</v>
      </c>
      <c r="U9" s="17">
        <v>0</v>
      </c>
      <c r="V9" s="17">
        <v>4.7619047619047603E-2</v>
      </c>
      <c r="W9" s="17">
        <v>1.6949152542372899E-2</v>
      </c>
      <c r="X9" s="17">
        <v>2.53164556962025E-2</v>
      </c>
      <c r="Y9" s="17">
        <v>1.4285714285714299E-2</v>
      </c>
      <c r="Z9" s="17">
        <v>2.32558139534884E-2</v>
      </c>
      <c r="AA9" s="17">
        <v>3.3333333333333298E-2</v>
      </c>
      <c r="AB9" s="17"/>
      <c r="AC9" s="17">
        <v>4.1613004259893199E-2</v>
      </c>
      <c r="AD9" s="17">
        <v>1.42463979162245E-2</v>
      </c>
      <c r="AE9" s="17">
        <v>3.8591727762569597E-2</v>
      </c>
      <c r="AF9" s="17"/>
      <c r="AG9" s="17">
        <v>3.7912569427558503E-2</v>
      </c>
      <c r="AH9" s="17">
        <v>2.29685791668242E-2</v>
      </c>
      <c r="AI9" s="17">
        <v>2.0196575078167599E-2</v>
      </c>
      <c r="AJ9" s="17">
        <v>0.18469483005198201</v>
      </c>
      <c r="AK9" s="17">
        <v>4.0510604900007803E-2</v>
      </c>
      <c r="AL9" s="17"/>
      <c r="AM9" s="17">
        <v>2.8823675227170401E-2</v>
      </c>
      <c r="AN9" s="17">
        <v>0</v>
      </c>
      <c r="AO9" s="17">
        <v>3.1093449195846501E-2</v>
      </c>
      <c r="AP9" s="17">
        <v>3.3429530301391001E-2</v>
      </c>
      <c r="AQ9" s="17">
        <v>3.9307395106195298E-2</v>
      </c>
      <c r="AR9" s="17"/>
      <c r="AS9" s="17">
        <v>5.1056220821853703E-2</v>
      </c>
      <c r="AT9" s="17">
        <v>1.8663059332360999E-2</v>
      </c>
      <c r="AU9" s="17">
        <v>1.225651301929E-2</v>
      </c>
      <c r="AV9" s="17">
        <v>2.8233181934859901E-2</v>
      </c>
      <c r="AW9" s="17"/>
      <c r="AX9" s="17">
        <v>2.2887666363955301E-2</v>
      </c>
      <c r="AY9" s="17"/>
      <c r="AZ9" s="17">
        <v>3.3141669878528103E-2</v>
      </c>
      <c r="BA9" s="17">
        <v>1.53924062863415E-2</v>
      </c>
      <c r="BB9" s="17">
        <v>3.4606555588472601E-2</v>
      </c>
      <c r="BC9" s="17"/>
      <c r="BD9" s="17">
        <v>2.7522333360310802E-2</v>
      </c>
      <c r="BE9" s="17">
        <v>2.81754683286368E-2</v>
      </c>
    </row>
    <row r="10" spans="2:57" ht="29" x14ac:dyDescent="0.35">
      <c r="B10" s="18" t="s">
        <v>373</v>
      </c>
      <c r="C10" s="17">
        <v>0.118828776099501</v>
      </c>
      <c r="D10" s="17">
        <v>0.12096829097890099</v>
      </c>
      <c r="E10" s="17">
        <v>0.11812923397769</v>
      </c>
      <c r="F10" s="17"/>
      <c r="G10" s="17">
        <v>0.113562447360696</v>
      </c>
      <c r="H10" s="17">
        <v>0.14036756517521301</v>
      </c>
      <c r="I10" s="17">
        <v>0.122505235379598</v>
      </c>
      <c r="J10" s="17">
        <v>0.11343667725147</v>
      </c>
      <c r="K10" s="17">
        <v>0.115096340395466</v>
      </c>
      <c r="L10" s="17">
        <v>2.6998914854810301E-2</v>
      </c>
      <c r="M10" s="17"/>
      <c r="N10" s="17">
        <v>9.2878923993464604E-2</v>
      </c>
      <c r="O10" s="17">
        <v>0.14855848092368701</v>
      </c>
      <c r="P10" s="17">
        <v>0.12569148623953999</v>
      </c>
      <c r="Q10" s="17">
        <v>0.15857199469533201</v>
      </c>
      <c r="R10" s="17"/>
      <c r="S10" s="17">
        <v>7.4999999999999997E-2</v>
      </c>
      <c r="T10" s="17">
        <v>0.104761904761905</v>
      </c>
      <c r="U10" s="17">
        <v>0.14705882352941199</v>
      </c>
      <c r="V10" s="17">
        <v>0.14285714285714299</v>
      </c>
      <c r="W10" s="17">
        <v>0.11864406779661001</v>
      </c>
      <c r="X10" s="17">
        <v>0.151898734177215</v>
      </c>
      <c r="Y10" s="17">
        <v>0.128571428571429</v>
      </c>
      <c r="Z10" s="17">
        <v>9.3023255813953501E-2</v>
      </c>
      <c r="AA10" s="17">
        <v>0.122222222222222</v>
      </c>
      <c r="AB10" s="17"/>
      <c r="AC10" s="17">
        <v>0.14758276626484701</v>
      </c>
      <c r="AD10" s="17">
        <v>0.117321154386594</v>
      </c>
      <c r="AE10" s="17">
        <v>3.8008810370370599E-2</v>
      </c>
      <c r="AF10" s="17"/>
      <c r="AG10" s="17">
        <v>0.15293293058726501</v>
      </c>
      <c r="AH10" s="17">
        <v>0.10281297748286999</v>
      </c>
      <c r="AI10" s="17">
        <v>5.2774961021085802E-2</v>
      </c>
      <c r="AJ10" s="17">
        <v>0</v>
      </c>
      <c r="AK10" s="17">
        <v>0.15226453967088299</v>
      </c>
      <c r="AL10" s="17"/>
      <c r="AM10" s="17">
        <v>9.0877138330505799E-2</v>
      </c>
      <c r="AN10" s="17">
        <v>0.119179781257509</v>
      </c>
      <c r="AO10" s="17">
        <v>0.121459319578565</v>
      </c>
      <c r="AP10" s="17">
        <v>0.13564909065321601</v>
      </c>
      <c r="AQ10" s="17">
        <v>4.2115066185209202E-2</v>
      </c>
      <c r="AR10" s="17"/>
      <c r="AS10" s="17">
        <v>0.10195847362876199</v>
      </c>
      <c r="AT10" s="17">
        <v>0.14203834308847499</v>
      </c>
      <c r="AU10" s="17">
        <v>5.29496196590288E-2</v>
      </c>
      <c r="AV10" s="17">
        <v>0.18701028656487001</v>
      </c>
      <c r="AW10" s="17"/>
      <c r="AX10" s="17">
        <v>0.115566846343401</v>
      </c>
      <c r="AY10" s="17"/>
      <c r="AZ10" s="17">
        <v>0.13516628768750599</v>
      </c>
      <c r="BA10" s="17">
        <v>0.10750327674408</v>
      </c>
      <c r="BB10" s="17">
        <v>0.123944343541251</v>
      </c>
      <c r="BC10" s="17"/>
      <c r="BD10" s="17">
        <v>0.115203373410591</v>
      </c>
      <c r="BE10" s="17">
        <v>0.14743252739028201</v>
      </c>
    </row>
    <row r="11" spans="2:57" ht="43.5" x14ac:dyDescent="0.35">
      <c r="B11" s="18" t="s">
        <v>374</v>
      </c>
      <c r="C11" s="17">
        <v>0.251169860771641</v>
      </c>
      <c r="D11" s="17">
        <v>0.30824088820058199</v>
      </c>
      <c r="E11" s="17">
        <v>0.218787009558576</v>
      </c>
      <c r="F11" s="17"/>
      <c r="G11" s="17">
        <v>0.342409523992802</v>
      </c>
      <c r="H11" s="17">
        <v>0.24916447548929499</v>
      </c>
      <c r="I11" s="17">
        <v>0.26653352125701901</v>
      </c>
      <c r="J11" s="17">
        <v>0.16356767222648599</v>
      </c>
      <c r="K11" s="17">
        <v>0.237216119841233</v>
      </c>
      <c r="L11" s="17">
        <v>0.33260354940105502</v>
      </c>
      <c r="M11" s="17"/>
      <c r="N11" s="17">
        <v>0.26765158111558701</v>
      </c>
      <c r="O11" s="17">
        <v>0.21041711514549299</v>
      </c>
      <c r="P11" s="17">
        <v>0.26358342534676898</v>
      </c>
      <c r="Q11" s="17">
        <v>0.25422452233870502</v>
      </c>
      <c r="R11" s="17"/>
      <c r="S11" s="17">
        <v>0.32500000000000001</v>
      </c>
      <c r="T11" s="17">
        <v>0.20952380952381</v>
      </c>
      <c r="U11" s="17">
        <v>0.20588235294117599</v>
      </c>
      <c r="V11" s="17">
        <v>0.34920634920634902</v>
      </c>
      <c r="W11" s="17">
        <v>0.22033898305084701</v>
      </c>
      <c r="X11" s="17">
        <v>0.253164556962025</v>
      </c>
      <c r="Y11" s="17">
        <v>0.185714285714286</v>
      </c>
      <c r="Z11" s="17">
        <v>0.25581395348837199</v>
      </c>
      <c r="AA11" s="17">
        <v>0.233333333333333</v>
      </c>
      <c r="AB11" s="17"/>
      <c r="AC11" s="17">
        <v>0.28181623085945801</v>
      </c>
      <c r="AD11" s="17">
        <v>0.223845185104185</v>
      </c>
      <c r="AE11" s="17">
        <v>0.30046548636599801</v>
      </c>
      <c r="AF11" s="17"/>
      <c r="AG11" s="17">
        <v>0.28041753741790498</v>
      </c>
      <c r="AH11" s="17">
        <v>0.24205765427981299</v>
      </c>
      <c r="AI11" s="17">
        <v>0.367051251254982</v>
      </c>
      <c r="AJ11" s="17">
        <v>0</v>
      </c>
      <c r="AK11" s="17">
        <v>0.19859696205249</v>
      </c>
      <c r="AL11" s="17"/>
      <c r="AM11" s="17">
        <v>0.305719462495877</v>
      </c>
      <c r="AN11" s="17">
        <v>0.25176898364481698</v>
      </c>
      <c r="AO11" s="17">
        <v>0.26884054726547302</v>
      </c>
      <c r="AP11" s="17">
        <v>0.21641245918920601</v>
      </c>
      <c r="AQ11" s="17">
        <v>0.13210452384591301</v>
      </c>
      <c r="AR11" s="17"/>
      <c r="AS11" s="17">
        <v>0.27005957945315801</v>
      </c>
      <c r="AT11" s="17">
        <v>0.2421769772581</v>
      </c>
      <c r="AU11" s="17">
        <v>0.22546820668463599</v>
      </c>
      <c r="AV11" s="17">
        <v>0.27569510610722597</v>
      </c>
      <c r="AW11" s="17"/>
      <c r="AX11" s="17">
        <v>0.26620894869846501</v>
      </c>
      <c r="AY11" s="17"/>
      <c r="AZ11" s="17">
        <v>0.239481051954893</v>
      </c>
      <c r="BA11" s="17">
        <v>0.279440798015616</v>
      </c>
      <c r="BB11" s="17">
        <v>0.23555481496129599</v>
      </c>
      <c r="BC11" s="17"/>
      <c r="BD11" s="17">
        <v>0.25147581370929001</v>
      </c>
      <c r="BE11" s="17">
        <v>0.28312066336334002</v>
      </c>
    </row>
    <row r="12" spans="2:57" ht="87" x14ac:dyDescent="0.35">
      <c r="B12" s="18" t="s">
        <v>375</v>
      </c>
      <c r="C12" s="17">
        <v>0.55580526329239899</v>
      </c>
      <c r="D12" s="17">
        <v>0.48164178629470999</v>
      </c>
      <c r="E12" s="17">
        <v>0.59733270811795303</v>
      </c>
      <c r="F12" s="17"/>
      <c r="G12" s="17">
        <v>0.444184955542821</v>
      </c>
      <c r="H12" s="17">
        <v>0.519476106851674</v>
      </c>
      <c r="I12" s="17">
        <v>0.55091730258694505</v>
      </c>
      <c r="J12" s="17">
        <v>0.65480037483387499</v>
      </c>
      <c r="K12" s="17">
        <v>0.57323686125053896</v>
      </c>
      <c r="L12" s="17">
        <v>0.61339862088932395</v>
      </c>
      <c r="M12" s="17"/>
      <c r="N12" s="17">
        <v>0.57394305872413698</v>
      </c>
      <c r="O12" s="17">
        <v>0.59367549952276799</v>
      </c>
      <c r="P12" s="17">
        <v>0.49959797591356597</v>
      </c>
      <c r="Q12" s="17">
        <v>0.44859043576968999</v>
      </c>
      <c r="R12" s="17"/>
      <c r="S12" s="17">
        <v>0.50833333333333297</v>
      </c>
      <c r="T12" s="17">
        <v>0.60952380952381002</v>
      </c>
      <c r="U12" s="17">
        <v>0.58823529411764697</v>
      </c>
      <c r="V12" s="17">
        <v>0.41269841269841301</v>
      </c>
      <c r="W12" s="17">
        <v>0.57627118644067798</v>
      </c>
      <c r="X12" s="17">
        <v>0.544303797468354</v>
      </c>
      <c r="Y12" s="17">
        <v>0.628571428571429</v>
      </c>
      <c r="Z12" s="17">
        <v>0.62790697674418605</v>
      </c>
      <c r="AA12" s="17">
        <v>0.55555555555555602</v>
      </c>
      <c r="AB12" s="17"/>
      <c r="AC12" s="17">
        <v>0.48359628243623398</v>
      </c>
      <c r="AD12" s="17">
        <v>0.59574138528109299</v>
      </c>
      <c r="AE12" s="17">
        <v>0.59812344681115504</v>
      </c>
      <c r="AF12" s="17"/>
      <c r="AG12" s="17">
        <v>0.48615411086766902</v>
      </c>
      <c r="AH12" s="17">
        <v>0.59688440629899797</v>
      </c>
      <c r="AI12" s="17">
        <v>0.493549939132855</v>
      </c>
      <c r="AJ12" s="17">
        <v>0.61166728040352503</v>
      </c>
      <c r="AK12" s="17">
        <v>0.564633636336897</v>
      </c>
      <c r="AL12" s="17"/>
      <c r="AM12" s="17">
        <v>0.52048351863360898</v>
      </c>
      <c r="AN12" s="17">
        <v>0.58794276500207199</v>
      </c>
      <c r="AO12" s="17">
        <v>0.513759077784535</v>
      </c>
      <c r="AP12" s="17">
        <v>0.60860134082639195</v>
      </c>
      <c r="AQ12" s="17">
        <v>0.61148714172090401</v>
      </c>
      <c r="AR12" s="17"/>
      <c r="AS12" s="17">
        <v>0.50337111947539703</v>
      </c>
      <c r="AT12" s="17">
        <v>0.549552081493488</v>
      </c>
      <c r="AU12" s="17">
        <v>0.67676173335833101</v>
      </c>
      <c r="AV12" s="17">
        <v>0.49037006958056401</v>
      </c>
      <c r="AW12" s="17"/>
      <c r="AX12" s="17">
        <v>0.55108507255999595</v>
      </c>
      <c r="AY12" s="17"/>
      <c r="AZ12" s="17">
        <v>0.53876228833111495</v>
      </c>
      <c r="BA12" s="17">
        <v>0.546976563296518</v>
      </c>
      <c r="BB12" s="17">
        <v>0.57269942611313396</v>
      </c>
      <c r="BC12" s="17"/>
      <c r="BD12" s="17">
        <v>0.54811037843565302</v>
      </c>
      <c r="BE12" s="17">
        <v>0.50872181127997296</v>
      </c>
    </row>
    <row r="13" spans="2:57" ht="29" x14ac:dyDescent="0.35">
      <c r="B13" s="18" t="s">
        <v>376</v>
      </c>
      <c r="C13" s="17">
        <v>2.6345280115614701E-2</v>
      </c>
      <c r="D13" s="17">
        <v>3.09156373298646E-2</v>
      </c>
      <c r="E13" s="17">
        <v>2.3781297373857199E-2</v>
      </c>
      <c r="F13" s="17"/>
      <c r="G13" s="17">
        <v>7.0417408027522901E-2</v>
      </c>
      <c r="H13" s="17">
        <v>4.48276669796688E-2</v>
      </c>
      <c r="I13" s="17">
        <v>2.1159132882546498E-2</v>
      </c>
      <c r="J13" s="17">
        <v>0</v>
      </c>
      <c r="K13" s="17">
        <v>1.03820524918772E-2</v>
      </c>
      <c r="L13" s="17">
        <v>0</v>
      </c>
      <c r="M13" s="17"/>
      <c r="N13" s="17">
        <v>1.6226962226488902E-2</v>
      </c>
      <c r="O13" s="17">
        <v>3.0572038462610598E-2</v>
      </c>
      <c r="P13" s="17">
        <v>3.14067093603419E-2</v>
      </c>
      <c r="Q13" s="17">
        <v>6.2853966201614195E-2</v>
      </c>
      <c r="R13" s="17"/>
      <c r="S13" s="17">
        <v>3.3333333333333298E-2</v>
      </c>
      <c r="T13" s="17">
        <v>2.8571428571428598E-2</v>
      </c>
      <c r="U13" s="17">
        <v>2.9411764705882401E-2</v>
      </c>
      <c r="V13" s="17">
        <v>3.17460317460318E-2</v>
      </c>
      <c r="W13" s="17">
        <v>5.0847457627118599E-2</v>
      </c>
      <c r="X13" s="17">
        <v>1.26582278481013E-2</v>
      </c>
      <c r="Y13" s="17">
        <v>2.8571428571428598E-2</v>
      </c>
      <c r="Z13" s="17">
        <v>0</v>
      </c>
      <c r="AA13" s="17">
        <v>1.1111111111111099E-2</v>
      </c>
      <c r="AB13" s="17"/>
      <c r="AC13" s="17">
        <v>2.1674110639099901E-2</v>
      </c>
      <c r="AD13" s="17">
        <v>2.93246891553188E-2</v>
      </c>
      <c r="AE13" s="17">
        <v>1.17322290414048E-2</v>
      </c>
      <c r="AF13" s="17"/>
      <c r="AG13" s="17">
        <v>2.1691416721117601E-2</v>
      </c>
      <c r="AH13" s="17">
        <v>2.4582048305471501E-2</v>
      </c>
      <c r="AI13" s="17">
        <v>2.1739834967861499E-2</v>
      </c>
      <c r="AJ13" s="17">
        <v>0</v>
      </c>
      <c r="AK13" s="17">
        <v>0</v>
      </c>
      <c r="AL13" s="17"/>
      <c r="AM13" s="17">
        <v>3.5691537671564903E-2</v>
      </c>
      <c r="AN13" s="17">
        <v>2.51806365804026E-2</v>
      </c>
      <c r="AO13" s="17">
        <v>2.68245803824761E-2</v>
      </c>
      <c r="AP13" s="17">
        <v>5.9075790297946898E-3</v>
      </c>
      <c r="AQ13" s="17">
        <v>0.12243202986792801</v>
      </c>
      <c r="AR13" s="17"/>
      <c r="AS13" s="17">
        <v>3.3937277463051897E-2</v>
      </c>
      <c r="AT13" s="17">
        <v>3.9624900529999597E-2</v>
      </c>
      <c r="AU13" s="17">
        <v>6.6794460991525199E-3</v>
      </c>
      <c r="AV13" s="17">
        <v>1.00412194806746E-2</v>
      </c>
      <c r="AW13" s="17"/>
      <c r="AX13" s="17">
        <v>3.1541975596944397E-2</v>
      </c>
      <c r="AY13" s="17"/>
      <c r="AZ13" s="17">
        <v>3.41364574661224E-2</v>
      </c>
      <c r="BA13" s="17">
        <v>3.09444545723991E-2</v>
      </c>
      <c r="BB13" s="17">
        <v>1.42001613691169E-2</v>
      </c>
      <c r="BC13" s="17"/>
      <c r="BD13" s="17">
        <v>3.3859642350168001E-2</v>
      </c>
      <c r="BE13" s="17">
        <v>2.61742058506895E-2</v>
      </c>
    </row>
    <row r="14" spans="2:57" x14ac:dyDescent="0.35">
      <c r="B14" s="18" t="s">
        <v>81</v>
      </c>
      <c r="C14" s="19">
        <v>2.04406902628693E-2</v>
      </c>
      <c r="D14" s="19">
        <v>1.9421532185763701E-2</v>
      </c>
      <c r="E14" s="19">
        <v>2.11361733049844E-2</v>
      </c>
      <c r="F14" s="19"/>
      <c r="G14" s="19">
        <v>2.9425665076158101E-2</v>
      </c>
      <c r="H14" s="19">
        <v>1.05056110892337E-2</v>
      </c>
      <c r="I14" s="19">
        <v>2.2173208014191301E-2</v>
      </c>
      <c r="J14" s="19">
        <v>1.8735669992369301E-2</v>
      </c>
      <c r="K14" s="19">
        <v>2.9850930654032999E-2</v>
      </c>
      <c r="L14" s="19">
        <v>2.6998914854810301E-2</v>
      </c>
      <c r="M14" s="19"/>
      <c r="N14" s="19">
        <v>1.74448861073037E-2</v>
      </c>
      <c r="O14" s="19">
        <v>1.1491136686231401E-2</v>
      </c>
      <c r="P14" s="19">
        <v>3.0096142860063201E-2</v>
      </c>
      <c r="Q14" s="19">
        <v>4.6126952027552202E-2</v>
      </c>
      <c r="R14" s="19"/>
      <c r="S14" s="19">
        <v>1.6666666666666701E-2</v>
      </c>
      <c r="T14" s="19">
        <v>1.9047619047619001E-2</v>
      </c>
      <c r="U14" s="19">
        <v>2.9411764705882401E-2</v>
      </c>
      <c r="V14" s="19">
        <v>1.58730158730159E-2</v>
      </c>
      <c r="W14" s="19">
        <v>1.6949152542372899E-2</v>
      </c>
      <c r="X14" s="19">
        <v>1.26582278481013E-2</v>
      </c>
      <c r="Y14" s="19">
        <v>1.4285714285714299E-2</v>
      </c>
      <c r="Z14" s="19">
        <v>0</v>
      </c>
      <c r="AA14" s="19">
        <v>4.4444444444444398E-2</v>
      </c>
      <c r="AB14" s="19"/>
      <c r="AC14" s="19">
        <v>2.3717605540467399E-2</v>
      </c>
      <c r="AD14" s="19">
        <v>1.95211881565849E-2</v>
      </c>
      <c r="AE14" s="19">
        <v>1.3078299648502101E-2</v>
      </c>
      <c r="AF14" s="19"/>
      <c r="AG14" s="19">
        <v>2.0891434978484599E-2</v>
      </c>
      <c r="AH14" s="19">
        <v>1.0694334466022699E-2</v>
      </c>
      <c r="AI14" s="19">
        <v>4.4687438545048599E-2</v>
      </c>
      <c r="AJ14" s="19">
        <v>0.20363788954449299</v>
      </c>
      <c r="AK14" s="19">
        <v>4.3994257039721298E-2</v>
      </c>
      <c r="AL14" s="19"/>
      <c r="AM14" s="19">
        <v>1.84046676412731E-2</v>
      </c>
      <c r="AN14" s="19">
        <v>1.59278335152E-2</v>
      </c>
      <c r="AO14" s="19">
        <v>3.80230257931033E-2</v>
      </c>
      <c r="AP14" s="19">
        <v>0</v>
      </c>
      <c r="AQ14" s="19">
        <v>5.2553843273850799E-2</v>
      </c>
      <c r="AR14" s="19"/>
      <c r="AS14" s="19">
        <v>3.9617329157777499E-2</v>
      </c>
      <c r="AT14" s="19">
        <v>7.9446382975765107E-3</v>
      </c>
      <c r="AU14" s="19">
        <v>2.58844811795618E-2</v>
      </c>
      <c r="AV14" s="19">
        <v>8.6501363318047999E-3</v>
      </c>
      <c r="AW14" s="19"/>
      <c r="AX14" s="19">
        <v>1.2709490437237301E-2</v>
      </c>
      <c r="AY14" s="19"/>
      <c r="AZ14" s="19">
        <v>1.9312244681834598E-2</v>
      </c>
      <c r="BA14" s="19">
        <v>1.9742501085045799E-2</v>
      </c>
      <c r="BB14" s="19">
        <v>1.8994698426728799E-2</v>
      </c>
      <c r="BC14" s="19"/>
      <c r="BD14" s="19">
        <v>2.38284587339876E-2</v>
      </c>
      <c r="BE14" s="19">
        <v>6.3753237870793397E-3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0.426495467950878</v>
      </c>
      <c r="D9" s="17">
        <v>0.42192761726497702</v>
      </c>
      <c r="E9" s="17">
        <v>0.43118718388851202</v>
      </c>
      <c r="F9" s="17"/>
      <c r="G9" s="17">
        <v>0.32779803628524701</v>
      </c>
      <c r="H9" s="17">
        <v>0.35168874409362899</v>
      </c>
      <c r="I9" s="17">
        <v>0.40822139105518401</v>
      </c>
      <c r="J9" s="17">
        <v>0.53720356720523799</v>
      </c>
      <c r="K9" s="17">
        <v>0.478066661688065</v>
      </c>
      <c r="L9" s="17">
        <v>0.595843900007622</v>
      </c>
      <c r="M9" s="17"/>
      <c r="N9" s="17">
        <v>0.44782756027510501</v>
      </c>
      <c r="O9" s="17">
        <v>0.44826620992584898</v>
      </c>
      <c r="P9" s="17">
        <v>0.37643298856308</v>
      </c>
      <c r="Q9" s="17">
        <v>0.34898661133103898</v>
      </c>
      <c r="R9" s="17"/>
      <c r="S9" s="17">
        <v>0.40833333333333299</v>
      </c>
      <c r="T9" s="17">
        <v>0.40952380952381001</v>
      </c>
      <c r="U9" s="17">
        <v>0.29411764705882398</v>
      </c>
      <c r="V9" s="17">
        <v>0.38095238095238099</v>
      </c>
      <c r="W9" s="17">
        <v>0.47457627118644102</v>
      </c>
      <c r="X9" s="17">
        <v>0.506329113924051</v>
      </c>
      <c r="Y9" s="17">
        <v>0.41428571428571398</v>
      </c>
      <c r="Z9" s="17">
        <v>0.46511627906976699</v>
      </c>
      <c r="AA9" s="17">
        <v>0.51111111111111096</v>
      </c>
      <c r="AB9" s="17"/>
      <c r="AC9" s="17">
        <v>0.47271965616552197</v>
      </c>
      <c r="AD9" s="17">
        <v>0.43261235596421099</v>
      </c>
      <c r="AE9" s="17">
        <v>0.34049883085946397</v>
      </c>
      <c r="AF9" s="17"/>
      <c r="AG9" s="17">
        <v>0.48776142272668299</v>
      </c>
      <c r="AH9" s="17">
        <v>0.43113209511776801</v>
      </c>
      <c r="AI9" s="17">
        <v>0.283219624396083</v>
      </c>
      <c r="AJ9" s="17">
        <v>0.57716385061359399</v>
      </c>
      <c r="AK9" s="17">
        <v>0.42352981355479702</v>
      </c>
      <c r="AL9" s="17"/>
      <c r="AM9" s="17">
        <v>0.361652567776788</v>
      </c>
      <c r="AN9" s="17">
        <v>0.40312365952783902</v>
      </c>
      <c r="AO9" s="17">
        <v>0.41672747798218501</v>
      </c>
      <c r="AP9" s="17">
        <v>0.45943048098790801</v>
      </c>
      <c r="AQ9" s="17">
        <v>0.39350590045872402</v>
      </c>
      <c r="AR9" s="17"/>
      <c r="AS9" s="17">
        <v>0.47563688073557397</v>
      </c>
      <c r="AT9" s="17">
        <v>0.44289020489242498</v>
      </c>
      <c r="AU9" s="17">
        <v>0.41262617674003499</v>
      </c>
      <c r="AV9" s="17">
        <v>0.32280703931414301</v>
      </c>
      <c r="AW9" s="17"/>
      <c r="AX9" s="17">
        <v>0.45505010315045302</v>
      </c>
      <c r="AY9" s="17"/>
      <c r="AZ9" s="17">
        <v>0.38552612447033402</v>
      </c>
      <c r="BA9" s="17">
        <v>0.387181823740882</v>
      </c>
      <c r="BB9" s="17">
        <v>0.50640310046819403</v>
      </c>
      <c r="BC9" s="17"/>
      <c r="BD9" s="17">
        <v>0.42805728052382902</v>
      </c>
      <c r="BE9" s="17">
        <v>0.42723512830946297</v>
      </c>
    </row>
    <row r="10" spans="2:57" ht="29" x14ac:dyDescent="0.35">
      <c r="B10" s="18" t="s">
        <v>373</v>
      </c>
      <c r="C10" s="17">
        <v>0.29743894662621001</v>
      </c>
      <c r="D10" s="17">
        <v>0.29511396561058001</v>
      </c>
      <c r="E10" s="17">
        <v>0.29550291768124798</v>
      </c>
      <c r="F10" s="17"/>
      <c r="G10" s="17">
        <v>0.22212632796800499</v>
      </c>
      <c r="H10" s="17">
        <v>0.30032216903343301</v>
      </c>
      <c r="I10" s="17">
        <v>0.27652088715831402</v>
      </c>
      <c r="J10" s="17">
        <v>0.29807344739681402</v>
      </c>
      <c r="K10" s="17">
        <v>0.40761557957507699</v>
      </c>
      <c r="L10" s="17">
        <v>0.23429250445320399</v>
      </c>
      <c r="M10" s="17"/>
      <c r="N10" s="17">
        <v>0.29977397138898099</v>
      </c>
      <c r="O10" s="17">
        <v>0.28653460906440997</v>
      </c>
      <c r="P10" s="17">
        <v>0.33056038220415102</v>
      </c>
      <c r="Q10" s="17">
        <v>0.26625686519587599</v>
      </c>
      <c r="R10" s="17"/>
      <c r="S10" s="17">
        <v>0.25</v>
      </c>
      <c r="T10" s="17">
        <v>0.29523809523809502</v>
      </c>
      <c r="U10" s="17">
        <v>0.41176470588235298</v>
      </c>
      <c r="V10" s="17">
        <v>0.365079365079365</v>
      </c>
      <c r="W10" s="17">
        <v>0.25423728813559299</v>
      </c>
      <c r="X10" s="17">
        <v>0.291139240506329</v>
      </c>
      <c r="Y10" s="17">
        <v>0.34285714285714303</v>
      </c>
      <c r="Z10" s="17">
        <v>0.232558139534884</v>
      </c>
      <c r="AA10" s="17">
        <v>0.233333333333333</v>
      </c>
      <c r="AB10" s="17"/>
      <c r="AC10" s="17">
        <v>0.35006850512452897</v>
      </c>
      <c r="AD10" s="17">
        <v>0.27102671025053099</v>
      </c>
      <c r="AE10" s="17">
        <v>0.263777108856527</v>
      </c>
      <c r="AF10" s="17"/>
      <c r="AG10" s="17">
        <v>0.31869736516743102</v>
      </c>
      <c r="AH10" s="17">
        <v>0.25467820135819502</v>
      </c>
      <c r="AI10" s="17">
        <v>0.454274687040781</v>
      </c>
      <c r="AJ10" s="17">
        <v>0.21919825984191299</v>
      </c>
      <c r="AK10" s="17">
        <v>0.266106861865612</v>
      </c>
      <c r="AL10" s="17"/>
      <c r="AM10" s="17">
        <v>0.34524967036003201</v>
      </c>
      <c r="AN10" s="17">
        <v>0.29370427335098598</v>
      </c>
      <c r="AO10" s="17">
        <v>0.30286946163019002</v>
      </c>
      <c r="AP10" s="17">
        <v>0.28969437786306601</v>
      </c>
      <c r="AQ10" s="17">
        <v>0.31265015072124003</v>
      </c>
      <c r="AR10" s="17"/>
      <c r="AS10" s="17">
        <v>0.27973610193391102</v>
      </c>
      <c r="AT10" s="17">
        <v>0.28364153992022201</v>
      </c>
      <c r="AU10" s="17">
        <v>0.33860262778504402</v>
      </c>
      <c r="AV10" s="17">
        <v>0.30210138273107701</v>
      </c>
      <c r="AW10" s="17"/>
      <c r="AX10" s="17">
        <v>0.29293814061611001</v>
      </c>
      <c r="AY10" s="17"/>
      <c r="AZ10" s="17">
        <v>0.280570486334557</v>
      </c>
      <c r="BA10" s="17">
        <v>0.29412103028466102</v>
      </c>
      <c r="BB10" s="17">
        <v>0.32770428446461902</v>
      </c>
      <c r="BC10" s="17"/>
      <c r="BD10" s="17">
        <v>0.28468557352308199</v>
      </c>
      <c r="BE10" s="17">
        <v>0.28733056904982901</v>
      </c>
    </row>
    <row r="11" spans="2:57" ht="43.5" x14ac:dyDescent="0.35">
      <c r="B11" s="18" t="s">
        <v>374</v>
      </c>
      <c r="C11" s="17">
        <v>0.107983941527174</v>
      </c>
      <c r="D11" s="17">
        <v>0.10204140999049099</v>
      </c>
      <c r="E11" s="17">
        <v>0.111986509674005</v>
      </c>
      <c r="F11" s="17"/>
      <c r="G11" s="17">
        <v>0.20536759198635199</v>
      </c>
      <c r="H11" s="17">
        <v>0.105068348255714</v>
      </c>
      <c r="I11" s="17">
        <v>0.15442832376371601</v>
      </c>
      <c r="J11" s="17">
        <v>5.2391082052351601E-2</v>
      </c>
      <c r="K11" s="17">
        <v>4.4042915970693201E-2</v>
      </c>
      <c r="L11" s="17">
        <v>6.0036440543750097E-2</v>
      </c>
      <c r="M11" s="17"/>
      <c r="N11" s="17">
        <v>0.103479751921811</v>
      </c>
      <c r="O11" s="17">
        <v>0.12477891470456801</v>
      </c>
      <c r="P11" s="17">
        <v>0.106770733821339</v>
      </c>
      <c r="Q11" s="17">
        <v>9.7817188867681301E-2</v>
      </c>
      <c r="R11" s="17"/>
      <c r="S11" s="17">
        <v>0.16666666666666699</v>
      </c>
      <c r="T11" s="17">
        <v>0.12380952380952399</v>
      </c>
      <c r="U11" s="17">
        <v>5.8823529411764698E-2</v>
      </c>
      <c r="V11" s="17">
        <v>0.11111111111111099</v>
      </c>
      <c r="W11" s="17">
        <v>0.13559322033898299</v>
      </c>
      <c r="X11" s="17">
        <v>0.10126582278481</v>
      </c>
      <c r="Y11" s="17">
        <v>8.5714285714285701E-2</v>
      </c>
      <c r="Z11" s="17">
        <v>2.32558139534884E-2</v>
      </c>
      <c r="AA11" s="17">
        <v>8.8888888888888906E-2</v>
      </c>
      <c r="AB11" s="17"/>
      <c r="AC11" s="17">
        <v>9.2686054314635197E-2</v>
      </c>
      <c r="AD11" s="17">
        <v>0.103053709734267</v>
      </c>
      <c r="AE11" s="17">
        <v>0.15102953333576</v>
      </c>
      <c r="AF11" s="17"/>
      <c r="AG11" s="17">
        <v>8.9788638632866305E-2</v>
      </c>
      <c r="AH11" s="17">
        <v>0.106483108375049</v>
      </c>
      <c r="AI11" s="17">
        <v>0.139149841881679</v>
      </c>
      <c r="AJ11" s="17">
        <v>0</v>
      </c>
      <c r="AK11" s="17">
        <v>6.2115701010844598E-2</v>
      </c>
      <c r="AL11" s="17"/>
      <c r="AM11" s="17">
        <v>0.155067378178147</v>
      </c>
      <c r="AN11" s="17">
        <v>9.2523144345523597E-2</v>
      </c>
      <c r="AO11" s="17">
        <v>0.104606088131541</v>
      </c>
      <c r="AP11" s="17">
        <v>0.110789236308871</v>
      </c>
      <c r="AQ11" s="17">
        <v>0.129775169613041</v>
      </c>
      <c r="AR11" s="17"/>
      <c r="AS11" s="17">
        <v>9.7696470272285604E-2</v>
      </c>
      <c r="AT11" s="17">
        <v>0.121639462224265</v>
      </c>
      <c r="AU11" s="17">
        <v>8.1482814635636794E-2</v>
      </c>
      <c r="AV11" s="17">
        <v>0.131415139158085</v>
      </c>
      <c r="AW11" s="17"/>
      <c r="AX11" s="17">
        <v>0.101479220666054</v>
      </c>
      <c r="AY11" s="17"/>
      <c r="AZ11" s="17">
        <v>0.125404507765388</v>
      </c>
      <c r="BA11" s="17">
        <v>0.145815607781213</v>
      </c>
      <c r="BB11" s="17">
        <v>4.9412543969593999E-2</v>
      </c>
      <c r="BC11" s="17"/>
      <c r="BD11" s="17">
        <v>0.121836287207423</v>
      </c>
      <c r="BE11" s="17">
        <v>0.116009500283272</v>
      </c>
    </row>
    <row r="12" spans="2:57" ht="87" x14ac:dyDescent="0.35">
      <c r="B12" s="18" t="s">
        <v>375</v>
      </c>
      <c r="C12" s="17">
        <v>0.14078976155595899</v>
      </c>
      <c r="D12" s="17">
        <v>0.14550659558608001</v>
      </c>
      <c r="E12" s="17">
        <v>0.138677740234362</v>
      </c>
      <c r="F12" s="17"/>
      <c r="G12" s="17">
        <v>0.17311275160429301</v>
      </c>
      <c r="H12" s="17">
        <v>0.206479729288575</v>
      </c>
      <c r="I12" s="17">
        <v>0.14974279401568999</v>
      </c>
      <c r="J12" s="17">
        <v>9.3596233353227601E-2</v>
      </c>
      <c r="K12" s="17">
        <v>5.2008850036655098E-2</v>
      </c>
      <c r="L12" s="17">
        <v>8.2828240140612797E-2</v>
      </c>
      <c r="M12" s="17"/>
      <c r="N12" s="17">
        <v>0.12305480314306</v>
      </c>
      <c r="O12" s="17">
        <v>0.135881536350931</v>
      </c>
      <c r="P12" s="17">
        <v>0.166171800171388</v>
      </c>
      <c r="Q12" s="17">
        <v>0.18117990177968599</v>
      </c>
      <c r="R12" s="17"/>
      <c r="S12" s="17">
        <v>0.15833333333333299</v>
      </c>
      <c r="T12" s="17">
        <v>0.14285714285714299</v>
      </c>
      <c r="U12" s="17">
        <v>0.23529411764705899</v>
      </c>
      <c r="V12" s="17">
        <v>0.11111111111111099</v>
      </c>
      <c r="W12" s="17">
        <v>0.11864406779661001</v>
      </c>
      <c r="X12" s="17">
        <v>8.8607594936708806E-2</v>
      </c>
      <c r="Y12" s="17">
        <v>0.14285714285714299</v>
      </c>
      <c r="Z12" s="17">
        <v>0.232558139534884</v>
      </c>
      <c r="AA12" s="17">
        <v>8.8888888888888906E-2</v>
      </c>
      <c r="AB12" s="17"/>
      <c r="AC12" s="17">
        <v>6.12743211888832E-2</v>
      </c>
      <c r="AD12" s="17">
        <v>0.169045127730369</v>
      </c>
      <c r="AE12" s="17">
        <v>0.20299474546247401</v>
      </c>
      <c r="AF12" s="17"/>
      <c r="AG12" s="17">
        <v>8.7449689580266596E-2</v>
      </c>
      <c r="AH12" s="17">
        <v>0.176903538056536</v>
      </c>
      <c r="AI12" s="17">
        <v>8.1419436635428402E-2</v>
      </c>
      <c r="AJ12" s="17">
        <v>0</v>
      </c>
      <c r="AK12" s="17">
        <v>0.24824762356874699</v>
      </c>
      <c r="AL12" s="17"/>
      <c r="AM12" s="17">
        <v>0.11962571604376</v>
      </c>
      <c r="AN12" s="17">
        <v>0.163491681689132</v>
      </c>
      <c r="AO12" s="17">
        <v>0.14097543935211901</v>
      </c>
      <c r="AP12" s="17">
        <v>0.123475397136009</v>
      </c>
      <c r="AQ12" s="17">
        <v>0.164068779206995</v>
      </c>
      <c r="AR12" s="17"/>
      <c r="AS12" s="17">
        <v>9.7819760275931894E-2</v>
      </c>
      <c r="AT12" s="17">
        <v>0.143511541814034</v>
      </c>
      <c r="AU12" s="17">
        <v>0.14801043172738401</v>
      </c>
      <c r="AV12" s="17">
        <v>0.198660395822886</v>
      </c>
      <c r="AW12" s="17"/>
      <c r="AX12" s="17">
        <v>0.13065748264982699</v>
      </c>
      <c r="AY12" s="17"/>
      <c r="AZ12" s="17">
        <v>0.17048637254333401</v>
      </c>
      <c r="BA12" s="17">
        <v>0.151451226495047</v>
      </c>
      <c r="BB12" s="17">
        <v>9.6003578720587193E-2</v>
      </c>
      <c r="BC12" s="17"/>
      <c r="BD12" s="17">
        <v>0.13191981816156201</v>
      </c>
      <c r="BE12" s="17">
        <v>0.14722074693482901</v>
      </c>
    </row>
    <row r="13" spans="2:57" ht="29" x14ac:dyDescent="0.35">
      <c r="B13" s="18" t="s">
        <v>376</v>
      </c>
      <c r="C13" s="17">
        <v>6.9569230991939597E-3</v>
      </c>
      <c r="D13" s="17">
        <v>1.50486763759747E-2</v>
      </c>
      <c r="E13" s="17">
        <v>2.2308236343834501E-3</v>
      </c>
      <c r="F13" s="17"/>
      <c r="G13" s="17">
        <v>2.87335772519824E-2</v>
      </c>
      <c r="H13" s="17">
        <v>1.48221083489826E-2</v>
      </c>
      <c r="I13" s="17">
        <v>0</v>
      </c>
      <c r="J13" s="17">
        <v>0</v>
      </c>
      <c r="K13" s="17">
        <v>0</v>
      </c>
      <c r="L13" s="17">
        <v>0</v>
      </c>
      <c r="M13" s="17"/>
      <c r="N13" s="17">
        <v>5.8351098892014501E-3</v>
      </c>
      <c r="O13" s="17">
        <v>4.5387299542412104E-3</v>
      </c>
      <c r="P13" s="17">
        <v>2.0064095240042101E-2</v>
      </c>
      <c r="Q13" s="17">
        <v>0</v>
      </c>
      <c r="R13" s="17"/>
      <c r="S13" s="17">
        <v>0</v>
      </c>
      <c r="T13" s="17">
        <v>9.5238095238095195E-3</v>
      </c>
      <c r="U13" s="17">
        <v>0</v>
      </c>
      <c r="V13" s="17">
        <v>0</v>
      </c>
      <c r="W13" s="17">
        <v>0</v>
      </c>
      <c r="X13" s="17">
        <v>0</v>
      </c>
      <c r="Y13" s="17">
        <v>1.4285714285714299E-2</v>
      </c>
      <c r="Z13" s="17">
        <v>2.32558139534884E-2</v>
      </c>
      <c r="AA13" s="17">
        <v>2.2222222222222199E-2</v>
      </c>
      <c r="AB13" s="17"/>
      <c r="AC13" s="17">
        <v>3.5731670928425799E-3</v>
      </c>
      <c r="AD13" s="17">
        <v>5.6872233397990803E-3</v>
      </c>
      <c r="AE13" s="17">
        <v>1.2935534584113E-2</v>
      </c>
      <c r="AF13" s="17"/>
      <c r="AG13" s="17">
        <v>7.7597474417787403E-3</v>
      </c>
      <c r="AH13" s="17">
        <v>3.4638096987433301E-3</v>
      </c>
      <c r="AI13" s="17">
        <v>2.1739834967861499E-2</v>
      </c>
      <c r="AJ13" s="17">
        <v>0</v>
      </c>
      <c r="AK13" s="17">
        <v>0</v>
      </c>
      <c r="AL13" s="17"/>
      <c r="AM13" s="17">
        <v>0</v>
      </c>
      <c r="AN13" s="17">
        <v>8.2643730641720394E-3</v>
      </c>
      <c r="AO13" s="17">
        <v>1.4600676413890099E-2</v>
      </c>
      <c r="AP13" s="17">
        <v>0</v>
      </c>
      <c r="AQ13" s="17">
        <v>0</v>
      </c>
      <c r="AR13" s="17"/>
      <c r="AS13" s="17">
        <v>1.6421459002602602E-2</v>
      </c>
      <c r="AT13" s="17">
        <v>0</v>
      </c>
      <c r="AU13" s="17">
        <v>0</v>
      </c>
      <c r="AV13" s="17">
        <v>1.65933818621571E-2</v>
      </c>
      <c r="AW13" s="17"/>
      <c r="AX13" s="17">
        <v>8.7640508362117602E-3</v>
      </c>
      <c r="AY13" s="17"/>
      <c r="AZ13" s="17">
        <v>1.8878435735913E-2</v>
      </c>
      <c r="BA13" s="17">
        <v>3.0010814924258098E-3</v>
      </c>
      <c r="BB13" s="17">
        <v>0</v>
      </c>
      <c r="BC13" s="17"/>
      <c r="BD13" s="17">
        <v>1.00091835348917E-2</v>
      </c>
      <c r="BE13" s="17">
        <v>5.90286390582707E-3</v>
      </c>
    </row>
    <row r="14" spans="2:57" x14ac:dyDescent="0.35">
      <c r="B14" s="18" t="s">
        <v>81</v>
      </c>
      <c r="C14" s="19">
        <v>2.03349592405856E-2</v>
      </c>
      <c r="D14" s="19">
        <v>2.0361735171897499E-2</v>
      </c>
      <c r="E14" s="19">
        <v>2.0414824887489899E-2</v>
      </c>
      <c r="F14" s="19"/>
      <c r="G14" s="19">
        <v>4.2861714904119899E-2</v>
      </c>
      <c r="H14" s="19">
        <v>2.1618900979666501E-2</v>
      </c>
      <c r="I14" s="19">
        <v>1.1086604007095701E-2</v>
      </c>
      <c r="J14" s="19">
        <v>1.8735669992369301E-2</v>
      </c>
      <c r="K14" s="19">
        <v>1.8265992729509701E-2</v>
      </c>
      <c r="L14" s="19">
        <v>2.6998914854810301E-2</v>
      </c>
      <c r="M14" s="19"/>
      <c r="N14" s="19">
        <v>2.0028803381840599E-2</v>
      </c>
      <c r="O14" s="19">
        <v>0</v>
      </c>
      <c r="P14" s="19">
        <v>0</v>
      </c>
      <c r="Q14" s="19">
        <v>0.10575943282571799</v>
      </c>
      <c r="R14" s="19"/>
      <c r="S14" s="19">
        <v>1.6666666666666701E-2</v>
      </c>
      <c r="T14" s="19">
        <v>1.9047619047619001E-2</v>
      </c>
      <c r="U14" s="19">
        <v>0</v>
      </c>
      <c r="V14" s="19">
        <v>3.17460317460318E-2</v>
      </c>
      <c r="W14" s="19">
        <v>1.6949152542372899E-2</v>
      </c>
      <c r="X14" s="19">
        <v>1.26582278481013E-2</v>
      </c>
      <c r="Y14" s="19">
        <v>0</v>
      </c>
      <c r="Z14" s="19">
        <v>2.32558139534884E-2</v>
      </c>
      <c r="AA14" s="19">
        <v>5.5555555555555601E-2</v>
      </c>
      <c r="AB14" s="19"/>
      <c r="AC14" s="19">
        <v>1.96782961135883E-2</v>
      </c>
      <c r="AD14" s="19">
        <v>1.85748729808232E-2</v>
      </c>
      <c r="AE14" s="19">
        <v>2.8764246901662301E-2</v>
      </c>
      <c r="AF14" s="19"/>
      <c r="AG14" s="19">
        <v>8.5431364509748007E-3</v>
      </c>
      <c r="AH14" s="19">
        <v>2.7339247393708702E-2</v>
      </c>
      <c r="AI14" s="19">
        <v>2.0196575078167599E-2</v>
      </c>
      <c r="AJ14" s="19">
        <v>0.20363788954449299</v>
      </c>
      <c r="AK14" s="19">
        <v>0</v>
      </c>
      <c r="AL14" s="19"/>
      <c r="AM14" s="19">
        <v>1.84046676412731E-2</v>
      </c>
      <c r="AN14" s="19">
        <v>3.88928680223476E-2</v>
      </c>
      <c r="AO14" s="19">
        <v>2.0220856490074601E-2</v>
      </c>
      <c r="AP14" s="19">
        <v>1.6610507704144999E-2</v>
      </c>
      <c r="AQ14" s="19">
        <v>0</v>
      </c>
      <c r="AR14" s="19"/>
      <c r="AS14" s="19">
        <v>3.2689327779694501E-2</v>
      </c>
      <c r="AT14" s="19">
        <v>8.31725114905414E-3</v>
      </c>
      <c r="AU14" s="19">
        <v>1.9277949111901001E-2</v>
      </c>
      <c r="AV14" s="19">
        <v>2.8422661111651801E-2</v>
      </c>
      <c r="AW14" s="19"/>
      <c r="AX14" s="19">
        <v>1.1111002081343699E-2</v>
      </c>
      <c r="AY14" s="19"/>
      <c r="AZ14" s="19">
        <v>1.9134073150473999E-2</v>
      </c>
      <c r="BA14" s="19">
        <v>1.8429230205770999E-2</v>
      </c>
      <c r="BB14" s="19">
        <v>2.0476492377006002E-2</v>
      </c>
      <c r="BC14" s="19"/>
      <c r="BD14" s="19">
        <v>2.3491857049211601E-2</v>
      </c>
      <c r="BE14" s="19">
        <v>1.6301191516780299E-2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372</v>
      </c>
      <c r="C9" s="17">
        <v>0.44622795136200499</v>
      </c>
      <c r="D9" s="17">
        <v>0.422606963339487</v>
      </c>
      <c r="E9" s="17">
        <v>0.4622177151763</v>
      </c>
      <c r="F9" s="17"/>
      <c r="G9" s="17">
        <v>0.36891432455496598</v>
      </c>
      <c r="H9" s="17">
        <v>0.39188744672130099</v>
      </c>
      <c r="I9" s="17">
        <v>0.42073350395447801</v>
      </c>
      <c r="J9" s="17">
        <v>0.55243711357101</v>
      </c>
      <c r="K9" s="17">
        <v>0.49037020676522902</v>
      </c>
      <c r="L9" s="17">
        <v>0.53911760080637805</v>
      </c>
      <c r="M9" s="17"/>
      <c r="N9" s="17">
        <v>0.42260834173060302</v>
      </c>
      <c r="O9" s="17">
        <v>0.43266258930114798</v>
      </c>
      <c r="P9" s="17">
        <v>0.54604295569184103</v>
      </c>
      <c r="Q9" s="17">
        <v>0.46156209910275497</v>
      </c>
      <c r="R9" s="17"/>
      <c r="S9" s="17">
        <v>0.41666666666666702</v>
      </c>
      <c r="T9" s="17">
        <v>0.38095238095238099</v>
      </c>
      <c r="U9" s="17">
        <v>0.55882352941176505</v>
      </c>
      <c r="V9" s="17">
        <v>0.41269841269841301</v>
      </c>
      <c r="W9" s="17">
        <v>0.44067796610169502</v>
      </c>
      <c r="X9" s="17">
        <v>0.443037974683544</v>
      </c>
      <c r="Y9" s="17">
        <v>0.54285714285714304</v>
      </c>
      <c r="Z9" s="17">
        <v>0.39534883720930197</v>
      </c>
      <c r="AA9" s="17">
        <v>0.45555555555555599</v>
      </c>
      <c r="AB9" s="17"/>
      <c r="AC9" s="17">
        <v>0.53598002863582594</v>
      </c>
      <c r="AD9" s="17">
        <v>0.40336363538539199</v>
      </c>
      <c r="AE9" s="17">
        <v>0.46922963840286402</v>
      </c>
      <c r="AF9" s="17"/>
      <c r="AG9" s="17">
        <v>0.55448867423714299</v>
      </c>
      <c r="AH9" s="17">
        <v>0.39498680305015799</v>
      </c>
      <c r="AI9" s="17">
        <v>0.39859077860477599</v>
      </c>
      <c r="AJ9" s="17">
        <v>0.59272422091101395</v>
      </c>
      <c r="AK9" s="17">
        <v>0.467563458865908</v>
      </c>
      <c r="AL9" s="17"/>
      <c r="AM9" s="17">
        <v>0.40712274606967003</v>
      </c>
      <c r="AN9" s="17">
        <v>0.51941656436755401</v>
      </c>
      <c r="AO9" s="17">
        <v>0.437897482037784</v>
      </c>
      <c r="AP9" s="17">
        <v>0.44030651721035802</v>
      </c>
      <c r="AQ9" s="17">
        <v>0.33548069815910297</v>
      </c>
      <c r="AR9" s="17"/>
      <c r="AS9" s="17">
        <v>0.52269659442574401</v>
      </c>
      <c r="AT9" s="17">
        <v>0.40166687608590101</v>
      </c>
      <c r="AU9" s="17">
        <v>0.49955755877567698</v>
      </c>
      <c r="AV9" s="17">
        <v>0.34229318360072802</v>
      </c>
      <c r="AW9" s="17"/>
      <c r="AX9" s="17">
        <v>0.46248885549102198</v>
      </c>
      <c r="AY9" s="17"/>
      <c r="AZ9" s="17">
        <v>0.46451053714603202</v>
      </c>
      <c r="BA9" s="17">
        <v>0.393891861245102</v>
      </c>
      <c r="BB9" s="17">
        <v>0.496336587539353</v>
      </c>
      <c r="BC9" s="17"/>
      <c r="BD9" s="17">
        <v>0.42504405533976303</v>
      </c>
      <c r="BE9" s="17">
        <v>0.44707623132900398</v>
      </c>
    </row>
    <row r="10" spans="2:57" ht="29" x14ac:dyDescent="0.35">
      <c r="B10" s="18" t="s">
        <v>373</v>
      </c>
      <c r="C10" s="17">
        <v>0.30211644875099303</v>
      </c>
      <c r="D10" s="17">
        <v>0.31618184034353702</v>
      </c>
      <c r="E10" s="17">
        <v>0.29303419957770499</v>
      </c>
      <c r="F10" s="17"/>
      <c r="G10" s="17">
        <v>0.21825557285073299</v>
      </c>
      <c r="H10" s="17">
        <v>0.30054103913596603</v>
      </c>
      <c r="I10" s="17">
        <v>0.31318863068008101</v>
      </c>
      <c r="J10" s="17">
        <v>0.30616944985369099</v>
      </c>
      <c r="K10" s="17">
        <v>0.33451634391919399</v>
      </c>
      <c r="L10" s="17">
        <v>0.315723134074407</v>
      </c>
      <c r="M10" s="17"/>
      <c r="N10" s="17">
        <v>0.34289027779374898</v>
      </c>
      <c r="O10" s="17">
        <v>0.32278895453341</v>
      </c>
      <c r="P10" s="17">
        <v>0.166209897037007</v>
      </c>
      <c r="Q10" s="17">
        <v>0.228818524021068</v>
      </c>
      <c r="R10" s="17"/>
      <c r="S10" s="17">
        <v>0.25833333333333303</v>
      </c>
      <c r="T10" s="17">
        <v>0.32380952380952399</v>
      </c>
      <c r="U10" s="17">
        <v>0.26470588235294101</v>
      </c>
      <c r="V10" s="17">
        <v>0.30158730158730201</v>
      </c>
      <c r="W10" s="17">
        <v>0.305084745762712</v>
      </c>
      <c r="X10" s="17">
        <v>0.354430379746835</v>
      </c>
      <c r="Y10" s="17">
        <v>0.24285714285714299</v>
      </c>
      <c r="Z10" s="17">
        <v>0.27906976744186002</v>
      </c>
      <c r="AA10" s="17">
        <v>0.36666666666666697</v>
      </c>
      <c r="AB10" s="17"/>
      <c r="AC10" s="17">
        <v>0.29621312892488</v>
      </c>
      <c r="AD10" s="17">
        <v>0.32403371274033899</v>
      </c>
      <c r="AE10" s="17">
        <v>0.17991376226938399</v>
      </c>
      <c r="AF10" s="17"/>
      <c r="AG10" s="17">
        <v>0.26141441721859998</v>
      </c>
      <c r="AH10" s="17">
        <v>0.30347817581661801</v>
      </c>
      <c r="AI10" s="17">
        <v>0.33729433906233802</v>
      </c>
      <c r="AJ10" s="17">
        <v>0.20363788954449299</v>
      </c>
      <c r="AK10" s="17">
        <v>0.33233818776992902</v>
      </c>
      <c r="AL10" s="17"/>
      <c r="AM10" s="17">
        <v>0.258659483925194</v>
      </c>
      <c r="AN10" s="17">
        <v>0.25200501443476497</v>
      </c>
      <c r="AO10" s="17">
        <v>0.31719032236554501</v>
      </c>
      <c r="AP10" s="17">
        <v>0.306972437369188</v>
      </c>
      <c r="AQ10" s="17">
        <v>0.49997220578776103</v>
      </c>
      <c r="AR10" s="17"/>
      <c r="AS10" s="17">
        <v>0.27811520053872701</v>
      </c>
      <c r="AT10" s="17">
        <v>0.34616859228348001</v>
      </c>
      <c r="AU10" s="17">
        <v>0.267425067139058</v>
      </c>
      <c r="AV10" s="17">
        <v>0.29006921231292998</v>
      </c>
      <c r="AW10" s="17"/>
      <c r="AX10" s="17">
        <v>0.30138726222602102</v>
      </c>
      <c r="AY10" s="17"/>
      <c r="AZ10" s="17">
        <v>0.25008313898954998</v>
      </c>
      <c r="BA10" s="17">
        <v>0.31718384879482597</v>
      </c>
      <c r="BB10" s="17">
        <v>0.336403098038841</v>
      </c>
      <c r="BC10" s="17"/>
      <c r="BD10" s="17">
        <v>0.32465666116020597</v>
      </c>
      <c r="BE10" s="17">
        <v>0.27863409557276902</v>
      </c>
    </row>
    <row r="11" spans="2:57" ht="43.5" x14ac:dyDescent="0.35">
      <c r="B11" s="18" t="s">
        <v>374</v>
      </c>
      <c r="C11" s="17">
        <v>9.3830211483903303E-2</v>
      </c>
      <c r="D11" s="17">
        <v>9.2197854560140804E-2</v>
      </c>
      <c r="E11" s="17">
        <v>9.5231390002739696E-2</v>
      </c>
      <c r="F11" s="17"/>
      <c r="G11" s="17">
        <v>0.17896591789414301</v>
      </c>
      <c r="H11" s="17">
        <v>0.11689044607296099</v>
      </c>
      <c r="I11" s="17">
        <v>0.121624167634007</v>
      </c>
      <c r="J11" s="17">
        <v>3.9720664153738899E-2</v>
      </c>
      <c r="K11" s="17">
        <v>2.7579483093567898E-2</v>
      </c>
      <c r="L11" s="17">
        <v>2.72968926301097E-2</v>
      </c>
      <c r="M11" s="17"/>
      <c r="N11" s="17">
        <v>7.3209478871543096E-2</v>
      </c>
      <c r="O11" s="17">
        <v>9.4755577423512399E-2</v>
      </c>
      <c r="P11" s="17">
        <v>0.148785813278274</v>
      </c>
      <c r="Q11" s="17">
        <v>0.124236547411505</v>
      </c>
      <c r="R11" s="17"/>
      <c r="S11" s="17">
        <v>0.16666666666666699</v>
      </c>
      <c r="T11" s="17">
        <v>8.5714285714285701E-2</v>
      </c>
      <c r="U11" s="17">
        <v>5.8823529411764698E-2</v>
      </c>
      <c r="V11" s="17">
        <v>0.14285714285714299</v>
      </c>
      <c r="W11" s="17">
        <v>5.0847457627118599E-2</v>
      </c>
      <c r="X11" s="17">
        <v>0.10126582278481</v>
      </c>
      <c r="Y11" s="17">
        <v>8.5714285714285701E-2</v>
      </c>
      <c r="Z11" s="17">
        <v>0.116279069767442</v>
      </c>
      <c r="AA11" s="17">
        <v>2.2222222222222199E-2</v>
      </c>
      <c r="AB11" s="17"/>
      <c r="AC11" s="17">
        <v>6.4717925526524001E-2</v>
      </c>
      <c r="AD11" s="17">
        <v>0.101664775800267</v>
      </c>
      <c r="AE11" s="17">
        <v>0.13340620419344701</v>
      </c>
      <c r="AF11" s="17"/>
      <c r="AG11" s="17">
        <v>7.1413786644103402E-2</v>
      </c>
      <c r="AH11" s="17">
        <v>0.10022985168496901</v>
      </c>
      <c r="AI11" s="17">
        <v>0.16158874705235399</v>
      </c>
      <c r="AJ11" s="17">
        <v>0</v>
      </c>
      <c r="AK11" s="17">
        <v>5.8554261155248102E-2</v>
      </c>
      <c r="AL11" s="17"/>
      <c r="AM11" s="17">
        <v>0.19305666578134201</v>
      </c>
      <c r="AN11" s="17">
        <v>8.2921422473936801E-2</v>
      </c>
      <c r="AO11" s="17">
        <v>8.2563098473755106E-2</v>
      </c>
      <c r="AP11" s="17">
        <v>8.6766821718905401E-2</v>
      </c>
      <c r="AQ11" s="17">
        <v>4.2115066185209202E-2</v>
      </c>
      <c r="AR11" s="17"/>
      <c r="AS11" s="17">
        <v>4.60040186435118E-2</v>
      </c>
      <c r="AT11" s="17">
        <v>0.104327137990418</v>
      </c>
      <c r="AU11" s="17">
        <v>7.9390628344262096E-2</v>
      </c>
      <c r="AV11" s="17">
        <v>0.17258670036735799</v>
      </c>
      <c r="AW11" s="17"/>
      <c r="AX11" s="17">
        <v>9.1504288955938595E-2</v>
      </c>
      <c r="AY11" s="17"/>
      <c r="AZ11" s="17">
        <v>0.10976740718042</v>
      </c>
      <c r="BA11" s="17">
        <v>0.12576566148660501</v>
      </c>
      <c r="BB11" s="17">
        <v>4.3283757968592698E-2</v>
      </c>
      <c r="BC11" s="17"/>
      <c r="BD11" s="17">
        <v>6.5769638207817893E-2</v>
      </c>
      <c r="BE11" s="17">
        <v>0.13729487920512801</v>
      </c>
    </row>
    <row r="12" spans="2:57" ht="87" x14ac:dyDescent="0.35">
      <c r="B12" s="18" t="s">
        <v>375</v>
      </c>
      <c r="C12" s="17">
        <v>0.13342845959705399</v>
      </c>
      <c r="D12" s="17">
        <v>0.14065663912353901</v>
      </c>
      <c r="E12" s="17">
        <v>0.12733382224570999</v>
      </c>
      <c r="F12" s="17"/>
      <c r="G12" s="17">
        <v>0.17460714789229101</v>
      </c>
      <c r="H12" s="17">
        <v>0.170325040941292</v>
      </c>
      <c r="I12" s="17">
        <v>0.11601302190209301</v>
      </c>
      <c r="J12" s="17">
        <v>9.3154186584310503E-2</v>
      </c>
      <c r="K12" s="17">
        <v>0.12926797349249899</v>
      </c>
      <c r="L12" s="17">
        <v>9.0863457634295E-2</v>
      </c>
      <c r="M12" s="17"/>
      <c r="N12" s="17">
        <v>0.13858621639439</v>
      </c>
      <c r="O12" s="17">
        <v>0.13706259673485799</v>
      </c>
      <c r="P12" s="17">
        <v>0.119830452484931</v>
      </c>
      <c r="Q12" s="17">
        <v>0.11268034453190701</v>
      </c>
      <c r="R12" s="17"/>
      <c r="S12" s="17">
        <v>0.141666666666667</v>
      </c>
      <c r="T12" s="17">
        <v>0.180952380952381</v>
      </c>
      <c r="U12" s="17">
        <v>0.11764705882352899</v>
      </c>
      <c r="V12" s="17">
        <v>0.126984126984127</v>
      </c>
      <c r="W12" s="17">
        <v>0.169491525423729</v>
      </c>
      <c r="X12" s="17">
        <v>8.8607594936708806E-2</v>
      </c>
      <c r="Y12" s="17">
        <v>0.1</v>
      </c>
      <c r="Z12" s="17">
        <v>0.186046511627907</v>
      </c>
      <c r="AA12" s="17">
        <v>0.1</v>
      </c>
      <c r="AB12" s="17"/>
      <c r="AC12" s="17">
        <v>8.8623616361417898E-2</v>
      </c>
      <c r="AD12" s="17">
        <v>0.14097174811883201</v>
      </c>
      <c r="AE12" s="17">
        <v>0.19143656090169001</v>
      </c>
      <c r="AF12" s="17"/>
      <c r="AG12" s="17">
        <v>9.5937239736807206E-2</v>
      </c>
      <c r="AH12" s="17">
        <v>0.174077292927792</v>
      </c>
      <c r="AI12" s="17">
        <v>8.2329560202364205E-2</v>
      </c>
      <c r="AJ12" s="17">
        <v>0</v>
      </c>
      <c r="AK12" s="17">
        <v>0.14154409220891501</v>
      </c>
      <c r="AL12" s="17"/>
      <c r="AM12" s="17">
        <v>0.12275643658252</v>
      </c>
      <c r="AN12" s="17">
        <v>0.10676413070139699</v>
      </c>
      <c r="AO12" s="17">
        <v>0.127146279709965</v>
      </c>
      <c r="AP12" s="17">
        <v>0.15542775598273401</v>
      </c>
      <c r="AQ12" s="17">
        <v>0.12243202986792801</v>
      </c>
      <c r="AR12" s="17"/>
      <c r="AS12" s="17">
        <v>0.11111051770352499</v>
      </c>
      <c r="AT12" s="17">
        <v>0.13558109234695501</v>
      </c>
      <c r="AU12" s="17">
        <v>0.13232952436921899</v>
      </c>
      <c r="AV12" s="17">
        <v>0.16861169336894699</v>
      </c>
      <c r="AW12" s="17"/>
      <c r="AX12" s="17">
        <v>0.12992858053162501</v>
      </c>
      <c r="AY12" s="17"/>
      <c r="AZ12" s="17">
        <v>0.15266253572678901</v>
      </c>
      <c r="BA12" s="17">
        <v>0.13237112109735799</v>
      </c>
      <c r="BB12" s="17">
        <v>0.10937892050937199</v>
      </c>
      <c r="BC12" s="17"/>
      <c r="BD12" s="17">
        <v>0.14512243633354599</v>
      </c>
      <c r="BE12" s="17">
        <v>0.126761172213219</v>
      </c>
    </row>
    <row r="13" spans="2:57" ht="29" x14ac:dyDescent="0.35">
      <c r="B13" s="18" t="s">
        <v>376</v>
      </c>
      <c r="C13" s="17">
        <v>1.0305834632853599E-2</v>
      </c>
      <c r="D13" s="17">
        <v>1.6631866616779602E-2</v>
      </c>
      <c r="E13" s="17">
        <v>6.6339129946250304E-3</v>
      </c>
      <c r="F13" s="17"/>
      <c r="G13" s="17">
        <v>4.3792453702149299E-2</v>
      </c>
      <c r="H13" s="17">
        <v>5.0950427789209704E-3</v>
      </c>
      <c r="I13" s="17">
        <v>1.7354071822245E-2</v>
      </c>
      <c r="J13" s="17">
        <v>0</v>
      </c>
      <c r="K13" s="17">
        <v>0</v>
      </c>
      <c r="L13" s="17">
        <v>0</v>
      </c>
      <c r="M13" s="17"/>
      <c r="N13" s="17">
        <v>8.7154870335678699E-3</v>
      </c>
      <c r="O13" s="17">
        <v>1.2730282007071899E-2</v>
      </c>
      <c r="P13" s="17">
        <v>1.9130881507947201E-2</v>
      </c>
      <c r="Q13" s="17">
        <v>0</v>
      </c>
      <c r="R13" s="17"/>
      <c r="S13" s="17">
        <v>8.3333333333333297E-3</v>
      </c>
      <c r="T13" s="17">
        <v>9.5238095238095195E-3</v>
      </c>
      <c r="U13" s="17">
        <v>0</v>
      </c>
      <c r="V13" s="17">
        <v>1.58730158730159E-2</v>
      </c>
      <c r="W13" s="17">
        <v>1.6949152542372899E-2</v>
      </c>
      <c r="X13" s="17">
        <v>0</v>
      </c>
      <c r="Y13" s="17">
        <v>2.8571428571428598E-2</v>
      </c>
      <c r="Z13" s="17">
        <v>0</v>
      </c>
      <c r="AA13" s="17">
        <v>1.1111111111111099E-2</v>
      </c>
      <c r="AB13" s="17"/>
      <c r="AC13" s="17">
        <v>4.93862737475027E-3</v>
      </c>
      <c r="AD13" s="17">
        <v>1.1391254974346499E-2</v>
      </c>
      <c r="AE13" s="17">
        <v>1.2935534584113E-2</v>
      </c>
      <c r="AF13" s="17"/>
      <c r="AG13" s="17">
        <v>1.2635468260707701E-2</v>
      </c>
      <c r="AH13" s="17">
        <v>7.2305247672793402E-3</v>
      </c>
      <c r="AI13" s="17">
        <v>0</v>
      </c>
      <c r="AJ13" s="17">
        <v>0</v>
      </c>
      <c r="AK13" s="17">
        <v>0</v>
      </c>
      <c r="AL13" s="17"/>
      <c r="AM13" s="17">
        <v>0</v>
      </c>
      <c r="AN13" s="17">
        <v>8.2643730641720394E-3</v>
      </c>
      <c r="AO13" s="17">
        <v>1.9608370175710502E-2</v>
      </c>
      <c r="AP13" s="17">
        <v>5.5487853881546201E-3</v>
      </c>
      <c r="AQ13" s="17">
        <v>0</v>
      </c>
      <c r="AR13" s="17"/>
      <c r="AS13" s="17">
        <v>1.5917128413920598E-2</v>
      </c>
      <c r="AT13" s="17">
        <v>7.9446382975765107E-3</v>
      </c>
      <c r="AU13" s="17">
        <v>8.0112432049707308E-3</v>
      </c>
      <c r="AV13" s="17">
        <v>9.3284168632193406E-3</v>
      </c>
      <c r="AW13" s="17"/>
      <c r="AX13" s="17">
        <v>7.4284468312566599E-3</v>
      </c>
      <c r="AY13" s="17"/>
      <c r="AZ13" s="17">
        <v>1.37269545030931E-2</v>
      </c>
      <c r="BA13" s="17">
        <v>1.62117491699879E-2</v>
      </c>
      <c r="BB13" s="17">
        <v>0</v>
      </c>
      <c r="BC13" s="17"/>
      <c r="BD13" s="17">
        <v>1.9999591138338799E-2</v>
      </c>
      <c r="BE13" s="17">
        <v>3.8582978928017602E-3</v>
      </c>
    </row>
    <row r="14" spans="2:57" x14ac:dyDescent="0.35">
      <c r="B14" s="18" t="s">
        <v>81</v>
      </c>
      <c r="C14" s="19">
        <v>1.4091094173191101E-2</v>
      </c>
      <c r="D14" s="19">
        <v>1.17248360165172E-2</v>
      </c>
      <c r="E14" s="19">
        <v>1.5548960002920199E-2</v>
      </c>
      <c r="F14" s="19"/>
      <c r="G14" s="19">
        <v>1.54645831057181E-2</v>
      </c>
      <c r="H14" s="19">
        <v>1.5260984349560001E-2</v>
      </c>
      <c r="I14" s="19">
        <v>1.1086604007095701E-2</v>
      </c>
      <c r="J14" s="19">
        <v>8.5185858372497005E-3</v>
      </c>
      <c r="K14" s="19">
        <v>1.8265992729509701E-2</v>
      </c>
      <c r="L14" s="19">
        <v>2.6998914854810301E-2</v>
      </c>
      <c r="M14" s="19"/>
      <c r="N14" s="19">
        <v>1.3990198176146299E-2</v>
      </c>
      <c r="O14" s="19">
        <v>0</v>
      </c>
      <c r="P14" s="19">
        <v>0</v>
      </c>
      <c r="Q14" s="19">
        <v>7.2702484932764405E-2</v>
      </c>
      <c r="R14" s="19"/>
      <c r="S14" s="19">
        <v>8.3333333333333297E-3</v>
      </c>
      <c r="T14" s="19">
        <v>1.9047619047619001E-2</v>
      </c>
      <c r="U14" s="19">
        <v>0</v>
      </c>
      <c r="V14" s="19">
        <v>0</v>
      </c>
      <c r="W14" s="19">
        <v>1.6949152542372899E-2</v>
      </c>
      <c r="X14" s="19">
        <v>1.26582278481013E-2</v>
      </c>
      <c r="Y14" s="19">
        <v>0</v>
      </c>
      <c r="Z14" s="19">
        <v>2.32558139534884E-2</v>
      </c>
      <c r="AA14" s="19">
        <v>4.4444444444444398E-2</v>
      </c>
      <c r="AB14" s="19"/>
      <c r="AC14" s="19">
        <v>9.5266731766016095E-3</v>
      </c>
      <c r="AD14" s="19">
        <v>1.85748729808232E-2</v>
      </c>
      <c r="AE14" s="19">
        <v>1.3078299648502101E-2</v>
      </c>
      <c r="AF14" s="19"/>
      <c r="AG14" s="19">
        <v>4.1104139026379403E-3</v>
      </c>
      <c r="AH14" s="19">
        <v>1.9997351753182999E-2</v>
      </c>
      <c r="AI14" s="19">
        <v>2.0196575078167599E-2</v>
      </c>
      <c r="AJ14" s="19">
        <v>0.20363788954449299</v>
      </c>
      <c r="AK14" s="19">
        <v>0</v>
      </c>
      <c r="AL14" s="19"/>
      <c r="AM14" s="19">
        <v>1.84046676412731E-2</v>
      </c>
      <c r="AN14" s="19">
        <v>3.0628494958175601E-2</v>
      </c>
      <c r="AO14" s="19">
        <v>1.5594447237240501E-2</v>
      </c>
      <c r="AP14" s="19">
        <v>4.97768233066034E-3</v>
      </c>
      <c r="AQ14" s="19">
        <v>0</v>
      </c>
      <c r="AR14" s="19"/>
      <c r="AS14" s="19">
        <v>2.6156540274572E-2</v>
      </c>
      <c r="AT14" s="19">
        <v>4.3116629956696699E-3</v>
      </c>
      <c r="AU14" s="19">
        <v>1.32859781668133E-2</v>
      </c>
      <c r="AV14" s="19">
        <v>1.71107934868177E-2</v>
      </c>
      <c r="AW14" s="19"/>
      <c r="AX14" s="19">
        <v>7.2625659641356198E-3</v>
      </c>
      <c r="AY14" s="19"/>
      <c r="AZ14" s="19">
        <v>9.24942645411575E-3</v>
      </c>
      <c r="BA14" s="19">
        <v>1.4575758206121401E-2</v>
      </c>
      <c r="BB14" s="19">
        <v>1.4597635943841201E-2</v>
      </c>
      <c r="BC14" s="19"/>
      <c r="BD14" s="19">
        <v>1.9407617820329001E-2</v>
      </c>
      <c r="BE14" s="19">
        <v>6.3753237870793397E-3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H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398</v>
      </c>
      <c r="E2" s="28"/>
      <c r="F2" s="28"/>
      <c r="G2" s="28"/>
      <c r="H2" s="28"/>
    </row>
    <row r="6" spans="2:8" ht="50" customHeight="1" x14ac:dyDescent="0.35">
      <c r="B6" s="20" t="s">
        <v>15</v>
      </c>
      <c r="C6" s="20" t="s">
        <v>388</v>
      </c>
      <c r="D6" s="20" t="s">
        <v>389</v>
      </c>
      <c r="E6" s="20" t="s">
        <v>390</v>
      </c>
      <c r="F6" s="20" t="s">
        <v>391</v>
      </c>
      <c r="G6" s="20" t="s">
        <v>392</v>
      </c>
    </row>
    <row r="7" spans="2:8" x14ac:dyDescent="0.35">
      <c r="B7" s="18" t="s">
        <v>393</v>
      </c>
      <c r="C7" s="17">
        <v>0.268991899807695</v>
      </c>
      <c r="D7" s="17">
        <v>0.27275088140102699</v>
      </c>
      <c r="E7" s="17">
        <v>4.6727035627364397E-2</v>
      </c>
      <c r="F7" s="17">
        <v>4.3102883380725203E-2</v>
      </c>
      <c r="G7" s="17">
        <v>7.9178023098924494E-2</v>
      </c>
    </row>
    <row r="8" spans="2:8" x14ac:dyDescent="0.35">
      <c r="B8" s="18" t="s">
        <v>394</v>
      </c>
      <c r="C8" s="17">
        <v>0.28588659819885198</v>
      </c>
      <c r="D8" s="17">
        <v>0.36560016354034403</v>
      </c>
      <c r="E8" s="17">
        <v>0.16404844090882201</v>
      </c>
      <c r="F8" s="17">
        <v>0.17900704239984899</v>
      </c>
      <c r="G8" s="17">
        <v>0.28534343572793103</v>
      </c>
    </row>
    <row r="9" spans="2:8" ht="29" x14ac:dyDescent="0.35">
      <c r="B9" s="18" t="s">
        <v>395</v>
      </c>
      <c r="C9" s="17">
        <v>0.22624568006083201</v>
      </c>
      <c r="D9" s="17">
        <v>0.179922698666731</v>
      </c>
      <c r="E9" s="17">
        <v>0.28232308112188598</v>
      </c>
      <c r="F9" s="17">
        <v>0.32041007644564901</v>
      </c>
      <c r="G9" s="17">
        <v>0.36162516107253601</v>
      </c>
    </row>
    <row r="10" spans="2:8" x14ac:dyDescent="0.35">
      <c r="B10" s="18" t="s">
        <v>396</v>
      </c>
      <c r="C10" s="17">
        <v>0.125984333923572</v>
      </c>
      <c r="D10" s="17">
        <v>0.10225164452086299</v>
      </c>
      <c r="E10" s="17">
        <v>0.31904508084293698</v>
      </c>
      <c r="F10" s="17">
        <v>0.29064249010873699</v>
      </c>
      <c r="G10" s="17">
        <v>0.175753066362897</v>
      </c>
    </row>
    <row r="11" spans="2:8" x14ac:dyDescent="0.35">
      <c r="B11" s="18" t="s">
        <v>397</v>
      </c>
      <c r="C11" s="17">
        <v>6.0586390966519299E-2</v>
      </c>
      <c r="D11" s="17">
        <v>5.0479268297083602E-2</v>
      </c>
      <c r="E11" s="17">
        <v>0.14876113885946299</v>
      </c>
      <c r="F11" s="17">
        <v>0.13066683057244199</v>
      </c>
      <c r="G11" s="17">
        <v>4.52036242062396E-2</v>
      </c>
    </row>
    <row r="12" spans="2:8" x14ac:dyDescent="0.35">
      <c r="B12" s="18" t="s">
        <v>81</v>
      </c>
      <c r="C12" s="17">
        <v>3.2305097042530297E-2</v>
      </c>
      <c r="D12" s="17">
        <v>2.8995343573951001E-2</v>
      </c>
      <c r="E12" s="17">
        <v>3.9095222639526403E-2</v>
      </c>
      <c r="F12" s="17">
        <v>3.6170677092597803E-2</v>
      </c>
      <c r="G12" s="17">
        <v>5.2896689531471697E-2</v>
      </c>
    </row>
    <row r="13" spans="2:8" x14ac:dyDescent="0.35">
      <c r="B13" s="16"/>
      <c r="C13" s="16"/>
      <c r="D13" s="16"/>
      <c r="E13" s="16"/>
      <c r="F13" s="16"/>
      <c r="G13" s="16"/>
    </row>
    <row r="14" spans="2:8" x14ac:dyDescent="0.35">
      <c r="B14" t="s">
        <v>86</v>
      </c>
    </row>
    <row r="15" spans="2:8" x14ac:dyDescent="0.35">
      <c r="B15" t="s">
        <v>87</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399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393</v>
      </c>
      <c r="C9" s="17">
        <v>0.268991899807695</v>
      </c>
      <c r="D9" s="17">
        <v>0.25513486196454599</v>
      </c>
      <c r="E9" s="17">
        <v>0.27840607974466802</v>
      </c>
      <c r="F9" s="17"/>
      <c r="G9" s="17">
        <v>0.26267623362828901</v>
      </c>
      <c r="H9" s="17">
        <v>0.239352991853752</v>
      </c>
      <c r="I9" s="17">
        <v>0.31155748202384398</v>
      </c>
      <c r="J9" s="17">
        <v>0.26896578830497098</v>
      </c>
      <c r="K9" s="17">
        <v>0.24982336179280401</v>
      </c>
      <c r="L9" s="17">
        <v>0.27664834017256701</v>
      </c>
      <c r="M9" s="17"/>
      <c r="N9" s="17">
        <v>0.30642897175987299</v>
      </c>
      <c r="O9" s="17">
        <v>0.28267033863503199</v>
      </c>
      <c r="P9" s="17">
        <v>0.15840504460676899</v>
      </c>
      <c r="Q9" s="17">
        <v>0.19317074010258201</v>
      </c>
      <c r="R9" s="17"/>
      <c r="S9" s="17">
        <v>0.25833333333333303</v>
      </c>
      <c r="T9" s="17">
        <v>0.33333333333333298</v>
      </c>
      <c r="U9" s="17">
        <v>0.32352941176470601</v>
      </c>
      <c r="V9" s="17">
        <v>0.19047619047618999</v>
      </c>
      <c r="W9" s="17">
        <v>0.355932203389831</v>
      </c>
      <c r="X9" s="17">
        <v>0.240506329113924</v>
      </c>
      <c r="Y9" s="17">
        <v>0.185714285714286</v>
      </c>
      <c r="Z9" s="17">
        <v>0.232558139534884</v>
      </c>
      <c r="AA9" s="17">
        <v>0.266666666666667</v>
      </c>
      <c r="AB9" s="17"/>
      <c r="AC9" s="17">
        <v>0.19919846058235299</v>
      </c>
      <c r="AD9" s="17">
        <v>0.29345059891220898</v>
      </c>
      <c r="AE9" s="17">
        <v>0.32334617880125299</v>
      </c>
      <c r="AF9" s="17"/>
      <c r="AG9" s="17">
        <v>0.17522387663818101</v>
      </c>
      <c r="AH9" s="17">
        <v>0.29421144341692501</v>
      </c>
      <c r="AI9" s="17">
        <v>0.41999925937583499</v>
      </c>
      <c r="AJ9" s="17">
        <v>0.42283614938640601</v>
      </c>
      <c r="AK9" s="17">
        <v>0.32262909472325102</v>
      </c>
      <c r="AL9" s="17"/>
      <c r="AM9" s="17">
        <v>0.13389012441489501</v>
      </c>
      <c r="AN9" s="17">
        <v>0.16412106909125301</v>
      </c>
      <c r="AO9" s="17">
        <v>0.30272065817995197</v>
      </c>
      <c r="AP9" s="17">
        <v>0.32056321842494301</v>
      </c>
      <c r="AQ9" s="17">
        <v>0.31037638491284802</v>
      </c>
      <c r="AR9" s="17"/>
      <c r="AS9" s="17">
        <v>0.288298025427005</v>
      </c>
      <c r="AT9" s="17">
        <v>0.25884316902881399</v>
      </c>
      <c r="AU9" s="17">
        <v>0.25360279365052502</v>
      </c>
      <c r="AV9" s="17">
        <v>0.28092660254943302</v>
      </c>
      <c r="AW9" s="17"/>
      <c r="AX9" s="17">
        <v>0.27288610332837798</v>
      </c>
      <c r="AY9" s="17"/>
      <c r="AZ9" s="17">
        <v>0.30024979182339201</v>
      </c>
      <c r="BA9" s="17">
        <v>0.198483144757476</v>
      </c>
      <c r="BB9" s="17">
        <v>0.323459163409891</v>
      </c>
      <c r="BC9" s="17"/>
      <c r="BD9" s="17">
        <v>0.27037103417585201</v>
      </c>
      <c r="BE9" s="17">
        <v>0.27405136230714899</v>
      </c>
    </row>
    <row r="10" spans="2:57" x14ac:dyDescent="0.35">
      <c r="B10" s="18" t="s">
        <v>394</v>
      </c>
      <c r="C10" s="17">
        <v>0.28588659819885198</v>
      </c>
      <c r="D10" s="17">
        <v>0.24462181000852201</v>
      </c>
      <c r="E10" s="17">
        <v>0.30679699283192702</v>
      </c>
      <c r="F10" s="17"/>
      <c r="G10" s="17">
        <v>0.25216399121948602</v>
      </c>
      <c r="H10" s="17">
        <v>0.27368355210922402</v>
      </c>
      <c r="I10" s="17">
        <v>0.28171305639432798</v>
      </c>
      <c r="J10" s="17">
        <v>0.39091194763175702</v>
      </c>
      <c r="K10" s="17">
        <v>0.239933205035293</v>
      </c>
      <c r="L10" s="17">
        <v>0.21670607130560801</v>
      </c>
      <c r="M10" s="17"/>
      <c r="N10" s="17">
        <v>0.28398315192635698</v>
      </c>
      <c r="O10" s="17">
        <v>0.29261130371071498</v>
      </c>
      <c r="P10" s="17">
        <v>0.32726665703483099</v>
      </c>
      <c r="Q10" s="17">
        <v>0.21864086146143399</v>
      </c>
      <c r="R10" s="17"/>
      <c r="S10" s="17">
        <v>0.18333333333333299</v>
      </c>
      <c r="T10" s="17">
        <v>0.25714285714285701</v>
      </c>
      <c r="U10" s="17">
        <v>0.23529411764705899</v>
      </c>
      <c r="V10" s="17">
        <v>0.41269841269841301</v>
      </c>
      <c r="W10" s="17">
        <v>0.338983050847458</v>
      </c>
      <c r="X10" s="17">
        <v>0.253164556962025</v>
      </c>
      <c r="Y10" s="17">
        <v>0.35714285714285698</v>
      </c>
      <c r="Z10" s="17">
        <v>0.209302325581395</v>
      </c>
      <c r="AA10" s="17">
        <v>0.344444444444444</v>
      </c>
      <c r="AB10" s="17"/>
      <c r="AC10" s="17">
        <v>0.29897942802489202</v>
      </c>
      <c r="AD10" s="17">
        <v>0.299210519452969</v>
      </c>
      <c r="AE10" s="17">
        <v>0.15900963035669399</v>
      </c>
      <c r="AF10" s="17"/>
      <c r="AG10" s="17">
        <v>0.31206726839114501</v>
      </c>
      <c r="AH10" s="17">
        <v>0.28784757097235802</v>
      </c>
      <c r="AI10" s="17">
        <v>0.24115666194302901</v>
      </c>
      <c r="AJ10" s="17">
        <v>0</v>
      </c>
      <c r="AK10" s="17">
        <v>0.267313013437456</v>
      </c>
      <c r="AL10" s="17"/>
      <c r="AM10" s="17">
        <v>0.29965392594930701</v>
      </c>
      <c r="AN10" s="17">
        <v>0.24637504752273301</v>
      </c>
      <c r="AO10" s="17">
        <v>0.27239487677032598</v>
      </c>
      <c r="AP10" s="17">
        <v>0.31524012167058701</v>
      </c>
      <c r="AQ10" s="17">
        <v>0.30754797050122001</v>
      </c>
      <c r="AR10" s="17"/>
      <c r="AS10" s="17">
        <v>0.29970217551035899</v>
      </c>
      <c r="AT10" s="17">
        <v>0.255667232095175</v>
      </c>
      <c r="AU10" s="17">
        <v>0.34268680369627302</v>
      </c>
      <c r="AV10" s="17">
        <v>0.252138751807579</v>
      </c>
      <c r="AW10" s="17"/>
      <c r="AX10" s="17">
        <v>0.30639141365036598</v>
      </c>
      <c r="AY10" s="17"/>
      <c r="AZ10" s="17">
        <v>0.345791480583925</v>
      </c>
      <c r="BA10" s="17">
        <v>0.26166050512970601</v>
      </c>
      <c r="BB10" s="17">
        <v>0.25411754055786401</v>
      </c>
      <c r="BC10" s="17"/>
      <c r="BD10" s="17">
        <v>0.30825788667489801</v>
      </c>
      <c r="BE10" s="17">
        <v>0.235611987640127</v>
      </c>
    </row>
    <row r="11" spans="2:57" ht="29" x14ac:dyDescent="0.35">
      <c r="B11" s="18" t="s">
        <v>395</v>
      </c>
      <c r="C11" s="17">
        <v>0.22624568006083201</v>
      </c>
      <c r="D11" s="17">
        <v>0.22594639106307199</v>
      </c>
      <c r="E11" s="17">
        <v>0.227485476030099</v>
      </c>
      <c r="F11" s="17"/>
      <c r="G11" s="17">
        <v>0.229987163689477</v>
      </c>
      <c r="H11" s="17">
        <v>0.19824595279003701</v>
      </c>
      <c r="I11" s="17">
        <v>0.22782525110826801</v>
      </c>
      <c r="J11" s="17">
        <v>0.20961358207124201</v>
      </c>
      <c r="K11" s="17">
        <v>0.33166727590045803</v>
      </c>
      <c r="L11" s="17">
        <v>0.13182053556440701</v>
      </c>
      <c r="M11" s="17"/>
      <c r="N11" s="17">
        <v>0.228990883031014</v>
      </c>
      <c r="O11" s="17">
        <v>0.177296184715173</v>
      </c>
      <c r="P11" s="17">
        <v>0.21883536281726901</v>
      </c>
      <c r="Q11" s="17">
        <v>0.35236815266168497</v>
      </c>
      <c r="R11" s="17"/>
      <c r="S11" s="17">
        <v>0.28333333333333299</v>
      </c>
      <c r="T11" s="17">
        <v>0.12380952380952399</v>
      </c>
      <c r="U11" s="17">
        <v>0.26470588235294101</v>
      </c>
      <c r="V11" s="17">
        <v>0.238095238095238</v>
      </c>
      <c r="W11" s="17">
        <v>0.186440677966102</v>
      </c>
      <c r="X11" s="17">
        <v>0.227848101265823</v>
      </c>
      <c r="Y11" s="17">
        <v>0.24285714285714299</v>
      </c>
      <c r="Z11" s="17">
        <v>0.232558139534884</v>
      </c>
      <c r="AA11" s="17">
        <v>0.25555555555555598</v>
      </c>
      <c r="AB11" s="17"/>
      <c r="AC11" s="17">
        <v>0.249837553811628</v>
      </c>
      <c r="AD11" s="17">
        <v>0.22282793519864</v>
      </c>
      <c r="AE11" s="17">
        <v>0.21435348752077801</v>
      </c>
      <c r="AF11" s="17"/>
      <c r="AG11" s="17">
        <v>0.24186410302952599</v>
      </c>
      <c r="AH11" s="17">
        <v>0.212444130689246</v>
      </c>
      <c r="AI11" s="17">
        <v>0.21906604748455499</v>
      </c>
      <c r="AJ11" s="17">
        <v>0.37352596106910102</v>
      </c>
      <c r="AK11" s="17">
        <v>0.26115982832085</v>
      </c>
      <c r="AL11" s="17"/>
      <c r="AM11" s="17">
        <v>0.264297865276373</v>
      </c>
      <c r="AN11" s="17">
        <v>0.30257479651432501</v>
      </c>
      <c r="AO11" s="17">
        <v>0.217416866934181</v>
      </c>
      <c r="AP11" s="17">
        <v>0.174707102146475</v>
      </c>
      <c r="AQ11" s="17">
        <v>0.26327315733215401</v>
      </c>
      <c r="AR11" s="17"/>
      <c r="AS11" s="17">
        <v>0.16062109692918999</v>
      </c>
      <c r="AT11" s="17">
        <v>0.25340425774670799</v>
      </c>
      <c r="AU11" s="17">
        <v>0.25956608864152098</v>
      </c>
      <c r="AV11" s="17">
        <v>0.22958146425953799</v>
      </c>
      <c r="AW11" s="17"/>
      <c r="AX11" s="17">
        <v>0.22326274955918801</v>
      </c>
      <c r="AY11" s="17"/>
      <c r="AZ11" s="17">
        <v>0.17390045661768</v>
      </c>
      <c r="BA11" s="17">
        <v>0.27111041468017</v>
      </c>
      <c r="BB11" s="17">
        <v>0.21587044040870601</v>
      </c>
      <c r="BC11" s="17"/>
      <c r="BD11" s="17">
        <v>0.20720166025539699</v>
      </c>
      <c r="BE11" s="17">
        <v>0.23861449134287699</v>
      </c>
    </row>
    <row r="12" spans="2:57" x14ac:dyDescent="0.35">
      <c r="B12" s="18" t="s">
        <v>396</v>
      </c>
      <c r="C12" s="17">
        <v>0.125984333923572</v>
      </c>
      <c r="D12" s="17">
        <v>0.161320475007905</v>
      </c>
      <c r="E12" s="17">
        <v>0.105795295249445</v>
      </c>
      <c r="F12" s="17"/>
      <c r="G12" s="17">
        <v>0.138013410780852</v>
      </c>
      <c r="H12" s="17">
        <v>0.189073173376649</v>
      </c>
      <c r="I12" s="17">
        <v>0.122216784950842</v>
      </c>
      <c r="J12" s="17">
        <v>5.0206861380327601E-2</v>
      </c>
      <c r="K12" s="17">
        <v>6.1063698450063202E-2</v>
      </c>
      <c r="L12" s="17">
        <v>0.21037062996601899</v>
      </c>
      <c r="M12" s="17"/>
      <c r="N12" s="17">
        <v>0.104620582024696</v>
      </c>
      <c r="O12" s="17">
        <v>0.14715251369021701</v>
      </c>
      <c r="P12" s="17">
        <v>0.137872208039198</v>
      </c>
      <c r="Q12" s="17">
        <v>0.16311776084153401</v>
      </c>
      <c r="R12" s="17"/>
      <c r="S12" s="17">
        <v>0.18333333333333299</v>
      </c>
      <c r="T12" s="17">
        <v>0.14285714285714299</v>
      </c>
      <c r="U12" s="17">
        <v>0.11764705882352899</v>
      </c>
      <c r="V12" s="17">
        <v>6.3492063492063502E-2</v>
      </c>
      <c r="W12" s="17">
        <v>5.0847457627118599E-2</v>
      </c>
      <c r="X12" s="17">
        <v>0.189873417721519</v>
      </c>
      <c r="Y12" s="17">
        <v>0.1</v>
      </c>
      <c r="Z12" s="17">
        <v>0.27906976744186002</v>
      </c>
      <c r="AA12" s="17">
        <v>5.5555555555555601E-2</v>
      </c>
      <c r="AB12" s="17"/>
      <c r="AC12" s="17">
        <v>0.154200287253761</v>
      </c>
      <c r="AD12" s="17">
        <v>9.8731950991351E-2</v>
      </c>
      <c r="AE12" s="17">
        <v>0.19837790362659499</v>
      </c>
      <c r="AF12" s="17"/>
      <c r="AG12" s="17">
        <v>0.155092988974177</v>
      </c>
      <c r="AH12" s="17">
        <v>0.1195163246253</v>
      </c>
      <c r="AI12" s="17">
        <v>0.10015179129504</v>
      </c>
      <c r="AJ12" s="17">
        <v>0</v>
      </c>
      <c r="AK12" s="17">
        <v>0.1262724456123</v>
      </c>
      <c r="AL12" s="17"/>
      <c r="AM12" s="17">
        <v>0.16668390451345699</v>
      </c>
      <c r="AN12" s="17">
        <v>0.15407113762675501</v>
      </c>
      <c r="AO12" s="17">
        <v>0.121952189505105</v>
      </c>
      <c r="AP12" s="17">
        <v>0.112197229501727</v>
      </c>
      <c r="AQ12" s="17">
        <v>0.118802487253778</v>
      </c>
      <c r="AR12" s="17"/>
      <c r="AS12" s="17">
        <v>0.116214936400669</v>
      </c>
      <c r="AT12" s="17">
        <v>0.144671745708497</v>
      </c>
      <c r="AU12" s="17">
        <v>7.2880364553713203E-2</v>
      </c>
      <c r="AV12" s="17">
        <v>0.174363123993106</v>
      </c>
      <c r="AW12" s="17"/>
      <c r="AX12" s="17">
        <v>0.120650749153218</v>
      </c>
      <c r="AY12" s="17"/>
      <c r="AZ12" s="17">
        <v>0.10905372884016799</v>
      </c>
      <c r="BA12" s="17">
        <v>0.16938431140728699</v>
      </c>
      <c r="BB12" s="17">
        <v>9.7307694086697594E-2</v>
      </c>
      <c r="BC12" s="17"/>
      <c r="BD12" s="17">
        <v>0.10835944308487799</v>
      </c>
      <c r="BE12" s="17">
        <v>0.16338400306890299</v>
      </c>
    </row>
    <row r="13" spans="2:57" x14ac:dyDescent="0.35">
      <c r="B13" s="18" t="s">
        <v>397</v>
      </c>
      <c r="C13" s="17">
        <v>6.0586390966519299E-2</v>
      </c>
      <c r="D13" s="17">
        <v>7.6624791861258895E-2</v>
      </c>
      <c r="E13" s="17">
        <v>5.1438978735188899E-2</v>
      </c>
      <c r="F13" s="17"/>
      <c r="G13" s="17">
        <v>8.8664274403765897E-2</v>
      </c>
      <c r="H13" s="17">
        <v>7.8948633223262996E-2</v>
      </c>
      <c r="I13" s="17">
        <v>5.1144123519170998E-2</v>
      </c>
      <c r="J13" s="17">
        <v>6.4472338174113103E-2</v>
      </c>
      <c r="K13" s="17">
        <v>2.0449375085918899E-2</v>
      </c>
      <c r="L13" s="17">
        <v>5.2332683561123E-2</v>
      </c>
      <c r="M13" s="17"/>
      <c r="N13" s="17">
        <v>4.64364632220544E-2</v>
      </c>
      <c r="O13" s="17">
        <v>7.6351791779547096E-2</v>
      </c>
      <c r="P13" s="17">
        <v>0.10892317114196</v>
      </c>
      <c r="Q13" s="17">
        <v>2.6575532905212199E-2</v>
      </c>
      <c r="R13" s="17"/>
      <c r="S13" s="17">
        <v>7.4999999999999997E-2</v>
      </c>
      <c r="T13" s="17">
        <v>8.5714285714285701E-2</v>
      </c>
      <c r="U13" s="17">
        <v>2.9411764705882401E-2</v>
      </c>
      <c r="V13" s="17">
        <v>7.9365079365079402E-2</v>
      </c>
      <c r="W13" s="17">
        <v>3.3898305084745797E-2</v>
      </c>
      <c r="X13" s="17">
        <v>7.5949367088607597E-2</v>
      </c>
      <c r="Y13" s="17">
        <v>5.7142857142857099E-2</v>
      </c>
      <c r="Z13" s="17">
        <v>4.6511627906976702E-2</v>
      </c>
      <c r="AA13" s="17">
        <v>3.3333333333333298E-2</v>
      </c>
      <c r="AB13" s="17"/>
      <c r="AC13" s="17">
        <v>4.61022371714222E-2</v>
      </c>
      <c r="AD13" s="17">
        <v>6.3133219019463102E-2</v>
      </c>
      <c r="AE13" s="17">
        <v>7.7910535909126E-2</v>
      </c>
      <c r="AF13" s="17"/>
      <c r="AG13" s="17">
        <v>8.2715137841249703E-2</v>
      </c>
      <c r="AH13" s="17">
        <v>5.5311269637092902E-2</v>
      </c>
      <c r="AI13" s="17">
        <v>0</v>
      </c>
      <c r="AJ13" s="17">
        <v>0</v>
      </c>
      <c r="AK13" s="17">
        <v>0</v>
      </c>
      <c r="AL13" s="17"/>
      <c r="AM13" s="17">
        <v>8.3356023793905498E-2</v>
      </c>
      <c r="AN13" s="17">
        <v>6.6162424982835102E-2</v>
      </c>
      <c r="AO13" s="17">
        <v>5.3693141518595E-2</v>
      </c>
      <c r="AP13" s="17">
        <v>6.6407066895813299E-2</v>
      </c>
      <c r="AQ13" s="17">
        <v>0</v>
      </c>
      <c r="AR13" s="17"/>
      <c r="AS13" s="17">
        <v>6.2491927240106701E-2</v>
      </c>
      <c r="AT13" s="17">
        <v>7.5495121918535593E-2</v>
      </c>
      <c r="AU13" s="17">
        <v>3.8377861203376898E-2</v>
      </c>
      <c r="AV13" s="17">
        <v>5.3925067581400803E-2</v>
      </c>
      <c r="AW13" s="17"/>
      <c r="AX13" s="17">
        <v>5.14084858326418E-2</v>
      </c>
      <c r="AY13" s="17"/>
      <c r="AZ13" s="17">
        <v>5.2767308184043897E-2</v>
      </c>
      <c r="BA13" s="17">
        <v>7.6227989794907899E-2</v>
      </c>
      <c r="BB13" s="17">
        <v>4.8642300485675999E-2</v>
      </c>
      <c r="BC13" s="17"/>
      <c r="BD13" s="17">
        <v>6.0621103034221503E-2</v>
      </c>
      <c r="BE13" s="17">
        <v>7.26267222946025E-2</v>
      </c>
    </row>
    <row r="14" spans="2:57" x14ac:dyDescent="0.35">
      <c r="B14" s="18" t="s">
        <v>81</v>
      </c>
      <c r="C14" s="19">
        <v>3.2305097042530297E-2</v>
      </c>
      <c r="D14" s="19">
        <v>3.6351670094696101E-2</v>
      </c>
      <c r="E14" s="19">
        <v>3.00771774086727E-2</v>
      </c>
      <c r="F14" s="19"/>
      <c r="G14" s="19">
        <v>2.8494926278128701E-2</v>
      </c>
      <c r="H14" s="19">
        <v>2.0695696647075702E-2</v>
      </c>
      <c r="I14" s="19">
        <v>5.5433020035478399E-3</v>
      </c>
      <c r="J14" s="19">
        <v>1.5829482437589401E-2</v>
      </c>
      <c r="K14" s="19">
        <v>9.7063083735462699E-2</v>
      </c>
      <c r="L14" s="19">
        <v>0.11212173943027499</v>
      </c>
      <c r="M14" s="19"/>
      <c r="N14" s="19">
        <v>2.9539948036006101E-2</v>
      </c>
      <c r="O14" s="19">
        <v>2.3917867469315599E-2</v>
      </c>
      <c r="P14" s="19">
        <v>4.8697556359972798E-2</v>
      </c>
      <c r="Q14" s="19">
        <v>4.6126952027552202E-2</v>
      </c>
      <c r="R14" s="19"/>
      <c r="S14" s="19">
        <v>1.6666666666666701E-2</v>
      </c>
      <c r="T14" s="19">
        <v>5.7142857142857099E-2</v>
      </c>
      <c r="U14" s="19">
        <v>2.9411764705882401E-2</v>
      </c>
      <c r="V14" s="19">
        <v>1.58730158730159E-2</v>
      </c>
      <c r="W14" s="19">
        <v>3.3898305084745797E-2</v>
      </c>
      <c r="X14" s="19">
        <v>1.26582278481013E-2</v>
      </c>
      <c r="Y14" s="19">
        <v>5.7142857142857099E-2</v>
      </c>
      <c r="Z14" s="19">
        <v>0</v>
      </c>
      <c r="AA14" s="19">
        <v>4.4444444444444398E-2</v>
      </c>
      <c r="AB14" s="19"/>
      <c r="AC14" s="19">
        <v>5.16820331559441E-2</v>
      </c>
      <c r="AD14" s="19">
        <v>2.2645776425368198E-2</v>
      </c>
      <c r="AE14" s="19">
        <v>2.7002263785553898E-2</v>
      </c>
      <c r="AF14" s="19"/>
      <c r="AG14" s="19">
        <v>3.3036625125720601E-2</v>
      </c>
      <c r="AH14" s="19">
        <v>3.0669260659078001E-2</v>
      </c>
      <c r="AI14" s="19">
        <v>1.9626239901541599E-2</v>
      </c>
      <c r="AJ14" s="19">
        <v>0.20363788954449299</v>
      </c>
      <c r="AK14" s="19">
        <v>2.2625617906142401E-2</v>
      </c>
      <c r="AL14" s="19"/>
      <c r="AM14" s="19">
        <v>5.2118156052061999E-2</v>
      </c>
      <c r="AN14" s="19">
        <v>6.6695524262098405E-2</v>
      </c>
      <c r="AO14" s="19">
        <v>3.1822267091841001E-2</v>
      </c>
      <c r="AP14" s="19">
        <v>1.0885261360454999E-2</v>
      </c>
      <c r="AQ14" s="19">
        <v>0</v>
      </c>
      <c r="AR14" s="19"/>
      <c r="AS14" s="19">
        <v>7.2671838492670296E-2</v>
      </c>
      <c r="AT14" s="19">
        <v>1.1918473502270399E-2</v>
      </c>
      <c r="AU14" s="19">
        <v>3.2886088254591002E-2</v>
      </c>
      <c r="AV14" s="19">
        <v>9.0649898089423808E-3</v>
      </c>
      <c r="AW14" s="19"/>
      <c r="AX14" s="19">
        <v>2.5400498476208299E-2</v>
      </c>
      <c r="AY14" s="19"/>
      <c r="AZ14" s="19">
        <v>1.82372339507905E-2</v>
      </c>
      <c r="BA14" s="19">
        <v>2.3133634230454201E-2</v>
      </c>
      <c r="BB14" s="19">
        <v>6.0602861051165503E-2</v>
      </c>
      <c r="BC14" s="19"/>
      <c r="BD14" s="19">
        <v>4.5188872774753697E-2</v>
      </c>
      <c r="BE14" s="19">
        <v>1.5711433346341501E-2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E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393</v>
      </c>
      <c r="C9" s="17">
        <v>0.27275088140102699</v>
      </c>
      <c r="D9" s="17">
        <v>0.236024991230503</v>
      </c>
      <c r="E9" s="17">
        <v>0.29563204915595098</v>
      </c>
      <c r="F9" s="17"/>
      <c r="G9" s="17">
        <v>0.268619367202236</v>
      </c>
      <c r="H9" s="17">
        <v>0.22845549594033401</v>
      </c>
      <c r="I9" s="17">
        <v>0.31265678927467699</v>
      </c>
      <c r="J9" s="17">
        <v>0.31020739348035897</v>
      </c>
      <c r="K9" s="17">
        <v>0.233658757591374</v>
      </c>
      <c r="L9" s="17">
        <v>0.29700390364817603</v>
      </c>
      <c r="M9" s="17"/>
      <c r="N9" s="17">
        <v>0.28729841204722201</v>
      </c>
      <c r="O9" s="17">
        <v>0.28374578742127199</v>
      </c>
      <c r="P9" s="17">
        <v>0.202943404340162</v>
      </c>
      <c r="Q9" s="17">
        <v>0.26337399183311899</v>
      </c>
      <c r="R9" s="17"/>
      <c r="S9" s="17">
        <v>0.28333333333333299</v>
      </c>
      <c r="T9" s="17">
        <v>0.30476190476190501</v>
      </c>
      <c r="U9" s="17">
        <v>0.23529411764705899</v>
      </c>
      <c r="V9" s="17">
        <v>0.28571428571428598</v>
      </c>
      <c r="W9" s="17">
        <v>0.28813559322033899</v>
      </c>
      <c r="X9" s="17">
        <v>0.20253164556962</v>
      </c>
      <c r="Y9" s="17">
        <v>0.27142857142857102</v>
      </c>
      <c r="Z9" s="17">
        <v>0.32558139534883701</v>
      </c>
      <c r="AA9" s="17">
        <v>0.266666666666667</v>
      </c>
      <c r="AB9" s="17"/>
      <c r="AC9" s="17">
        <v>0.186328215765031</v>
      </c>
      <c r="AD9" s="17">
        <v>0.30949883856896099</v>
      </c>
      <c r="AE9" s="17">
        <v>0.32212063989816098</v>
      </c>
      <c r="AF9" s="17"/>
      <c r="AG9" s="17">
        <v>0.20681062591740901</v>
      </c>
      <c r="AH9" s="17">
        <v>0.28839929700191902</v>
      </c>
      <c r="AI9" s="17">
        <v>0.29800066602609498</v>
      </c>
      <c r="AJ9" s="17">
        <v>0.42283614938640601</v>
      </c>
      <c r="AK9" s="17">
        <v>0.374058204617992</v>
      </c>
      <c r="AL9" s="17"/>
      <c r="AM9" s="17">
        <v>0.18399455318411201</v>
      </c>
      <c r="AN9" s="17">
        <v>0.20666681565756301</v>
      </c>
      <c r="AO9" s="17">
        <v>0.28641107222923801</v>
      </c>
      <c r="AP9" s="17">
        <v>0.31579375955238898</v>
      </c>
      <c r="AQ9" s="17">
        <v>0.22727737426787301</v>
      </c>
      <c r="AR9" s="17"/>
      <c r="AS9" s="17">
        <v>0.31350944048249102</v>
      </c>
      <c r="AT9" s="17">
        <v>0.25950080138651799</v>
      </c>
      <c r="AU9" s="17">
        <v>0.25137391474056697</v>
      </c>
      <c r="AV9" s="17">
        <v>0.26321699183056002</v>
      </c>
      <c r="AW9" s="17"/>
      <c r="AX9" s="17">
        <v>0.26879919261439</v>
      </c>
      <c r="AY9" s="17"/>
      <c r="AZ9" s="17">
        <v>0.30143249769132202</v>
      </c>
      <c r="BA9" s="17">
        <v>0.21710168576627201</v>
      </c>
      <c r="BB9" s="17">
        <v>0.30670041802083198</v>
      </c>
      <c r="BC9" s="17"/>
      <c r="BD9" s="17">
        <v>0.302304657515158</v>
      </c>
      <c r="BE9" s="17">
        <v>0.24431344134518199</v>
      </c>
    </row>
    <row r="10" spans="2:57" x14ac:dyDescent="0.35">
      <c r="B10" s="18" t="s">
        <v>394</v>
      </c>
      <c r="C10" s="17">
        <v>0.36560016354034403</v>
      </c>
      <c r="D10" s="17">
        <v>0.33326657073999699</v>
      </c>
      <c r="E10" s="17">
        <v>0.38163287132483098</v>
      </c>
      <c r="F10" s="17"/>
      <c r="G10" s="17">
        <v>0.24821476442606499</v>
      </c>
      <c r="H10" s="17">
        <v>0.30836044152034597</v>
      </c>
      <c r="I10" s="17">
        <v>0.31664133563411001</v>
      </c>
      <c r="J10" s="17">
        <v>0.48552416908493301</v>
      </c>
      <c r="K10" s="17">
        <v>0.49967096236401898</v>
      </c>
      <c r="L10" s="17">
        <v>0.38261736006174801</v>
      </c>
      <c r="M10" s="17"/>
      <c r="N10" s="17">
        <v>0.38407644955488301</v>
      </c>
      <c r="O10" s="17">
        <v>0.35972070594655697</v>
      </c>
      <c r="P10" s="17">
        <v>0.339895232355717</v>
      </c>
      <c r="Q10" s="17">
        <v>0.329206061448512</v>
      </c>
      <c r="R10" s="17"/>
      <c r="S10" s="17">
        <v>0.21666666666666701</v>
      </c>
      <c r="T10" s="17">
        <v>0.36190476190476201</v>
      </c>
      <c r="U10" s="17">
        <v>0.41176470588235298</v>
      </c>
      <c r="V10" s="17">
        <v>0.41269841269841301</v>
      </c>
      <c r="W10" s="17">
        <v>0.45762711864406802</v>
      </c>
      <c r="X10" s="17">
        <v>0.367088607594937</v>
      </c>
      <c r="Y10" s="17">
        <v>0.42857142857142899</v>
      </c>
      <c r="Z10" s="17">
        <v>0.209302325581395</v>
      </c>
      <c r="AA10" s="17">
        <v>0.422222222222222</v>
      </c>
      <c r="AB10" s="17"/>
      <c r="AC10" s="17">
        <v>0.452610601653823</v>
      </c>
      <c r="AD10" s="17">
        <v>0.323850140169823</v>
      </c>
      <c r="AE10" s="17">
        <v>0.347089975670763</v>
      </c>
      <c r="AF10" s="17"/>
      <c r="AG10" s="17">
        <v>0.41670203904894199</v>
      </c>
      <c r="AH10" s="17">
        <v>0.33135553565700998</v>
      </c>
      <c r="AI10" s="17">
        <v>0.46432748423676401</v>
      </c>
      <c r="AJ10" s="17">
        <v>0.18883113101711901</v>
      </c>
      <c r="AK10" s="17">
        <v>0.39241958893385098</v>
      </c>
      <c r="AL10" s="17"/>
      <c r="AM10" s="17">
        <v>0.322507717695457</v>
      </c>
      <c r="AN10" s="17">
        <v>0.36067877134986998</v>
      </c>
      <c r="AO10" s="17">
        <v>0.35301748944769601</v>
      </c>
      <c r="AP10" s="17">
        <v>0.369287892487008</v>
      </c>
      <c r="AQ10" s="17">
        <v>0.56293920203349501</v>
      </c>
      <c r="AR10" s="17"/>
      <c r="AS10" s="17">
        <v>0.32754788057418099</v>
      </c>
      <c r="AT10" s="17">
        <v>0.34833580671655001</v>
      </c>
      <c r="AU10" s="17">
        <v>0.50913057393370198</v>
      </c>
      <c r="AV10" s="17">
        <v>0.26903101700748999</v>
      </c>
      <c r="AW10" s="17"/>
      <c r="AX10" s="17">
        <v>0.37326010709896701</v>
      </c>
      <c r="AY10" s="17"/>
      <c r="AZ10" s="17">
        <v>0.34765997524981901</v>
      </c>
      <c r="BA10" s="17">
        <v>0.334406093390065</v>
      </c>
      <c r="BB10" s="17">
        <v>0.41841638149194899</v>
      </c>
      <c r="BC10" s="17"/>
      <c r="BD10" s="17">
        <v>0.370773872747233</v>
      </c>
      <c r="BE10" s="17">
        <v>0.327016804803343</v>
      </c>
    </row>
    <row r="11" spans="2:57" ht="29" x14ac:dyDescent="0.35">
      <c r="B11" s="18" t="s">
        <v>395</v>
      </c>
      <c r="C11" s="17">
        <v>0.179922698666731</v>
      </c>
      <c r="D11" s="17">
        <v>0.16680645086634699</v>
      </c>
      <c r="E11" s="17">
        <v>0.188482421828081</v>
      </c>
      <c r="F11" s="17"/>
      <c r="G11" s="17">
        <v>0.16778006360439801</v>
      </c>
      <c r="H11" s="17">
        <v>0.22593029716740801</v>
      </c>
      <c r="I11" s="17">
        <v>0.17766470824492001</v>
      </c>
      <c r="J11" s="17">
        <v>0.123028398687936</v>
      </c>
      <c r="K11" s="17">
        <v>0.156363851683477</v>
      </c>
      <c r="L11" s="17">
        <v>0.22108080611092301</v>
      </c>
      <c r="M11" s="17"/>
      <c r="N11" s="17">
        <v>0.15650883775240401</v>
      </c>
      <c r="O11" s="17">
        <v>0.185865556160968</v>
      </c>
      <c r="P11" s="17">
        <v>0.20668963259972101</v>
      </c>
      <c r="Q11" s="17">
        <v>0.248406772760288</v>
      </c>
      <c r="R11" s="17"/>
      <c r="S11" s="17">
        <v>0.2</v>
      </c>
      <c r="T11" s="17">
        <v>0.161904761904762</v>
      </c>
      <c r="U11" s="17">
        <v>0.23529411764705899</v>
      </c>
      <c r="V11" s="17">
        <v>0.158730158730159</v>
      </c>
      <c r="W11" s="17">
        <v>0.152542372881356</v>
      </c>
      <c r="X11" s="17">
        <v>0.189873417721519</v>
      </c>
      <c r="Y11" s="17">
        <v>0.17142857142857101</v>
      </c>
      <c r="Z11" s="17">
        <v>0.186046511627907</v>
      </c>
      <c r="AA11" s="17">
        <v>0.16666666666666699</v>
      </c>
      <c r="AB11" s="17"/>
      <c r="AC11" s="17">
        <v>0.17385408559118301</v>
      </c>
      <c r="AD11" s="17">
        <v>0.18788175740343699</v>
      </c>
      <c r="AE11" s="17">
        <v>0.18381960937455799</v>
      </c>
      <c r="AF11" s="17"/>
      <c r="AG11" s="17">
        <v>0.17110591104855899</v>
      </c>
      <c r="AH11" s="17">
        <v>0.19071464694531501</v>
      </c>
      <c r="AI11" s="17">
        <v>0.138828474435537</v>
      </c>
      <c r="AJ11" s="17">
        <v>0</v>
      </c>
      <c r="AK11" s="17">
        <v>0.130302327228038</v>
      </c>
      <c r="AL11" s="17"/>
      <c r="AM11" s="17">
        <v>0.25783581824371798</v>
      </c>
      <c r="AN11" s="17">
        <v>0.237892906990055</v>
      </c>
      <c r="AO11" s="17">
        <v>0.17198361244191801</v>
      </c>
      <c r="AP11" s="17">
        <v>0.16180204416257199</v>
      </c>
      <c r="AQ11" s="17">
        <v>5.2553843273850799E-2</v>
      </c>
      <c r="AR11" s="17"/>
      <c r="AS11" s="17">
        <v>0.159220675028792</v>
      </c>
      <c r="AT11" s="17">
        <v>0.18483105594523799</v>
      </c>
      <c r="AU11" s="17">
        <v>0.17231857133277101</v>
      </c>
      <c r="AV11" s="17">
        <v>0.215075538257195</v>
      </c>
      <c r="AW11" s="17"/>
      <c r="AX11" s="17">
        <v>0.18536194624320701</v>
      </c>
      <c r="AY11" s="17"/>
      <c r="AZ11" s="17">
        <v>0.17483851395345701</v>
      </c>
      <c r="BA11" s="17">
        <v>0.221426022701493</v>
      </c>
      <c r="BB11" s="17">
        <v>0.13670796125109699</v>
      </c>
      <c r="BC11" s="17"/>
      <c r="BD11" s="17">
        <v>0.154967377882265</v>
      </c>
      <c r="BE11" s="17">
        <v>0.195993894326288</v>
      </c>
    </row>
    <row r="12" spans="2:57" x14ac:dyDescent="0.35">
      <c r="B12" s="18" t="s">
        <v>396</v>
      </c>
      <c r="C12" s="17">
        <v>0.10225164452086299</v>
      </c>
      <c r="D12" s="17">
        <v>0.15108236644307599</v>
      </c>
      <c r="E12" s="17">
        <v>7.4014770899602206E-2</v>
      </c>
      <c r="F12" s="17"/>
      <c r="G12" s="17">
        <v>0.121814447273314</v>
      </c>
      <c r="H12" s="17">
        <v>0.15530178115179599</v>
      </c>
      <c r="I12" s="17">
        <v>0.13089852074865699</v>
      </c>
      <c r="J12" s="17">
        <v>4.1199259127940403E-2</v>
      </c>
      <c r="K12" s="17">
        <v>2.6624253312638901E-2</v>
      </c>
      <c r="L12" s="17">
        <v>4.72632243933295E-2</v>
      </c>
      <c r="M12" s="17"/>
      <c r="N12" s="17">
        <v>0.10870466312884999</v>
      </c>
      <c r="O12" s="17">
        <v>8.6122489226003504E-2</v>
      </c>
      <c r="P12" s="17">
        <v>0.14445090077492301</v>
      </c>
      <c r="Q12" s="17">
        <v>4.2344358159301501E-2</v>
      </c>
      <c r="R12" s="17"/>
      <c r="S12" s="17">
        <v>0.16666666666666699</v>
      </c>
      <c r="T12" s="17">
        <v>0.104761904761905</v>
      </c>
      <c r="U12" s="17">
        <v>2.9411764705882401E-2</v>
      </c>
      <c r="V12" s="17">
        <v>6.3492063492063502E-2</v>
      </c>
      <c r="W12" s="17">
        <v>8.4745762711864403E-2</v>
      </c>
      <c r="X12" s="17">
        <v>0.151898734177215</v>
      </c>
      <c r="Y12" s="17">
        <v>8.5714285714285701E-2</v>
      </c>
      <c r="Z12" s="17">
        <v>0.209302325581395</v>
      </c>
      <c r="AA12" s="17">
        <v>5.5555555555555601E-2</v>
      </c>
      <c r="AB12" s="17"/>
      <c r="AC12" s="17">
        <v>7.2988988435581006E-2</v>
      </c>
      <c r="AD12" s="17">
        <v>0.11319367716609099</v>
      </c>
      <c r="AE12" s="17">
        <v>0.13523754601511401</v>
      </c>
      <c r="AF12" s="17"/>
      <c r="AG12" s="17">
        <v>0.13549775501432401</v>
      </c>
      <c r="AH12" s="17">
        <v>9.4651199571115299E-2</v>
      </c>
      <c r="AI12" s="17">
        <v>5.8785716425636597E-2</v>
      </c>
      <c r="AJ12" s="17">
        <v>0.18469483005198201</v>
      </c>
      <c r="AK12" s="17">
        <v>8.4155701169572605E-2</v>
      </c>
      <c r="AL12" s="17"/>
      <c r="AM12" s="17">
        <v>0.106060528458473</v>
      </c>
      <c r="AN12" s="17">
        <v>8.6676303085673007E-2</v>
      </c>
      <c r="AO12" s="17">
        <v>0.111013982952927</v>
      </c>
      <c r="AP12" s="17">
        <v>0.102135175251239</v>
      </c>
      <c r="AQ12" s="17">
        <v>7.8614790212390595E-2</v>
      </c>
      <c r="AR12" s="17"/>
      <c r="AS12" s="17">
        <v>0.10105957856666301</v>
      </c>
      <c r="AT12" s="17">
        <v>0.12064720715308901</v>
      </c>
      <c r="AU12" s="17">
        <v>2.4236268068056802E-2</v>
      </c>
      <c r="AV12" s="17">
        <v>0.171632886331303</v>
      </c>
      <c r="AW12" s="17"/>
      <c r="AX12" s="17">
        <v>0.105683322018377</v>
      </c>
      <c r="AY12" s="17"/>
      <c r="AZ12" s="17">
        <v>0.103107610243557</v>
      </c>
      <c r="BA12" s="17">
        <v>0.138710757270195</v>
      </c>
      <c r="BB12" s="17">
        <v>5.7851539835281698E-2</v>
      </c>
      <c r="BC12" s="17"/>
      <c r="BD12" s="17">
        <v>8.0746864179824698E-2</v>
      </c>
      <c r="BE12" s="17">
        <v>0.149454231236756</v>
      </c>
    </row>
    <row r="13" spans="2:57" x14ac:dyDescent="0.35">
      <c r="B13" s="18" t="s">
        <v>397</v>
      </c>
      <c r="C13" s="17">
        <v>5.0479268297083602E-2</v>
      </c>
      <c r="D13" s="17">
        <v>7.7790718964492106E-2</v>
      </c>
      <c r="E13" s="17">
        <v>3.46545831919748E-2</v>
      </c>
      <c r="F13" s="17"/>
      <c r="G13" s="17">
        <v>0.126896160415125</v>
      </c>
      <c r="H13" s="17">
        <v>6.5088456500775896E-2</v>
      </c>
      <c r="I13" s="17">
        <v>4.5600821515623099E-2</v>
      </c>
      <c r="J13" s="17">
        <v>3.2398960511029501E-2</v>
      </c>
      <c r="K13" s="17">
        <v>7.9972725845223191E-3</v>
      </c>
      <c r="L13" s="17">
        <v>2.50357909310133E-2</v>
      </c>
      <c r="M13" s="17"/>
      <c r="N13" s="17">
        <v>4.0269960827106301E-2</v>
      </c>
      <c r="O13" s="17">
        <v>6.6519769156098196E-2</v>
      </c>
      <c r="P13" s="17">
        <v>5.8809129652914197E-2</v>
      </c>
      <c r="Q13" s="17">
        <v>5.39797389387194E-2</v>
      </c>
      <c r="R13" s="17"/>
      <c r="S13" s="17">
        <v>0.1</v>
      </c>
      <c r="T13" s="17">
        <v>3.8095238095238099E-2</v>
      </c>
      <c r="U13" s="17">
        <v>2.9411764705882401E-2</v>
      </c>
      <c r="V13" s="17">
        <v>4.7619047619047603E-2</v>
      </c>
      <c r="W13" s="17">
        <v>1.6949152542372899E-2</v>
      </c>
      <c r="X13" s="17">
        <v>7.5949367088607597E-2</v>
      </c>
      <c r="Y13" s="17">
        <v>1.4285714285714299E-2</v>
      </c>
      <c r="Z13" s="17">
        <v>4.6511627906976702E-2</v>
      </c>
      <c r="AA13" s="17">
        <v>5.5555555555555601E-2</v>
      </c>
      <c r="AB13" s="17"/>
      <c r="AC13" s="17">
        <v>6.1979717684924301E-2</v>
      </c>
      <c r="AD13" s="17">
        <v>4.6365238449022302E-2</v>
      </c>
      <c r="AE13" s="17">
        <v>1.17322290414048E-2</v>
      </c>
      <c r="AF13" s="17"/>
      <c r="AG13" s="17">
        <v>5.5304282516103198E-2</v>
      </c>
      <c r="AH13" s="17">
        <v>5.4487012798653797E-2</v>
      </c>
      <c r="AI13" s="17">
        <v>4.0057658875966899E-2</v>
      </c>
      <c r="AJ13" s="17">
        <v>0</v>
      </c>
      <c r="AK13" s="17">
        <v>0</v>
      </c>
      <c r="AL13" s="17"/>
      <c r="AM13" s="17">
        <v>7.8590914696440403E-2</v>
      </c>
      <c r="AN13" s="17">
        <v>6.5006128705258195E-2</v>
      </c>
      <c r="AO13" s="17">
        <v>5.0531117909019298E-2</v>
      </c>
      <c r="AP13" s="17">
        <v>4.0670215147567003E-2</v>
      </c>
      <c r="AQ13" s="17">
        <v>3.9307395106195298E-2</v>
      </c>
      <c r="AR13" s="17"/>
      <c r="AS13" s="17">
        <v>3.2244226188991303E-2</v>
      </c>
      <c r="AT13" s="17">
        <v>7.5026153532185294E-2</v>
      </c>
      <c r="AU13" s="17">
        <v>1.7129104776833898E-2</v>
      </c>
      <c r="AV13" s="17">
        <v>7.1978576764509195E-2</v>
      </c>
      <c r="AW13" s="17"/>
      <c r="AX13" s="17">
        <v>3.8294358303471498E-2</v>
      </c>
      <c r="AY13" s="17"/>
      <c r="AZ13" s="17">
        <v>3.6187844133739898E-2</v>
      </c>
      <c r="BA13" s="17">
        <v>7.3114383012895703E-2</v>
      </c>
      <c r="BB13" s="17">
        <v>4.0194464323498102E-2</v>
      </c>
      <c r="BC13" s="17"/>
      <c r="BD13" s="17">
        <v>4.6962803659076499E-2</v>
      </c>
      <c r="BE13" s="17">
        <v>6.7074915874033594E-2</v>
      </c>
    </row>
    <row r="14" spans="2:57" x14ac:dyDescent="0.35">
      <c r="B14" s="18" t="s">
        <v>81</v>
      </c>
      <c r="C14" s="19">
        <v>2.8995343573951001E-2</v>
      </c>
      <c r="D14" s="19">
        <v>3.5028901755583798E-2</v>
      </c>
      <c r="E14" s="19">
        <v>2.5583303599560198E-2</v>
      </c>
      <c r="F14" s="19"/>
      <c r="G14" s="19">
        <v>6.6675197078863199E-2</v>
      </c>
      <c r="H14" s="19">
        <v>1.6863527719340299E-2</v>
      </c>
      <c r="I14" s="19">
        <v>1.65378245820131E-2</v>
      </c>
      <c r="J14" s="19">
        <v>7.6418191078017799E-3</v>
      </c>
      <c r="K14" s="19">
        <v>7.5684902463968098E-2</v>
      </c>
      <c r="L14" s="19">
        <v>2.6998914854810301E-2</v>
      </c>
      <c r="M14" s="19"/>
      <c r="N14" s="19">
        <v>2.3141676689533701E-2</v>
      </c>
      <c r="O14" s="19">
        <v>1.8025692089101E-2</v>
      </c>
      <c r="P14" s="19">
        <v>4.72117002765624E-2</v>
      </c>
      <c r="Q14" s="19">
        <v>6.2689076860060297E-2</v>
      </c>
      <c r="R14" s="19"/>
      <c r="S14" s="19">
        <v>3.3333333333333298E-2</v>
      </c>
      <c r="T14" s="19">
        <v>2.8571428571428598E-2</v>
      </c>
      <c r="U14" s="19">
        <v>5.8823529411764698E-2</v>
      </c>
      <c r="V14" s="19">
        <v>3.17460317460318E-2</v>
      </c>
      <c r="W14" s="19">
        <v>0</v>
      </c>
      <c r="X14" s="19">
        <v>1.26582278481013E-2</v>
      </c>
      <c r="Y14" s="19">
        <v>2.8571428571428598E-2</v>
      </c>
      <c r="Z14" s="19">
        <v>2.32558139534884E-2</v>
      </c>
      <c r="AA14" s="19">
        <v>3.3333333333333298E-2</v>
      </c>
      <c r="AB14" s="19"/>
      <c r="AC14" s="19">
        <v>5.2238390869457703E-2</v>
      </c>
      <c r="AD14" s="19">
        <v>1.92103482426665E-2</v>
      </c>
      <c r="AE14" s="19">
        <v>0</v>
      </c>
      <c r="AF14" s="19"/>
      <c r="AG14" s="19">
        <v>1.45793864546627E-2</v>
      </c>
      <c r="AH14" s="19">
        <v>4.0392308025986201E-2</v>
      </c>
      <c r="AI14" s="19">
        <v>0</v>
      </c>
      <c r="AJ14" s="19">
        <v>0.20363788954449299</v>
      </c>
      <c r="AK14" s="19">
        <v>1.9064178050545898E-2</v>
      </c>
      <c r="AL14" s="19"/>
      <c r="AM14" s="19">
        <v>5.10104677218002E-2</v>
      </c>
      <c r="AN14" s="19">
        <v>4.3079074211581199E-2</v>
      </c>
      <c r="AO14" s="19">
        <v>2.7042725019201401E-2</v>
      </c>
      <c r="AP14" s="19">
        <v>1.0310913399225E-2</v>
      </c>
      <c r="AQ14" s="19">
        <v>3.9307395106195298E-2</v>
      </c>
      <c r="AR14" s="19"/>
      <c r="AS14" s="19">
        <v>6.6418199158882099E-2</v>
      </c>
      <c r="AT14" s="19">
        <v>1.16589752664199E-2</v>
      </c>
      <c r="AU14" s="19">
        <v>2.5811567148070098E-2</v>
      </c>
      <c r="AV14" s="19">
        <v>9.0649898089423808E-3</v>
      </c>
      <c r="AW14" s="19"/>
      <c r="AX14" s="19">
        <v>2.86010737215877E-2</v>
      </c>
      <c r="AY14" s="19"/>
      <c r="AZ14" s="19">
        <v>3.6773558728104901E-2</v>
      </c>
      <c r="BA14" s="19">
        <v>1.5241057859078999E-2</v>
      </c>
      <c r="BB14" s="19">
        <v>4.0129235077342597E-2</v>
      </c>
      <c r="BC14" s="19"/>
      <c r="BD14" s="19">
        <v>4.4244424016442997E-2</v>
      </c>
      <c r="BE14" s="19">
        <v>1.61467124143964E-2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E19"/>
  <sheetViews>
    <sheetView showGridLines="0" topLeftCell="A2" workbookViewId="0">
      <pane xSplit="2" topLeftCell="W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393</v>
      </c>
      <c r="C9" s="17">
        <v>4.6727035627364397E-2</v>
      </c>
      <c r="D9" s="17">
        <v>5.7469304289226801E-2</v>
      </c>
      <c r="E9" s="17">
        <v>4.0629146357787999E-2</v>
      </c>
      <c r="F9" s="17"/>
      <c r="G9" s="17">
        <v>2.5149927628323899E-2</v>
      </c>
      <c r="H9" s="17">
        <v>6.9520463646914596E-2</v>
      </c>
      <c r="I9" s="17">
        <v>5.7667321276617799E-2</v>
      </c>
      <c r="J9" s="17">
        <v>1.6160404945051499E-2</v>
      </c>
      <c r="K9" s="17">
        <v>2.2834154993273799E-2</v>
      </c>
      <c r="L9" s="17">
        <v>7.7385584857082093E-2</v>
      </c>
      <c r="M9" s="17"/>
      <c r="N9" s="17">
        <v>4.84094094558968E-2</v>
      </c>
      <c r="O9" s="17">
        <v>4.9341577960878999E-2</v>
      </c>
      <c r="P9" s="17">
        <v>3.9602519453777602E-2</v>
      </c>
      <c r="Q9" s="17">
        <v>4.5040635402568002E-2</v>
      </c>
      <c r="R9" s="17"/>
      <c r="S9" s="17">
        <v>7.4999999999999997E-2</v>
      </c>
      <c r="T9" s="17">
        <v>4.7619047619047603E-2</v>
      </c>
      <c r="U9" s="17">
        <v>2.9411764705882401E-2</v>
      </c>
      <c r="V9" s="17">
        <v>4.7619047619047603E-2</v>
      </c>
      <c r="W9" s="17">
        <v>8.4745762711864403E-2</v>
      </c>
      <c r="X9" s="17">
        <v>3.7974683544303799E-2</v>
      </c>
      <c r="Y9" s="17">
        <v>1.4285714285714299E-2</v>
      </c>
      <c r="Z9" s="17">
        <v>6.9767441860465101E-2</v>
      </c>
      <c r="AA9" s="17">
        <v>2.2222222222222199E-2</v>
      </c>
      <c r="AB9" s="17"/>
      <c r="AC9" s="17">
        <v>4.3268534877755602E-2</v>
      </c>
      <c r="AD9" s="17">
        <v>4.0474001136416901E-2</v>
      </c>
      <c r="AE9" s="17">
        <v>7.3110603536777397E-2</v>
      </c>
      <c r="AF9" s="17"/>
      <c r="AG9" s="17">
        <v>5.1174619912588898E-2</v>
      </c>
      <c r="AH9" s="17">
        <v>3.3052807245622498E-2</v>
      </c>
      <c r="AI9" s="17">
        <v>7.5073189950509295E-2</v>
      </c>
      <c r="AJ9" s="17">
        <v>0</v>
      </c>
      <c r="AK9" s="17">
        <v>0.121118187154759</v>
      </c>
      <c r="AL9" s="17"/>
      <c r="AM9" s="17">
        <v>4.75756414491098E-2</v>
      </c>
      <c r="AN9" s="17">
        <v>4.1204918636334097E-2</v>
      </c>
      <c r="AO9" s="17">
        <v>4.5946785518058302E-2</v>
      </c>
      <c r="AP9" s="17">
        <v>5.8892883020480201E-2</v>
      </c>
      <c r="AQ9" s="17">
        <v>4.2115066185209202E-2</v>
      </c>
      <c r="AR9" s="17"/>
      <c r="AS9" s="17">
        <v>5.2957410275676499E-2</v>
      </c>
      <c r="AT9" s="17">
        <v>3.8817422316748999E-2</v>
      </c>
      <c r="AU9" s="17">
        <v>4.3859702340564202E-2</v>
      </c>
      <c r="AV9" s="17">
        <v>5.8407792369435801E-2</v>
      </c>
      <c r="AW9" s="17"/>
      <c r="AX9" s="17">
        <v>4.4585949019033802E-2</v>
      </c>
      <c r="AY9" s="17"/>
      <c r="AZ9" s="17">
        <v>8.1968125982463405E-2</v>
      </c>
      <c r="BA9" s="17">
        <v>3.0196982450006099E-2</v>
      </c>
      <c r="BB9" s="17">
        <v>2.9073162477219701E-2</v>
      </c>
      <c r="BC9" s="17"/>
      <c r="BD9" s="17">
        <v>5.2221193354277502E-2</v>
      </c>
      <c r="BE9" s="17">
        <v>4.3947448919524602E-2</v>
      </c>
    </row>
    <row r="10" spans="2:57" x14ac:dyDescent="0.35">
      <c r="B10" s="18" t="s">
        <v>394</v>
      </c>
      <c r="C10" s="17">
        <v>0.16404844090882201</v>
      </c>
      <c r="D10" s="17">
        <v>0.20565619619585099</v>
      </c>
      <c r="E10" s="17">
        <v>0.14035000036821901</v>
      </c>
      <c r="F10" s="17"/>
      <c r="G10" s="17">
        <v>0.20634989050668601</v>
      </c>
      <c r="H10" s="17">
        <v>0.18345505728543501</v>
      </c>
      <c r="I10" s="17">
        <v>0.16545817991363301</v>
      </c>
      <c r="J10" s="17">
        <v>0.174768995281153</v>
      </c>
      <c r="K10" s="17">
        <v>0.119800964056506</v>
      </c>
      <c r="L10" s="17">
        <v>5.9738462768450601E-2</v>
      </c>
      <c r="M10" s="17"/>
      <c r="N10" s="17">
        <v>0.123586850381266</v>
      </c>
      <c r="O10" s="17">
        <v>0.23729292254214299</v>
      </c>
      <c r="P10" s="17">
        <v>0.17375780665089499</v>
      </c>
      <c r="Q10" s="17">
        <v>0.18534139291073401</v>
      </c>
      <c r="R10" s="17"/>
      <c r="S10" s="17">
        <v>0.15</v>
      </c>
      <c r="T10" s="17">
        <v>0.2</v>
      </c>
      <c r="U10" s="17">
        <v>0.17647058823529399</v>
      </c>
      <c r="V10" s="17">
        <v>0.126984126984127</v>
      </c>
      <c r="W10" s="17">
        <v>0.169491525423729</v>
      </c>
      <c r="X10" s="17">
        <v>0.189873417721519</v>
      </c>
      <c r="Y10" s="17">
        <v>0.2</v>
      </c>
      <c r="Z10" s="17">
        <v>0.209302325581395</v>
      </c>
      <c r="AA10" s="17">
        <v>8.8888888888888906E-2</v>
      </c>
      <c r="AB10" s="17"/>
      <c r="AC10" s="17">
        <v>0.11588145547145701</v>
      </c>
      <c r="AD10" s="17">
        <v>0.198014717802377</v>
      </c>
      <c r="AE10" s="17">
        <v>0.148860683766489</v>
      </c>
      <c r="AF10" s="17"/>
      <c r="AG10" s="17">
        <v>0.12811096862138499</v>
      </c>
      <c r="AH10" s="17">
        <v>0.18692470107291301</v>
      </c>
      <c r="AI10" s="17">
        <v>0.14102859305174101</v>
      </c>
      <c r="AJ10" s="17">
        <v>0</v>
      </c>
      <c r="AK10" s="17">
        <v>0.102975466681009</v>
      </c>
      <c r="AL10" s="17"/>
      <c r="AM10" s="17">
        <v>0.131647331235413</v>
      </c>
      <c r="AN10" s="17">
        <v>0.16417735144866799</v>
      </c>
      <c r="AO10" s="17">
        <v>0.12274638842313999</v>
      </c>
      <c r="AP10" s="17">
        <v>0.19033473066059101</v>
      </c>
      <c r="AQ10" s="17">
        <v>0.21352698513731699</v>
      </c>
      <c r="AR10" s="17"/>
      <c r="AS10" s="17">
        <v>0.14868111707513099</v>
      </c>
      <c r="AT10" s="17">
        <v>0.16041673080472199</v>
      </c>
      <c r="AU10" s="17">
        <v>0.14959045102427901</v>
      </c>
      <c r="AV10" s="17">
        <v>0.21953015454969901</v>
      </c>
      <c r="AW10" s="17"/>
      <c r="AX10" s="17">
        <v>0.16948638219907899</v>
      </c>
      <c r="AY10" s="17"/>
      <c r="AZ10" s="17">
        <v>0.18668702659658701</v>
      </c>
      <c r="BA10" s="17">
        <v>0.162919837450096</v>
      </c>
      <c r="BB10" s="17">
        <v>0.143375471692054</v>
      </c>
      <c r="BC10" s="17"/>
      <c r="BD10" s="17">
        <v>0.177869447178271</v>
      </c>
      <c r="BE10" s="17">
        <v>0.160607685439558</v>
      </c>
    </row>
    <row r="11" spans="2:57" ht="29" x14ac:dyDescent="0.35">
      <c r="B11" s="18" t="s">
        <v>395</v>
      </c>
      <c r="C11" s="17">
        <v>0.28232308112188598</v>
      </c>
      <c r="D11" s="17">
        <v>0.23728775886909401</v>
      </c>
      <c r="E11" s="17">
        <v>0.31013608470772203</v>
      </c>
      <c r="F11" s="17"/>
      <c r="G11" s="17">
        <v>0.32088409979891502</v>
      </c>
      <c r="H11" s="17">
        <v>0.285947305947021</v>
      </c>
      <c r="I11" s="17">
        <v>0.30748187179338698</v>
      </c>
      <c r="J11" s="17">
        <v>0.25130820711920399</v>
      </c>
      <c r="K11" s="17">
        <v>0.22638830162766699</v>
      </c>
      <c r="L11" s="17">
        <v>0.315106936494845</v>
      </c>
      <c r="M11" s="17"/>
      <c r="N11" s="17">
        <v>0.273834185686541</v>
      </c>
      <c r="O11" s="17">
        <v>0.22621833539903</v>
      </c>
      <c r="P11" s="17">
        <v>0.358813777725282</v>
      </c>
      <c r="Q11" s="17">
        <v>0.332656627215067</v>
      </c>
      <c r="R11" s="17"/>
      <c r="S11" s="17">
        <v>0.31666666666666698</v>
      </c>
      <c r="T11" s="17">
        <v>0.22857142857142901</v>
      </c>
      <c r="U11" s="17">
        <v>0.32352941176470601</v>
      </c>
      <c r="V11" s="17">
        <v>0.38095238095238099</v>
      </c>
      <c r="W11" s="17">
        <v>0.20338983050847501</v>
      </c>
      <c r="X11" s="17">
        <v>0.227848101265823</v>
      </c>
      <c r="Y11" s="17">
        <v>0.3</v>
      </c>
      <c r="Z11" s="17">
        <v>0.186046511627907</v>
      </c>
      <c r="AA11" s="17">
        <v>0.31111111111111101</v>
      </c>
      <c r="AB11" s="17"/>
      <c r="AC11" s="17">
        <v>0.28152561062565401</v>
      </c>
      <c r="AD11" s="17">
        <v>0.26032004648542401</v>
      </c>
      <c r="AE11" s="17">
        <v>0.38753588714639903</v>
      </c>
      <c r="AF11" s="17"/>
      <c r="AG11" s="17">
        <v>0.300111115467181</v>
      </c>
      <c r="AH11" s="17">
        <v>0.24498224952873099</v>
      </c>
      <c r="AI11" s="17">
        <v>0.28712872594937799</v>
      </c>
      <c r="AJ11" s="17">
        <v>0.20363788954449299</v>
      </c>
      <c r="AK11" s="17">
        <v>0.34539778940068</v>
      </c>
      <c r="AL11" s="17"/>
      <c r="AM11" s="17">
        <v>0.41933473422150902</v>
      </c>
      <c r="AN11" s="17">
        <v>0.27802300539487701</v>
      </c>
      <c r="AO11" s="17">
        <v>0.27760250139742498</v>
      </c>
      <c r="AP11" s="17">
        <v>0.26321179136015199</v>
      </c>
      <c r="AQ11" s="17">
        <v>0.27419025126693802</v>
      </c>
      <c r="AR11" s="17"/>
      <c r="AS11" s="17">
        <v>0.29384321687571802</v>
      </c>
      <c r="AT11" s="17">
        <v>0.25172558271818402</v>
      </c>
      <c r="AU11" s="17">
        <v>0.33695826843589999</v>
      </c>
      <c r="AV11" s="17">
        <v>0.25648753063581298</v>
      </c>
      <c r="AW11" s="17"/>
      <c r="AX11" s="17">
        <v>0.273852696435744</v>
      </c>
      <c r="AY11" s="17"/>
      <c r="AZ11" s="17">
        <v>0.31312044755285301</v>
      </c>
      <c r="BA11" s="17">
        <v>0.29580773779010899</v>
      </c>
      <c r="BB11" s="17">
        <v>0.23897438316976199</v>
      </c>
      <c r="BC11" s="17"/>
      <c r="BD11" s="17">
        <v>0.27338272963483801</v>
      </c>
      <c r="BE11" s="17">
        <v>0.29943857130297502</v>
      </c>
    </row>
    <row r="12" spans="2:57" x14ac:dyDescent="0.35">
      <c r="B12" s="18" t="s">
        <v>396</v>
      </c>
      <c r="C12" s="17">
        <v>0.31904508084293698</v>
      </c>
      <c r="D12" s="17">
        <v>0.307321946834406</v>
      </c>
      <c r="E12" s="17">
        <v>0.32496857709873</v>
      </c>
      <c r="F12" s="17"/>
      <c r="G12" s="17">
        <v>0.37463117664449602</v>
      </c>
      <c r="H12" s="17">
        <v>0.259036947741343</v>
      </c>
      <c r="I12" s="17">
        <v>0.27551119977292499</v>
      </c>
      <c r="J12" s="17">
        <v>0.34311841912671598</v>
      </c>
      <c r="K12" s="17">
        <v>0.43379482190704299</v>
      </c>
      <c r="L12" s="17">
        <v>0.35678012808623999</v>
      </c>
      <c r="M12" s="17"/>
      <c r="N12" s="17">
        <v>0.35333767699491497</v>
      </c>
      <c r="O12" s="17">
        <v>0.30441970179287697</v>
      </c>
      <c r="P12" s="17">
        <v>0.28758627442838203</v>
      </c>
      <c r="Q12" s="17">
        <v>0.22010895962242899</v>
      </c>
      <c r="R12" s="17"/>
      <c r="S12" s="17">
        <v>0.28333333333333299</v>
      </c>
      <c r="T12" s="17">
        <v>0.314285714285714</v>
      </c>
      <c r="U12" s="17">
        <v>0.26470588235294101</v>
      </c>
      <c r="V12" s="17">
        <v>0.34920634920634902</v>
      </c>
      <c r="W12" s="17">
        <v>0.40677966101694901</v>
      </c>
      <c r="X12" s="17">
        <v>0.329113924050633</v>
      </c>
      <c r="Y12" s="17">
        <v>0.28571428571428598</v>
      </c>
      <c r="Z12" s="17">
        <v>0.34883720930232598</v>
      </c>
      <c r="AA12" s="17">
        <v>0.33333333333333298</v>
      </c>
      <c r="AB12" s="17"/>
      <c r="AC12" s="17">
        <v>0.35844655216029903</v>
      </c>
      <c r="AD12" s="17">
        <v>0.294875297251116</v>
      </c>
      <c r="AE12" s="17">
        <v>0.25843489451176399</v>
      </c>
      <c r="AF12" s="17"/>
      <c r="AG12" s="17">
        <v>0.31497076719778</v>
      </c>
      <c r="AH12" s="17">
        <v>0.33403437619540199</v>
      </c>
      <c r="AI12" s="17">
        <v>0.33011568387922602</v>
      </c>
      <c r="AJ12" s="17">
        <v>0.37352596106910102</v>
      </c>
      <c r="AK12" s="17">
        <v>0.38906317334597401</v>
      </c>
      <c r="AL12" s="17"/>
      <c r="AM12" s="17">
        <v>0.280868207282578</v>
      </c>
      <c r="AN12" s="17">
        <v>0.29045452156634299</v>
      </c>
      <c r="AO12" s="17">
        <v>0.34885513751317099</v>
      </c>
      <c r="AP12" s="17">
        <v>0.32827092882850201</v>
      </c>
      <c r="AQ12" s="17">
        <v>0.24684985927973399</v>
      </c>
      <c r="AR12" s="17"/>
      <c r="AS12" s="17">
        <v>0.285483947520763</v>
      </c>
      <c r="AT12" s="17">
        <v>0.352855211102172</v>
      </c>
      <c r="AU12" s="17">
        <v>0.31345696806030898</v>
      </c>
      <c r="AV12" s="17">
        <v>0.30630962457101901</v>
      </c>
      <c r="AW12" s="17"/>
      <c r="AX12" s="17">
        <v>0.32542402233527001</v>
      </c>
      <c r="AY12" s="17"/>
      <c r="AZ12" s="17">
        <v>0.31275155804189603</v>
      </c>
      <c r="BA12" s="17">
        <v>0.31024429366658601</v>
      </c>
      <c r="BB12" s="17">
        <v>0.33262980393664598</v>
      </c>
      <c r="BC12" s="17"/>
      <c r="BD12" s="17">
        <v>0.32193935583406902</v>
      </c>
      <c r="BE12" s="17">
        <v>0.31234375974022</v>
      </c>
    </row>
    <row r="13" spans="2:57" x14ac:dyDescent="0.35">
      <c r="B13" s="18" t="s">
        <v>397</v>
      </c>
      <c r="C13" s="17">
        <v>0.14876113885946299</v>
      </c>
      <c r="D13" s="17">
        <v>0.164802905054584</v>
      </c>
      <c r="E13" s="17">
        <v>0.140026335423135</v>
      </c>
      <c r="F13" s="17"/>
      <c r="G13" s="17">
        <v>4.2055739210143203E-2</v>
      </c>
      <c r="H13" s="17">
        <v>0.16511480823857699</v>
      </c>
      <c r="I13" s="17">
        <v>0.17673586523246401</v>
      </c>
      <c r="J13" s="17">
        <v>0.18353085287468199</v>
      </c>
      <c r="K13" s="17">
        <v>0.104063911449587</v>
      </c>
      <c r="L13" s="17">
        <v>0.13492801807824401</v>
      </c>
      <c r="M13" s="17"/>
      <c r="N13" s="17">
        <v>0.16381250311742901</v>
      </c>
      <c r="O13" s="17">
        <v>0.15337520751766301</v>
      </c>
      <c r="P13" s="17">
        <v>0.10084087364078</v>
      </c>
      <c r="Q13" s="17">
        <v>0.13964505384696599</v>
      </c>
      <c r="R13" s="17"/>
      <c r="S13" s="17">
        <v>0.141666666666667</v>
      </c>
      <c r="T13" s="17">
        <v>0.15238095238095201</v>
      </c>
      <c r="U13" s="17">
        <v>0.14705882352941199</v>
      </c>
      <c r="V13" s="17">
        <v>7.9365079365079402E-2</v>
      </c>
      <c r="W13" s="17">
        <v>0.13559322033898299</v>
      </c>
      <c r="X13" s="17">
        <v>0.177215189873418</v>
      </c>
      <c r="Y13" s="17">
        <v>0.128571428571429</v>
      </c>
      <c r="Z13" s="17">
        <v>0.186046511627907</v>
      </c>
      <c r="AA13" s="17">
        <v>0.2</v>
      </c>
      <c r="AB13" s="17"/>
      <c r="AC13" s="17">
        <v>0.145993115014036</v>
      </c>
      <c r="AD13" s="17">
        <v>0.16942865356845199</v>
      </c>
      <c r="AE13" s="17">
        <v>0.120325701997166</v>
      </c>
      <c r="AF13" s="17"/>
      <c r="AG13" s="17">
        <v>0.17860912057449299</v>
      </c>
      <c r="AH13" s="17">
        <v>0.15867357828936299</v>
      </c>
      <c r="AI13" s="17">
        <v>0.128709743359499</v>
      </c>
      <c r="AJ13" s="17">
        <v>0.42283614938640601</v>
      </c>
      <c r="AK13" s="17">
        <v>4.1445383417578703E-2</v>
      </c>
      <c r="AL13" s="17"/>
      <c r="AM13" s="17">
        <v>5.2600994554996602E-2</v>
      </c>
      <c r="AN13" s="17">
        <v>0.15850138885548001</v>
      </c>
      <c r="AO13" s="17">
        <v>0.17019403658236901</v>
      </c>
      <c r="AP13" s="17">
        <v>0.143224079276628</v>
      </c>
      <c r="AQ13" s="17">
        <v>0.17666730327949301</v>
      </c>
      <c r="AR13" s="17"/>
      <c r="AS13" s="17">
        <v>0.157286042793335</v>
      </c>
      <c r="AT13" s="17">
        <v>0.17241312800691999</v>
      </c>
      <c r="AU13" s="17">
        <v>9.1858101301258002E-2</v>
      </c>
      <c r="AV13" s="17">
        <v>0.159264897874034</v>
      </c>
      <c r="AW13" s="17"/>
      <c r="AX13" s="17">
        <v>0.15581917527208899</v>
      </c>
      <c r="AY13" s="17"/>
      <c r="AZ13" s="17">
        <v>8.12784814573074E-2</v>
      </c>
      <c r="BA13" s="17">
        <v>0.177868886070078</v>
      </c>
      <c r="BB13" s="17">
        <v>0.19212351198581601</v>
      </c>
      <c r="BC13" s="17"/>
      <c r="BD13" s="17">
        <v>0.126922212131205</v>
      </c>
      <c r="BE13" s="17">
        <v>0.17024713849117501</v>
      </c>
    </row>
    <row r="14" spans="2:57" x14ac:dyDescent="0.35">
      <c r="B14" s="18" t="s">
        <v>81</v>
      </c>
      <c r="C14" s="19">
        <v>3.9095222639526403E-2</v>
      </c>
      <c r="D14" s="19">
        <v>2.7461888756838401E-2</v>
      </c>
      <c r="E14" s="19">
        <v>4.3889856044406497E-2</v>
      </c>
      <c r="F14" s="19"/>
      <c r="G14" s="19">
        <v>3.0929166211436199E-2</v>
      </c>
      <c r="H14" s="19">
        <v>3.6925417140709703E-2</v>
      </c>
      <c r="I14" s="19">
        <v>1.7145562010973499E-2</v>
      </c>
      <c r="J14" s="19">
        <v>3.11131206531929E-2</v>
      </c>
      <c r="K14" s="19">
        <v>9.3117845965923401E-2</v>
      </c>
      <c r="L14" s="19">
        <v>5.6060869715137601E-2</v>
      </c>
      <c r="M14" s="19"/>
      <c r="N14" s="19">
        <v>3.7019374363951002E-2</v>
      </c>
      <c r="O14" s="19">
        <v>2.93522547874083E-2</v>
      </c>
      <c r="P14" s="19">
        <v>3.93987481008835E-2</v>
      </c>
      <c r="Q14" s="19">
        <v>7.7207331002235799E-2</v>
      </c>
      <c r="R14" s="19"/>
      <c r="S14" s="19">
        <v>3.3333333333333298E-2</v>
      </c>
      <c r="T14" s="19">
        <v>5.7142857142857099E-2</v>
      </c>
      <c r="U14" s="19">
        <v>5.8823529411764698E-2</v>
      </c>
      <c r="V14" s="19">
        <v>1.58730158730159E-2</v>
      </c>
      <c r="W14" s="19">
        <v>0</v>
      </c>
      <c r="X14" s="19">
        <v>3.7974683544303799E-2</v>
      </c>
      <c r="Y14" s="19">
        <v>7.1428571428571397E-2</v>
      </c>
      <c r="Z14" s="19">
        <v>0</v>
      </c>
      <c r="AA14" s="19">
        <v>4.4444444444444398E-2</v>
      </c>
      <c r="AB14" s="19"/>
      <c r="AC14" s="19">
        <v>5.4884731850798001E-2</v>
      </c>
      <c r="AD14" s="19">
        <v>3.6887283756214702E-2</v>
      </c>
      <c r="AE14" s="19">
        <v>1.17322290414048E-2</v>
      </c>
      <c r="AF14" s="19"/>
      <c r="AG14" s="19">
        <v>2.7023408226571798E-2</v>
      </c>
      <c r="AH14" s="19">
        <v>4.2332287667969502E-2</v>
      </c>
      <c r="AI14" s="19">
        <v>3.7944063809647099E-2</v>
      </c>
      <c r="AJ14" s="19">
        <v>0</v>
      </c>
      <c r="AK14" s="19">
        <v>0</v>
      </c>
      <c r="AL14" s="19"/>
      <c r="AM14" s="19">
        <v>6.79730912563936E-2</v>
      </c>
      <c r="AN14" s="19">
        <v>6.7638814098298403E-2</v>
      </c>
      <c r="AO14" s="19">
        <v>3.4655150565836602E-2</v>
      </c>
      <c r="AP14" s="19">
        <v>1.6065586853647E-2</v>
      </c>
      <c r="AQ14" s="19">
        <v>4.6650534851308698E-2</v>
      </c>
      <c r="AR14" s="19"/>
      <c r="AS14" s="19">
        <v>6.1748265459377602E-2</v>
      </c>
      <c r="AT14" s="19">
        <v>2.3771925051254101E-2</v>
      </c>
      <c r="AU14" s="19">
        <v>6.42765088376899E-2</v>
      </c>
      <c r="AV14" s="19">
        <v>0</v>
      </c>
      <c r="AW14" s="19"/>
      <c r="AX14" s="19">
        <v>3.0831774738783301E-2</v>
      </c>
      <c r="AY14" s="19"/>
      <c r="AZ14" s="19">
        <v>2.4194360368893501E-2</v>
      </c>
      <c r="BA14" s="19">
        <v>2.29622625731251E-2</v>
      </c>
      <c r="BB14" s="19">
        <v>6.3823666738502496E-2</v>
      </c>
      <c r="BC14" s="19"/>
      <c r="BD14" s="19">
        <v>4.7665061867339202E-2</v>
      </c>
      <c r="BE14" s="19">
        <v>1.34153961065478E-2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393</v>
      </c>
      <c r="C9" s="17">
        <v>4.3102883380725203E-2</v>
      </c>
      <c r="D9" s="17">
        <v>4.16293355301273E-2</v>
      </c>
      <c r="E9" s="17">
        <v>4.4172150994077501E-2</v>
      </c>
      <c r="F9" s="17"/>
      <c r="G9" s="17">
        <v>6.6170145017917098E-2</v>
      </c>
      <c r="H9" s="17">
        <v>4.4493950772987102E-2</v>
      </c>
      <c r="I9" s="17">
        <v>4.8571774185805501E-2</v>
      </c>
      <c r="J9" s="17">
        <v>2.6657409214010001E-2</v>
      </c>
      <c r="K9" s="17">
        <v>3.1817478163076403E-2</v>
      </c>
      <c r="L9" s="17">
        <v>4.8323629996754797E-2</v>
      </c>
      <c r="M9" s="17"/>
      <c r="N9" s="17">
        <v>3.8777675951780499E-2</v>
      </c>
      <c r="O9" s="17">
        <v>4.5161668260140397E-2</v>
      </c>
      <c r="P9" s="17">
        <v>3.7946221079333597E-2</v>
      </c>
      <c r="Q9" s="17">
        <v>7.1164659500900701E-2</v>
      </c>
      <c r="R9" s="17"/>
      <c r="S9" s="17">
        <v>7.4999999999999997E-2</v>
      </c>
      <c r="T9" s="17">
        <v>5.7142857142857099E-2</v>
      </c>
      <c r="U9" s="17">
        <v>0</v>
      </c>
      <c r="V9" s="17">
        <v>1.58730158730159E-2</v>
      </c>
      <c r="W9" s="17">
        <v>8.4745762711864403E-2</v>
      </c>
      <c r="X9" s="17">
        <v>5.0632911392405097E-2</v>
      </c>
      <c r="Y9" s="17">
        <v>1.4285714285714299E-2</v>
      </c>
      <c r="Z9" s="17">
        <v>6.9767441860465101E-2</v>
      </c>
      <c r="AA9" s="17">
        <v>2.2222222222222199E-2</v>
      </c>
      <c r="AB9" s="17"/>
      <c r="AC9" s="17">
        <v>4.6694965070126403E-2</v>
      </c>
      <c r="AD9" s="17">
        <v>3.1103303089291299E-2</v>
      </c>
      <c r="AE9" s="17">
        <v>8.6308885217241199E-2</v>
      </c>
      <c r="AF9" s="17"/>
      <c r="AG9" s="17">
        <v>5.33263889682873E-2</v>
      </c>
      <c r="AH9" s="17">
        <v>3.20219338036416E-2</v>
      </c>
      <c r="AI9" s="17">
        <v>2.0419477759361399E-2</v>
      </c>
      <c r="AJ9" s="17">
        <v>0</v>
      </c>
      <c r="AK9" s="17">
        <v>5.8059752064491599E-2</v>
      </c>
      <c r="AL9" s="17"/>
      <c r="AM9" s="17">
        <v>6.3430576653441401E-2</v>
      </c>
      <c r="AN9" s="17">
        <v>3.1952115571131499E-2</v>
      </c>
      <c r="AO9" s="17">
        <v>2.9635163784981801E-2</v>
      </c>
      <c r="AP9" s="17">
        <v>5.3178237414354498E-2</v>
      </c>
      <c r="AQ9" s="17">
        <v>8.1422461291404499E-2</v>
      </c>
      <c r="AR9" s="17"/>
      <c r="AS9" s="17">
        <v>4.13594751980891E-2</v>
      </c>
      <c r="AT9" s="17">
        <v>3.7124587440269703E-2</v>
      </c>
      <c r="AU9" s="17">
        <v>5.7650498572348198E-2</v>
      </c>
      <c r="AV9" s="17">
        <v>3.9503027297795298E-2</v>
      </c>
      <c r="AW9" s="17"/>
      <c r="AX9" s="17">
        <v>4.0364901333793203E-2</v>
      </c>
      <c r="AY9" s="17"/>
      <c r="AZ9" s="17">
        <v>6.1932224304235499E-2</v>
      </c>
      <c r="BA9" s="17">
        <v>2.6098809549584E-2</v>
      </c>
      <c r="BB9" s="17">
        <v>4.2867310534704002E-2</v>
      </c>
      <c r="BC9" s="17"/>
      <c r="BD9" s="17">
        <v>5.5456290423383701E-2</v>
      </c>
      <c r="BE9" s="17">
        <v>3.9550046389646501E-2</v>
      </c>
    </row>
    <row r="10" spans="2:57" x14ac:dyDescent="0.35">
      <c r="B10" s="18" t="s">
        <v>394</v>
      </c>
      <c r="C10" s="17">
        <v>0.17900704239984899</v>
      </c>
      <c r="D10" s="17">
        <v>0.178898562830548</v>
      </c>
      <c r="E10" s="17">
        <v>0.17991251129481101</v>
      </c>
      <c r="F10" s="17"/>
      <c r="G10" s="17">
        <v>0.21943500958058501</v>
      </c>
      <c r="H10" s="17">
        <v>0.179298876147645</v>
      </c>
      <c r="I10" s="17">
        <v>0.18991141029998901</v>
      </c>
      <c r="J10" s="17">
        <v>0.22852765314391199</v>
      </c>
      <c r="K10" s="17">
        <v>9.4254638792380094E-2</v>
      </c>
      <c r="L10" s="17">
        <v>0.11257022638799601</v>
      </c>
      <c r="M10" s="17"/>
      <c r="N10" s="17">
        <v>0.15538875450780501</v>
      </c>
      <c r="O10" s="17">
        <v>0.20218051234182499</v>
      </c>
      <c r="P10" s="17">
        <v>0.21440693909993699</v>
      </c>
      <c r="Q10" s="17">
        <v>0.189252867716038</v>
      </c>
      <c r="R10" s="17"/>
      <c r="S10" s="17">
        <v>0.133333333333333</v>
      </c>
      <c r="T10" s="17">
        <v>0.22857142857142901</v>
      </c>
      <c r="U10" s="17">
        <v>0.17647058823529399</v>
      </c>
      <c r="V10" s="17">
        <v>0.22222222222222199</v>
      </c>
      <c r="W10" s="17">
        <v>0.186440677966102</v>
      </c>
      <c r="X10" s="17">
        <v>0.139240506329114</v>
      </c>
      <c r="Y10" s="17">
        <v>0.22857142857142901</v>
      </c>
      <c r="Z10" s="17">
        <v>0.162790697674419</v>
      </c>
      <c r="AA10" s="17">
        <v>0.133333333333333</v>
      </c>
      <c r="AB10" s="17"/>
      <c r="AC10" s="17">
        <v>0.16217196057746699</v>
      </c>
      <c r="AD10" s="17">
        <v>0.16988032462518099</v>
      </c>
      <c r="AE10" s="17">
        <v>0.203609688032312</v>
      </c>
      <c r="AF10" s="17"/>
      <c r="AG10" s="17">
        <v>0.18666189676375</v>
      </c>
      <c r="AH10" s="17">
        <v>0.16314710366448901</v>
      </c>
      <c r="AI10" s="17">
        <v>0.15643412254974701</v>
      </c>
      <c r="AJ10" s="17">
        <v>0</v>
      </c>
      <c r="AK10" s="17">
        <v>0.378925178897557</v>
      </c>
      <c r="AL10" s="17"/>
      <c r="AM10" s="17">
        <v>0.15817868451053499</v>
      </c>
      <c r="AN10" s="17">
        <v>0.17681523911799399</v>
      </c>
      <c r="AO10" s="17">
        <v>0.160349145301908</v>
      </c>
      <c r="AP10" s="17">
        <v>0.17683620044814599</v>
      </c>
      <c r="AQ10" s="17">
        <v>0.21117200678768799</v>
      </c>
      <c r="AR10" s="17"/>
      <c r="AS10" s="17">
        <v>0.186148623286849</v>
      </c>
      <c r="AT10" s="17">
        <v>0.18838350360018999</v>
      </c>
      <c r="AU10" s="17">
        <v>0.159722516448284</v>
      </c>
      <c r="AV10" s="17">
        <v>0.17203437026252799</v>
      </c>
      <c r="AW10" s="17"/>
      <c r="AX10" s="17">
        <v>0.17918491395587499</v>
      </c>
      <c r="AY10" s="17"/>
      <c r="AZ10" s="17">
        <v>0.21732031605861399</v>
      </c>
      <c r="BA10" s="17">
        <v>0.166742867682174</v>
      </c>
      <c r="BB10" s="17">
        <v>0.161532428398966</v>
      </c>
      <c r="BC10" s="17"/>
      <c r="BD10" s="17">
        <v>0.17578146149341101</v>
      </c>
      <c r="BE10" s="17">
        <v>0.18846926855195401</v>
      </c>
    </row>
    <row r="11" spans="2:57" ht="29" x14ac:dyDescent="0.35">
      <c r="B11" s="18" t="s">
        <v>395</v>
      </c>
      <c r="C11" s="17">
        <v>0.32041007644564901</v>
      </c>
      <c r="D11" s="17">
        <v>0.30668588065698099</v>
      </c>
      <c r="E11" s="17">
        <v>0.32528600393571699</v>
      </c>
      <c r="F11" s="17"/>
      <c r="G11" s="17">
        <v>0.33401983648443001</v>
      </c>
      <c r="H11" s="17">
        <v>0.33062581038878802</v>
      </c>
      <c r="I11" s="17">
        <v>0.31979022613298402</v>
      </c>
      <c r="J11" s="17">
        <v>0.24682720687825099</v>
      </c>
      <c r="K11" s="17">
        <v>0.38229115974473099</v>
      </c>
      <c r="L11" s="17">
        <v>0.31833604259043702</v>
      </c>
      <c r="M11" s="17"/>
      <c r="N11" s="17">
        <v>0.32526403217491801</v>
      </c>
      <c r="O11" s="17">
        <v>0.32204445079727201</v>
      </c>
      <c r="P11" s="17">
        <v>0.30369231105246203</v>
      </c>
      <c r="Q11" s="17">
        <v>0.29419511274714899</v>
      </c>
      <c r="R11" s="17"/>
      <c r="S11" s="17">
        <v>0.375</v>
      </c>
      <c r="T11" s="17">
        <v>0.266666666666667</v>
      </c>
      <c r="U11" s="17">
        <v>0.47058823529411797</v>
      </c>
      <c r="V11" s="17">
        <v>0.317460317460317</v>
      </c>
      <c r="W11" s="17">
        <v>0.305084745762712</v>
      </c>
      <c r="X11" s="17">
        <v>0.30379746835443</v>
      </c>
      <c r="Y11" s="17">
        <v>0.25714285714285701</v>
      </c>
      <c r="Z11" s="17">
        <v>0.13953488372093001</v>
      </c>
      <c r="AA11" s="17">
        <v>0.344444444444444</v>
      </c>
      <c r="AB11" s="17"/>
      <c r="AC11" s="17">
        <v>0.35130002301394198</v>
      </c>
      <c r="AD11" s="17">
        <v>0.299159772489618</v>
      </c>
      <c r="AE11" s="17">
        <v>0.31682914247521599</v>
      </c>
      <c r="AF11" s="17"/>
      <c r="AG11" s="17">
        <v>0.29904896244492901</v>
      </c>
      <c r="AH11" s="17">
        <v>0.314815466044018</v>
      </c>
      <c r="AI11" s="17">
        <v>0.34618369361607798</v>
      </c>
      <c r="AJ11" s="17">
        <v>0.57716385061359399</v>
      </c>
      <c r="AK11" s="17">
        <v>0.28500750892254001</v>
      </c>
      <c r="AL11" s="17"/>
      <c r="AM11" s="17">
        <v>0.36776269260426298</v>
      </c>
      <c r="AN11" s="17">
        <v>0.332258215394926</v>
      </c>
      <c r="AO11" s="17">
        <v>0.33206905646483298</v>
      </c>
      <c r="AP11" s="17">
        <v>0.29917277401646297</v>
      </c>
      <c r="AQ11" s="17">
        <v>0.36701300412341298</v>
      </c>
      <c r="AR11" s="17"/>
      <c r="AS11" s="17">
        <v>0.285007052544682</v>
      </c>
      <c r="AT11" s="17">
        <v>0.267495119879333</v>
      </c>
      <c r="AU11" s="17">
        <v>0.413566371720054</v>
      </c>
      <c r="AV11" s="17">
        <v>0.37340672407875503</v>
      </c>
      <c r="AW11" s="17"/>
      <c r="AX11" s="17">
        <v>0.31428923093918898</v>
      </c>
      <c r="AY11" s="17"/>
      <c r="AZ11" s="17">
        <v>0.31823639890719801</v>
      </c>
      <c r="BA11" s="17">
        <v>0.33949772105077097</v>
      </c>
      <c r="BB11" s="17">
        <v>0.31165294722628201</v>
      </c>
      <c r="BC11" s="17"/>
      <c r="BD11" s="17">
        <v>0.29587729715869399</v>
      </c>
      <c r="BE11" s="17">
        <v>0.33476204162690898</v>
      </c>
    </row>
    <row r="12" spans="2:57" x14ac:dyDescent="0.35">
      <c r="B12" s="18" t="s">
        <v>396</v>
      </c>
      <c r="C12" s="17">
        <v>0.29064249010873699</v>
      </c>
      <c r="D12" s="17">
        <v>0.32237271925555799</v>
      </c>
      <c r="E12" s="17">
        <v>0.27334831505547602</v>
      </c>
      <c r="F12" s="17"/>
      <c r="G12" s="17">
        <v>0.25572910941159199</v>
      </c>
      <c r="H12" s="17">
        <v>0.28484565865326</v>
      </c>
      <c r="I12" s="17">
        <v>0.28833255039516198</v>
      </c>
      <c r="J12" s="17">
        <v>0.28673349382301599</v>
      </c>
      <c r="K12" s="17">
        <v>0.30007527133953599</v>
      </c>
      <c r="L12" s="17">
        <v>0.385079655118441</v>
      </c>
      <c r="M12" s="17"/>
      <c r="N12" s="17">
        <v>0.32908113460121902</v>
      </c>
      <c r="O12" s="17">
        <v>0.23480585504873899</v>
      </c>
      <c r="P12" s="17">
        <v>0.27307790521331099</v>
      </c>
      <c r="Q12" s="17">
        <v>0.266811684179319</v>
      </c>
      <c r="R12" s="17"/>
      <c r="S12" s="17">
        <v>0.266666666666667</v>
      </c>
      <c r="T12" s="17">
        <v>0.27619047619047599</v>
      </c>
      <c r="U12" s="17">
        <v>0.23529411764705899</v>
      </c>
      <c r="V12" s="17">
        <v>0.28571428571428598</v>
      </c>
      <c r="W12" s="17">
        <v>0.27118644067796599</v>
      </c>
      <c r="X12" s="17">
        <v>0.329113924050633</v>
      </c>
      <c r="Y12" s="17">
        <v>0.34285714285714303</v>
      </c>
      <c r="Z12" s="17">
        <v>0.39534883720930197</v>
      </c>
      <c r="AA12" s="17">
        <v>0.28888888888888897</v>
      </c>
      <c r="AB12" s="17"/>
      <c r="AC12" s="17">
        <v>0.28009866293449798</v>
      </c>
      <c r="AD12" s="17">
        <v>0.32486840411249202</v>
      </c>
      <c r="AE12" s="17">
        <v>0.17532990772484</v>
      </c>
      <c r="AF12" s="17"/>
      <c r="AG12" s="17">
        <v>0.28325669956206501</v>
      </c>
      <c r="AH12" s="17">
        <v>0.33204795478323501</v>
      </c>
      <c r="AI12" s="17">
        <v>0.34867084046200097</v>
      </c>
      <c r="AJ12" s="17">
        <v>0</v>
      </c>
      <c r="AK12" s="17">
        <v>0.14237102866583001</v>
      </c>
      <c r="AL12" s="17"/>
      <c r="AM12" s="17">
        <v>0.29494377360398999</v>
      </c>
      <c r="AN12" s="17">
        <v>0.20329738049509299</v>
      </c>
      <c r="AO12" s="17">
        <v>0.31460759812767702</v>
      </c>
      <c r="AP12" s="17">
        <v>0.33301193856010602</v>
      </c>
      <c r="AQ12" s="17">
        <v>0.21037575936930999</v>
      </c>
      <c r="AR12" s="17"/>
      <c r="AS12" s="17">
        <v>0.26960034726058402</v>
      </c>
      <c r="AT12" s="17">
        <v>0.33611898459340001</v>
      </c>
      <c r="AU12" s="17">
        <v>0.22337673435309999</v>
      </c>
      <c r="AV12" s="17">
        <v>0.316149289891753</v>
      </c>
      <c r="AW12" s="17"/>
      <c r="AX12" s="17">
        <v>0.305636415862167</v>
      </c>
      <c r="AY12" s="17"/>
      <c r="AZ12" s="17">
        <v>0.27540621422334799</v>
      </c>
      <c r="BA12" s="17">
        <v>0.27548609906086502</v>
      </c>
      <c r="BB12" s="17">
        <v>0.30738447324484902</v>
      </c>
      <c r="BC12" s="17"/>
      <c r="BD12" s="17">
        <v>0.30194446408018299</v>
      </c>
      <c r="BE12" s="17">
        <v>0.28169203607245002</v>
      </c>
    </row>
    <row r="13" spans="2:57" x14ac:dyDescent="0.35">
      <c r="B13" s="18" t="s">
        <v>397</v>
      </c>
      <c r="C13" s="17">
        <v>0.13066683057244199</v>
      </c>
      <c r="D13" s="17">
        <v>0.127406229876663</v>
      </c>
      <c r="E13" s="17">
        <v>0.13319879104858501</v>
      </c>
      <c r="F13" s="17"/>
      <c r="G13" s="17">
        <v>9.7992470741873797E-2</v>
      </c>
      <c r="H13" s="17">
        <v>0.122653911180757</v>
      </c>
      <c r="I13" s="17">
        <v>0.12459096811048199</v>
      </c>
      <c r="J13" s="17">
        <v>0.18635534281484101</v>
      </c>
      <c r="K13" s="17">
        <v>0.12145718594070599</v>
      </c>
      <c r="L13" s="17">
        <v>0.10869153105156</v>
      </c>
      <c r="M13" s="17"/>
      <c r="N13" s="17">
        <v>0.13123825254863</v>
      </c>
      <c r="O13" s="17">
        <v>0.14982297535226299</v>
      </c>
      <c r="P13" s="17">
        <v>0.120412626916376</v>
      </c>
      <c r="Q13" s="17">
        <v>0.102861436624018</v>
      </c>
      <c r="R13" s="17"/>
      <c r="S13" s="17">
        <v>0.116666666666667</v>
      </c>
      <c r="T13" s="17">
        <v>0.12380952380952399</v>
      </c>
      <c r="U13" s="17">
        <v>8.8235294117647106E-2</v>
      </c>
      <c r="V13" s="17">
        <v>0.11111111111111099</v>
      </c>
      <c r="W13" s="17">
        <v>0.152542372881356</v>
      </c>
      <c r="X13" s="17">
        <v>0.151898734177215</v>
      </c>
      <c r="Y13" s="17">
        <v>0.128571428571429</v>
      </c>
      <c r="Z13" s="17">
        <v>0.186046511627907</v>
      </c>
      <c r="AA13" s="17">
        <v>0.155555555555556</v>
      </c>
      <c r="AB13" s="17"/>
      <c r="AC13" s="17">
        <v>0.12314260555975901</v>
      </c>
      <c r="AD13" s="17">
        <v>0.147415369001938</v>
      </c>
      <c r="AE13" s="17">
        <v>0.124901162651854</v>
      </c>
      <c r="AF13" s="17"/>
      <c r="AG13" s="17">
        <v>0.146255607092592</v>
      </c>
      <c r="AH13" s="17">
        <v>0.124405037852067</v>
      </c>
      <c r="AI13" s="17">
        <v>9.0347801803164998E-2</v>
      </c>
      <c r="AJ13" s="17">
        <v>0.42283614938640601</v>
      </c>
      <c r="AK13" s="17">
        <v>0.11301091354343901</v>
      </c>
      <c r="AL13" s="17"/>
      <c r="AM13" s="17">
        <v>8.0181441529636896E-2</v>
      </c>
      <c r="AN13" s="17">
        <v>0.16651376811289201</v>
      </c>
      <c r="AO13" s="17">
        <v>0.137144510895222</v>
      </c>
      <c r="AP13" s="17">
        <v>0.108354120755009</v>
      </c>
      <c r="AQ13" s="17">
        <v>0.13001676842818399</v>
      </c>
      <c r="AR13" s="17"/>
      <c r="AS13" s="17">
        <v>0.15032082748152301</v>
      </c>
      <c r="AT13" s="17">
        <v>0.143554265800583</v>
      </c>
      <c r="AU13" s="17">
        <v>0.11294752482343701</v>
      </c>
      <c r="AV13" s="17">
        <v>9.1641623470231207E-2</v>
      </c>
      <c r="AW13" s="17"/>
      <c r="AX13" s="17">
        <v>0.13161815940157301</v>
      </c>
      <c r="AY13" s="17"/>
      <c r="AZ13" s="17">
        <v>9.31355527503505E-2</v>
      </c>
      <c r="BA13" s="17">
        <v>0.15069485273200101</v>
      </c>
      <c r="BB13" s="17">
        <v>0.147241037481291</v>
      </c>
      <c r="BC13" s="17"/>
      <c r="BD13" s="17">
        <v>0.12379233658159799</v>
      </c>
      <c r="BE13" s="17">
        <v>0.135800515794951</v>
      </c>
    </row>
    <row r="14" spans="2:57" x14ac:dyDescent="0.35">
      <c r="B14" s="18" t="s">
        <v>81</v>
      </c>
      <c r="C14" s="19">
        <v>3.6170677092597803E-2</v>
      </c>
      <c r="D14" s="19">
        <v>2.30072718501221E-2</v>
      </c>
      <c r="E14" s="19">
        <v>4.4082227671333997E-2</v>
      </c>
      <c r="F14" s="19"/>
      <c r="G14" s="19">
        <v>2.6653428763602001E-2</v>
      </c>
      <c r="H14" s="19">
        <v>3.80817928565617E-2</v>
      </c>
      <c r="I14" s="19">
        <v>2.8803070875577499E-2</v>
      </c>
      <c r="J14" s="19">
        <v>2.48988941259695E-2</v>
      </c>
      <c r="K14" s="19">
        <v>7.0104266019570302E-2</v>
      </c>
      <c r="L14" s="19">
        <v>2.6998914854810301E-2</v>
      </c>
      <c r="M14" s="19"/>
      <c r="N14" s="19">
        <v>2.0250150215647199E-2</v>
      </c>
      <c r="O14" s="19">
        <v>4.5984538199761102E-2</v>
      </c>
      <c r="P14" s="19">
        <v>5.0463996638581102E-2</v>
      </c>
      <c r="Q14" s="19">
        <v>7.5714239232575406E-2</v>
      </c>
      <c r="R14" s="19"/>
      <c r="S14" s="19">
        <v>3.3333333333333298E-2</v>
      </c>
      <c r="T14" s="19">
        <v>4.7619047619047603E-2</v>
      </c>
      <c r="U14" s="19">
        <v>2.9411764705882401E-2</v>
      </c>
      <c r="V14" s="19">
        <v>4.7619047619047603E-2</v>
      </c>
      <c r="W14" s="19">
        <v>0</v>
      </c>
      <c r="X14" s="19">
        <v>2.53164556962025E-2</v>
      </c>
      <c r="Y14" s="19">
        <v>2.8571428571428598E-2</v>
      </c>
      <c r="Z14" s="19">
        <v>4.6511627906976702E-2</v>
      </c>
      <c r="AA14" s="19">
        <v>5.5555555555555601E-2</v>
      </c>
      <c r="AB14" s="19"/>
      <c r="AC14" s="19">
        <v>3.65917828442072E-2</v>
      </c>
      <c r="AD14" s="19">
        <v>2.7572826681479E-2</v>
      </c>
      <c r="AE14" s="19">
        <v>9.3021213898536695E-2</v>
      </c>
      <c r="AF14" s="19"/>
      <c r="AG14" s="19">
        <v>3.1450445168376702E-2</v>
      </c>
      <c r="AH14" s="19">
        <v>3.3562503852550399E-2</v>
      </c>
      <c r="AI14" s="19">
        <v>3.7944063809647099E-2</v>
      </c>
      <c r="AJ14" s="19">
        <v>0</v>
      </c>
      <c r="AK14" s="19">
        <v>2.2625617906142401E-2</v>
      </c>
      <c r="AL14" s="19"/>
      <c r="AM14" s="19">
        <v>3.5502831098134902E-2</v>
      </c>
      <c r="AN14" s="19">
        <v>8.9163281307963999E-2</v>
      </c>
      <c r="AO14" s="19">
        <v>2.6194525425379801E-2</v>
      </c>
      <c r="AP14" s="19">
        <v>2.9446728805921099E-2</v>
      </c>
      <c r="AQ14" s="19">
        <v>0</v>
      </c>
      <c r="AR14" s="19"/>
      <c r="AS14" s="19">
        <v>6.7563674228273404E-2</v>
      </c>
      <c r="AT14" s="19">
        <v>2.7323538686224301E-2</v>
      </c>
      <c r="AU14" s="19">
        <v>3.2736354082777697E-2</v>
      </c>
      <c r="AV14" s="19">
        <v>7.2649649989377204E-3</v>
      </c>
      <c r="AW14" s="19"/>
      <c r="AX14" s="19">
        <v>2.8906378507402901E-2</v>
      </c>
      <c r="AY14" s="19"/>
      <c r="AZ14" s="19">
        <v>3.3969293756254099E-2</v>
      </c>
      <c r="BA14" s="19">
        <v>4.1479649924604803E-2</v>
      </c>
      <c r="BB14" s="19">
        <v>2.9321803113908199E-2</v>
      </c>
      <c r="BC14" s="19"/>
      <c r="BD14" s="19">
        <v>4.7148150262730802E-2</v>
      </c>
      <c r="BE14" s="19">
        <v>1.9726091564089301E-2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393</v>
      </c>
      <c r="C9" s="17">
        <v>7.9178023098924494E-2</v>
      </c>
      <c r="D9" s="17">
        <v>6.5988433030465907E-2</v>
      </c>
      <c r="E9" s="17">
        <v>8.7307188937892494E-2</v>
      </c>
      <c r="F9" s="17"/>
      <c r="G9" s="17">
        <v>7.5374520362660902E-2</v>
      </c>
      <c r="H9" s="17">
        <v>8.3664084164373195E-2</v>
      </c>
      <c r="I9" s="17">
        <v>9.0699027784196404E-2</v>
      </c>
      <c r="J9" s="17">
        <v>8.7588757948061105E-2</v>
      </c>
      <c r="K9" s="17">
        <v>3.1146157475631701E-2</v>
      </c>
      <c r="L9" s="17">
        <v>0.106447539717409</v>
      </c>
      <c r="M9" s="17"/>
      <c r="N9" s="17">
        <v>8.1400840808104197E-2</v>
      </c>
      <c r="O9" s="17">
        <v>7.4061130132150696E-2</v>
      </c>
      <c r="P9" s="17">
        <v>7.8111537603009401E-2</v>
      </c>
      <c r="Q9" s="17">
        <v>8.7697926742189999E-2</v>
      </c>
      <c r="R9" s="17"/>
      <c r="S9" s="17">
        <v>6.6666666666666693E-2</v>
      </c>
      <c r="T9" s="17">
        <v>0.14285714285714299</v>
      </c>
      <c r="U9" s="17">
        <v>5.8823529411764698E-2</v>
      </c>
      <c r="V9" s="17">
        <v>4.7619047619047603E-2</v>
      </c>
      <c r="W9" s="17">
        <v>0.13559322033898299</v>
      </c>
      <c r="X9" s="17">
        <v>7.5949367088607597E-2</v>
      </c>
      <c r="Y9" s="17">
        <v>2.8571428571428598E-2</v>
      </c>
      <c r="Z9" s="17">
        <v>9.3023255813953501E-2</v>
      </c>
      <c r="AA9" s="17">
        <v>5.5555555555555601E-2</v>
      </c>
      <c r="AB9" s="17"/>
      <c r="AC9" s="17">
        <v>6.1413965772242299E-2</v>
      </c>
      <c r="AD9" s="17">
        <v>8.6894867767522602E-2</v>
      </c>
      <c r="AE9" s="17">
        <v>0.110611359660151</v>
      </c>
      <c r="AF9" s="17"/>
      <c r="AG9" s="17">
        <v>7.19225877176356E-2</v>
      </c>
      <c r="AH9" s="17">
        <v>7.5576804043731793E-2</v>
      </c>
      <c r="AI9" s="17">
        <v>0.127239901428607</v>
      </c>
      <c r="AJ9" s="17">
        <v>0</v>
      </c>
      <c r="AK9" s="17">
        <v>0.12247991415836899</v>
      </c>
      <c r="AL9" s="17"/>
      <c r="AM9" s="17">
        <v>4.75756414491098E-2</v>
      </c>
      <c r="AN9" s="17">
        <v>3.11833366814411E-2</v>
      </c>
      <c r="AO9" s="17">
        <v>9.5472059539370602E-2</v>
      </c>
      <c r="AP9" s="17">
        <v>9.4490095078701597E-2</v>
      </c>
      <c r="AQ9" s="17">
        <v>4.6650534851308698E-2</v>
      </c>
      <c r="AR9" s="17"/>
      <c r="AS9" s="17">
        <v>0.104739352144246</v>
      </c>
      <c r="AT9" s="17">
        <v>6.0748350146575002E-2</v>
      </c>
      <c r="AU9" s="17">
        <v>7.6941260851369403E-2</v>
      </c>
      <c r="AV9" s="17">
        <v>8.0995491086371205E-2</v>
      </c>
      <c r="AW9" s="17"/>
      <c r="AX9" s="17">
        <v>7.1447755340864796E-2</v>
      </c>
      <c r="AY9" s="17"/>
      <c r="AZ9" s="17">
        <v>0.100139170729254</v>
      </c>
      <c r="BA9" s="17">
        <v>6.2045200206149197E-2</v>
      </c>
      <c r="BB9" s="17">
        <v>7.4776240755104306E-2</v>
      </c>
      <c r="BC9" s="17"/>
      <c r="BD9" s="17">
        <v>9.1061525430279594E-2</v>
      </c>
      <c r="BE9" s="17">
        <v>7.2288987848148203E-2</v>
      </c>
    </row>
    <row r="10" spans="2:57" x14ac:dyDescent="0.35">
      <c r="B10" s="18" t="s">
        <v>394</v>
      </c>
      <c r="C10" s="17">
        <v>0.28534343572793103</v>
      </c>
      <c r="D10" s="17">
        <v>0.27290023489193399</v>
      </c>
      <c r="E10" s="17">
        <v>0.29153194631678703</v>
      </c>
      <c r="F10" s="17"/>
      <c r="G10" s="17">
        <v>0.30238382219871301</v>
      </c>
      <c r="H10" s="17">
        <v>0.25766476396890498</v>
      </c>
      <c r="I10" s="17">
        <v>0.29974971020514801</v>
      </c>
      <c r="J10" s="17">
        <v>0.30567682548123298</v>
      </c>
      <c r="K10" s="17">
        <v>0.25837759435345797</v>
      </c>
      <c r="L10" s="17">
        <v>0.331426117350964</v>
      </c>
      <c r="M10" s="17"/>
      <c r="N10" s="17">
        <v>0.273150866280293</v>
      </c>
      <c r="O10" s="17">
        <v>0.351200925538808</v>
      </c>
      <c r="P10" s="17">
        <v>0.20897216755518799</v>
      </c>
      <c r="Q10" s="17">
        <v>0.302267852206203</v>
      </c>
      <c r="R10" s="17"/>
      <c r="S10" s="17">
        <v>0.27500000000000002</v>
      </c>
      <c r="T10" s="17">
        <v>0.314285714285714</v>
      </c>
      <c r="U10" s="17">
        <v>0.35294117647058798</v>
      </c>
      <c r="V10" s="17">
        <v>0.33333333333333298</v>
      </c>
      <c r="W10" s="17">
        <v>0.23728813559322001</v>
      </c>
      <c r="X10" s="17">
        <v>0.215189873417722</v>
      </c>
      <c r="Y10" s="17">
        <v>0.27142857142857102</v>
      </c>
      <c r="Z10" s="17">
        <v>0.25581395348837199</v>
      </c>
      <c r="AA10" s="17">
        <v>0.27777777777777801</v>
      </c>
      <c r="AB10" s="17"/>
      <c r="AC10" s="17">
        <v>0.29921943560132702</v>
      </c>
      <c r="AD10" s="17">
        <v>0.26282816759085398</v>
      </c>
      <c r="AE10" s="17">
        <v>0.33796264201419401</v>
      </c>
      <c r="AF10" s="17"/>
      <c r="AG10" s="17">
        <v>0.26560403404463101</v>
      </c>
      <c r="AH10" s="17">
        <v>0.28461606669980799</v>
      </c>
      <c r="AI10" s="17">
        <v>0.35917485027145102</v>
      </c>
      <c r="AJ10" s="17">
        <v>0</v>
      </c>
      <c r="AK10" s="17">
        <v>0.34275439465865598</v>
      </c>
      <c r="AL10" s="17"/>
      <c r="AM10" s="17">
        <v>0.142739673998661</v>
      </c>
      <c r="AN10" s="17">
        <v>0.313555117258977</v>
      </c>
      <c r="AO10" s="17">
        <v>0.27356815204969598</v>
      </c>
      <c r="AP10" s="17">
        <v>0.32751278905025299</v>
      </c>
      <c r="AQ10" s="17">
        <v>0.34886190848390702</v>
      </c>
      <c r="AR10" s="17"/>
      <c r="AS10" s="17">
        <v>0.28564074750532198</v>
      </c>
      <c r="AT10" s="17">
        <v>0.26490626873960699</v>
      </c>
      <c r="AU10" s="17">
        <v>0.351174229038555</v>
      </c>
      <c r="AV10" s="17">
        <v>0.239470719514045</v>
      </c>
      <c r="AW10" s="17"/>
      <c r="AX10" s="17">
        <v>0.28818828282682601</v>
      </c>
      <c r="AY10" s="17"/>
      <c r="AZ10" s="17">
        <v>0.31825856003327802</v>
      </c>
      <c r="BA10" s="17">
        <v>0.26285830587311199</v>
      </c>
      <c r="BB10" s="17">
        <v>0.28277255465246498</v>
      </c>
      <c r="BC10" s="17"/>
      <c r="BD10" s="17">
        <v>0.290384902320239</v>
      </c>
      <c r="BE10" s="17">
        <v>0.26957739828844701</v>
      </c>
    </row>
    <row r="11" spans="2:57" ht="29" x14ac:dyDescent="0.35">
      <c r="B11" s="18" t="s">
        <v>395</v>
      </c>
      <c r="C11" s="17">
        <v>0.36162516107253601</v>
      </c>
      <c r="D11" s="17">
        <v>0.34196325872024502</v>
      </c>
      <c r="E11" s="17">
        <v>0.37265794548440601</v>
      </c>
      <c r="F11" s="17"/>
      <c r="G11" s="17">
        <v>0.280326358735492</v>
      </c>
      <c r="H11" s="17">
        <v>0.346306796031148</v>
      </c>
      <c r="I11" s="17">
        <v>0.36415449678727102</v>
      </c>
      <c r="J11" s="17">
        <v>0.381830846778976</v>
      </c>
      <c r="K11" s="17">
        <v>0.419362401702917</v>
      </c>
      <c r="L11" s="17">
        <v>0.36441609052874602</v>
      </c>
      <c r="M11" s="17"/>
      <c r="N11" s="17">
        <v>0.38855183929700399</v>
      </c>
      <c r="O11" s="17">
        <v>0.28879955909789601</v>
      </c>
      <c r="P11" s="17">
        <v>0.40986525622179198</v>
      </c>
      <c r="Q11" s="17">
        <v>0.31665179726188802</v>
      </c>
      <c r="R11" s="17"/>
      <c r="S11" s="17">
        <v>0.31666666666666698</v>
      </c>
      <c r="T11" s="17">
        <v>0.24761904761904799</v>
      </c>
      <c r="U11" s="17">
        <v>0.29411764705882398</v>
      </c>
      <c r="V11" s="17">
        <v>0.42857142857142899</v>
      </c>
      <c r="W11" s="17">
        <v>0.44067796610169502</v>
      </c>
      <c r="X11" s="17">
        <v>0.430379746835443</v>
      </c>
      <c r="Y11" s="17">
        <v>0.47142857142857097</v>
      </c>
      <c r="Z11" s="17">
        <v>0.32558139534883701</v>
      </c>
      <c r="AA11" s="17">
        <v>0.37777777777777799</v>
      </c>
      <c r="AB11" s="17"/>
      <c r="AC11" s="17">
        <v>0.35492375184698099</v>
      </c>
      <c r="AD11" s="17">
        <v>0.38537951833469603</v>
      </c>
      <c r="AE11" s="17">
        <v>0.28660788899034301</v>
      </c>
      <c r="AF11" s="17"/>
      <c r="AG11" s="17">
        <v>0.380571101786501</v>
      </c>
      <c r="AH11" s="17">
        <v>0.36633962726727698</v>
      </c>
      <c r="AI11" s="17">
        <v>0.33787231834408599</v>
      </c>
      <c r="AJ11" s="17">
        <v>0.39246902056161198</v>
      </c>
      <c r="AK11" s="17">
        <v>0.30085493569327199</v>
      </c>
      <c r="AL11" s="17"/>
      <c r="AM11" s="17">
        <v>0.45597648943831298</v>
      </c>
      <c r="AN11" s="17">
        <v>0.322320914127533</v>
      </c>
      <c r="AO11" s="17">
        <v>0.35507754666704699</v>
      </c>
      <c r="AP11" s="17">
        <v>0.38001704685389498</v>
      </c>
      <c r="AQ11" s="17">
        <v>0.40060744138869397</v>
      </c>
      <c r="AR11" s="17"/>
      <c r="AS11" s="17">
        <v>0.34491362281792698</v>
      </c>
      <c r="AT11" s="17">
        <v>0.357738681609792</v>
      </c>
      <c r="AU11" s="17">
        <v>0.38375837076036801</v>
      </c>
      <c r="AV11" s="17">
        <v>0.36836103473627002</v>
      </c>
      <c r="AW11" s="17"/>
      <c r="AX11" s="17">
        <v>0.36795785895626298</v>
      </c>
      <c r="AY11" s="17"/>
      <c r="AZ11" s="17">
        <v>0.35570842738765901</v>
      </c>
      <c r="BA11" s="17">
        <v>0.35913839746043802</v>
      </c>
      <c r="BB11" s="17">
        <v>0.37247844861173302</v>
      </c>
      <c r="BC11" s="17"/>
      <c r="BD11" s="17">
        <v>0.34916283355062899</v>
      </c>
      <c r="BE11" s="17">
        <v>0.36170344462124399</v>
      </c>
    </row>
    <row r="12" spans="2:57" x14ac:dyDescent="0.35">
      <c r="B12" s="18" t="s">
        <v>396</v>
      </c>
      <c r="C12" s="17">
        <v>0.175753066362897</v>
      </c>
      <c r="D12" s="17">
        <v>0.230268643726251</v>
      </c>
      <c r="E12" s="17">
        <v>0.144518489681773</v>
      </c>
      <c r="F12" s="17"/>
      <c r="G12" s="17">
        <v>0.27454257618296901</v>
      </c>
      <c r="H12" s="17">
        <v>0.217269207472473</v>
      </c>
      <c r="I12" s="17">
        <v>0.16865728201955099</v>
      </c>
      <c r="J12" s="17">
        <v>0.107291101214916</v>
      </c>
      <c r="K12" s="17">
        <v>0.131855186379218</v>
      </c>
      <c r="L12" s="17">
        <v>0.14567554661705701</v>
      </c>
      <c r="M12" s="17"/>
      <c r="N12" s="17">
        <v>0.17418529498733201</v>
      </c>
      <c r="O12" s="17">
        <v>0.18440810160298199</v>
      </c>
      <c r="P12" s="17">
        <v>0.16551486787078101</v>
      </c>
      <c r="Q12" s="17">
        <v>0.18917766189865201</v>
      </c>
      <c r="R12" s="17"/>
      <c r="S12" s="17">
        <v>0.25</v>
      </c>
      <c r="T12" s="17">
        <v>0.15238095238095201</v>
      </c>
      <c r="U12" s="17">
        <v>0.23529411764705899</v>
      </c>
      <c r="V12" s="17">
        <v>9.5238095238095205E-2</v>
      </c>
      <c r="W12" s="17">
        <v>0.11864406779661001</v>
      </c>
      <c r="X12" s="17">
        <v>0.189873417721519</v>
      </c>
      <c r="Y12" s="17">
        <v>0.14285714285714299</v>
      </c>
      <c r="Z12" s="17">
        <v>0.232558139534884</v>
      </c>
      <c r="AA12" s="17">
        <v>0.16666666666666699</v>
      </c>
      <c r="AB12" s="17"/>
      <c r="AC12" s="17">
        <v>0.154027958181155</v>
      </c>
      <c r="AD12" s="17">
        <v>0.19137568854574599</v>
      </c>
      <c r="AE12" s="17">
        <v>0.16181005782112901</v>
      </c>
      <c r="AF12" s="17"/>
      <c r="AG12" s="17">
        <v>0.18223799482828801</v>
      </c>
      <c r="AH12" s="17">
        <v>0.197727689730126</v>
      </c>
      <c r="AI12" s="17">
        <v>9.5609553418986803E-2</v>
      </c>
      <c r="AJ12" s="17">
        <v>0</v>
      </c>
      <c r="AK12" s="17">
        <v>0.12814995820929401</v>
      </c>
      <c r="AL12" s="17"/>
      <c r="AM12" s="17">
        <v>0.14835797226469499</v>
      </c>
      <c r="AN12" s="17">
        <v>0.198116899395365</v>
      </c>
      <c r="AO12" s="17">
        <v>0.191697305682658</v>
      </c>
      <c r="AP12" s="17">
        <v>0.13466506873961201</v>
      </c>
      <c r="AQ12" s="17">
        <v>0.117922185318586</v>
      </c>
      <c r="AR12" s="17"/>
      <c r="AS12" s="17">
        <v>0.14077557591227199</v>
      </c>
      <c r="AT12" s="17">
        <v>0.227550034623271</v>
      </c>
      <c r="AU12" s="17">
        <v>0.10251736662901401</v>
      </c>
      <c r="AV12" s="17">
        <v>0.219099773896271</v>
      </c>
      <c r="AW12" s="17"/>
      <c r="AX12" s="17">
        <v>0.180478512601882</v>
      </c>
      <c r="AY12" s="17"/>
      <c r="AZ12" s="17">
        <v>0.15432958214581999</v>
      </c>
      <c r="BA12" s="17">
        <v>0.23670754346070999</v>
      </c>
      <c r="BB12" s="17">
        <v>0.123334621970623</v>
      </c>
      <c r="BC12" s="17"/>
      <c r="BD12" s="17">
        <v>0.16068462287851701</v>
      </c>
      <c r="BE12" s="17">
        <v>0.21081294266605</v>
      </c>
    </row>
    <row r="13" spans="2:57" x14ac:dyDescent="0.35">
      <c r="B13" s="18" t="s">
        <v>397</v>
      </c>
      <c r="C13" s="17">
        <v>4.52036242062396E-2</v>
      </c>
      <c r="D13" s="17">
        <v>5.3014071425788102E-2</v>
      </c>
      <c r="E13" s="17">
        <v>4.0822794347958102E-2</v>
      </c>
      <c r="F13" s="17"/>
      <c r="G13" s="17">
        <v>2.7397131798401801E-2</v>
      </c>
      <c r="H13" s="17">
        <v>4.5764116277523498E-2</v>
      </c>
      <c r="I13" s="17">
        <v>4.3510573085713898E-2</v>
      </c>
      <c r="J13" s="17">
        <v>6.7856668341950394E-2</v>
      </c>
      <c r="K13" s="17">
        <v>4.0031585594964503E-2</v>
      </c>
      <c r="L13" s="17">
        <v>2.50357909310133E-2</v>
      </c>
      <c r="M13" s="17"/>
      <c r="N13" s="17">
        <v>4.7807068004704002E-2</v>
      </c>
      <c r="O13" s="17">
        <v>4.9955881312676198E-2</v>
      </c>
      <c r="P13" s="17">
        <v>4.2461224810321697E-2</v>
      </c>
      <c r="Q13" s="17">
        <v>2.6575532905212199E-2</v>
      </c>
      <c r="R13" s="17"/>
      <c r="S13" s="17">
        <v>5.83333333333333E-2</v>
      </c>
      <c r="T13" s="17">
        <v>5.7142857142857099E-2</v>
      </c>
      <c r="U13" s="17">
        <v>0</v>
      </c>
      <c r="V13" s="17">
        <v>3.17460317460318E-2</v>
      </c>
      <c r="W13" s="17">
        <v>3.3898305084745797E-2</v>
      </c>
      <c r="X13" s="17">
        <v>6.3291139240506306E-2</v>
      </c>
      <c r="Y13" s="17">
        <v>4.2857142857142899E-2</v>
      </c>
      <c r="Z13" s="17">
        <v>4.6511627906976702E-2</v>
      </c>
      <c r="AA13" s="17">
        <v>5.5555555555555601E-2</v>
      </c>
      <c r="AB13" s="17"/>
      <c r="AC13" s="17">
        <v>5.9831935859972998E-2</v>
      </c>
      <c r="AD13" s="17">
        <v>3.73775607173195E-2</v>
      </c>
      <c r="AE13" s="17">
        <v>3.72380090270229E-2</v>
      </c>
      <c r="AF13" s="17"/>
      <c r="AG13" s="17">
        <v>5.2460616326127398E-2</v>
      </c>
      <c r="AH13" s="17">
        <v>2.3310477838102601E-2</v>
      </c>
      <c r="AI13" s="17">
        <v>4.0057658875966899E-2</v>
      </c>
      <c r="AJ13" s="17">
        <v>0.60753097943838796</v>
      </c>
      <c r="AK13" s="17">
        <v>6.0509561468124598E-2</v>
      </c>
      <c r="AL13" s="17"/>
      <c r="AM13" s="17">
        <v>0.117530419844875</v>
      </c>
      <c r="AN13" s="17">
        <v>3.3118660920605697E-2</v>
      </c>
      <c r="AO13" s="17">
        <v>3.4927665083469298E-2</v>
      </c>
      <c r="AP13" s="17">
        <v>4.6370422007835303E-2</v>
      </c>
      <c r="AQ13" s="17">
        <v>3.9307395106195298E-2</v>
      </c>
      <c r="AR13" s="17"/>
      <c r="AS13" s="17">
        <v>3.73699779111916E-2</v>
      </c>
      <c r="AT13" s="17">
        <v>5.8988557893798602E-2</v>
      </c>
      <c r="AU13" s="17">
        <v>1.11371338317462E-2</v>
      </c>
      <c r="AV13" s="17">
        <v>7.4766796287430701E-2</v>
      </c>
      <c r="AW13" s="17"/>
      <c r="AX13" s="17">
        <v>4.2258090213247099E-2</v>
      </c>
      <c r="AY13" s="17"/>
      <c r="AZ13" s="17">
        <v>2.3535900361690999E-2</v>
      </c>
      <c r="BA13" s="17">
        <v>4.3891828719409803E-2</v>
      </c>
      <c r="BB13" s="17">
        <v>7.2366078655615299E-2</v>
      </c>
      <c r="BC13" s="17"/>
      <c r="BD13" s="17">
        <v>4.6124851195817697E-2</v>
      </c>
      <c r="BE13" s="17">
        <v>5.62198239862386E-2</v>
      </c>
    </row>
    <row r="14" spans="2:57" x14ac:dyDescent="0.35">
      <c r="B14" s="18" t="s">
        <v>81</v>
      </c>
      <c r="C14" s="19">
        <v>5.2896689531471697E-2</v>
      </c>
      <c r="D14" s="19">
        <v>3.58653582053165E-2</v>
      </c>
      <c r="E14" s="19">
        <v>6.3161635231182997E-2</v>
      </c>
      <c r="F14" s="19"/>
      <c r="G14" s="19">
        <v>3.9975590721762801E-2</v>
      </c>
      <c r="H14" s="19">
        <v>4.9331032085577403E-2</v>
      </c>
      <c r="I14" s="19">
        <v>3.3228910118119501E-2</v>
      </c>
      <c r="J14" s="19">
        <v>4.9755800234863201E-2</v>
      </c>
      <c r="K14" s="19">
        <v>0.11922707449381099</v>
      </c>
      <c r="L14" s="19">
        <v>2.6998914854810301E-2</v>
      </c>
      <c r="M14" s="19"/>
      <c r="N14" s="19">
        <v>3.4904090622563E-2</v>
      </c>
      <c r="O14" s="19">
        <v>5.15744023154866E-2</v>
      </c>
      <c r="P14" s="19">
        <v>9.5074945938907404E-2</v>
      </c>
      <c r="Q14" s="19">
        <v>7.7629228985854601E-2</v>
      </c>
      <c r="R14" s="19"/>
      <c r="S14" s="19">
        <v>3.3333333333333298E-2</v>
      </c>
      <c r="T14" s="19">
        <v>8.5714285714285701E-2</v>
      </c>
      <c r="U14" s="19">
        <v>5.8823529411764698E-2</v>
      </c>
      <c r="V14" s="19">
        <v>6.3492063492063502E-2</v>
      </c>
      <c r="W14" s="19">
        <v>3.3898305084745797E-2</v>
      </c>
      <c r="X14" s="19">
        <v>2.53164556962025E-2</v>
      </c>
      <c r="Y14" s="19">
        <v>4.2857142857142899E-2</v>
      </c>
      <c r="Z14" s="19">
        <v>4.6511627906976702E-2</v>
      </c>
      <c r="AA14" s="19">
        <v>6.6666666666666693E-2</v>
      </c>
      <c r="AB14" s="19"/>
      <c r="AC14" s="19">
        <v>7.05829527383217E-2</v>
      </c>
      <c r="AD14" s="19">
        <v>3.6144197043861397E-2</v>
      </c>
      <c r="AE14" s="19">
        <v>6.5770042487159494E-2</v>
      </c>
      <c r="AF14" s="19"/>
      <c r="AG14" s="19">
        <v>4.7203665296817097E-2</v>
      </c>
      <c r="AH14" s="19">
        <v>5.2429334420954703E-2</v>
      </c>
      <c r="AI14" s="19">
        <v>4.0045717660903001E-2</v>
      </c>
      <c r="AJ14" s="19">
        <v>0</v>
      </c>
      <c r="AK14" s="19">
        <v>4.5251235812284803E-2</v>
      </c>
      <c r="AL14" s="19"/>
      <c r="AM14" s="19">
        <v>8.78198030043464E-2</v>
      </c>
      <c r="AN14" s="19">
        <v>0.101705071616079</v>
      </c>
      <c r="AO14" s="19">
        <v>4.9257270977759497E-2</v>
      </c>
      <c r="AP14" s="19">
        <v>1.6944578269703001E-2</v>
      </c>
      <c r="AQ14" s="19">
        <v>4.6650534851308698E-2</v>
      </c>
      <c r="AR14" s="19"/>
      <c r="AS14" s="19">
        <v>8.6560723709040499E-2</v>
      </c>
      <c r="AT14" s="19">
        <v>3.00681069869559E-2</v>
      </c>
      <c r="AU14" s="19">
        <v>7.4471638888947103E-2</v>
      </c>
      <c r="AV14" s="19">
        <v>1.7306184479612401E-2</v>
      </c>
      <c r="AW14" s="19"/>
      <c r="AX14" s="19">
        <v>4.9669500060916999E-2</v>
      </c>
      <c r="AY14" s="19"/>
      <c r="AZ14" s="19">
        <v>4.8028359342298897E-2</v>
      </c>
      <c r="BA14" s="19">
        <v>3.5358724280180602E-2</v>
      </c>
      <c r="BB14" s="19">
        <v>7.4272055354459104E-2</v>
      </c>
      <c r="BC14" s="19"/>
      <c r="BD14" s="19">
        <v>6.2581264624518199E-2</v>
      </c>
      <c r="BE14" s="19">
        <v>2.9397402589872001E-2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E25"/>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404</v>
      </c>
      <c r="C9" s="17">
        <v>0.45880967689557201</v>
      </c>
      <c r="D9" s="17">
        <v>0.42551503304078397</v>
      </c>
      <c r="E9" s="17">
        <v>0.47807666924520498</v>
      </c>
      <c r="F9" s="17"/>
      <c r="G9" s="17">
        <v>0.42834013896852802</v>
      </c>
      <c r="H9" s="17">
        <v>0.39338460750101201</v>
      </c>
      <c r="I9" s="17">
        <v>0.393072885773812</v>
      </c>
      <c r="J9" s="17">
        <v>0.60711361563650201</v>
      </c>
      <c r="K9" s="17">
        <v>0.53077428437194196</v>
      </c>
      <c r="L9" s="17">
        <v>0.508708628527342</v>
      </c>
      <c r="M9" s="17"/>
      <c r="N9" s="17">
        <v>0.46658137804114302</v>
      </c>
      <c r="O9" s="17">
        <v>0.50119433182920803</v>
      </c>
      <c r="P9" s="17">
        <v>0.417396540051159</v>
      </c>
      <c r="Q9" s="17">
        <v>0.38891957877101702</v>
      </c>
      <c r="R9" s="17"/>
      <c r="S9" s="17">
        <v>0.45</v>
      </c>
      <c r="T9" s="17">
        <v>0.44761904761904803</v>
      </c>
      <c r="U9" s="17">
        <v>0.441176470588235</v>
      </c>
      <c r="V9" s="17">
        <v>0.49206349206349198</v>
      </c>
      <c r="W9" s="17">
        <v>0.37288135593220301</v>
      </c>
      <c r="X9" s="17">
        <v>0.443037974683544</v>
      </c>
      <c r="Y9" s="17">
        <v>0.47142857142857097</v>
      </c>
      <c r="Z9" s="17">
        <v>0.418604651162791</v>
      </c>
      <c r="AA9" s="17">
        <v>0.54444444444444395</v>
      </c>
      <c r="AB9" s="17"/>
      <c r="AC9" s="17">
        <v>0.54031061588474705</v>
      </c>
      <c r="AD9" s="17">
        <v>0.44454296693281198</v>
      </c>
      <c r="AE9" s="17">
        <v>0.31427202460154602</v>
      </c>
      <c r="AF9" s="17"/>
      <c r="AG9" s="17">
        <v>0.59413513711770904</v>
      </c>
      <c r="AH9" s="17">
        <v>0.400471214373539</v>
      </c>
      <c r="AI9" s="17">
        <v>0.395455421487107</v>
      </c>
      <c r="AJ9" s="17">
        <v>0.79636211045550698</v>
      </c>
      <c r="AK9" s="17">
        <v>0.37800720468823801</v>
      </c>
      <c r="AL9" s="17"/>
      <c r="AM9" s="17">
        <v>0.454870591209037</v>
      </c>
      <c r="AN9" s="17">
        <v>0.50264646228822796</v>
      </c>
      <c r="AO9" s="17">
        <v>0.51902342896335596</v>
      </c>
      <c r="AP9" s="17">
        <v>0.390802560118232</v>
      </c>
      <c r="AQ9" s="17">
        <v>0.32108238493338997</v>
      </c>
      <c r="AR9" s="17"/>
      <c r="AS9" s="17">
        <v>0.428165500109911</v>
      </c>
      <c r="AT9" s="17">
        <v>0.45495461090977202</v>
      </c>
      <c r="AU9" s="17">
        <v>0.58663926650918097</v>
      </c>
      <c r="AV9" s="17">
        <v>0.34035430912551801</v>
      </c>
      <c r="AW9" s="17"/>
      <c r="AX9" s="17">
        <v>0.46718674281854999</v>
      </c>
      <c r="AY9" s="17"/>
      <c r="AZ9" s="17">
        <v>0.43255415024246702</v>
      </c>
      <c r="BA9" s="17">
        <v>0.43628132009524201</v>
      </c>
      <c r="BB9" s="17">
        <v>0.50663089825486096</v>
      </c>
      <c r="BC9" s="17"/>
      <c r="BD9" s="17">
        <v>0.44422149103148101</v>
      </c>
      <c r="BE9" s="17">
        <v>0.448185920972069</v>
      </c>
    </row>
    <row r="10" spans="2:57" x14ac:dyDescent="0.35">
      <c r="B10" s="18" t="s">
        <v>405</v>
      </c>
      <c r="C10" s="17">
        <v>0.39739039284973199</v>
      </c>
      <c r="D10" s="17">
        <v>0.342232293663292</v>
      </c>
      <c r="E10" s="17">
        <v>0.42922663180230902</v>
      </c>
      <c r="F10" s="17"/>
      <c r="G10" s="17">
        <v>0.371238561634326</v>
      </c>
      <c r="H10" s="17">
        <v>0.40454065535362999</v>
      </c>
      <c r="I10" s="17">
        <v>0.32541882287677099</v>
      </c>
      <c r="J10" s="17">
        <v>0.39535873407977901</v>
      </c>
      <c r="K10" s="17">
        <v>0.48288672821333201</v>
      </c>
      <c r="L10" s="17">
        <v>0.54197769864561696</v>
      </c>
      <c r="M10" s="17"/>
      <c r="N10" s="17">
        <v>0.39655184996221099</v>
      </c>
      <c r="O10" s="17">
        <v>0.44984756392638803</v>
      </c>
      <c r="P10" s="17">
        <v>0.344778445700265</v>
      </c>
      <c r="Q10" s="17">
        <v>0.35926574302597297</v>
      </c>
      <c r="R10" s="17"/>
      <c r="S10" s="17">
        <v>0.34166666666666701</v>
      </c>
      <c r="T10" s="17">
        <v>0.40952380952381001</v>
      </c>
      <c r="U10" s="17">
        <v>0.52941176470588203</v>
      </c>
      <c r="V10" s="17">
        <v>0.34920634920634902</v>
      </c>
      <c r="W10" s="17">
        <v>0.355932203389831</v>
      </c>
      <c r="X10" s="17">
        <v>0.430379746835443</v>
      </c>
      <c r="Y10" s="17">
        <v>0.38571428571428601</v>
      </c>
      <c r="Z10" s="17">
        <v>0.32558139534883701</v>
      </c>
      <c r="AA10" s="17">
        <v>0.422222222222222</v>
      </c>
      <c r="AB10" s="17"/>
      <c r="AC10" s="17">
        <v>0.40037522432801098</v>
      </c>
      <c r="AD10" s="17">
        <v>0.40714755633601901</v>
      </c>
      <c r="AE10" s="17">
        <v>0.33822674340296799</v>
      </c>
      <c r="AF10" s="17"/>
      <c r="AG10" s="17">
        <v>0.43367401045434301</v>
      </c>
      <c r="AH10" s="17">
        <v>0.37733427254684698</v>
      </c>
      <c r="AI10" s="17">
        <v>0.38871002415891898</v>
      </c>
      <c r="AJ10" s="17">
        <v>0.18469483005198201</v>
      </c>
      <c r="AK10" s="17">
        <v>0.31564481958897</v>
      </c>
      <c r="AL10" s="17"/>
      <c r="AM10" s="17">
        <v>0.32028520075403699</v>
      </c>
      <c r="AN10" s="17">
        <v>0.42617457992866098</v>
      </c>
      <c r="AO10" s="17">
        <v>0.42386758428150501</v>
      </c>
      <c r="AP10" s="17">
        <v>0.35868032805688299</v>
      </c>
      <c r="AQ10" s="17">
        <v>0.48010253353627702</v>
      </c>
      <c r="AR10" s="17"/>
      <c r="AS10" s="17">
        <v>0.38607528401198998</v>
      </c>
      <c r="AT10" s="17">
        <v>0.40710354326265602</v>
      </c>
      <c r="AU10" s="17">
        <v>0.43926679017642201</v>
      </c>
      <c r="AV10" s="17">
        <v>0.33523319348765701</v>
      </c>
      <c r="AW10" s="17"/>
      <c r="AX10" s="17">
        <v>0.41075311126396502</v>
      </c>
      <c r="AY10" s="17"/>
      <c r="AZ10" s="17">
        <v>0.42001914438335702</v>
      </c>
      <c r="BA10" s="17">
        <v>0.34334930324510299</v>
      </c>
      <c r="BB10" s="17">
        <v>0.44842896571353202</v>
      </c>
      <c r="BC10" s="17"/>
      <c r="BD10" s="17">
        <v>0.415203875593884</v>
      </c>
      <c r="BE10" s="17">
        <v>0.37407235796875099</v>
      </c>
    </row>
    <row r="11" spans="2:57" x14ac:dyDescent="0.35">
      <c r="B11" s="18" t="s">
        <v>406</v>
      </c>
      <c r="C11" s="17">
        <v>0.352156135749571</v>
      </c>
      <c r="D11" s="17">
        <v>0.382172553051217</v>
      </c>
      <c r="E11" s="17">
        <v>0.33615909442647801</v>
      </c>
      <c r="F11" s="17"/>
      <c r="G11" s="17">
        <v>0.24572669070195799</v>
      </c>
      <c r="H11" s="17">
        <v>0.32314008010379203</v>
      </c>
      <c r="I11" s="17">
        <v>0.34420955661616998</v>
      </c>
      <c r="J11" s="17">
        <v>0.42241474478450303</v>
      </c>
      <c r="K11" s="17">
        <v>0.41826075965419701</v>
      </c>
      <c r="L11" s="17">
        <v>0.34134351459600298</v>
      </c>
      <c r="M11" s="17"/>
      <c r="N11" s="17">
        <v>0.37374103750030002</v>
      </c>
      <c r="O11" s="17">
        <v>0.36251528933675498</v>
      </c>
      <c r="P11" s="17">
        <v>0.32981857805773002</v>
      </c>
      <c r="Q11" s="17">
        <v>0.24451498761144</v>
      </c>
      <c r="R11" s="17"/>
      <c r="S11" s="17">
        <v>0.266666666666667</v>
      </c>
      <c r="T11" s="17">
        <v>0.33333333333333298</v>
      </c>
      <c r="U11" s="17">
        <v>0.26470588235294101</v>
      </c>
      <c r="V11" s="17">
        <v>0.46031746031746001</v>
      </c>
      <c r="W11" s="17">
        <v>0.28813559322033899</v>
      </c>
      <c r="X11" s="17">
        <v>0.354430379746835</v>
      </c>
      <c r="Y11" s="17">
        <v>0.38571428571428601</v>
      </c>
      <c r="Z11" s="17">
        <v>0.60465116279069797</v>
      </c>
      <c r="AA11" s="17">
        <v>0.37777777777777799</v>
      </c>
      <c r="AB11" s="17"/>
      <c r="AC11" s="17">
        <v>0.382538333583749</v>
      </c>
      <c r="AD11" s="17">
        <v>0.36354453567926398</v>
      </c>
      <c r="AE11" s="17">
        <v>0.28176832694688198</v>
      </c>
      <c r="AF11" s="17"/>
      <c r="AG11" s="17">
        <v>0.41434165029592002</v>
      </c>
      <c r="AH11" s="17">
        <v>0.32262540454781302</v>
      </c>
      <c r="AI11" s="17">
        <v>0.44365692425613901</v>
      </c>
      <c r="AJ11" s="17">
        <v>0.18883113101711901</v>
      </c>
      <c r="AK11" s="17">
        <v>0.285113635518352</v>
      </c>
      <c r="AL11" s="17"/>
      <c r="AM11" s="17">
        <v>0.28780384556913902</v>
      </c>
      <c r="AN11" s="17">
        <v>0.32846135043931401</v>
      </c>
      <c r="AO11" s="17">
        <v>0.36323215897664102</v>
      </c>
      <c r="AP11" s="17">
        <v>0.40624692146200198</v>
      </c>
      <c r="AQ11" s="17">
        <v>0.16617293776637199</v>
      </c>
      <c r="AR11" s="17"/>
      <c r="AS11" s="17">
        <v>0.35851002591858999</v>
      </c>
      <c r="AT11" s="17">
        <v>0.382782195215432</v>
      </c>
      <c r="AU11" s="17">
        <v>0.33409721912793799</v>
      </c>
      <c r="AV11" s="17">
        <v>0.29532969036923601</v>
      </c>
      <c r="AW11" s="17"/>
      <c r="AX11" s="17">
        <v>0.35814340548991502</v>
      </c>
      <c r="AY11" s="17"/>
      <c r="AZ11" s="17">
        <v>0.30737315993748099</v>
      </c>
      <c r="BA11" s="17">
        <v>0.37381069683322998</v>
      </c>
      <c r="BB11" s="17">
        <v>0.37484426606331001</v>
      </c>
      <c r="BC11" s="17"/>
      <c r="BD11" s="17">
        <v>0.32330226450445798</v>
      </c>
      <c r="BE11" s="17">
        <v>0.369510028572205</v>
      </c>
    </row>
    <row r="12" spans="2:57" x14ac:dyDescent="0.35">
      <c r="B12" s="18" t="s">
        <v>407</v>
      </c>
      <c r="C12" s="17">
        <v>0.24290334259018101</v>
      </c>
      <c r="D12" s="17">
        <v>0.26148965246351602</v>
      </c>
      <c r="E12" s="17">
        <v>0.23064365736751199</v>
      </c>
      <c r="F12" s="17"/>
      <c r="G12" s="17">
        <v>0.24973518890330501</v>
      </c>
      <c r="H12" s="17">
        <v>0.28155410557483401</v>
      </c>
      <c r="I12" s="17">
        <v>0.29477699347581898</v>
      </c>
      <c r="J12" s="17">
        <v>0.20189872169499501</v>
      </c>
      <c r="K12" s="17">
        <v>0.145381404669951</v>
      </c>
      <c r="L12" s="17">
        <v>0.16618600248585999</v>
      </c>
      <c r="M12" s="17"/>
      <c r="N12" s="17">
        <v>0.215111336678317</v>
      </c>
      <c r="O12" s="17">
        <v>0.27148145138678698</v>
      </c>
      <c r="P12" s="17">
        <v>0.26589944143959199</v>
      </c>
      <c r="Q12" s="17">
        <v>0.28628708654943102</v>
      </c>
      <c r="R12" s="17"/>
      <c r="S12" s="17">
        <v>0.2</v>
      </c>
      <c r="T12" s="17">
        <v>0.32380952380952399</v>
      </c>
      <c r="U12" s="17">
        <v>0.23529411764705899</v>
      </c>
      <c r="V12" s="17">
        <v>0.30158730158730201</v>
      </c>
      <c r="W12" s="17">
        <v>0.25423728813559299</v>
      </c>
      <c r="X12" s="17">
        <v>0.227848101265823</v>
      </c>
      <c r="Y12" s="17">
        <v>0.24285714285714299</v>
      </c>
      <c r="Z12" s="17">
        <v>0.209302325581395</v>
      </c>
      <c r="AA12" s="17">
        <v>0.16666666666666699</v>
      </c>
      <c r="AB12" s="17"/>
      <c r="AC12" s="17">
        <v>0.188816990003041</v>
      </c>
      <c r="AD12" s="17">
        <v>0.255467945222348</v>
      </c>
      <c r="AE12" s="17">
        <v>0.26183972696737401</v>
      </c>
      <c r="AF12" s="17"/>
      <c r="AG12" s="17">
        <v>0.20579880559613301</v>
      </c>
      <c r="AH12" s="17">
        <v>0.28565146293080401</v>
      </c>
      <c r="AI12" s="17">
        <v>0.33151078344892199</v>
      </c>
      <c r="AJ12" s="17">
        <v>0</v>
      </c>
      <c r="AK12" s="17">
        <v>0.139666579611922</v>
      </c>
      <c r="AL12" s="17"/>
      <c r="AM12" s="17">
        <v>0.252212169797773</v>
      </c>
      <c r="AN12" s="17">
        <v>0.25526568004598599</v>
      </c>
      <c r="AO12" s="17">
        <v>0.18566905902255501</v>
      </c>
      <c r="AP12" s="17">
        <v>0.27296968331694699</v>
      </c>
      <c r="AQ12" s="17">
        <v>0.36437005950926998</v>
      </c>
      <c r="AR12" s="17"/>
      <c r="AS12" s="17">
        <v>0.240696127861284</v>
      </c>
      <c r="AT12" s="17">
        <v>0.24658284490549101</v>
      </c>
      <c r="AU12" s="17">
        <v>0.23369321332019899</v>
      </c>
      <c r="AV12" s="17">
        <v>0.25116093377599202</v>
      </c>
      <c r="AW12" s="17"/>
      <c r="AX12" s="17">
        <v>0.23814795115024101</v>
      </c>
      <c r="AY12" s="17"/>
      <c r="AZ12" s="17">
        <v>0.30843892789247301</v>
      </c>
      <c r="BA12" s="17">
        <v>0.218660132400986</v>
      </c>
      <c r="BB12" s="17">
        <v>0.216421373410984</v>
      </c>
      <c r="BC12" s="17"/>
      <c r="BD12" s="17">
        <v>0.28051307617216698</v>
      </c>
      <c r="BE12" s="17">
        <v>0.23547658523735401</v>
      </c>
    </row>
    <row r="13" spans="2:57" x14ac:dyDescent="0.35">
      <c r="B13" s="18" t="s">
        <v>408</v>
      </c>
      <c r="C13" s="17">
        <v>0.21867873918161099</v>
      </c>
      <c r="D13" s="17">
        <v>0.192712698361414</v>
      </c>
      <c r="E13" s="17">
        <v>0.23274690809337201</v>
      </c>
      <c r="F13" s="17"/>
      <c r="G13" s="17">
        <v>0.23802337024350601</v>
      </c>
      <c r="H13" s="17">
        <v>0.20628510033966599</v>
      </c>
      <c r="I13" s="17">
        <v>0.245474774190517</v>
      </c>
      <c r="J13" s="17">
        <v>0.190783547996349</v>
      </c>
      <c r="K13" s="17">
        <v>0.20848770116975601</v>
      </c>
      <c r="L13" s="17">
        <v>0.23181560749556199</v>
      </c>
      <c r="M13" s="17"/>
      <c r="N13" s="17">
        <v>0.233301891690291</v>
      </c>
      <c r="O13" s="17">
        <v>0.206109980267662</v>
      </c>
      <c r="P13" s="17">
        <v>0.26856034072720197</v>
      </c>
      <c r="Q13" s="17">
        <v>0.115038009734483</v>
      </c>
      <c r="R13" s="17"/>
      <c r="S13" s="17">
        <v>0.21666666666666701</v>
      </c>
      <c r="T13" s="17">
        <v>0.25714285714285701</v>
      </c>
      <c r="U13" s="17">
        <v>0.29411764705882398</v>
      </c>
      <c r="V13" s="17">
        <v>0.22222222222222199</v>
      </c>
      <c r="W13" s="17">
        <v>0.338983050847458</v>
      </c>
      <c r="X13" s="17">
        <v>0.139240506329114</v>
      </c>
      <c r="Y13" s="17">
        <v>0.128571428571429</v>
      </c>
      <c r="Z13" s="17">
        <v>0.209302325581395</v>
      </c>
      <c r="AA13" s="17">
        <v>0.16666666666666699</v>
      </c>
      <c r="AB13" s="17"/>
      <c r="AC13" s="17">
        <v>0.179300313627863</v>
      </c>
      <c r="AD13" s="17">
        <v>0.21468844228509901</v>
      </c>
      <c r="AE13" s="17">
        <v>0.28232145644566298</v>
      </c>
      <c r="AF13" s="17"/>
      <c r="AG13" s="17">
        <v>0.17408062470659599</v>
      </c>
      <c r="AH13" s="17">
        <v>0.25776071561540498</v>
      </c>
      <c r="AI13" s="17">
        <v>0.29106364062759499</v>
      </c>
      <c r="AJ13" s="17">
        <v>0</v>
      </c>
      <c r="AK13" s="17">
        <v>0.29060082498873302</v>
      </c>
      <c r="AL13" s="17"/>
      <c r="AM13" s="17">
        <v>0.15418116312018501</v>
      </c>
      <c r="AN13" s="17">
        <v>0.17581295564313201</v>
      </c>
      <c r="AO13" s="17">
        <v>0.235680835193947</v>
      </c>
      <c r="AP13" s="17">
        <v>0.24438933266416701</v>
      </c>
      <c r="AQ13" s="17">
        <v>0.26238363442185397</v>
      </c>
      <c r="AR13" s="17"/>
      <c r="AS13" s="17">
        <v>0.21104855093101499</v>
      </c>
      <c r="AT13" s="17">
        <v>0.213601626502992</v>
      </c>
      <c r="AU13" s="17">
        <v>0.22967449781801499</v>
      </c>
      <c r="AV13" s="17">
        <v>0.22818865134163399</v>
      </c>
      <c r="AW13" s="17"/>
      <c r="AX13" s="17">
        <v>0.220372949470206</v>
      </c>
      <c r="AY13" s="17"/>
      <c r="AZ13" s="17">
        <v>0.26602253667221598</v>
      </c>
      <c r="BA13" s="17">
        <v>0.176185747863323</v>
      </c>
      <c r="BB13" s="17">
        <v>0.22756655544110699</v>
      </c>
      <c r="BC13" s="17"/>
      <c r="BD13" s="17">
        <v>0.20844722696114901</v>
      </c>
      <c r="BE13" s="17">
        <v>0.220664446580569</v>
      </c>
    </row>
    <row r="14" spans="2:57" x14ac:dyDescent="0.35">
      <c r="B14" s="18" t="s">
        <v>409</v>
      </c>
      <c r="C14" s="17">
        <v>0.20269789481674</v>
      </c>
      <c r="D14" s="17">
        <v>0.25399390603606598</v>
      </c>
      <c r="E14" s="17">
        <v>0.17125263287843601</v>
      </c>
      <c r="F14" s="17"/>
      <c r="G14" s="17">
        <v>0.215993722264956</v>
      </c>
      <c r="H14" s="17">
        <v>0.26431865942730098</v>
      </c>
      <c r="I14" s="17">
        <v>0.22202495571497</v>
      </c>
      <c r="J14" s="17">
        <v>0.118234185000195</v>
      </c>
      <c r="K14" s="17">
        <v>0.162403935615656</v>
      </c>
      <c r="L14" s="17">
        <v>0.142864680684363</v>
      </c>
      <c r="M14" s="17"/>
      <c r="N14" s="17">
        <v>0.20174462245944899</v>
      </c>
      <c r="O14" s="17">
        <v>0.180060554362795</v>
      </c>
      <c r="P14" s="17">
        <v>0.24919398748400201</v>
      </c>
      <c r="Q14" s="17">
        <v>0.19237422167377199</v>
      </c>
      <c r="R14" s="17"/>
      <c r="S14" s="17">
        <v>0.25</v>
      </c>
      <c r="T14" s="17">
        <v>0.21904761904761899</v>
      </c>
      <c r="U14" s="17">
        <v>0.17647058823529399</v>
      </c>
      <c r="V14" s="17">
        <v>0.19047619047618999</v>
      </c>
      <c r="W14" s="17">
        <v>0.186440677966102</v>
      </c>
      <c r="X14" s="17">
        <v>0.227848101265823</v>
      </c>
      <c r="Y14" s="17">
        <v>0.24285714285714299</v>
      </c>
      <c r="Z14" s="17">
        <v>0.186046511627907</v>
      </c>
      <c r="AA14" s="17">
        <v>0.122222222222222</v>
      </c>
      <c r="AB14" s="17"/>
      <c r="AC14" s="17">
        <v>0.16574395653733401</v>
      </c>
      <c r="AD14" s="17">
        <v>0.219558006725598</v>
      </c>
      <c r="AE14" s="17">
        <v>0.22141451369433199</v>
      </c>
      <c r="AF14" s="17"/>
      <c r="AG14" s="17">
        <v>0.16970706737552299</v>
      </c>
      <c r="AH14" s="17">
        <v>0.221142283209456</v>
      </c>
      <c r="AI14" s="17">
        <v>0.22235167941299999</v>
      </c>
      <c r="AJ14" s="17">
        <v>0.20363788954449299</v>
      </c>
      <c r="AK14" s="17">
        <v>0.15125644563180399</v>
      </c>
      <c r="AL14" s="17"/>
      <c r="AM14" s="17">
        <v>0.17078565223799699</v>
      </c>
      <c r="AN14" s="17">
        <v>0.22202783761850001</v>
      </c>
      <c r="AO14" s="17">
        <v>0.17626272562227199</v>
      </c>
      <c r="AP14" s="17">
        <v>0.20852336909697899</v>
      </c>
      <c r="AQ14" s="17">
        <v>0.37968351976204001</v>
      </c>
      <c r="AR14" s="17"/>
      <c r="AS14" s="17">
        <v>0.20852584347240799</v>
      </c>
      <c r="AT14" s="17">
        <v>0.218995724432753</v>
      </c>
      <c r="AU14" s="17">
        <v>0.13541692966409599</v>
      </c>
      <c r="AV14" s="17">
        <v>0.24965193817970299</v>
      </c>
      <c r="AW14" s="17"/>
      <c r="AX14" s="17">
        <v>0.20358011160956699</v>
      </c>
      <c r="AY14" s="17"/>
      <c r="AZ14" s="17">
        <v>0.22192103242111799</v>
      </c>
      <c r="BA14" s="17">
        <v>0.24908235970921699</v>
      </c>
      <c r="BB14" s="17">
        <v>0.12845160272613701</v>
      </c>
      <c r="BC14" s="17"/>
      <c r="BD14" s="17">
        <v>0.19250595857941499</v>
      </c>
      <c r="BE14" s="17">
        <v>0.231939832654765</v>
      </c>
    </row>
    <row r="15" spans="2:57" x14ac:dyDescent="0.35">
      <c r="B15" s="18" t="s">
        <v>410</v>
      </c>
      <c r="C15" s="17">
        <v>0.14737371845699501</v>
      </c>
      <c r="D15" s="17">
        <v>0.17025733473429999</v>
      </c>
      <c r="E15" s="17">
        <v>0.134608657171704</v>
      </c>
      <c r="F15" s="17"/>
      <c r="G15" s="17">
        <v>0.18843575221529099</v>
      </c>
      <c r="H15" s="17">
        <v>0.14626529746050901</v>
      </c>
      <c r="I15" s="17">
        <v>0.17701206559632701</v>
      </c>
      <c r="J15" s="17">
        <v>0.14639590278025899</v>
      </c>
      <c r="K15" s="17">
        <v>6.2030506543740899E-2</v>
      </c>
      <c r="L15" s="17">
        <v>0.159081241643376</v>
      </c>
      <c r="M15" s="17"/>
      <c r="N15" s="17">
        <v>0.14218922641929299</v>
      </c>
      <c r="O15" s="17">
        <v>0.166923001811456</v>
      </c>
      <c r="P15" s="17">
        <v>8.8819237027709497E-2</v>
      </c>
      <c r="Q15" s="17">
        <v>0.20371358275599399</v>
      </c>
      <c r="R15" s="17"/>
      <c r="S15" s="17">
        <v>0.233333333333333</v>
      </c>
      <c r="T15" s="17">
        <v>0.14285714285714299</v>
      </c>
      <c r="U15" s="17">
        <v>0.11764705882352899</v>
      </c>
      <c r="V15" s="17">
        <v>0.11111111111111099</v>
      </c>
      <c r="W15" s="17">
        <v>0.13559322033898299</v>
      </c>
      <c r="X15" s="17">
        <v>0.177215189873418</v>
      </c>
      <c r="Y15" s="17">
        <v>5.7142857142857099E-2</v>
      </c>
      <c r="Z15" s="17">
        <v>0.116279069767442</v>
      </c>
      <c r="AA15" s="17">
        <v>0.16666666666666699</v>
      </c>
      <c r="AB15" s="17"/>
      <c r="AC15" s="17">
        <v>0.18763761399733001</v>
      </c>
      <c r="AD15" s="17">
        <v>0.126690606761999</v>
      </c>
      <c r="AE15" s="17">
        <v>0.141265769510376</v>
      </c>
      <c r="AF15" s="17"/>
      <c r="AG15" s="17">
        <v>0.21722360338093</v>
      </c>
      <c r="AH15" s="17">
        <v>0.11040112428941</v>
      </c>
      <c r="AI15" s="17">
        <v>0.11490794614528201</v>
      </c>
      <c r="AJ15" s="17">
        <v>0.42283614938640601</v>
      </c>
      <c r="AK15" s="17">
        <v>9.1720062125743101E-2</v>
      </c>
      <c r="AL15" s="17"/>
      <c r="AM15" s="17">
        <v>0.14809125685414901</v>
      </c>
      <c r="AN15" s="17">
        <v>0.15981440921701801</v>
      </c>
      <c r="AO15" s="17">
        <v>0.14100124680901199</v>
      </c>
      <c r="AP15" s="17">
        <v>0.13825112595296199</v>
      </c>
      <c r="AQ15" s="17">
        <v>0.204256476248382</v>
      </c>
      <c r="AR15" s="17"/>
      <c r="AS15" s="17">
        <v>0.16292565262245501</v>
      </c>
      <c r="AT15" s="17">
        <v>0.127453644352505</v>
      </c>
      <c r="AU15" s="17">
        <v>0.116060684690451</v>
      </c>
      <c r="AV15" s="17">
        <v>0.21104957284908499</v>
      </c>
      <c r="AW15" s="17"/>
      <c r="AX15" s="17">
        <v>0.139898104637417</v>
      </c>
      <c r="AY15" s="17"/>
      <c r="AZ15" s="17">
        <v>0.12802040316555899</v>
      </c>
      <c r="BA15" s="17">
        <v>0.19317848128602499</v>
      </c>
      <c r="BB15" s="17">
        <v>0.111430748579345</v>
      </c>
      <c r="BC15" s="17"/>
      <c r="BD15" s="17">
        <v>0.16472446499066901</v>
      </c>
      <c r="BE15" s="17">
        <v>0.14921933049615199</v>
      </c>
    </row>
    <row r="16" spans="2:57" x14ac:dyDescent="0.35">
      <c r="B16" s="18" t="s">
        <v>411</v>
      </c>
      <c r="C16" s="17">
        <v>0.141648480606614</v>
      </c>
      <c r="D16" s="17">
        <v>0.16522971385520399</v>
      </c>
      <c r="E16" s="17">
        <v>0.128446227028122</v>
      </c>
      <c r="F16" s="17"/>
      <c r="G16" s="17">
        <v>0.23053688920562401</v>
      </c>
      <c r="H16" s="17">
        <v>0.16785936681368099</v>
      </c>
      <c r="I16" s="17">
        <v>0.144472223270907</v>
      </c>
      <c r="J16" s="17">
        <v>0.11119005629208301</v>
      </c>
      <c r="K16" s="17">
        <v>0.102163328458637</v>
      </c>
      <c r="L16" s="17">
        <v>2.72968926301097E-2</v>
      </c>
      <c r="M16" s="17"/>
      <c r="N16" s="17">
        <v>0.154766953021784</v>
      </c>
      <c r="O16" s="17">
        <v>0.112411528476793</v>
      </c>
      <c r="P16" s="17">
        <v>0.108080721952482</v>
      </c>
      <c r="Q16" s="17">
        <v>0.20758257331768301</v>
      </c>
      <c r="R16" s="17"/>
      <c r="S16" s="17">
        <v>0.16666666666666699</v>
      </c>
      <c r="T16" s="17">
        <v>0.14285714285714299</v>
      </c>
      <c r="U16" s="17">
        <v>0.17647058823529399</v>
      </c>
      <c r="V16" s="17">
        <v>9.5238095238095205E-2</v>
      </c>
      <c r="W16" s="17">
        <v>0.22033898305084701</v>
      </c>
      <c r="X16" s="17">
        <v>8.8607594936708806E-2</v>
      </c>
      <c r="Y16" s="17">
        <v>0.185714285714286</v>
      </c>
      <c r="Z16" s="17">
        <v>0.116279069767442</v>
      </c>
      <c r="AA16" s="17">
        <v>8.8888888888888906E-2</v>
      </c>
      <c r="AB16" s="17"/>
      <c r="AC16" s="17">
        <v>0.107667124520757</v>
      </c>
      <c r="AD16" s="17">
        <v>0.15551397947912099</v>
      </c>
      <c r="AE16" s="17">
        <v>0.17670850954664399</v>
      </c>
      <c r="AF16" s="17"/>
      <c r="AG16" s="17">
        <v>0.101286079531693</v>
      </c>
      <c r="AH16" s="17">
        <v>0.17804370695069299</v>
      </c>
      <c r="AI16" s="17">
        <v>0.24328968230315901</v>
      </c>
      <c r="AJ16" s="17">
        <v>0</v>
      </c>
      <c r="AK16" s="17">
        <v>5.7192534151637699E-2</v>
      </c>
      <c r="AL16" s="17"/>
      <c r="AM16" s="17">
        <v>9.9960512911717703E-2</v>
      </c>
      <c r="AN16" s="17">
        <v>0.13159984166123001</v>
      </c>
      <c r="AO16" s="17">
        <v>0.13574671295750801</v>
      </c>
      <c r="AP16" s="17">
        <v>0.15669551777017901</v>
      </c>
      <c r="AQ16" s="17">
        <v>0.21400530198345999</v>
      </c>
      <c r="AR16" s="17"/>
      <c r="AS16" s="17">
        <v>0.106304309626204</v>
      </c>
      <c r="AT16" s="17">
        <v>0.16803725005413001</v>
      </c>
      <c r="AU16" s="17">
        <v>0.120150212371042</v>
      </c>
      <c r="AV16" s="17">
        <v>0.17174881402473799</v>
      </c>
      <c r="AW16" s="17"/>
      <c r="AX16" s="17">
        <v>0.12452272350508301</v>
      </c>
      <c r="AY16" s="17"/>
      <c r="AZ16" s="17">
        <v>0.135130998412716</v>
      </c>
      <c r="BA16" s="17">
        <v>0.181109442602716</v>
      </c>
      <c r="BB16" s="17">
        <v>9.8334047040550099E-2</v>
      </c>
      <c r="BC16" s="17"/>
      <c r="BD16" s="17">
        <v>0.123434801734502</v>
      </c>
      <c r="BE16" s="17">
        <v>0.166324332994923</v>
      </c>
    </row>
    <row r="17" spans="2:57" x14ac:dyDescent="0.35">
      <c r="B17" s="18" t="s">
        <v>412</v>
      </c>
      <c r="C17" s="17">
        <v>0.100617084258447</v>
      </c>
      <c r="D17" s="17">
        <v>0.14865834671539399</v>
      </c>
      <c r="E17" s="17">
        <v>7.2836811109376301E-2</v>
      </c>
      <c r="F17" s="17"/>
      <c r="G17" s="17">
        <v>0.13481160271536</v>
      </c>
      <c r="H17" s="17">
        <v>0.167633566563817</v>
      </c>
      <c r="I17" s="17">
        <v>9.2891164843465601E-2</v>
      </c>
      <c r="J17" s="17">
        <v>3.5083004640560599E-2</v>
      </c>
      <c r="K17" s="17">
        <v>6.6991594402482396E-2</v>
      </c>
      <c r="L17" s="17">
        <v>2.72968926301097E-2</v>
      </c>
      <c r="M17" s="17"/>
      <c r="N17" s="17">
        <v>9.0107206360610106E-2</v>
      </c>
      <c r="O17" s="17">
        <v>9.2075901438934002E-2</v>
      </c>
      <c r="P17" s="17">
        <v>0.116567343546854</v>
      </c>
      <c r="Q17" s="17">
        <v>0.131074291552184</v>
      </c>
      <c r="R17" s="17"/>
      <c r="S17" s="17">
        <v>0.108333333333333</v>
      </c>
      <c r="T17" s="17">
        <v>9.5238095238095205E-2</v>
      </c>
      <c r="U17" s="17">
        <v>8.8235294117647106E-2</v>
      </c>
      <c r="V17" s="17">
        <v>9.5238095238095205E-2</v>
      </c>
      <c r="W17" s="17">
        <v>8.4745762711864403E-2</v>
      </c>
      <c r="X17" s="17">
        <v>0.139240506329114</v>
      </c>
      <c r="Y17" s="17">
        <v>0.114285714285714</v>
      </c>
      <c r="Z17" s="17">
        <v>0.13953488372093001</v>
      </c>
      <c r="AA17" s="17">
        <v>6.6666666666666693E-2</v>
      </c>
      <c r="AB17" s="17"/>
      <c r="AC17" s="17">
        <v>0.10306410055253799</v>
      </c>
      <c r="AD17" s="17">
        <v>0.10177100349583799</v>
      </c>
      <c r="AE17" s="17">
        <v>0.101436154897001</v>
      </c>
      <c r="AF17" s="17"/>
      <c r="AG17" s="17">
        <v>0.105616006187549</v>
      </c>
      <c r="AH17" s="17">
        <v>9.9500747245605606E-2</v>
      </c>
      <c r="AI17" s="17">
        <v>0.10088441062589</v>
      </c>
      <c r="AJ17" s="17">
        <v>0.408029390859032</v>
      </c>
      <c r="AK17" s="17">
        <v>6.9133832490990602E-2</v>
      </c>
      <c r="AL17" s="17"/>
      <c r="AM17" s="17">
        <v>0.148705270845361</v>
      </c>
      <c r="AN17" s="17">
        <v>8.2080009426137801E-2</v>
      </c>
      <c r="AO17" s="17">
        <v>0.10667809676981301</v>
      </c>
      <c r="AP17" s="17">
        <v>7.7738726929885399E-2</v>
      </c>
      <c r="AQ17" s="17">
        <v>8.4230132370418501E-2</v>
      </c>
      <c r="AR17" s="17"/>
      <c r="AS17" s="17">
        <v>9.3979172170817804E-2</v>
      </c>
      <c r="AT17" s="17">
        <v>0.12587432523262301</v>
      </c>
      <c r="AU17" s="17">
        <v>2.7545507458186999E-2</v>
      </c>
      <c r="AV17" s="17">
        <v>0.15646763226134799</v>
      </c>
      <c r="AW17" s="17"/>
      <c r="AX17" s="17">
        <v>9.7082949301239493E-2</v>
      </c>
      <c r="AY17" s="17"/>
      <c r="AZ17" s="17">
        <v>0.111461152762257</v>
      </c>
      <c r="BA17" s="17">
        <v>0.14460890804800999</v>
      </c>
      <c r="BB17" s="17">
        <v>4.0645689512950597E-2</v>
      </c>
      <c r="BC17" s="17"/>
      <c r="BD17" s="17">
        <v>0.10308402129290101</v>
      </c>
      <c r="BE17" s="17">
        <v>0.12474426236328</v>
      </c>
    </row>
    <row r="18" spans="2:57" x14ac:dyDescent="0.35">
      <c r="B18" s="18" t="s">
        <v>413</v>
      </c>
      <c r="C18" s="17">
        <v>9.4849110141531398E-2</v>
      </c>
      <c r="D18" s="17">
        <v>6.7346791529520306E-2</v>
      </c>
      <c r="E18" s="17">
        <v>0.11146936388767199</v>
      </c>
      <c r="F18" s="17"/>
      <c r="G18" s="17">
        <v>0.12267420126977099</v>
      </c>
      <c r="H18" s="17">
        <v>0.13401977584142699</v>
      </c>
      <c r="I18" s="17">
        <v>9.94266126658052E-2</v>
      </c>
      <c r="J18" s="17">
        <v>5.0030738719557502E-2</v>
      </c>
      <c r="K18" s="17">
        <v>6.2486148836339003E-2</v>
      </c>
      <c r="L18" s="17">
        <v>4.72632243933295E-2</v>
      </c>
      <c r="M18" s="17"/>
      <c r="N18" s="17">
        <v>8.5744979421791406E-2</v>
      </c>
      <c r="O18" s="17">
        <v>0.11733969710089499</v>
      </c>
      <c r="P18" s="17">
        <v>8.7973142931996803E-2</v>
      </c>
      <c r="Q18" s="17">
        <v>0.10172952500490801</v>
      </c>
      <c r="R18" s="17"/>
      <c r="S18" s="17">
        <v>9.1666666666666702E-2</v>
      </c>
      <c r="T18" s="17">
        <v>8.5714285714285701E-2</v>
      </c>
      <c r="U18" s="17">
        <v>0.11764705882352899</v>
      </c>
      <c r="V18" s="17">
        <v>6.3492063492063502E-2</v>
      </c>
      <c r="W18" s="17">
        <v>3.3898305084745797E-2</v>
      </c>
      <c r="X18" s="17">
        <v>0.113924050632911</v>
      </c>
      <c r="Y18" s="17">
        <v>0.17142857142857101</v>
      </c>
      <c r="Z18" s="17">
        <v>0.116279069767442</v>
      </c>
      <c r="AA18" s="17">
        <v>7.7777777777777807E-2</v>
      </c>
      <c r="AB18" s="17"/>
      <c r="AC18" s="17">
        <v>8.5404930130960496E-2</v>
      </c>
      <c r="AD18" s="17">
        <v>9.89740540690765E-2</v>
      </c>
      <c r="AE18" s="17">
        <v>9.1315495778866301E-2</v>
      </c>
      <c r="AF18" s="17"/>
      <c r="AG18" s="17">
        <v>7.2626181865804898E-2</v>
      </c>
      <c r="AH18" s="17">
        <v>0.108599973703448</v>
      </c>
      <c r="AI18" s="17">
        <v>3.8514398986273103E-2</v>
      </c>
      <c r="AJ18" s="17">
        <v>0</v>
      </c>
      <c r="AK18" s="17">
        <v>0.14427550177798801</v>
      </c>
      <c r="AL18" s="17"/>
      <c r="AM18" s="17">
        <v>0.13219781010421999</v>
      </c>
      <c r="AN18" s="17">
        <v>9.0394057782122297E-2</v>
      </c>
      <c r="AO18" s="17">
        <v>8.8395897378750296E-2</v>
      </c>
      <c r="AP18" s="17">
        <v>0.120891318407656</v>
      </c>
      <c r="AQ18" s="17">
        <v>0</v>
      </c>
      <c r="AR18" s="17"/>
      <c r="AS18" s="17">
        <v>7.8861649450853E-2</v>
      </c>
      <c r="AT18" s="17">
        <v>9.8722287540528197E-2</v>
      </c>
      <c r="AU18" s="17">
        <v>8.38539786396863E-2</v>
      </c>
      <c r="AV18" s="17">
        <v>0.12903730824697399</v>
      </c>
      <c r="AW18" s="17"/>
      <c r="AX18" s="17">
        <v>9.8808391947330307E-2</v>
      </c>
      <c r="AY18" s="17"/>
      <c r="AZ18" s="17">
        <v>9.61101719722076E-2</v>
      </c>
      <c r="BA18" s="17">
        <v>0.113832522261314</v>
      </c>
      <c r="BB18" s="17">
        <v>7.1073930764885898E-2</v>
      </c>
      <c r="BC18" s="17"/>
      <c r="BD18" s="17">
        <v>8.8146651499851306E-2</v>
      </c>
      <c r="BE18" s="17">
        <v>9.6503353533406194E-2</v>
      </c>
    </row>
    <row r="19" spans="2:57" x14ac:dyDescent="0.35">
      <c r="B19" s="18" t="s">
        <v>81</v>
      </c>
      <c r="C19" s="17">
        <v>3.1726727892220197E-2</v>
      </c>
      <c r="D19" s="17">
        <v>3.4321072915662103E-2</v>
      </c>
      <c r="E19" s="17">
        <v>3.0350153116266099E-2</v>
      </c>
      <c r="F19" s="17"/>
      <c r="G19" s="17">
        <v>4.4251328169597003E-2</v>
      </c>
      <c r="H19" s="17">
        <v>2.49166919598518E-2</v>
      </c>
      <c r="I19" s="17">
        <v>3.4641033450742501E-2</v>
      </c>
      <c r="J19" s="17">
        <v>2.4056855364921598E-2</v>
      </c>
      <c r="K19" s="17">
        <v>4.1859533614283899E-2</v>
      </c>
      <c r="L19" s="17">
        <v>2.6998914854810301E-2</v>
      </c>
      <c r="M19" s="17"/>
      <c r="N19" s="17">
        <v>3.4352242742013303E-2</v>
      </c>
      <c r="O19" s="17">
        <v>2.3146847360387E-2</v>
      </c>
      <c r="P19" s="17">
        <v>5.02779739677316E-2</v>
      </c>
      <c r="Q19" s="17">
        <v>1.45182541421755E-2</v>
      </c>
      <c r="R19" s="17"/>
      <c r="S19" s="17">
        <v>2.5000000000000001E-2</v>
      </c>
      <c r="T19" s="17">
        <v>3.8095238095238099E-2</v>
      </c>
      <c r="U19" s="17">
        <v>5.8823529411764698E-2</v>
      </c>
      <c r="V19" s="17">
        <v>1.58730158730159E-2</v>
      </c>
      <c r="W19" s="17">
        <v>1.6949152542372899E-2</v>
      </c>
      <c r="X19" s="17">
        <v>2.53164556962025E-2</v>
      </c>
      <c r="Y19" s="17">
        <v>2.8571428571428598E-2</v>
      </c>
      <c r="Z19" s="17">
        <v>2.32558139534884E-2</v>
      </c>
      <c r="AA19" s="17">
        <v>4.4444444444444398E-2</v>
      </c>
      <c r="AB19" s="17"/>
      <c r="AC19" s="17">
        <v>3.8934705927586299E-2</v>
      </c>
      <c r="AD19" s="17">
        <v>2.3791620423899301E-2</v>
      </c>
      <c r="AE19" s="17">
        <v>6.4145378854769203E-2</v>
      </c>
      <c r="AF19" s="17"/>
      <c r="AG19" s="17">
        <v>4.4816449887599601E-3</v>
      </c>
      <c r="AH19" s="17">
        <v>3.0724551354305501E-2</v>
      </c>
      <c r="AI19" s="17">
        <v>1.8317823908105501E-2</v>
      </c>
      <c r="AJ19" s="17">
        <v>0.20363788954449299</v>
      </c>
      <c r="AK19" s="17">
        <v>8.92454928520061E-2</v>
      </c>
      <c r="AL19" s="17"/>
      <c r="AM19" s="17">
        <v>5.3203913519569497E-2</v>
      </c>
      <c r="AN19" s="17">
        <v>4.10884860150613E-2</v>
      </c>
      <c r="AO19" s="17">
        <v>3.4118065195657001E-2</v>
      </c>
      <c r="AP19" s="17">
        <v>1.73033719113431E-2</v>
      </c>
      <c r="AQ19" s="17">
        <v>3.9307395106195298E-2</v>
      </c>
      <c r="AR19" s="17"/>
      <c r="AS19" s="17">
        <v>4.8206935360355502E-2</v>
      </c>
      <c r="AT19" s="17">
        <v>1.5889276595153001E-2</v>
      </c>
      <c r="AU19" s="17">
        <v>3.9710039189986501E-2</v>
      </c>
      <c r="AV19" s="17">
        <v>2.8801007748764901E-2</v>
      </c>
      <c r="AW19" s="17"/>
      <c r="AX19" s="17">
        <v>2.9148915093833001E-2</v>
      </c>
      <c r="AY19" s="17"/>
      <c r="AZ19" s="17">
        <v>3.3527234249089599E-2</v>
      </c>
      <c r="BA19" s="17">
        <v>3.0986984022927301E-2</v>
      </c>
      <c r="BB19" s="17">
        <v>2.8386317676391201E-2</v>
      </c>
      <c r="BC19" s="17"/>
      <c r="BD19" s="17">
        <v>3.3853516024404097E-2</v>
      </c>
      <c r="BE19" s="17">
        <v>2.2035107992216699E-2</v>
      </c>
    </row>
    <row r="20" spans="2:57" x14ac:dyDescent="0.35">
      <c r="B20" s="18" t="s">
        <v>83</v>
      </c>
      <c r="C20" s="19">
        <v>1.56105082549183E-2</v>
      </c>
      <c r="D20" s="19">
        <v>1.16886298998527E-2</v>
      </c>
      <c r="E20" s="19">
        <v>1.79903880626377E-2</v>
      </c>
      <c r="F20" s="19"/>
      <c r="G20" s="19">
        <v>0</v>
      </c>
      <c r="H20" s="19">
        <v>9.3842960688982607E-3</v>
      </c>
      <c r="I20" s="19">
        <v>2.3433544169716498E-2</v>
      </c>
      <c r="J20" s="19">
        <v>3.2918605387453802E-2</v>
      </c>
      <c r="K20" s="19">
        <v>9.3134903640582807E-3</v>
      </c>
      <c r="L20" s="19">
        <v>0</v>
      </c>
      <c r="M20" s="19"/>
      <c r="N20" s="19">
        <v>1.1471456911130801E-2</v>
      </c>
      <c r="O20" s="19">
        <v>1.7569453457106299E-2</v>
      </c>
      <c r="P20" s="19">
        <v>1.01427678933205E-2</v>
      </c>
      <c r="Q20" s="19">
        <v>2.98803042515885E-2</v>
      </c>
      <c r="R20" s="19"/>
      <c r="S20" s="19">
        <v>1.6666666666666701E-2</v>
      </c>
      <c r="T20" s="19">
        <v>9.5238095238095195E-3</v>
      </c>
      <c r="U20" s="19">
        <v>0</v>
      </c>
      <c r="V20" s="19">
        <v>1.58730158730159E-2</v>
      </c>
      <c r="W20" s="19">
        <v>3.3898305084745797E-2</v>
      </c>
      <c r="X20" s="19">
        <v>1.26582278481013E-2</v>
      </c>
      <c r="Y20" s="19">
        <v>0</v>
      </c>
      <c r="Z20" s="19">
        <v>2.32558139534884E-2</v>
      </c>
      <c r="AA20" s="19">
        <v>3.3333333333333298E-2</v>
      </c>
      <c r="AB20" s="19"/>
      <c r="AC20" s="19">
        <v>4.6386824918205304E-3</v>
      </c>
      <c r="AD20" s="19">
        <v>1.8549117745078701E-2</v>
      </c>
      <c r="AE20" s="19">
        <v>4.0616457975028802E-2</v>
      </c>
      <c r="AF20" s="19"/>
      <c r="AG20" s="19">
        <v>4.1104139026379403E-3</v>
      </c>
      <c r="AH20" s="19">
        <v>1.2805055867088E-2</v>
      </c>
      <c r="AI20" s="19">
        <v>0</v>
      </c>
      <c r="AJ20" s="19">
        <v>0</v>
      </c>
      <c r="AK20" s="19">
        <v>8.8779156094576706E-2</v>
      </c>
      <c r="AL20" s="19"/>
      <c r="AM20" s="19">
        <v>3.4196326913723499E-2</v>
      </c>
      <c r="AN20" s="19">
        <v>1.0021581954893E-2</v>
      </c>
      <c r="AO20" s="19">
        <v>1.82108224222137E-2</v>
      </c>
      <c r="AP20" s="19">
        <v>5.0891591501395902E-3</v>
      </c>
      <c r="AQ20" s="19">
        <v>0</v>
      </c>
      <c r="AR20" s="19"/>
      <c r="AS20" s="19">
        <v>2.1001902462310901E-2</v>
      </c>
      <c r="AT20" s="19">
        <v>3.7143369688434199E-3</v>
      </c>
      <c r="AU20" s="19">
        <v>2.5957395211053499E-2</v>
      </c>
      <c r="AV20" s="19">
        <v>1.9369636343893999E-2</v>
      </c>
      <c r="AW20" s="19"/>
      <c r="AX20" s="19">
        <v>1.7711109812641901E-2</v>
      </c>
      <c r="AY20" s="19"/>
      <c r="AZ20" s="19">
        <v>1.26711652042423E-2</v>
      </c>
      <c r="BA20" s="19">
        <v>1.27167396819337E-2</v>
      </c>
      <c r="BB20" s="19">
        <v>1.40931489836142E-2</v>
      </c>
      <c r="BC20" s="19"/>
      <c r="BD20" s="19">
        <v>9.7620994222556001E-3</v>
      </c>
      <c r="BE20" s="19">
        <v>1.5955763221571499E-2</v>
      </c>
    </row>
    <row r="21" spans="2:57" x14ac:dyDescent="0.35">
      <c r="B21" s="16"/>
    </row>
    <row r="22" spans="2:57" x14ac:dyDescent="0.35">
      <c r="B22" t="s">
        <v>86</v>
      </c>
    </row>
    <row r="23" spans="2:57" x14ac:dyDescent="0.35">
      <c r="B23" t="s">
        <v>87</v>
      </c>
    </row>
    <row r="25" spans="2:57" x14ac:dyDescent="0.35">
      <c r="B25"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296</v>
      </c>
      <c r="E2" s="28"/>
      <c r="F2" s="28"/>
      <c r="G2" s="28"/>
    </row>
    <row r="6" spans="2:7" ht="50" customHeight="1" x14ac:dyDescent="0.35">
      <c r="B6" s="20" t="s">
        <v>15</v>
      </c>
      <c r="C6" s="20" t="s">
        <v>415</v>
      </c>
      <c r="D6" s="20" t="s">
        <v>416</v>
      </c>
      <c r="E6" s="20" t="s">
        <v>417</v>
      </c>
      <c r="F6" s="20" t="s">
        <v>418</v>
      </c>
    </row>
    <row r="7" spans="2:7" x14ac:dyDescent="0.35">
      <c r="B7" s="18" t="s">
        <v>107</v>
      </c>
      <c r="C7" s="17">
        <v>2.7367028739244199E-2</v>
      </c>
      <c r="D7" s="17">
        <v>3.4659045552447199E-2</v>
      </c>
      <c r="E7" s="17">
        <v>2.2458153976639399E-2</v>
      </c>
      <c r="F7" s="17">
        <v>3.1815459530988202E-2</v>
      </c>
    </row>
    <row r="8" spans="2:7" x14ac:dyDescent="0.35">
      <c r="B8" s="18" t="s">
        <v>106</v>
      </c>
      <c r="C8" s="17">
        <v>0.14128759319756801</v>
      </c>
      <c r="D8" s="17">
        <v>8.0221542359884504E-2</v>
      </c>
      <c r="E8" s="17">
        <v>7.9910250372546093E-2</v>
      </c>
      <c r="F8" s="17">
        <v>6.54927666693077E-2</v>
      </c>
    </row>
    <row r="9" spans="2:7" x14ac:dyDescent="0.35">
      <c r="B9" s="18" t="s">
        <v>105</v>
      </c>
      <c r="C9" s="17">
        <v>0.27747318853338399</v>
      </c>
      <c r="D9" s="17">
        <v>0.34043520258276</v>
      </c>
      <c r="E9" s="17">
        <v>0.23884582134832899</v>
      </c>
      <c r="F9" s="17">
        <v>0.20403203297710801</v>
      </c>
    </row>
    <row r="10" spans="2:7" x14ac:dyDescent="0.35">
      <c r="B10" s="18" t="s">
        <v>104</v>
      </c>
      <c r="C10" s="17">
        <v>0.35418723466998397</v>
      </c>
      <c r="D10" s="17">
        <v>0.302290262429803</v>
      </c>
      <c r="E10" s="17">
        <v>0.41103419429342503</v>
      </c>
      <c r="F10" s="17">
        <v>0.38578830783068802</v>
      </c>
    </row>
    <row r="11" spans="2:7" x14ac:dyDescent="0.35">
      <c r="B11" s="18" t="s">
        <v>103</v>
      </c>
      <c r="C11" s="17">
        <v>0.16404036700856001</v>
      </c>
      <c r="D11" s="17">
        <v>0.21899782169001</v>
      </c>
      <c r="E11" s="17">
        <v>0.226045642129302</v>
      </c>
      <c r="F11" s="17">
        <v>0.29637864667694203</v>
      </c>
    </row>
    <row r="12" spans="2:7" x14ac:dyDescent="0.35">
      <c r="B12" s="18" t="s">
        <v>81</v>
      </c>
      <c r="C12" s="17">
        <v>3.5644587851258999E-2</v>
      </c>
      <c r="D12" s="17">
        <v>2.3396125385095199E-2</v>
      </c>
      <c r="E12" s="17">
        <v>2.1705937879759701E-2</v>
      </c>
      <c r="F12" s="17">
        <v>1.6492786314965299E-2</v>
      </c>
    </row>
    <row r="13" spans="2:7" x14ac:dyDescent="0.35">
      <c r="B13" s="23" t="s">
        <v>109</v>
      </c>
      <c r="C13" s="21">
        <v>0.16865462193681199</v>
      </c>
      <c r="D13" s="21">
        <v>0.11488058791233199</v>
      </c>
      <c r="E13" s="21">
        <v>0.102368404349186</v>
      </c>
      <c r="F13" s="21">
        <v>9.7308226200295903E-2</v>
      </c>
    </row>
    <row r="14" spans="2:7" x14ac:dyDescent="0.35">
      <c r="B14" s="23" t="s">
        <v>108</v>
      </c>
      <c r="C14" s="21">
        <v>0.51822760167854398</v>
      </c>
      <c r="D14" s="21">
        <v>0.52128808411981298</v>
      </c>
      <c r="E14" s="21">
        <v>0.63707983642272603</v>
      </c>
      <c r="F14" s="21">
        <v>0.68216695450762999</v>
      </c>
    </row>
    <row r="15" spans="2:7" x14ac:dyDescent="0.35">
      <c r="B15" s="23" t="s">
        <v>110</v>
      </c>
      <c r="C15" s="22">
        <v>0.34957297974173202</v>
      </c>
      <c r="D15" s="22">
        <v>0.40640749620748101</v>
      </c>
      <c r="E15" s="22">
        <v>0.53471143207354099</v>
      </c>
      <c r="F15" s="22">
        <v>0.58485872830733499</v>
      </c>
    </row>
    <row r="16" spans="2:7" x14ac:dyDescent="0.35">
      <c r="B16" s="16"/>
      <c r="C16" s="16"/>
      <c r="D16" s="16"/>
      <c r="E16" s="16"/>
      <c r="F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2.2458153976639399E-2</v>
      </c>
      <c r="D9" s="17">
        <v>3.5439047016458301E-2</v>
      </c>
      <c r="E9" s="17">
        <v>1.49296062567602E-2</v>
      </c>
      <c r="F9" s="17"/>
      <c r="G9" s="17">
        <v>2.5555634283875101E-2</v>
      </c>
      <c r="H9" s="17">
        <v>5.6288220318267801E-2</v>
      </c>
      <c r="I9" s="17">
        <v>5.9668765752475001E-3</v>
      </c>
      <c r="J9" s="17">
        <v>6.5618482499907897E-3</v>
      </c>
      <c r="K9" s="17">
        <v>1.2452102501396599E-2</v>
      </c>
      <c r="L9" s="17">
        <v>0</v>
      </c>
      <c r="M9" s="17"/>
      <c r="N9" s="17">
        <v>2.0384936413260401E-2</v>
      </c>
      <c r="O9" s="17">
        <v>1.51101884726614E-2</v>
      </c>
      <c r="P9" s="17">
        <v>4.0331961832978401E-2</v>
      </c>
      <c r="Q9" s="17">
        <v>2.7100741065394299E-2</v>
      </c>
      <c r="R9" s="17"/>
      <c r="S9" s="17">
        <v>3.3333333333333298E-2</v>
      </c>
      <c r="T9" s="17">
        <v>1.9047619047619001E-2</v>
      </c>
      <c r="U9" s="17">
        <v>2.9411764705882401E-2</v>
      </c>
      <c r="V9" s="17">
        <v>1.58730158730159E-2</v>
      </c>
      <c r="W9" s="17">
        <v>1.6949152542372899E-2</v>
      </c>
      <c r="X9" s="17">
        <v>1.26582278481013E-2</v>
      </c>
      <c r="Y9" s="17">
        <v>0</v>
      </c>
      <c r="Z9" s="17">
        <v>4.6511627906976702E-2</v>
      </c>
      <c r="AA9" s="17">
        <v>3.3333333333333298E-2</v>
      </c>
      <c r="AB9" s="17"/>
      <c r="AC9" s="17">
        <v>2.3556581258796401E-2</v>
      </c>
      <c r="AD9" s="17">
        <v>1.93909869590554E-2</v>
      </c>
      <c r="AE9" s="17">
        <v>3.474194956447E-2</v>
      </c>
      <c r="AF9" s="17"/>
      <c r="AG9" s="17">
        <v>2.39061002753258E-2</v>
      </c>
      <c r="AH9" s="17">
        <v>1.5850883461861101E-2</v>
      </c>
      <c r="AI9" s="17">
        <v>5.8710974064440702E-2</v>
      </c>
      <c r="AJ9" s="17">
        <v>0</v>
      </c>
      <c r="AK9" s="17">
        <v>1.6369956107803299E-2</v>
      </c>
      <c r="AL9" s="17"/>
      <c r="AM9" s="17">
        <v>1.3316038603505101E-2</v>
      </c>
      <c r="AN9" s="17">
        <v>2.5561898082206502E-2</v>
      </c>
      <c r="AO9" s="17">
        <v>1.54043208295898E-2</v>
      </c>
      <c r="AP9" s="17">
        <v>3.2043485479655097E-2</v>
      </c>
      <c r="AQ9" s="17">
        <v>0</v>
      </c>
      <c r="AR9" s="17"/>
      <c r="AS9" s="17">
        <v>2.7992547008251201E-2</v>
      </c>
      <c r="AT9" s="17">
        <v>2.7130748669758301E-2</v>
      </c>
      <c r="AU9" s="17">
        <v>1.7263296920686899E-2</v>
      </c>
      <c r="AV9" s="17">
        <v>9.3284168632193406E-3</v>
      </c>
      <c r="AW9" s="17"/>
      <c r="AX9" s="17">
        <v>1.81530125909019E-2</v>
      </c>
      <c r="AY9" s="17"/>
      <c r="AZ9" s="17">
        <v>4.43702046098048E-2</v>
      </c>
      <c r="BA9" s="17">
        <v>1.5214411351780199E-2</v>
      </c>
      <c r="BB9" s="17">
        <v>5.8788564331647896E-3</v>
      </c>
      <c r="BC9" s="17"/>
      <c r="BD9" s="17">
        <v>3.00203283560493E-2</v>
      </c>
      <c r="BE9" s="17">
        <v>1.83339825960596E-2</v>
      </c>
    </row>
    <row r="10" spans="2:57" x14ac:dyDescent="0.35">
      <c r="B10" s="18" t="s">
        <v>106</v>
      </c>
      <c r="C10" s="17">
        <v>7.9910250372546093E-2</v>
      </c>
      <c r="D10" s="17">
        <v>7.0732560078842294E-2</v>
      </c>
      <c r="E10" s="17">
        <v>8.5683435991795495E-2</v>
      </c>
      <c r="F10" s="17"/>
      <c r="G10" s="17">
        <v>0.111606451485785</v>
      </c>
      <c r="H10" s="17">
        <v>9.0145289469992798E-2</v>
      </c>
      <c r="I10" s="17">
        <v>8.7012511863425901E-2</v>
      </c>
      <c r="J10" s="17">
        <v>2.5848344093490499E-2</v>
      </c>
      <c r="K10" s="17">
        <v>8.8862746497260905E-2</v>
      </c>
      <c r="L10" s="17">
        <v>8.2745843699543103E-2</v>
      </c>
      <c r="M10" s="17"/>
      <c r="N10" s="17">
        <v>7.2166336727703007E-2</v>
      </c>
      <c r="O10" s="17">
        <v>9.8219778212444403E-2</v>
      </c>
      <c r="P10" s="17">
        <v>4.7039123524047197E-2</v>
      </c>
      <c r="Q10" s="17">
        <v>0.128056882625638</v>
      </c>
      <c r="R10" s="17"/>
      <c r="S10" s="17">
        <v>0.05</v>
      </c>
      <c r="T10" s="17">
        <v>6.6666666666666693E-2</v>
      </c>
      <c r="U10" s="17">
        <v>8.8235294117647106E-2</v>
      </c>
      <c r="V10" s="17">
        <v>6.3492063492063502E-2</v>
      </c>
      <c r="W10" s="17">
        <v>0.11864406779661001</v>
      </c>
      <c r="X10" s="17">
        <v>0.139240506329114</v>
      </c>
      <c r="Y10" s="17">
        <v>8.5714285714285701E-2</v>
      </c>
      <c r="Z10" s="17">
        <v>0.186046511627907</v>
      </c>
      <c r="AA10" s="17">
        <v>2.2222222222222199E-2</v>
      </c>
      <c r="AB10" s="17"/>
      <c r="AC10" s="17">
        <v>9.6154754999912898E-2</v>
      </c>
      <c r="AD10" s="17">
        <v>6.3099096907306307E-2</v>
      </c>
      <c r="AE10" s="17">
        <v>0.11441191245924601</v>
      </c>
      <c r="AF10" s="17"/>
      <c r="AG10" s="17">
        <v>6.4039088938785502E-2</v>
      </c>
      <c r="AH10" s="17">
        <v>8.0460337459550196E-2</v>
      </c>
      <c r="AI10" s="17">
        <v>0.11851501364825399</v>
      </c>
      <c r="AJ10" s="17">
        <v>0.18883113101711901</v>
      </c>
      <c r="AK10" s="17">
        <v>0.108309670902552</v>
      </c>
      <c r="AL10" s="17"/>
      <c r="AM10" s="17">
        <v>0.19883882843485201</v>
      </c>
      <c r="AN10" s="17">
        <v>7.6335017076774397E-2</v>
      </c>
      <c r="AO10" s="17">
        <v>6.2726988913211601E-2</v>
      </c>
      <c r="AP10" s="17">
        <v>8.3327198786652096E-2</v>
      </c>
      <c r="AQ10" s="17">
        <v>0</v>
      </c>
      <c r="AR10" s="17"/>
      <c r="AS10" s="17">
        <v>9.9868751663883704E-2</v>
      </c>
      <c r="AT10" s="17">
        <v>6.9886212186298105E-2</v>
      </c>
      <c r="AU10" s="17">
        <v>3.8801953019196103E-2</v>
      </c>
      <c r="AV10" s="17">
        <v>0.126740412635966</v>
      </c>
      <c r="AW10" s="17"/>
      <c r="AX10" s="17">
        <v>8.3612818974570902E-2</v>
      </c>
      <c r="AY10" s="17"/>
      <c r="AZ10" s="17">
        <v>7.6787692299511101E-2</v>
      </c>
      <c r="BA10" s="17">
        <v>9.7966832276389901E-2</v>
      </c>
      <c r="BB10" s="17">
        <v>6.5719264082006998E-2</v>
      </c>
      <c r="BC10" s="17"/>
      <c r="BD10" s="17">
        <v>9.2216783530851498E-2</v>
      </c>
      <c r="BE10" s="17">
        <v>8.3319502282863694E-2</v>
      </c>
    </row>
    <row r="11" spans="2:57" x14ac:dyDescent="0.35">
      <c r="B11" s="18" t="s">
        <v>105</v>
      </c>
      <c r="C11" s="17">
        <v>0.23884582134832899</v>
      </c>
      <c r="D11" s="17">
        <v>0.21766795801457001</v>
      </c>
      <c r="E11" s="17">
        <v>0.252423680497388</v>
      </c>
      <c r="F11" s="17"/>
      <c r="G11" s="17">
        <v>0.165553733163566</v>
      </c>
      <c r="H11" s="17">
        <v>0.23316896244414001</v>
      </c>
      <c r="I11" s="17">
        <v>0.27862832853521102</v>
      </c>
      <c r="J11" s="17">
        <v>0.25038124344226298</v>
      </c>
      <c r="K11" s="17">
        <v>0.23432233980035899</v>
      </c>
      <c r="L11" s="17">
        <v>0.18697983422901401</v>
      </c>
      <c r="M11" s="17"/>
      <c r="N11" s="17">
        <v>0.23239317256318401</v>
      </c>
      <c r="O11" s="17">
        <v>0.20728259978826799</v>
      </c>
      <c r="P11" s="17">
        <v>0.26798929183636699</v>
      </c>
      <c r="Q11" s="17">
        <v>0.308583624620348</v>
      </c>
      <c r="R11" s="17"/>
      <c r="S11" s="17">
        <v>0.266666666666667</v>
      </c>
      <c r="T11" s="17">
        <v>0.15238095238095201</v>
      </c>
      <c r="U11" s="17">
        <v>0.20588235294117599</v>
      </c>
      <c r="V11" s="17">
        <v>0.25396825396825401</v>
      </c>
      <c r="W11" s="17">
        <v>0.28813559322033899</v>
      </c>
      <c r="X11" s="17">
        <v>0.177215189873418</v>
      </c>
      <c r="Y11" s="17">
        <v>0.27142857142857102</v>
      </c>
      <c r="Z11" s="17">
        <v>0.232558139534884</v>
      </c>
      <c r="AA11" s="17">
        <v>0.32222222222222202</v>
      </c>
      <c r="AB11" s="17"/>
      <c r="AC11" s="17">
        <v>0.21265520585068701</v>
      </c>
      <c r="AD11" s="17">
        <v>0.26252510376430099</v>
      </c>
      <c r="AE11" s="17">
        <v>0.24098346616126601</v>
      </c>
      <c r="AF11" s="17"/>
      <c r="AG11" s="17">
        <v>0.22311018949265901</v>
      </c>
      <c r="AH11" s="17">
        <v>0.241029873543365</v>
      </c>
      <c r="AI11" s="17">
        <v>0.20205663956988501</v>
      </c>
      <c r="AJ11" s="17">
        <v>0</v>
      </c>
      <c r="AK11" s="17">
        <v>0.27477489771189401</v>
      </c>
      <c r="AL11" s="17"/>
      <c r="AM11" s="17">
        <v>0.247494560304412</v>
      </c>
      <c r="AN11" s="17">
        <v>0.24089708127189399</v>
      </c>
      <c r="AO11" s="17">
        <v>0.24697867580249799</v>
      </c>
      <c r="AP11" s="17">
        <v>0.218686572351181</v>
      </c>
      <c r="AQ11" s="17">
        <v>0.27061629707726798</v>
      </c>
      <c r="AR11" s="17"/>
      <c r="AS11" s="17">
        <v>0.21474331262684901</v>
      </c>
      <c r="AT11" s="17">
        <v>0.22660381730898299</v>
      </c>
      <c r="AU11" s="17">
        <v>0.29005196602272099</v>
      </c>
      <c r="AV11" s="17">
        <v>0.23678736537359499</v>
      </c>
      <c r="AW11" s="17"/>
      <c r="AX11" s="17">
        <v>0.235131598709867</v>
      </c>
      <c r="AY11" s="17"/>
      <c r="AZ11" s="17">
        <v>0.23615101119209</v>
      </c>
      <c r="BA11" s="17">
        <v>0.20698981185158</v>
      </c>
      <c r="BB11" s="17">
        <v>0.28008835328652698</v>
      </c>
      <c r="BC11" s="17"/>
      <c r="BD11" s="17">
        <v>0.24776587114930601</v>
      </c>
      <c r="BE11" s="17">
        <v>0.21650607410870501</v>
      </c>
    </row>
    <row r="12" spans="2:57" x14ac:dyDescent="0.35">
      <c r="B12" s="18" t="s">
        <v>104</v>
      </c>
      <c r="C12" s="17">
        <v>0.41103419429342503</v>
      </c>
      <c r="D12" s="17">
        <v>0.40773253600534898</v>
      </c>
      <c r="E12" s="17">
        <v>0.41020666763119601</v>
      </c>
      <c r="F12" s="17"/>
      <c r="G12" s="17">
        <v>0.40318071938450001</v>
      </c>
      <c r="H12" s="17">
        <v>0.333580167086093</v>
      </c>
      <c r="I12" s="17">
        <v>0.39449115662824502</v>
      </c>
      <c r="J12" s="17">
        <v>0.46132640478135001</v>
      </c>
      <c r="K12" s="17">
        <v>0.49701389840042298</v>
      </c>
      <c r="L12" s="17">
        <v>0.51799230855216905</v>
      </c>
      <c r="M12" s="17"/>
      <c r="N12" s="17">
        <v>0.39920629285033399</v>
      </c>
      <c r="O12" s="17">
        <v>0.43537973296767002</v>
      </c>
      <c r="P12" s="17">
        <v>0.45695879433708902</v>
      </c>
      <c r="Q12" s="17">
        <v>0.34516789068087</v>
      </c>
      <c r="R12" s="17"/>
      <c r="S12" s="17">
        <v>0.358333333333333</v>
      </c>
      <c r="T12" s="17">
        <v>0.45714285714285702</v>
      </c>
      <c r="U12" s="17">
        <v>0.52941176470588203</v>
      </c>
      <c r="V12" s="17">
        <v>0.46031746031746001</v>
      </c>
      <c r="W12" s="17">
        <v>0.28813559322033899</v>
      </c>
      <c r="X12" s="17">
        <v>0.455696202531646</v>
      </c>
      <c r="Y12" s="17">
        <v>0.4</v>
      </c>
      <c r="Z12" s="17">
        <v>0.32558139534883701</v>
      </c>
      <c r="AA12" s="17">
        <v>0.36666666666666697</v>
      </c>
      <c r="AB12" s="17"/>
      <c r="AC12" s="17">
        <v>0.456455745994578</v>
      </c>
      <c r="AD12" s="17">
        <v>0.38311701841422702</v>
      </c>
      <c r="AE12" s="17">
        <v>0.402548173196773</v>
      </c>
      <c r="AF12" s="17"/>
      <c r="AG12" s="17">
        <v>0.427438283235969</v>
      </c>
      <c r="AH12" s="17">
        <v>0.43036311729021098</v>
      </c>
      <c r="AI12" s="17">
        <v>0.33297079865552898</v>
      </c>
      <c r="AJ12" s="17">
        <v>0.18469483005198201</v>
      </c>
      <c r="AK12" s="17">
        <v>0.41108288582897201</v>
      </c>
      <c r="AL12" s="17"/>
      <c r="AM12" s="17">
        <v>0.41901609709624499</v>
      </c>
      <c r="AN12" s="17">
        <v>0.40568151354477699</v>
      </c>
      <c r="AO12" s="17">
        <v>0.40425023874702398</v>
      </c>
      <c r="AP12" s="17">
        <v>0.40510257131884297</v>
      </c>
      <c r="AQ12" s="17">
        <v>0.42992441194466902</v>
      </c>
      <c r="AR12" s="17"/>
      <c r="AS12" s="17">
        <v>0.39850331655683102</v>
      </c>
      <c r="AT12" s="17">
        <v>0.38524057703929998</v>
      </c>
      <c r="AU12" s="17">
        <v>0.479778978440214</v>
      </c>
      <c r="AV12" s="17">
        <v>0.39573398860599601</v>
      </c>
      <c r="AW12" s="17"/>
      <c r="AX12" s="17">
        <v>0.412515322492434</v>
      </c>
      <c r="AY12" s="17"/>
      <c r="AZ12" s="17">
        <v>0.39846736284640299</v>
      </c>
      <c r="BA12" s="17">
        <v>0.414757505176022</v>
      </c>
      <c r="BB12" s="17">
        <v>0.41309560074385898</v>
      </c>
      <c r="BC12" s="17"/>
      <c r="BD12" s="17">
        <v>0.37048320351522201</v>
      </c>
      <c r="BE12" s="17">
        <v>0.42293807473792</v>
      </c>
    </row>
    <row r="13" spans="2:57" x14ac:dyDescent="0.35">
      <c r="B13" s="18" t="s">
        <v>103</v>
      </c>
      <c r="C13" s="17">
        <v>0.226045642129302</v>
      </c>
      <c r="D13" s="17">
        <v>0.25641923729636901</v>
      </c>
      <c r="E13" s="17">
        <v>0.209245584648968</v>
      </c>
      <c r="F13" s="17"/>
      <c r="G13" s="17">
        <v>0.252578192231734</v>
      </c>
      <c r="H13" s="17">
        <v>0.2804594440514</v>
      </c>
      <c r="I13" s="17">
        <v>0.20567934793937501</v>
      </c>
      <c r="J13" s="17">
        <v>0.23829416190727601</v>
      </c>
      <c r="K13" s="17">
        <v>0.138814199926064</v>
      </c>
      <c r="L13" s="17">
        <v>0.18528309866446399</v>
      </c>
      <c r="M13" s="17"/>
      <c r="N13" s="17">
        <v>0.25047920732451401</v>
      </c>
      <c r="O13" s="17">
        <v>0.226014496654909</v>
      </c>
      <c r="P13" s="17">
        <v>0.17688221242670499</v>
      </c>
      <c r="Q13" s="17">
        <v>0.161338684461172</v>
      </c>
      <c r="R13" s="17"/>
      <c r="S13" s="17">
        <v>0.27500000000000002</v>
      </c>
      <c r="T13" s="17">
        <v>0.266666666666667</v>
      </c>
      <c r="U13" s="17">
        <v>0.14705882352941199</v>
      </c>
      <c r="V13" s="17">
        <v>0.19047619047618999</v>
      </c>
      <c r="W13" s="17">
        <v>0.25423728813559299</v>
      </c>
      <c r="X13" s="17">
        <v>0.20253164556962</v>
      </c>
      <c r="Y13" s="17">
        <v>0.24285714285714299</v>
      </c>
      <c r="Z13" s="17">
        <v>0.186046511627907</v>
      </c>
      <c r="AA13" s="17">
        <v>0.211111111111111</v>
      </c>
      <c r="AB13" s="17"/>
      <c r="AC13" s="17">
        <v>0.18816986701220101</v>
      </c>
      <c r="AD13" s="17">
        <v>0.25246997459241299</v>
      </c>
      <c r="AE13" s="17">
        <v>0.17946657034414101</v>
      </c>
      <c r="AF13" s="17"/>
      <c r="AG13" s="17">
        <v>0.243049099386203</v>
      </c>
      <c r="AH13" s="17">
        <v>0.21985117611480601</v>
      </c>
      <c r="AI13" s="17">
        <v>0.24713052122436199</v>
      </c>
      <c r="AJ13" s="17">
        <v>0.42283614938640601</v>
      </c>
      <c r="AK13" s="17">
        <v>0.147345845006051</v>
      </c>
      <c r="AL13" s="17"/>
      <c r="AM13" s="17">
        <v>0.102929807919713</v>
      </c>
      <c r="AN13" s="17">
        <v>0.21844666250759801</v>
      </c>
      <c r="AO13" s="17">
        <v>0.243413674132094</v>
      </c>
      <c r="AP13" s="17">
        <v>0.250313704344854</v>
      </c>
      <c r="AQ13" s="17">
        <v>0.29945929097806401</v>
      </c>
      <c r="AR13" s="17"/>
      <c r="AS13" s="17">
        <v>0.22659446240147099</v>
      </c>
      <c r="AT13" s="17">
        <v>0.279144210040288</v>
      </c>
      <c r="AU13" s="17">
        <v>0.141107974284988</v>
      </c>
      <c r="AV13" s="17">
        <v>0.22136859704054801</v>
      </c>
      <c r="AW13" s="17"/>
      <c r="AX13" s="17">
        <v>0.23220376211795801</v>
      </c>
      <c r="AY13" s="17"/>
      <c r="AZ13" s="17">
        <v>0.21456479963504599</v>
      </c>
      <c r="BA13" s="17">
        <v>0.25082587491392</v>
      </c>
      <c r="BB13" s="17">
        <v>0.21095976783393799</v>
      </c>
      <c r="BC13" s="17"/>
      <c r="BD13" s="17">
        <v>0.23694582297316799</v>
      </c>
      <c r="BE13" s="17">
        <v>0.24188357282949</v>
      </c>
    </row>
    <row r="14" spans="2:57" x14ac:dyDescent="0.35">
      <c r="B14" s="18" t="s">
        <v>81</v>
      </c>
      <c r="C14" s="17">
        <v>2.1705937879759701E-2</v>
      </c>
      <c r="D14" s="17">
        <v>1.2008661588411599E-2</v>
      </c>
      <c r="E14" s="17">
        <v>2.7511024973892299E-2</v>
      </c>
      <c r="F14" s="17"/>
      <c r="G14" s="17">
        <v>4.1525269450539401E-2</v>
      </c>
      <c r="H14" s="17">
        <v>6.3579166301065198E-3</v>
      </c>
      <c r="I14" s="17">
        <v>2.82217784584953E-2</v>
      </c>
      <c r="J14" s="17">
        <v>1.7587997525629801E-2</v>
      </c>
      <c r="K14" s="17">
        <v>2.8534712874496999E-2</v>
      </c>
      <c r="L14" s="17">
        <v>2.6998914854810301E-2</v>
      </c>
      <c r="M14" s="17"/>
      <c r="N14" s="17">
        <v>2.5370054121004099E-2</v>
      </c>
      <c r="O14" s="17">
        <v>1.7993203904047201E-2</v>
      </c>
      <c r="P14" s="17">
        <v>1.0798616042813401E-2</v>
      </c>
      <c r="Q14" s="17">
        <v>2.9752176546577101E-2</v>
      </c>
      <c r="R14" s="17"/>
      <c r="S14" s="17">
        <v>1.6666666666666701E-2</v>
      </c>
      <c r="T14" s="17">
        <v>3.8095238095238099E-2</v>
      </c>
      <c r="U14" s="17">
        <v>0</v>
      </c>
      <c r="V14" s="17">
        <v>1.58730158730159E-2</v>
      </c>
      <c r="W14" s="17">
        <v>3.3898305084745797E-2</v>
      </c>
      <c r="X14" s="17">
        <v>1.26582278481013E-2</v>
      </c>
      <c r="Y14" s="17">
        <v>0</v>
      </c>
      <c r="Z14" s="17">
        <v>2.32558139534884E-2</v>
      </c>
      <c r="AA14" s="17">
        <v>4.4444444444444398E-2</v>
      </c>
      <c r="AB14" s="17"/>
      <c r="AC14" s="17">
        <v>2.3007844883824201E-2</v>
      </c>
      <c r="AD14" s="17">
        <v>1.93978193626968E-2</v>
      </c>
      <c r="AE14" s="17">
        <v>2.7847928274103598E-2</v>
      </c>
      <c r="AF14" s="17"/>
      <c r="AG14" s="17">
        <v>1.8457238671057901E-2</v>
      </c>
      <c r="AH14" s="17">
        <v>1.24446121302066E-2</v>
      </c>
      <c r="AI14" s="17">
        <v>4.0616052837528997E-2</v>
      </c>
      <c r="AJ14" s="17">
        <v>0.20363788954449299</v>
      </c>
      <c r="AK14" s="17">
        <v>4.2116744442727803E-2</v>
      </c>
      <c r="AL14" s="17"/>
      <c r="AM14" s="17">
        <v>1.84046676412731E-2</v>
      </c>
      <c r="AN14" s="17">
        <v>3.3077827516749703E-2</v>
      </c>
      <c r="AO14" s="17">
        <v>2.7226101575582501E-2</v>
      </c>
      <c r="AP14" s="17">
        <v>1.0526467718815E-2</v>
      </c>
      <c r="AQ14" s="17">
        <v>0</v>
      </c>
      <c r="AR14" s="17"/>
      <c r="AS14" s="17">
        <v>3.2297609742713201E-2</v>
      </c>
      <c r="AT14" s="17">
        <v>1.19944347553736E-2</v>
      </c>
      <c r="AU14" s="17">
        <v>3.2995831312193399E-2</v>
      </c>
      <c r="AV14" s="17">
        <v>1.00412194806746E-2</v>
      </c>
      <c r="AW14" s="17"/>
      <c r="AX14" s="17">
        <v>1.83834851142687E-2</v>
      </c>
      <c r="AY14" s="17"/>
      <c r="AZ14" s="17">
        <v>2.96589294171451E-2</v>
      </c>
      <c r="BA14" s="17">
        <v>1.42455644303074E-2</v>
      </c>
      <c r="BB14" s="17">
        <v>2.42581576205044E-2</v>
      </c>
      <c r="BC14" s="17"/>
      <c r="BD14" s="17">
        <v>2.2567990475403199E-2</v>
      </c>
      <c r="BE14" s="17">
        <v>1.7018793444961201E-2</v>
      </c>
    </row>
    <row r="15" spans="2:57" x14ac:dyDescent="0.35">
      <c r="B15" s="18" t="s">
        <v>109</v>
      </c>
      <c r="C15" s="21">
        <v>0.102368404349186</v>
      </c>
      <c r="D15" s="21">
        <v>0.106171607095301</v>
      </c>
      <c r="E15" s="21">
        <v>0.10061304224855599</v>
      </c>
      <c r="F15" s="21"/>
      <c r="G15" s="21">
        <v>0.13716208576965999</v>
      </c>
      <c r="H15" s="21">
        <v>0.146433509788261</v>
      </c>
      <c r="I15" s="21">
        <v>9.2979388438673399E-2</v>
      </c>
      <c r="J15" s="21">
        <v>3.2410192343481303E-2</v>
      </c>
      <c r="K15" s="21">
        <v>0.101314848998657</v>
      </c>
      <c r="L15" s="21">
        <v>8.2745843699543103E-2</v>
      </c>
      <c r="M15" s="21"/>
      <c r="N15" s="21">
        <v>9.2551273140963397E-2</v>
      </c>
      <c r="O15" s="21">
        <v>0.113329966685106</v>
      </c>
      <c r="P15" s="21">
        <v>8.7371085357025702E-2</v>
      </c>
      <c r="Q15" s="21">
        <v>0.155157623691033</v>
      </c>
      <c r="R15" s="21"/>
      <c r="S15" s="21">
        <v>8.3333333333333301E-2</v>
      </c>
      <c r="T15" s="21">
        <v>8.5714285714285701E-2</v>
      </c>
      <c r="U15" s="21">
        <v>0.11764705882352899</v>
      </c>
      <c r="V15" s="21">
        <v>7.9365079365079402E-2</v>
      </c>
      <c r="W15" s="21">
        <v>0.13559322033898299</v>
      </c>
      <c r="X15" s="21">
        <v>0.151898734177215</v>
      </c>
      <c r="Y15" s="21">
        <v>8.5714285714285701E-2</v>
      </c>
      <c r="Z15" s="21">
        <v>0.232558139534884</v>
      </c>
      <c r="AA15" s="21">
        <v>5.5555555555555601E-2</v>
      </c>
      <c r="AB15" s="21"/>
      <c r="AC15" s="21">
        <v>0.119711336258709</v>
      </c>
      <c r="AD15" s="21">
        <v>8.2490083866361696E-2</v>
      </c>
      <c r="AE15" s="21">
        <v>0.149153862023716</v>
      </c>
      <c r="AF15" s="21"/>
      <c r="AG15" s="21">
        <v>8.7945189214111305E-2</v>
      </c>
      <c r="AH15" s="21">
        <v>9.6311220921411297E-2</v>
      </c>
      <c r="AI15" s="21">
        <v>0.17722598771269399</v>
      </c>
      <c r="AJ15" s="21">
        <v>0.18883113101711901</v>
      </c>
      <c r="AK15" s="21">
        <v>0.124679627010355</v>
      </c>
      <c r="AL15" s="21"/>
      <c r="AM15" s="21">
        <v>0.21215486703835701</v>
      </c>
      <c r="AN15" s="21">
        <v>0.101896915158981</v>
      </c>
      <c r="AO15" s="21">
        <v>7.81313097428014E-2</v>
      </c>
      <c r="AP15" s="21">
        <v>0.11537068426630701</v>
      </c>
      <c r="AQ15" s="21">
        <v>0</v>
      </c>
      <c r="AR15" s="21"/>
      <c r="AS15" s="21">
        <v>0.127861298672135</v>
      </c>
      <c r="AT15" s="21">
        <v>9.7016960856056406E-2</v>
      </c>
      <c r="AU15" s="21">
        <v>5.6065249939882898E-2</v>
      </c>
      <c r="AV15" s="21">
        <v>0.136068829499186</v>
      </c>
      <c r="AW15" s="21"/>
      <c r="AX15" s="21">
        <v>0.101765831565473</v>
      </c>
      <c r="AY15" s="21"/>
      <c r="AZ15" s="21">
        <v>0.121157896909316</v>
      </c>
      <c r="BA15" s="21">
        <v>0.11318124362817</v>
      </c>
      <c r="BB15" s="21">
        <v>7.1598120515171795E-2</v>
      </c>
      <c r="BC15" s="21"/>
      <c r="BD15" s="21">
        <v>0.12223711188690101</v>
      </c>
      <c r="BE15" s="21">
        <v>0.10165348487892301</v>
      </c>
    </row>
    <row r="16" spans="2:57" x14ac:dyDescent="0.35">
      <c r="B16" s="18" t="s">
        <v>108</v>
      </c>
      <c r="C16" s="21">
        <v>0.63707983642272603</v>
      </c>
      <c r="D16" s="21">
        <v>0.66415177330171804</v>
      </c>
      <c r="E16" s="21">
        <v>0.61945225228016398</v>
      </c>
      <c r="F16" s="21"/>
      <c r="G16" s="21">
        <v>0.65575891161623501</v>
      </c>
      <c r="H16" s="21">
        <v>0.61403961113749295</v>
      </c>
      <c r="I16" s="21">
        <v>0.600170504567621</v>
      </c>
      <c r="J16" s="21">
        <v>0.69962056668862604</v>
      </c>
      <c r="K16" s="21">
        <v>0.63582809832648701</v>
      </c>
      <c r="L16" s="21">
        <v>0.70327540721663295</v>
      </c>
      <c r="M16" s="21"/>
      <c r="N16" s="21">
        <v>0.64968550017484805</v>
      </c>
      <c r="O16" s="21">
        <v>0.66139422962257999</v>
      </c>
      <c r="P16" s="21">
        <v>0.63384100676379396</v>
      </c>
      <c r="Q16" s="21">
        <v>0.506506575142042</v>
      </c>
      <c r="R16" s="21"/>
      <c r="S16" s="21">
        <v>0.63333333333333297</v>
      </c>
      <c r="T16" s="21">
        <v>0.72380952380952401</v>
      </c>
      <c r="U16" s="21">
        <v>0.67647058823529405</v>
      </c>
      <c r="V16" s="21">
        <v>0.65079365079365104</v>
      </c>
      <c r="W16" s="21">
        <v>0.54237288135593198</v>
      </c>
      <c r="X16" s="21">
        <v>0.658227848101266</v>
      </c>
      <c r="Y16" s="21">
        <v>0.64285714285714302</v>
      </c>
      <c r="Z16" s="21">
        <v>0.51162790697674398</v>
      </c>
      <c r="AA16" s="21">
        <v>0.57777777777777795</v>
      </c>
      <c r="AB16" s="21"/>
      <c r="AC16" s="21">
        <v>0.64462561300677901</v>
      </c>
      <c r="AD16" s="21">
        <v>0.63558699300664001</v>
      </c>
      <c r="AE16" s="21">
        <v>0.58201474354091398</v>
      </c>
      <c r="AF16" s="21"/>
      <c r="AG16" s="21">
        <v>0.670487382622172</v>
      </c>
      <c r="AH16" s="21">
        <v>0.65021429340501702</v>
      </c>
      <c r="AI16" s="21">
        <v>0.580101319879891</v>
      </c>
      <c r="AJ16" s="21">
        <v>0.60753097943838796</v>
      </c>
      <c r="AK16" s="21">
        <v>0.55842873083502298</v>
      </c>
      <c r="AL16" s="21"/>
      <c r="AM16" s="21">
        <v>0.52194590501595794</v>
      </c>
      <c r="AN16" s="21">
        <v>0.62412817605237503</v>
      </c>
      <c r="AO16" s="21">
        <v>0.64766391287911795</v>
      </c>
      <c r="AP16" s="21">
        <v>0.65541627566369598</v>
      </c>
      <c r="AQ16" s="21">
        <v>0.72938370292273302</v>
      </c>
      <c r="AR16" s="21"/>
      <c r="AS16" s="21">
        <v>0.62509777895830299</v>
      </c>
      <c r="AT16" s="21">
        <v>0.66438478707958704</v>
      </c>
      <c r="AU16" s="21">
        <v>0.620886952725202</v>
      </c>
      <c r="AV16" s="21">
        <v>0.61710258564654397</v>
      </c>
      <c r="AW16" s="21"/>
      <c r="AX16" s="21">
        <v>0.64471908461039096</v>
      </c>
      <c r="AY16" s="21"/>
      <c r="AZ16" s="21">
        <v>0.61303216248144898</v>
      </c>
      <c r="BA16" s="21">
        <v>0.665583380089942</v>
      </c>
      <c r="BB16" s="21">
        <v>0.62405536857779698</v>
      </c>
      <c r="BC16" s="21"/>
      <c r="BD16" s="21">
        <v>0.60742902648839003</v>
      </c>
      <c r="BE16" s="21">
        <v>0.66482164756741002</v>
      </c>
    </row>
    <row r="17" spans="2:57" x14ac:dyDescent="0.35">
      <c r="B17" s="18" t="s">
        <v>110</v>
      </c>
      <c r="C17" s="22">
        <v>0.53471143207354099</v>
      </c>
      <c r="D17" s="22">
        <v>0.55798016620641699</v>
      </c>
      <c r="E17" s="22">
        <v>0.51883921003160804</v>
      </c>
      <c r="F17" s="22"/>
      <c r="G17" s="22">
        <v>0.51859682584657496</v>
      </c>
      <c r="H17" s="22">
        <v>0.46760610134923303</v>
      </c>
      <c r="I17" s="22">
        <v>0.50719111612894696</v>
      </c>
      <c r="J17" s="22">
        <v>0.66721037434514496</v>
      </c>
      <c r="K17" s="22">
        <v>0.53451324932782895</v>
      </c>
      <c r="L17" s="22">
        <v>0.62052956351708999</v>
      </c>
      <c r="M17" s="22"/>
      <c r="N17" s="22">
        <v>0.55713422703388504</v>
      </c>
      <c r="O17" s="22">
        <v>0.54806426293747401</v>
      </c>
      <c r="P17" s="22">
        <v>0.54646992140676898</v>
      </c>
      <c r="Q17" s="22">
        <v>0.35134895145100897</v>
      </c>
      <c r="R17" s="22"/>
      <c r="S17" s="22">
        <v>0.55000000000000004</v>
      </c>
      <c r="T17" s="22">
        <v>0.63809523809523805</v>
      </c>
      <c r="U17" s="22">
        <v>0.55882352941176505</v>
      </c>
      <c r="V17" s="22">
        <v>0.57142857142857195</v>
      </c>
      <c r="W17" s="22">
        <v>0.40677966101694901</v>
      </c>
      <c r="X17" s="22">
        <v>0.506329113924051</v>
      </c>
      <c r="Y17" s="22">
        <v>0.55714285714285705</v>
      </c>
      <c r="Z17" s="22">
        <v>0.27906976744186102</v>
      </c>
      <c r="AA17" s="22">
        <v>0.52222222222222203</v>
      </c>
      <c r="AB17" s="22"/>
      <c r="AC17" s="22">
        <v>0.52491427674807001</v>
      </c>
      <c r="AD17" s="22">
        <v>0.55309690914027898</v>
      </c>
      <c r="AE17" s="22">
        <v>0.43286088151719798</v>
      </c>
      <c r="AF17" s="22"/>
      <c r="AG17" s="22">
        <v>0.58254219340806102</v>
      </c>
      <c r="AH17" s="22">
        <v>0.55390307248360604</v>
      </c>
      <c r="AI17" s="22">
        <v>0.40287533216719701</v>
      </c>
      <c r="AJ17" s="22">
        <v>0.41869984842126901</v>
      </c>
      <c r="AK17" s="22">
        <v>0.43374910382466803</v>
      </c>
      <c r="AL17" s="22"/>
      <c r="AM17" s="22">
        <v>0.30979103797759999</v>
      </c>
      <c r="AN17" s="22">
        <v>0.522231260893394</v>
      </c>
      <c r="AO17" s="22">
        <v>0.56953260313631704</v>
      </c>
      <c r="AP17" s="22">
        <v>0.54004559139738895</v>
      </c>
      <c r="AQ17" s="22">
        <v>0.72938370292273302</v>
      </c>
      <c r="AR17" s="22"/>
      <c r="AS17" s="22">
        <v>0.49723648028616801</v>
      </c>
      <c r="AT17" s="22">
        <v>0.56736782622353099</v>
      </c>
      <c r="AU17" s="22">
        <v>0.56482170278531896</v>
      </c>
      <c r="AV17" s="22">
        <v>0.48103375614735899</v>
      </c>
      <c r="AW17" s="22"/>
      <c r="AX17" s="22">
        <v>0.54295325304491904</v>
      </c>
      <c r="AY17" s="22"/>
      <c r="AZ17" s="22">
        <v>0.49187426557213298</v>
      </c>
      <c r="BA17" s="22">
        <v>0.55240213646177205</v>
      </c>
      <c r="BB17" s="22">
        <v>0.55245724806262497</v>
      </c>
      <c r="BC17" s="22"/>
      <c r="BD17" s="22">
        <v>0.48519191460148903</v>
      </c>
      <c r="BE17" s="22">
        <v>0.56316816268848702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E22"/>
  <sheetViews>
    <sheetView showGridLines="0" topLeftCell="A6" workbookViewId="0">
      <pane xSplit="2" topLeftCell="AO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2.7367028739244199E-2</v>
      </c>
      <c r="D9" s="17">
        <v>2.6403084838940799E-2</v>
      </c>
      <c r="E9" s="17">
        <v>2.8062606862805199E-2</v>
      </c>
      <c r="F9" s="17"/>
      <c r="G9" s="17">
        <v>3.8877796242035897E-2</v>
      </c>
      <c r="H9" s="17">
        <v>2.7194949311858799E-2</v>
      </c>
      <c r="I9" s="17">
        <v>3.4892306501750701E-2</v>
      </c>
      <c r="J9" s="17">
        <v>3.1931624940341803E-2</v>
      </c>
      <c r="K9" s="17">
        <v>1.03820524918772E-2</v>
      </c>
      <c r="L9" s="17">
        <v>0</v>
      </c>
      <c r="M9" s="17"/>
      <c r="N9" s="17">
        <v>2.2735279244901301E-2</v>
      </c>
      <c r="O9" s="17">
        <v>2.9969011540429202E-2</v>
      </c>
      <c r="P9" s="17">
        <v>2.8637258101661602E-2</v>
      </c>
      <c r="Q9" s="17">
        <v>4.4985345718936698E-2</v>
      </c>
      <c r="R9" s="17"/>
      <c r="S9" s="17">
        <v>1.6666666666666701E-2</v>
      </c>
      <c r="T9" s="17">
        <v>1.9047619047619001E-2</v>
      </c>
      <c r="U9" s="17">
        <v>0</v>
      </c>
      <c r="V9" s="17">
        <v>4.7619047619047603E-2</v>
      </c>
      <c r="W9" s="17">
        <v>6.7796610169491497E-2</v>
      </c>
      <c r="X9" s="17">
        <v>3.7974683544303799E-2</v>
      </c>
      <c r="Y9" s="17">
        <v>0</v>
      </c>
      <c r="Z9" s="17">
        <v>4.6511627906976702E-2</v>
      </c>
      <c r="AA9" s="17">
        <v>3.3333333333333298E-2</v>
      </c>
      <c r="AB9" s="17"/>
      <c r="AC9" s="17">
        <v>1.76087650453912E-2</v>
      </c>
      <c r="AD9" s="17">
        <v>2.0249651833165998E-2</v>
      </c>
      <c r="AE9" s="17">
        <v>7.8633466145892297E-2</v>
      </c>
      <c r="AF9" s="17"/>
      <c r="AG9" s="17">
        <v>2.22978303385051E-2</v>
      </c>
      <c r="AH9" s="17">
        <v>1.6415680369475699E-2</v>
      </c>
      <c r="AI9" s="17">
        <v>0</v>
      </c>
      <c r="AJ9" s="17">
        <v>0</v>
      </c>
      <c r="AK9" s="17">
        <v>6.0015052377368101E-2</v>
      </c>
      <c r="AL9" s="17"/>
      <c r="AM9" s="17">
        <v>3.04142020603668E-2</v>
      </c>
      <c r="AN9" s="17">
        <v>3.2547790698253101E-2</v>
      </c>
      <c r="AO9" s="17">
        <v>3.1532566006284998E-2</v>
      </c>
      <c r="AP9" s="17">
        <v>1.6478145816876899E-2</v>
      </c>
      <c r="AQ9" s="17">
        <v>0</v>
      </c>
      <c r="AR9" s="17"/>
      <c r="AS9" s="17">
        <v>4.3489964085550302E-2</v>
      </c>
      <c r="AT9" s="17">
        <v>6.7525247561381297E-3</v>
      </c>
      <c r="AU9" s="17">
        <v>3.9247993446535803E-2</v>
      </c>
      <c r="AV9" s="17">
        <v>3.0681503968727999E-2</v>
      </c>
      <c r="AW9" s="17"/>
      <c r="AX9" s="17">
        <v>2.4091161330163698E-2</v>
      </c>
      <c r="AY9" s="17"/>
      <c r="AZ9" s="17">
        <v>3.2333771405918303E-2</v>
      </c>
      <c r="BA9" s="17">
        <v>3.48499378495278E-2</v>
      </c>
      <c r="BB9" s="17">
        <v>1.4597635943841201E-2</v>
      </c>
      <c r="BC9" s="17"/>
      <c r="BD9" s="17">
        <v>2.9065221378726198E-2</v>
      </c>
      <c r="BE9" s="17">
        <v>2.5918972178796799E-2</v>
      </c>
    </row>
    <row r="10" spans="2:57" x14ac:dyDescent="0.35">
      <c r="B10" s="18" t="s">
        <v>106</v>
      </c>
      <c r="C10" s="17">
        <v>0.14128759319756801</v>
      </c>
      <c r="D10" s="17">
        <v>0.157219487917374</v>
      </c>
      <c r="E10" s="17">
        <v>0.13258226606722001</v>
      </c>
      <c r="F10" s="17"/>
      <c r="G10" s="17">
        <v>0.13502483599055601</v>
      </c>
      <c r="H10" s="17">
        <v>0.17409845077865499</v>
      </c>
      <c r="I10" s="17">
        <v>0.148851121856999</v>
      </c>
      <c r="J10" s="17">
        <v>0.114939231489652</v>
      </c>
      <c r="K10" s="17">
        <v>9.9973956090102803E-2</v>
      </c>
      <c r="L10" s="17">
        <v>0.14031560597582701</v>
      </c>
      <c r="M10" s="17"/>
      <c r="N10" s="17">
        <v>0.139004543177462</v>
      </c>
      <c r="O10" s="17">
        <v>0.15742706076465501</v>
      </c>
      <c r="P10" s="17">
        <v>0.15012591185868199</v>
      </c>
      <c r="Q10" s="17">
        <v>9.6849940112827201E-2</v>
      </c>
      <c r="R10" s="17"/>
      <c r="S10" s="17">
        <v>0.20833333333333301</v>
      </c>
      <c r="T10" s="17">
        <v>0.104761904761905</v>
      </c>
      <c r="U10" s="17">
        <v>0.14705882352941199</v>
      </c>
      <c r="V10" s="17">
        <v>0.158730158730159</v>
      </c>
      <c r="W10" s="17">
        <v>0.152542372881356</v>
      </c>
      <c r="X10" s="17">
        <v>8.8607594936708806E-2</v>
      </c>
      <c r="Y10" s="17">
        <v>0.17142857142857101</v>
      </c>
      <c r="Z10" s="17">
        <v>0.13953488372093001</v>
      </c>
      <c r="AA10" s="17">
        <v>0.1</v>
      </c>
      <c r="AB10" s="17"/>
      <c r="AC10" s="17">
        <v>0.141881794598606</v>
      </c>
      <c r="AD10" s="17">
        <v>0.13743205606008199</v>
      </c>
      <c r="AE10" s="17">
        <v>0.127547635307246</v>
      </c>
      <c r="AF10" s="17"/>
      <c r="AG10" s="17">
        <v>0.13892364032610399</v>
      </c>
      <c r="AH10" s="17">
        <v>0.14697523639462401</v>
      </c>
      <c r="AI10" s="17">
        <v>0.17471410021987399</v>
      </c>
      <c r="AJ10" s="17">
        <v>0.18883113101711901</v>
      </c>
      <c r="AK10" s="17">
        <v>8.4741318916986996E-2</v>
      </c>
      <c r="AL10" s="17"/>
      <c r="AM10" s="17">
        <v>0.115582485150293</v>
      </c>
      <c r="AN10" s="17">
        <v>0.110336626808076</v>
      </c>
      <c r="AO10" s="17">
        <v>0.152859151569296</v>
      </c>
      <c r="AP10" s="17">
        <v>0.145326525172529</v>
      </c>
      <c r="AQ10" s="17">
        <v>4.2115066185209202E-2</v>
      </c>
      <c r="AR10" s="17"/>
      <c r="AS10" s="17">
        <v>0.15370868297083601</v>
      </c>
      <c r="AT10" s="17">
        <v>0.129399711292978</v>
      </c>
      <c r="AU10" s="17">
        <v>9.1975626515629599E-2</v>
      </c>
      <c r="AV10" s="17">
        <v>0.217093369695672</v>
      </c>
      <c r="AW10" s="17"/>
      <c r="AX10" s="17">
        <v>0.14908204133529299</v>
      </c>
      <c r="AY10" s="17"/>
      <c r="AZ10" s="17">
        <v>0.14418746229642701</v>
      </c>
      <c r="BA10" s="17">
        <v>0.164890055995214</v>
      </c>
      <c r="BB10" s="17">
        <v>0.113516762697166</v>
      </c>
      <c r="BC10" s="17"/>
      <c r="BD10" s="17">
        <v>0.15111934599890101</v>
      </c>
      <c r="BE10" s="17">
        <v>0.14342877296919701</v>
      </c>
    </row>
    <row r="11" spans="2:57" x14ac:dyDescent="0.35">
      <c r="B11" s="18" t="s">
        <v>105</v>
      </c>
      <c r="C11" s="17">
        <v>0.27747318853338399</v>
      </c>
      <c r="D11" s="17">
        <v>0.256059788712799</v>
      </c>
      <c r="E11" s="17">
        <v>0.29137118977148202</v>
      </c>
      <c r="F11" s="17"/>
      <c r="G11" s="17">
        <v>0.26343753586706598</v>
      </c>
      <c r="H11" s="17">
        <v>0.26458435813933001</v>
      </c>
      <c r="I11" s="17">
        <v>0.25559345684734402</v>
      </c>
      <c r="J11" s="17">
        <v>0.24768639227036199</v>
      </c>
      <c r="K11" s="17">
        <v>0.32358178244867303</v>
      </c>
      <c r="L11" s="17">
        <v>0.45100410623942599</v>
      </c>
      <c r="M11" s="17"/>
      <c r="N11" s="17">
        <v>0.261716385154311</v>
      </c>
      <c r="O11" s="17">
        <v>0.29052020381418903</v>
      </c>
      <c r="P11" s="17">
        <v>0.31154979731895099</v>
      </c>
      <c r="Q11" s="17">
        <v>0.29508046364574098</v>
      </c>
      <c r="R11" s="17"/>
      <c r="S11" s="17">
        <v>0.27500000000000002</v>
      </c>
      <c r="T11" s="17">
        <v>0.180952380952381</v>
      </c>
      <c r="U11" s="17">
        <v>0.29411764705882398</v>
      </c>
      <c r="V11" s="17">
        <v>0.33333333333333298</v>
      </c>
      <c r="W11" s="17">
        <v>0.25423728813559299</v>
      </c>
      <c r="X11" s="17">
        <v>0.253164556962025</v>
      </c>
      <c r="Y11" s="17">
        <v>0.32857142857142901</v>
      </c>
      <c r="Z11" s="17">
        <v>0.34883720930232598</v>
      </c>
      <c r="AA11" s="17">
        <v>0.31111111111111101</v>
      </c>
      <c r="AB11" s="17"/>
      <c r="AC11" s="17">
        <v>0.24436589536655401</v>
      </c>
      <c r="AD11" s="17">
        <v>0.300957427247804</v>
      </c>
      <c r="AE11" s="17">
        <v>0.30900915686896002</v>
      </c>
      <c r="AF11" s="17"/>
      <c r="AG11" s="17">
        <v>0.29113949886843399</v>
      </c>
      <c r="AH11" s="17">
        <v>0.27389802311818101</v>
      </c>
      <c r="AI11" s="17">
        <v>0.31537794997315199</v>
      </c>
      <c r="AJ11" s="17">
        <v>0.20363788954449299</v>
      </c>
      <c r="AK11" s="17">
        <v>0.232524172973641</v>
      </c>
      <c r="AL11" s="17"/>
      <c r="AM11" s="17">
        <v>0.314571721888942</v>
      </c>
      <c r="AN11" s="17">
        <v>0.30684863723424799</v>
      </c>
      <c r="AO11" s="17">
        <v>0.265173742785133</v>
      </c>
      <c r="AP11" s="17">
        <v>0.26157834652059297</v>
      </c>
      <c r="AQ11" s="17">
        <v>0.32487231382144599</v>
      </c>
      <c r="AR11" s="17"/>
      <c r="AS11" s="17">
        <v>0.247323566376876</v>
      </c>
      <c r="AT11" s="17">
        <v>0.262553855326007</v>
      </c>
      <c r="AU11" s="17">
        <v>0.37793670702540499</v>
      </c>
      <c r="AV11" s="17">
        <v>0.22256936577842101</v>
      </c>
      <c r="AW11" s="17"/>
      <c r="AX11" s="17">
        <v>0.28204271405633502</v>
      </c>
      <c r="AY11" s="17"/>
      <c r="AZ11" s="17">
        <v>0.27003784973707301</v>
      </c>
      <c r="BA11" s="17">
        <v>0.25315778669424399</v>
      </c>
      <c r="BB11" s="17">
        <v>0.3021921436992</v>
      </c>
      <c r="BC11" s="17"/>
      <c r="BD11" s="17">
        <v>0.30306267002787202</v>
      </c>
      <c r="BE11" s="17">
        <v>0.24178195785586401</v>
      </c>
    </row>
    <row r="12" spans="2:57" x14ac:dyDescent="0.35">
      <c r="B12" s="18" t="s">
        <v>104</v>
      </c>
      <c r="C12" s="17">
        <v>0.35418723466998397</v>
      </c>
      <c r="D12" s="17">
        <v>0.31687294647123199</v>
      </c>
      <c r="E12" s="17">
        <v>0.37309545789054699</v>
      </c>
      <c r="F12" s="17"/>
      <c r="G12" s="17">
        <v>0.22269459479881701</v>
      </c>
      <c r="H12" s="17">
        <v>0.34239679075933499</v>
      </c>
      <c r="I12" s="17">
        <v>0.341080886100605</v>
      </c>
      <c r="J12" s="17">
        <v>0.40871991526076601</v>
      </c>
      <c r="K12" s="17">
        <v>0.41787727427951998</v>
      </c>
      <c r="L12" s="17">
        <v>0.38364449685373397</v>
      </c>
      <c r="M12" s="17"/>
      <c r="N12" s="17">
        <v>0.35784203400717102</v>
      </c>
      <c r="O12" s="17">
        <v>0.342961919519648</v>
      </c>
      <c r="P12" s="17">
        <v>0.34687767081550003</v>
      </c>
      <c r="Q12" s="17">
        <v>0.38752096382033702</v>
      </c>
      <c r="R12" s="17"/>
      <c r="S12" s="17">
        <v>0.29166666666666702</v>
      </c>
      <c r="T12" s="17">
        <v>0.44761904761904803</v>
      </c>
      <c r="U12" s="17">
        <v>0.38235294117647101</v>
      </c>
      <c r="V12" s="17">
        <v>0.28571428571428598</v>
      </c>
      <c r="W12" s="17">
        <v>0.305084745762712</v>
      </c>
      <c r="X12" s="17">
        <v>0.341772151898734</v>
      </c>
      <c r="Y12" s="17">
        <v>0.38571428571428601</v>
      </c>
      <c r="Z12" s="17">
        <v>0.32558139534883701</v>
      </c>
      <c r="AA12" s="17">
        <v>0.37777777777777799</v>
      </c>
      <c r="AB12" s="17"/>
      <c r="AC12" s="17">
        <v>0.43115036344195601</v>
      </c>
      <c r="AD12" s="17">
        <v>0.31502904462815201</v>
      </c>
      <c r="AE12" s="17">
        <v>0.355229728029748</v>
      </c>
      <c r="AF12" s="17"/>
      <c r="AG12" s="17">
        <v>0.37898209767089802</v>
      </c>
      <c r="AH12" s="17">
        <v>0.35065608984111601</v>
      </c>
      <c r="AI12" s="17">
        <v>0.24400615520699601</v>
      </c>
      <c r="AJ12" s="17">
        <v>0</v>
      </c>
      <c r="AK12" s="17">
        <v>0.44554732539273501</v>
      </c>
      <c r="AL12" s="17"/>
      <c r="AM12" s="17">
        <v>0.32145966741848098</v>
      </c>
      <c r="AN12" s="17">
        <v>0.37108732875148198</v>
      </c>
      <c r="AO12" s="17">
        <v>0.32760004394619802</v>
      </c>
      <c r="AP12" s="17">
        <v>0.38222291246288298</v>
      </c>
      <c r="AQ12" s="17">
        <v>0.46160070104123702</v>
      </c>
      <c r="AR12" s="17"/>
      <c r="AS12" s="17">
        <v>0.35135863033839099</v>
      </c>
      <c r="AT12" s="17">
        <v>0.36376764655796501</v>
      </c>
      <c r="AU12" s="17">
        <v>0.35867575792203199</v>
      </c>
      <c r="AV12" s="17">
        <v>0.33043597329368202</v>
      </c>
      <c r="AW12" s="17"/>
      <c r="AX12" s="17">
        <v>0.336518592598473</v>
      </c>
      <c r="AY12" s="17"/>
      <c r="AZ12" s="17">
        <v>0.32833000532352302</v>
      </c>
      <c r="BA12" s="17">
        <v>0.34336698969708701</v>
      </c>
      <c r="BB12" s="17">
        <v>0.397641678592349</v>
      </c>
      <c r="BC12" s="17"/>
      <c r="BD12" s="17">
        <v>0.31444770184985299</v>
      </c>
      <c r="BE12" s="17">
        <v>0.367679088293626</v>
      </c>
    </row>
    <row r="13" spans="2:57" x14ac:dyDescent="0.35">
      <c r="B13" s="18" t="s">
        <v>103</v>
      </c>
      <c r="C13" s="17">
        <v>0.16404036700856001</v>
      </c>
      <c r="D13" s="17">
        <v>0.21175743986530801</v>
      </c>
      <c r="E13" s="17">
        <v>0.13674896105565601</v>
      </c>
      <c r="F13" s="17"/>
      <c r="G13" s="17">
        <v>0.26620127782292602</v>
      </c>
      <c r="H13" s="17">
        <v>0.17486192329148101</v>
      </c>
      <c r="I13" s="17">
        <v>0.174180153710247</v>
      </c>
      <c r="J13" s="17">
        <v>0.17149301940544701</v>
      </c>
      <c r="K13" s="17">
        <v>9.4828528355075103E-2</v>
      </c>
      <c r="L13" s="17">
        <v>2.50357909310133E-2</v>
      </c>
      <c r="M13" s="17"/>
      <c r="N13" s="17">
        <v>0.17992743836337499</v>
      </c>
      <c r="O13" s="17">
        <v>0.155842871197821</v>
      </c>
      <c r="P13" s="17">
        <v>0.142708140621572</v>
      </c>
      <c r="Q13" s="17">
        <v>0.11287420984209801</v>
      </c>
      <c r="R13" s="17"/>
      <c r="S13" s="17">
        <v>0.16666666666666699</v>
      </c>
      <c r="T13" s="17">
        <v>0.19047619047618999</v>
      </c>
      <c r="U13" s="17">
        <v>0.17647058823529399</v>
      </c>
      <c r="V13" s="17">
        <v>0.11111111111111099</v>
      </c>
      <c r="W13" s="17">
        <v>0.169491525423729</v>
      </c>
      <c r="X13" s="17">
        <v>0.253164556962025</v>
      </c>
      <c r="Y13" s="17">
        <v>0.114285714285714</v>
      </c>
      <c r="Z13" s="17">
        <v>0.13953488372093001</v>
      </c>
      <c r="AA13" s="17">
        <v>0.133333333333333</v>
      </c>
      <c r="AB13" s="17"/>
      <c r="AC13" s="17">
        <v>0.12712372650817</v>
      </c>
      <c r="AD13" s="17">
        <v>0.19164903760028601</v>
      </c>
      <c r="AE13" s="17">
        <v>0.101732085374051</v>
      </c>
      <c r="AF13" s="17"/>
      <c r="AG13" s="17">
        <v>0.12692683992800899</v>
      </c>
      <c r="AH13" s="17">
        <v>0.18711653097956599</v>
      </c>
      <c r="AI13" s="17">
        <v>0.225285741762449</v>
      </c>
      <c r="AJ13" s="17">
        <v>0.60753097943838796</v>
      </c>
      <c r="AK13" s="17">
        <v>0.154546512433127</v>
      </c>
      <c r="AL13" s="17"/>
      <c r="AM13" s="17">
        <v>0.16565495157570601</v>
      </c>
      <c r="AN13" s="17">
        <v>0.12842252601246101</v>
      </c>
      <c r="AO13" s="17">
        <v>0.183095188498023</v>
      </c>
      <c r="AP13" s="17">
        <v>0.17223477693481801</v>
      </c>
      <c r="AQ13" s="17">
        <v>0.124761384100799</v>
      </c>
      <c r="AR13" s="17"/>
      <c r="AS13" s="17">
        <v>0.15254911627962001</v>
      </c>
      <c r="AT13" s="17">
        <v>0.21324587870280401</v>
      </c>
      <c r="AU13" s="17">
        <v>7.9172898683058102E-2</v>
      </c>
      <c r="AV13" s="17">
        <v>0.18917856778282299</v>
      </c>
      <c r="AW13" s="17"/>
      <c r="AX13" s="17">
        <v>0.175027827028925</v>
      </c>
      <c r="AY13" s="17"/>
      <c r="AZ13" s="17">
        <v>0.17077832518998801</v>
      </c>
      <c r="BA13" s="17">
        <v>0.18448935147793699</v>
      </c>
      <c r="BB13" s="17">
        <v>0.13724572769191201</v>
      </c>
      <c r="BC13" s="17"/>
      <c r="BD13" s="17">
        <v>0.159451231080459</v>
      </c>
      <c r="BE13" s="17">
        <v>0.195450400697319</v>
      </c>
    </row>
    <row r="14" spans="2:57" x14ac:dyDescent="0.35">
      <c r="B14" s="18" t="s">
        <v>81</v>
      </c>
      <c r="C14" s="17">
        <v>3.5644587851258999E-2</v>
      </c>
      <c r="D14" s="17">
        <v>3.1687252194346802E-2</v>
      </c>
      <c r="E14" s="17">
        <v>3.8139518352289702E-2</v>
      </c>
      <c r="F14" s="17"/>
      <c r="G14" s="17">
        <v>7.3763959278600105E-2</v>
      </c>
      <c r="H14" s="17">
        <v>1.6863527719340299E-2</v>
      </c>
      <c r="I14" s="17">
        <v>4.54020749830535E-2</v>
      </c>
      <c r="J14" s="17">
        <v>2.5229816633431601E-2</v>
      </c>
      <c r="K14" s="17">
        <v>5.3356406334751499E-2</v>
      </c>
      <c r="L14" s="17">
        <v>0</v>
      </c>
      <c r="M14" s="17"/>
      <c r="N14" s="17">
        <v>3.8774320052779303E-2</v>
      </c>
      <c r="O14" s="17">
        <v>2.3278933163257302E-2</v>
      </c>
      <c r="P14" s="17">
        <v>2.0101221283633602E-2</v>
      </c>
      <c r="Q14" s="17">
        <v>6.2689076860060297E-2</v>
      </c>
      <c r="R14" s="17"/>
      <c r="S14" s="17">
        <v>4.1666666666666699E-2</v>
      </c>
      <c r="T14" s="17">
        <v>5.7142857142857099E-2</v>
      </c>
      <c r="U14" s="17">
        <v>0</v>
      </c>
      <c r="V14" s="17">
        <v>6.3492063492063502E-2</v>
      </c>
      <c r="W14" s="17">
        <v>5.0847457627118599E-2</v>
      </c>
      <c r="X14" s="17">
        <v>2.53164556962025E-2</v>
      </c>
      <c r="Y14" s="17">
        <v>0</v>
      </c>
      <c r="Z14" s="17">
        <v>0</v>
      </c>
      <c r="AA14" s="17">
        <v>4.4444444444444398E-2</v>
      </c>
      <c r="AB14" s="17"/>
      <c r="AC14" s="17">
        <v>3.7869455039322701E-2</v>
      </c>
      <c r="AD14" s="17">
        <v>3.4682782630511E-2</v>
      </c>
      <c r="AE14" s="17">
        <v>2.7847928274103598E-2</v>
      </c>
      <c r="AF14" s="17"/>
      <c r="AG14" s="17">
        <v>4.1730092868049802E-2</v>
      </c>
      <c r="AH14" s="17">
        <v>2.4938439297037499E-2</v>
      </c>
      <c r="AI14" s="17">
        <v>4.0616052837528997E-2</v>
      </c>
      <c r="AJ14" s="17">
        <v>0</v>
      </c>
      <c r="AK14" s="17">
        <v>2.2625617906142401E-2</v>
      </c>
      <c r="AL14" s="17"/>
      <c r="AM14" s="17">
        <v>5.2316971906211499E-2</v>
      </c>
      <c r="AN14" s="17">
        <v>5.0757090495480897E-2</v>
      </c>
      <c r="AO14" s="17">
        <v>3.9739307195065202E-2</v>
      </c>
      <c r="AP14" s="17">
        <v>2.2159293092299599E-2</v>
      </c>
      <c r="AQ14" s="17">
        <v>4.6650534851308698E-2</v>
      </c>
      <c r="AR14" s="17"/>
      <c r="AS14" s="17">
        <v>5.1570039948726498E-2</v>
      </c>
      <c r="AT14" s="17">
        <v>2.4280383364108E-2</v>
      </c>
      <c r="AU14" s="17">
        <v>5.2991016407339497E-2</v>
      </c>
      <c r="AV14" s="17">
        <v>1.00412194806746E-2</v>
      </c>
      <c r="AW14" s="17"/>
      <c r="AX14" s="17">
        <v>3.3237663650810399E-2</v>
      </c>
      <c r="AY14" s="17"/>
      <c r="AZ14" s="17">
        <v>5.4332586047071002E-2</v>
      </c>
      <c r="BA14" s="17">
        <v>1.92458782859911E-2</v>
      </c>
      <c r="BB14" s="17">
        <v>3.4806051375531798E-2</v>
      </c>
      <c r="BC14" s="17"/>
      <c r="BD14" s="17">
        <v>4.2853829664189401E-2</v>
      </c>
      <c r="BE14" s="17">
        <v>2.5740808005196701E-2</v>
      </c>
    </row>
    <row r="15" spans="2:57" x14ac:dyDescent="0.35">
      <c r="B15" s="18" t="s">
        <v>109</v>
      </c>
      <c r="C15" s="21">
        <v>0.16865462193681199</v>
      </c>
      <c r="D15" s="21">
        <v>0.183622572756314</v>
      </c>
      <c r="E15" s="21">
        <v>0.160644872930025</v>
      </c>
      <c r="F15" s="21"/>
      <c r="G15" s="21">
        <v>0.173902632232592</v>
      </c>
      <c r="H15" s="21">
        <v>0.201293400090514</v>
      </c>
      <c r="I15" s="21">
        <v>0.18374342835874999</v>
      </c>
      <c r="J15" s="21">
        <v>0.14687085642999401</v>
      </c>
      <c r="K15" s="21">
        <v>0.11035600858198</v>
      </c>
      <c r="L15" s="21">
        <v>0.14031560597582701</v>
      </c>
      <c r="M15" s="21"/>
      <c r="N15" s="21">
        <v>0.16173982242236301</v>
      </c>
      <c r="O15" s="21">
        <v>0.18739607230508401</v>
      </c>
      <c r="P15" s="21">
        <v>0.178763169960344</v>
      </c>
      <c r="Q15" s="21">
        <v>0.141835285831764</v>
      </c>
      <c r="R15" s="21"/>
      <c r="S15" s="21">
        <v>0.22500000000000001</v>
      </c>
      <c r="T15" s="21">
        <v>0.12380952380952399</v>
      </c>
      <c r="U15" s="21">
        <v>0.14705882352941199</v>
      </c>
      <c r="V15" s="21">
        <v>0.206349206349206</v>
      </c>
      <c r="W15" s="21">
        <v>0.22033898305084701</v>
      </c>
      <c r="X15" s="21">
        <v>0.126582278481013</v>
      </c>
      <c r="Y15" s="21">
        <v>0.17142857142857101</v>
      </c>
      <c r="Z15" s="21">
        <v>0.186046511627907</v>
      </c>
      <c r="AA15" s="21">
        <v>0.133333333333333</v>
      </c>
      <c r="AB15" s="21"/>
      <c r="AC15" s="21">
        <v>0.159490559643997</v>
      </c>
      <c r="AD15" s="21">
        <v>0.15768170789324801</v>
      </c>
      <c r="AE15" s="21">
        <v>0.206181101453138</v>
      </c>
      <c r="AF15" s="21"/>
      <c r="AG15" s="21">
        <v>0.16122147066460901</v>
      </c>
      <c r="AH15" s="21">
        <v>0.1633909167641</v>
      </c>
      <c r="AI15" s="21">
        <v>0.17471410021987399</v>
      </c>
      <c r="AJ15" s="21">
        <v>0.18883113101711901</v>
      </c>
      <c r="AK15" s="21">
        <v>0.14475637129435501</v>
      </c>
      <c r="AL15" s="21"/>
      <c r="AM15" s="21">
        <v>0.145996687210659</v>
      </c>
      <c r="AN15" s="21">
        <v>0.14288441750632899</v>
      </c>
      <c r="AO15" s="21">
        <v>0.18439171757558101</v>
      </c>
      <c r="AP15" s="21">
        <v>0.16180467098940601</v>
      </c>
      <c r="AQ15" s="21">
        <v>4.2115066185209202E-2</v>
      </c>
      <c r="AR15" s="21"/>
      <c r="AS15" s="21">
        <v>0.19719864705638601</v>
      </c>
      <c r="AT15" s="21">
        <v>0.136152236049116</v>
      </c>
      <c r="AU15" s="21">
        <v>0.131223619962165</v>
      </c>
      <c r="AV15" s="21">
        <v>0.24777487366440001</v>
      </c>
      <c r="AW15" s="21"/>
      <c r="AX15" s="21">
        <v>0.17317320266545699</v>
      </c>
      <c r="AY15" s="21"/>
      <c r="AZ15" s="21">
        <v>0.17652123370234499</v>
      </c>
      <c r="BA15" s="21">
        <v>0.199739993844741</v>
      </c>
      <c r="BB15" s="21">
        <v>0.12811439864100699</v>
      </c>
      <c r="BC15" s="21"/>
      <c r="BD15" s="21">
        <v>0.180184567377627</v>
      </c>
      <c r="BE15" s="21">
        <v>0.169347745147994</v>
      </c>
    </row>
    <row r="16" spans="2:57" x14ac:dyDescent="0.35">
      <c r="B16" s="18" t="s">
        <v>108</v>
      </c>
      <c r="C16" s="21">
        <v>0.51822760167854398</v>
      </c>
      <c r="D16" s="21">
        <v>0.52863038633654003</v>
      </c>
      <c r="E16" s="21">
        <v>0.50984441894620303</v>
      </c>
      <c r="F16" s="21"/>
      <c r="G16" s="21">
        <v>0.488895872621742</v>
      </c>
      <c r="H16" s="21">
        <v>0.51725871405081603</v>
      </c>
      <c r="I16" s="21">
        <v>0.51526103981085203</v>
      </c>
      <c r="J16" s="21">
        <v>0.58021293466621204</v>
      </c>
      <c r="K16" s="21">
        <v>0.51270580263459498</v>
      </c>
      <c r="L16" s="21">
        <v>0.40868028778474702</v>
      </c>
      <c r="M16" s="21"/>
      <c r="N16" s="21">
        <v>0.53776947237054595</v>
      </c>
      <c r="O16" s="21">
        <v>0.49880479071746903</v>
      </c>
      <c r="P16" s="21">
        <v>0.48958581143707097</v>
      </c>
      <c r="Q16" s="21">
        <v>0.50039517366243402</v>
      </c>
      <c r="R16" s="21"/>
      <c r="S16" s="21">
        <v>0.45833333333333298</v>
      </c>
      <c r="T16" s="21">
        <v>0.63809523809523805</v>
      </c>
      <c r="U16" s="21">
        <v>0.55882352941176505</v>
      </c>
      <c r="V16" s="21">
        <v>0.39682539682539703</v>
      </c>
      <c r="W16" s="21">
        <v>0.47457627118644102</v>
      </c>
      <c r="X16" s="21">
        <v>0.594936708860759</v>
      </c>
      <c r="Y16" s="21">
        <v>0.5</v>
      </c>
      <c r="Z16" s="21">
        <v>0.46511627906976699</v>
      </c>
      <c r="AA16" s="21">
        <v>0.51111111111111096</v>
      </c>
      <c r="AB16" s="21"/>
      <c r="AC16" s="21">
        <v>0.55827408995012595</v>
      </c>
      <c r="AD16" s="21">
        <v>0.50667808222843702</v>
      </c>
      <c r="AE16" s="21">
        <v>0.45696181340379799</v>
      </c>
      <c r="AF16" s="21"/>
      <c r="AG16" s="21">
        <v>0.50590893759890698</v>
      </c>
      <c r="AH16" s="21">
        <v>0.537772620820682</v>
      </c>
      <c r="AI16" s="21">
        <v>0.46929189696944501</v>
      </c>
      <c r="AJ16" s="21">
        <v>0.60753097943838796</v>
      </c>
      <c r="AK16" s="21">
        <v>0.60009383782586201</v>
      </c>
      <c r="AL16" s="21"/>
      <c r="AM16" s="21">
        <v>0.48711461899418801</v>
      </c>
      <c r="AN16" s="21">
        <v>0.499509854763943</v>
      </c>
      <c r="AO16" s="21">
        <v>0.51069523244422099</v>
      </c>
      <c r="AP16" s="21">
        <v>0.55445768939770101</v>
      </c>
      <c r="AQ16" s="21">
        <v>0.58636208514203603</v>
      </c>
      <c r="AR16" s="21"/>
      <c r="AS16" s="21">
        <v>0.50390774661801196</v>
      </c>
      <c r="AT16" s="21">
        <v>0.57701352526076899</v>
      </c>
      <c r="AU16" s="21">
        <v>0.43784865660508998</v>
      </c>
      <c r="AV16" s="21">
        <v>0.51961454107650495</v>
      </c>
      <c r="AW16" s="21"/>
      <c r="AX16" s="21">
        <v>0.511546419627397</v>
      </c>
      <c r="AY16" s="21"/>
      <c r="AZ16" s="21">
        <v>0.499108330513511</v>
      </c>
      <c r="BA16" s="21">
        <v>0.527856341175024</v>
      </c>
      <c r="BB16" s="21">
        <v>0.53488740628426101</v>
      </c>
      <c r="BC16" s="21"/>
      <c r="BD16" s="21">
        <v>0.47389893293031199</v>
      </c>
      <c r="BE16" s="21">
        <v>0.56312948899094595</v>
      </c>
    </row>
    <row r="17" spans="2:57" x14ac:dyDescent="0.35">
      <c r="B17" s="18" t="s">
        <v>110</v>
      </c>
      <c r="C17" s="22">
        <v>0.34957297974173202</v>
      </c>
      <c r="D17" s="22">
        <v>0.34500781358022597</v>
      </c>
      <c r="E17" s="22">
        <v>0.34919954601617798</v>
      </c>
      <c r="F17" s="22"/>
      <c r="G17" s="22">
        <v>0.314993240389151</v>
      </c>
      <c r="H17" s="22">
        <v>0.31596531396030197</v>
      </c>
      <c r="I17" s="22">
        <v>0.33151761145210301</v>
      </c>
      <c r="J17" s="22">
        <v>0.43334207823621801</v>
      </c>
      <c r="K17" s="22">
        <v>0.40234979405261501</v>
      </c>
      <c r="L17" s="22">
        <v>0.26836468180891998</v>
      </c>
      <c r="M17" s="22"/>
      <c r="N17" s="22">
        <v>0.376029649948183</v>
      </c>
      <c r="O17" s="22">
        <v>0.31140871841238499</v>
      </c>
      <c r="P17" s="22">
        <v>0.310822641476727</v>
      </c>
      <c r="Q17" s="22">
        <v>0.35855988783067</v>
      </c>
      <c r="R17" s="22"/>
      <c r="S17" s="22">
        <v>0.233333333333333</v>
      </c>
      <c r="T17" s="22">
        <v>0.51428571428571401</v>
      </c>
      <c r="U17" s="22">
        <v>0.41176470588235298</v>
      </c>
      <c r="V17" s="22">
        <v>0.19047619047618999</v>
      </c>
      <c r="W17" s="22">
        <v>0.25423728813559299</v>
      </c>
      <c r="X17" s="22">
        <v>0.468354430379747</v>
      </c>
      <c r="Y17" s="22">
        <v>0.32857142857142901</v>
      </c>
      <c r="Z17" s="22">
        <v>0.27906976744186102</v>
      </c>
      <c r="AA17" s="22">
        <v>0.37777777777777799</v>
      </c>
      <c r="AB17" s="22"/>
      <c r="AC17" s="22">
        <v>0.39878353030612901</v>
      </c>
      <c r="AD17" s="22">
        <v>0.34899637433518998</v>
      </c>
      <c r="AE17" s="22">
        <v>0.25078071195065998</v>
      </c>
      <c r="AF17" s="22"/>
      <c r="AG17" s="22">
        <v>0.34468746693429803</v>
      </c>
      <c r="AH17" s="22">
        <v>0.374381704056582</v>
      </c>
      <c r="AI17" s="22">
        <v>0.29457779674957102</v>
      </c>
      <c r="AJ17" s="22">
        <v>0.41869984842126901</v>
      </c>
      <c r="AK17" s="22">
        <v>0.45533746653150697</v>
      </c>
      <c r="AL17" s="22"/>
      <c r="AM17" s="22">
        <v>0.34111793178352801</v>
      </c>
      <c r="AN17" s="22">
        <v>0.35662543725761398</v>
      </c>
      <c r="AO17" s="22">
        <v>0.32630351486864001</v>
      </c>
      <c r="AP17" s="22">
        <v>0.39265301840829497</v>
      </c>
      <c r="AQ17" s="22">
        <v>0.54424701895682703</v>
      </c>
      <c r="AR17" s="22"/>
      <c r="AS17" s="22">
        <v>0.30670909956162501</v>
      </c>
      <c r="AT17" s="22">
        <v>0.44086128921165302</v>
      </c>
      <c r="AU17" s="22">
        <v>0.30662503664292501</v>
      </c>
      <c r="AV17" s="22">
        <v>0.27183966741210502</v>
      </c>
      <c r="AW17" s="22"/>
      <c r="AX17" s="22">
        <v>0.33837321696194</v>
      </c>
      <c r="AY17" s="22"/>
      <c r="AZ17" s="22">
        <v>0.32258709681116599</v>
      </c>
      <c r="BA17" s="22">
        <v>0.328116347330282</v>
      </c>
      <c r="BB17" s="22">
        <v>0.40677300764325502</v>
      </c>
      <c r="BC17" s="22"/>
      <c r="BD17" s="22">
        <v>0.29371436555268499</v>
      </c>
      <c r="BE17" s="22">
        <v>0.393781743842951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E22"/>
  <sheetViews>
    <sheetView showGridLines="0" topLeftCell="A7" workbookViewId="0">
      <pane xSplit="2" topLeftCell="A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3.4659045552447199E-2</v>
      </c>
      <c r="D9" s="17">
        <v>3.8142941121408397E-2</v>
      </c>
      <c r="E9" s="17">
        <v>3.27731080332202E-2</v>
      </c>
      <c r="F9" s="17"/>
      <c r="G9" s="17">
        <v>5.4981299360033202E-2</v>
      </c>
      <c r="H9" s="17">
        <v>1.3028523148635E-2</v>
      </c>
      <c r="I9" s="17">
        <v>5.4925392761300498E-2</v>
      </c>
      <c r="J9" s="17">
        <v>4.8092029885393302E-2</v>
      </c>
      <c r="K9" s="17">
        <v>2.1765592865454899E-2</v>
      </c>
      <c r="L9" s="17">
        <v>0</v>
      </c>
      <c r="M9" s="17"/>
      <c r="N9" s="17">
        <v>4.1642800042279902E-2</v>
      </c>
      <c r="O9" s="17">
        <v>3.8766673725862198E-2</v>
      </c>
      <c r="P9" s="17">
        <v>1.0032047620021099E-2</v>
      </c>
      <c r="Q9" s="17">
        <v>1.49401521257943E-2</v>
      </c>
      <c r="R9" s="17"/>
      <c r="S9" s="17">
        <v>3.3333333333333298E-2</v>
      </c>
      <c r="T9" s="17">
        <v>9.5238095238095195E-3</v>
      </c>
      <c r="U9" s="17">
        <v>0</v>
      </c>
      <c r="V9" s="17">
        <v>3.17460317460318E-2</v>
      </c>
      <c r="W9" s="17">
        <v>5.0847457627118599E-2</v>
      </c>
      <c r="X9" s="17">
        <v>2.53164556962025E-2</v>
      </c>
      <c r="Y9" s="17">
        <v>4.2857142857142899E-2</v>
      </c>
      <c r="Z9" s="17">
        <v>9.3023255813953501E-2</v>
      </c>
      <c r="AA9" s="17">
        <v>6.6666666666666693E-2</v>
      </c>
      <c r="AB9" s="17"/>
      <c r="AC9" s="17">
        <v>3.3278696557651602E-2</v>
      </c>
      <c r="AD9" s="17">
        <v>3.4102797467533398E-2</v>
      </c>
      <c r="AE9" s="17">
        <v>2.1806414980357E-2</v>
      </c>
      <c r="AF9" s="17"/>
      <c r="AG9" s="17">
        <v>3.68581915752004E-2</v>
      </c>
      <c r="AH9" s="17">
        <v>3.2374228843652098E-2</v>
      </c>
      <c r="AI9" s="17">
        <v>1.57290795633106E-2</v>
      </c>
      <c r="AJ9" s="17">
        <v>0.18469483005198201</v>
      </c>
      <c r="AK9" s="17">
        <v>3.7621419254109299E-2</v>
      </c>
      <c r="AL9" s="17"/>
      <c r="AM9" s="17">
        <v>4.6269137264698501E-2</v>
      </c>
      <c r="AN9" s="17">
        <v>1.89174519641679E-2</v>
      </c>
      <c r="AO9" s="17">
        <v>4.4126495783039101E-2</v>
      </c>
      <c r="AP9" s="17">
        <v>3.06224332516126E-2</v>
      </c>
      <c r="AQ9" s="17">
        <v>3.9307395106195298E-2</v>
      </c>
      <c r="AR9" s="17"/>
      <c r="AS9" s="17">
        <v>5.8096728572311497E-2</v>
      </c>
      <c r="AT9" s="17">
        <v>3.0247759611775501E-2</v>
      </c>
      <c r="AU9" s="17">
        <v>1.9148377036716902E-2</v>
      </c>
      <c r="AV9" s="17">
        <v>2.6249731173245101E-2</v>
      </c>
      <c r="AW9" s="17"/>
      <c r="AX9" s="17">
        <v>3.1738795353705003E-2</v>
      </c>
      <c r="AY9" s="17"/>
      <c r="AZ9" s="17">
        <v>2.9825571142634202E-2</v>
      </c>
      <c r="BA9" s="17">
        <v>3.7426284838132103E-2</v>
      </c>
      <c r="BB9" s="17">
        <v>3.84923668142906E-2</v>
      </c>
      <c r="BC9" s="17"/>
      <c r="BD9" s="17">
        <v>4.8804015843738002E-2</v>
      </c>
      <c r="BE9" s="17">
        <v>2.7524511156280001E-2</v>
      </c>
    </row>
    <row r="10" spans="2:57" x14ac:dyDescent="0.35">
      <c r="B10" s="18" t="s">
        <v>106</v>
      </c>
      <c r="C10" s="17">
        <v>8.0221542359884504E-2</v>
      </c>
      <c r="D10" s="17">
        <v>9.7287029312210505E-2</v>
      </c>
      <c r="E10" s="17">
        <v>7.0562416783753704E-2</v>
      </c>
      <c r="F10" s="17"/>
      <c r="G10" s="17">
        <v>5.5403205032555997E-2</v>
      </c>
      <c r="H10" s="17">
        <v>0.10279653135139299</v>
      </c>
      <c r="I10" s="17">
        <v>7.6773637358573801E-2</v>
      </c>
      <c r="J10" s="17">
        <v>9.3306388319050304E-2</v>
      </c>
      <c r="K10" s="17">
        <v>6.6700940555855501E-2</v>
      </c>
      <c r="L10" s="17">
        <v>2.10267373666451E-2</v>
      </c>
      <c r="M10" s="17"/>
      <c r="N10" s="17">
        <v>7.4322947411942994E-2</v>
      </c>
      <c r="O10" s="17">
        <v>6.9436486214262905E-2</v>
      </c>
      <c r="P10" s="17">
        <v>0.11246678478689399</v>
      </c>
      <c r="Q10" s="17">
        <v>8.4689351173227206E-2</v>
      </c>
      <c r="R10" s="17"/>
      <c r="S10" s="17">
        <v>6.6666666666666693E-2</v>
      </c>
      <c r="T10" s="17">
        <v>4.7619047619047603E-2</v>
      </c>
      <c r="U10" s="17">
        <v>2.9411764705882401E-2</v>
      </c>
      <c r="V10" s="17">
        <v>7.9365079365079402E-2</v>
      </c>
      <c r="W10" s="17">
        <v>0.11864406779661001</v>
      </c>
      <c r="X10" s="17">
        <v>7.5949367088607597E-2</v>
      </c>
      <c r="Y10" s="17">
        <v>0.114285714285714</v>
      </c>
      <c r="Z10" s="17">
        <v>0.162790697674419</v>
      </c>
      <c r="AA10" s="17">
        <v>0.1</v>
      </c>
      <c r="AB10" s="17"/>
      <c r="AC10" s="17">
        <v>8.6332020753177099E-2</v>
      </c>
      <c r="AD10" s="17">
        <v>7.2170592763145996E-2</v>
      </c>
      <c r="AE10" s="17">
        <v>8.7369975367603603E-2</v>
      </c>
      <c r="AF10" s="17"/>
      <c r="AG10" s="17">
        <v>9.5570683936652495E-2</v>
      </c>
      <c r="AH10" s="17">
        <v>6.3256955486718905E-2</v>
      </c>
      <c r="AI10" s="17">
        <v>0.121779037663727</v>
      </c>
      <c r="AJ10" s="17">
        <v>0</v>
      </c>
      <c r="AK10" s="17">
        <v>0.11934542278881199</v>
      </c>
      <c r="AL10" s="17"/>
      <c r="AM10" s="17">
        <v>8.3753655502204594E-2</v>
      </c>
      <c r="AN10" s="17">
        <v>9.2368617479555201E-2</v>
      </c>
      <c r="AO10" s="17">
        <v>6.2521519370329806E-2</v>
      </c>
      <c r="AP10" s="17">
        <v>9.8957522585486402E-2</v>
      </c>
      <c r="AQ10" s="17">
        <v>0.181825071923992</v>
      </c>
      <c r="AR10" s="17"/>
      <c r="AS10" s="17">
        <v>7.2242303514476802E-2</v>
      </c>
      <c r="AT10" s="17">
        <v>8.0972034095054102E-2</v>
      </c>
      <c r="AU10" s="17">
        <v>8.1342929868062699E-2</v>
      </c>
      <c r="AV10" s="17">
        <v>9.0706835811141695E-2</v>
      </c>
      <c r="AW10" s="17"/>
      <c r="AX10" s="17">
        <v>7.9098019076500603E-2</v>
      </c>
      <c r="AY10" s="17"/>
      <c r="AZ10" s="17">
        <v>6.6558467461518306E-2</v>
      </c>
      <c r="BA10" s="17">
        <v>9.4052194664895006E-2</v>
      </c>
      <c r="BB10" s="17">
        <v>8.2325505707617597E-2</v>
      </c>
      <c r="BC10" s="17"/>
      <c r="BD10" s="17">
        <v>6.7252206614037802E-2</v>
      </c>
      <c r="BE10" s="17">
        <v>0.103642101286041</v>
      </c>
    </row>
    <row r="11" spans="2:57" x14ac:dyDescent="0.35">
      <c r="B11" s="18" t="s">
        <v>105</v>
      </c>
      <c r="C11" s="17">
        <v>0.34043520258276</v>
      </c>
      <c r="D11" s="17">
        <v>0.307607503096193</v>
      </c>
      <c r="E11" s="17">
        <v>0.36134206450594297</v>
      </c>
      <c r="F11" s="17"/>
      <c r="G11" s="17">
        <v>0.29764576083897598</v>
      </c>
      <c r="H11" s="17">
        <v>0.31379939320274503</v>
      </c>
      <c r="I11" s="17">
        <v>0.281945938382616</v>
      </c>
      <c r="J11" s="17">
        <v>0.40127986564587598</v>
      </c>
      <c r="K11" s="17">
        <v>0.36675764278120598</v>
      </c>
      <c r="L11" s="17">
        <v>0.57870303607804596</v>
      </c>
      <c r="M11" s="17"/>
      <c r="N11" s="17">
        <v>0.33300141905071801</v>
      </c>
      <c r="O11" s="17">
        <v>0.31740454727731399</v>
      </c>
      <c r="P11" s="17">
        <v>0.39351370647296502</v>
      </c>
      <c r="Q11" s="17">
        <v>0.355227704682541</v>
      </c>
      <c r="R11" s="17"/>
      <c r="S11" s="17">
        <v>0.34166666666666701</v>
      </c>
      <c r="T11" s="17">
        <v>0.314285714285714</v>
      </c>
      <c r="U11" s="17">
        <v>0.47058823529411797</v>
      </c>
      <c r="V11" s="17">
        <v>0.33333333333333298</v>
      </c>
      <c r="W11" s="17">
        <v>0.322033898305085</v>
      </c>
      <c r="X11" s="17">
        <v>0.367088607594937</v>
      </c>
      <c r="Y11" s="17">
        <v>0.28571428571428598</v>
      </c>
      <c r="Z11" s="17">
        <v>0.209302325581395</v>
      </c>
      <c r="AA11" s="17">
        <v>0.35555555555555601</v>
      </c>
      <c r="AB11" s="17"/>
      <c r="AC11" s="17">
        <v>0.34687617680114702</v>
      </c>
      <c r="AD11" s="17">
        <v>0.34333974017938002</v>
      </c>
      <c r="AE11" s="17">
        <v>0.38967839684304201</v>
      </c>
      <c r="AF11" s="17"/>
      <c r="AG11" s="17">
        <v>0.32939773279772699</v>
      </c>
      <c r="AH11" s="17">
        <v>0.331678423295588</v>
      </c>
      <c r="AI11" s="17">
        <v>0.39011049331658199</v>
      </c>
      <c r="AJ11" s="17">
        <v>0.39246902056161198</v>
      </c>
      <c r="AK11" s="17">
        <v>0.28212985784831801</v>
      </c>
      <c r="AL11" s="17"/>
      <c r="AM11" s="17">
        <v>0.32661064431883402</v>
      </c>
      <c r="AN11" s="17">
        <v>0.32495258112051301</v>
      </c>
      <c r="AO11" s="17">
        <v>0.36272010141951599</v>
      </c>
      <c r="AP11" s="17">
        <v>0.31487337909056101</v>
      </c>
      <c r="AQ11" s="17">
        <v>0.22799728992915799</v>
      </c>
      <c r="AR11" s="17"/>
      <c r="AS11" s="17">
        <v>0.37354211455616798</v>
      </c>
      <c r="AT11" s="17">
        <v>0.30782272407397299</v>
      </c>
      <c r="AU11" s="17">
        <v>0.40982066057424499</v>
      </c>
      <c r="AV11" s="17">
        <v>0.26108622556323102</v>
      </c>
      <c r="AW11" s="17"/>
      <c r="AX11" s="17">
        <v>0.347178019968788</v>
      </c>
      <c r="AY11" s="17"/>
      <c r="AZ11" s="17">
        <v>0.351926113346335</v>
      </c>
      <c r="BA11" s="17">
        <v>0.26810974962774903</v>
      </c>
      <c r="BB11" s="17">
        <v>0.40069647398200597</v>
      </c>
      <c r="BC11" s="17"/>
      <c r="BD11" s="17">
        <v>0.36000330942854902</v>
      </c>
      <c r="BE11" s="17">
        <v>0.28566361169071602</v>
      </c>
    </row>
    <row r="12" spans="2:57" x14ac:dyDescent="0.35">
      <c r="B12" s="18" t="s">
        <v>104</v>
      </c>
      <c r="C12" s="17">
        <v>0.302290262429803</v>
      </c>
      <c r="D12" s="17">
        <v>0.31262351471648703</v>
      </c>
      <c r="E12" s="17">
        <v>0.29293265853921902</v>
      </c>
      <c r="F12" s="17"/>
      <c r="G12" s="17">
        <v>0.31048630026217799</v>
      </c>
      <c r="H12" s="17">
        <v>0.29209987585902802</v>
      </c>
      <c r="I12" s="17">
        <v>0.32327981139380702</v>
      </c>
      <c r="J12" s="17">
        <v>0.25543933563961901</v>
      </c>
      <c r="K12" s="17">
        <v>0.36756582657742798</v>
      </c>
      <c r="L12" s="17">
        <v>0.21563544701200699</v>
      </c>
      <c r="M12" s="17"/>
      <c r="N12" s="17">
        <v>0.29436326174577099</v>
      </c>
      <c r="O12" s="17">
        <v>0.34305615948456503</v>
      </c>
      <c r="P12" s="17">
        <v>0.279384539792918</v>
      </c>
      <c r="Q12" s="17">
        <v>0.27623610590534198</v>
      </c>
      <c r="R12" s="17"/>
      <c r="S12" s="17">
        <v>0.30833333333333302</v>
      </c>
      <c r="T12" s="17">
        <v>0.24761904761904799</v>
      </c>
      <c r="U12" s="17">
        <v>0.35294117647058798</v>
      </c>
      <c r="V12" s="17">
        <v>0.34920634920634902</v>
      </c>
      <c r="W12" s="17">
        <v>0.305084745762712</v>
      </c>
      <c r="X12" s="17">
        <v>0.30379746835443</v>
      </c>
      <c r="Y12" s="17">
        <v>0.371428571428571</v>
      </c>
      <c r="Z12" s="17">
        <v>0.34883720930232598</v>
      </c>
      <c r="AA12" s="17">
        <v>0.211111111111111</v>
      </c>
      <c r="AB12" s="17"/>
      <c r="AC12" s="17">
        <v>0.35498960026065102</v>
      </c>
      <c r="AD12" s="17">
        <v>0.28356662927395099</v>
      </c>
      <c r="AE12" s="17">
        <v>0.21690021394471001</v>
      </c>
      <c r="AF12" s="17"/>
      <c r="AG12" s="17">
        <v>0.34823303459973798</v>
      </c>
      <c r="AH12" s="17">
        <v>0.30735943272320898</v>
      </c>
      <c r="AI12" s="17">
        <v>0.21990259306631199</v>
      </c>
      <c r="AJ12" s="17">
        <v>0</v>
      </c>
      <c r="AK12" s="17">
        <v>0.285171039916158</v>
      </c>
      <c r="AL12" s="17"/>
      <c r="AM12" s="17">
        <v>0.36601634961073598</v>
      </c>
      <c r="AN12" s="17">
        <v>0.28605319939275098</v>
      </c>
      <c r="AO12" s="17">
        <v>0.29315031533385499</v>
      </c>
      <c r="AP12" s="17">
        <v>0.32373648346338502</v>
      </c>
      <c r="AQ12" s="17">
        <v>0.16372522451800101</v>
      </c>
      <c r="AR12" s="17"/>
      <c r="AS12" s="17">
        <v>0.289532655632811</v>
      </c>
      <c r="AT12" s="17">
        <v>0.290221687167799</v>
      </c>
      <c r="AU12" s="17">
        <v>0.29008172685190198</v>
      </c>
      <c r="AV12" s="17">
        <v>0.36972508499622297</v>
      </c>
      <c r="AW12" s="17"/>
      <c r="AX12" s="17">
        <v>0.295719355334295</v>
      </c>
      <c r="AY12" s="17"/>
      <c r="AZ12" s="17">
        <v>0.30885326227953003</v>
      </c>
      <c r="BA12" s="17">
        <v>0.302625179320411</v>
      </c>
      <c r="BB12" s="17">
        <v>0.303921546795689</v>
      </c>
      <c r="BC12" s="17"/>
      <c r="BD12" s="17">
        <v>0.28672804179837902</v>
      </c>
      <c r="BE12" s="17">
        <v>0.31608175804267302</v>
      </c>
    </row>
    <row r="13" spans="2:57" x14ac:dyDescent="0.35">
      <c r="B13" s="18" t="s">
        <v>103</v>
      </c>
      <c r="C13" s="17">
        <v>0.21899782169001</v>
      </c>
      <c r="D13" s="17">
        <v>0.221078857721102</v>
      </c>
      <c r="E13" s="17">
        <v>0.218803655155729</v>
      </c>
      <c r="F13" s="17"/>
      <c r="G13" s="17">
        <v>0.26601885140053899</v>
      </c>
      <c r="H13" s="17">
        <v>0.25655027732319902</v>
      </c>
      <c r="I13" s="17">
        <v>0.245669732034698</v>
      </c>
      <c r="J13" s="17">
        <v>0.18429438298443199</v>
      </c>
      <c r="K13" s="17">
        <v>0.13738032689024601</v>
      </c>
      <c r="L13" s="17">
        <v>0.13314847679691999</v>
      </c>
      <c r="M13" s="17"/>
      <c r="N13" s="17">
        <v>0.231023351142401</v>
      </c>
      <c r="O13" s="17">
        <v>0.20749350665413499</v>
      </c>
      <c r="P13" s="17">
        <v>0.19530031608638199</v>
      </c>
      <c r="Q13" s="17">
        <v>0.23584973822014099</v>
      </c>
      <c r="R13" s="17"/>
      <c r="S13" s="17">
        <v>0.233333333333333</v>
      </c>
      <c r="T13" s="17">
        <v>0.35238095238095202</v>
      </c>
      <c r="U13" s="17">
        <v>0.14705882352941199</v>
      </c>
      <c r="V13" s="17">
        <v>0.17460317460317501</v>
      </c>
      <c r="W13" s="17">
        <v>0.186440677966102</v>
      </c>
      <c r="X13" s="17">
        <v>0.189873417721519</v>
      </c>
      <c r="Y13" s="17">
        <v>0.17142857142857101</v>
      </c>
      <c r="Z13" s="17">
        <v>0.186046511627907</v>
      </c>
      <c r="AA13" s="17">
        <v>0.22222222222222199</v>
      </c>
      <c r="AB13" s="17"/>
      <c r="AC13" s="17">
        <v>0.14544025119197501</v>
      </c>
      <c r="AD13" s="17">
        <v>0.25262649981347501</v>
      </c>
      <c r="AE13" s="17">
        <v>0.247582259101014</v>
      </c>
      <c r="AF13" s="17"/>
      <c r="AG13" s="17">
        <v>0.158299408558569</v>
      </c>
      <c r="AH13" s="17">
        <v>0.25865519806776699</v>
      </c>
      <c r="AI13" s="17">
        <v>0.213964397403795</v>
      </c>
      <c r="AJ13" s="17">
        <v>0.21919825984191299</v>
      </c>
      <c r="AK13" s="17">
        <v>0.25471278182918</v>
      </c>
      <c r="AL13" s="17"/>
      <c r="AM13" s="17">
        <v>0.158945545662254</v>
      </c>
      <c r="AN13" s="17">
        <v>0.23338156849914601</v>
      </c>
      <c r="AO13" s="17">
        <v>0.21117930437021201</v>
      </c>
      <c r="AP13" s="17">
        <v>0.22672102245881501</v>
      </c>
      <c r="AQ13" s="17">
        <v>0.38714501852265298</v>
      </c>
      <c r="AR13" s="17"/>
      <c r="AS13" s="17">
        <v>0.16349664726236299</v>
      </c>
      <c r="AT13" s="17">
        <v>0.275281121149199</v>
      </c>
      <c r="AU13" s="17">
        <v>0.17870415930465799</v>
      </c>
      <c r="AV13" s="17">
        <v>0.24092025483132501</v>
      </c>
      <c r="AW13" s="17"/>
      <c r="AX13" s="17">
        <v>0.22220908043513499</v>
      </c>
      <c r="AY13" s="17"/>
      <c r="AZ13" s="17">
        <v>0.222817636505586</v>
      </c>
      <c r="BA13" s="17">
        <v>0.27021634513640802</v>
      </c>
      <c r="BB13" s="17">
        <v>0.15136275685937201</v>
      </c>
      <c r="BC13" s="17"/>
      <c r="BD13" s="17">
        <v>0.20760880940273299</v>
      </c>
      <c r="BE13" s="17">
        <v>0.25004567451183701</v>
      </c>
    </row>
    <row r="14" spans="2:57" x14ac:dyDescent="0.35">
      <c r="B14" s="18" t="s">
        <v>81</v>
      </c>
      <c r="C14" s="17">
        <v>2.3396125385095199E-2</v>
      </c>
      <c r="D14" s="17">
        <v>2.3260154032599401E-2</v>
      </c>
      <c r="E14" s="17">
        <v>2.3586096982134701E-2</v>
      </c>
      <c r="F14" s="17"/>
      <c r="G14" s="17">
        <v>1.54645831057181E-2</v>
      </c>
      <c r="H14" s="17">
        <v>2.1725399114999999E-2</v>
      </c>
      <c r="I14" s="17">
        <v>1.74054880690061E-2</v>
      </c>
      <c r="J14" s="17">
        <v>1.7587997525629801E-2</v>
      </c>
      <c r="K14" s="17">
        <v>3.9829670329809698E-2</v>
      </c>
      <c r="L14" s="17">
        <v>5.1486302746382398E-2</v>
      </c>
      <c r="M14" s="17"/>
      <c r="N14" s="17">
        <v>2.5646220606886899E-2</v>
      </c>
      <c r="O14" s="17">
        <v>2.3842626643861099E-2</v>
      </c>
      <c r="P14" s="17">
        <v>9.3026052408202407E-3</v>
      </c>
      <c r="Q14" s="17">
        <v>3.3056947892953402E-2</v>
      </c>
      <c r="R14" s="17"/>
      <c r="S14" s="17">
        <v>1.6666666666666701E-2</v>
      </c>
      <c r="T14" s="17">
        <v>2.8571428571428598E-2</v>
      </c>
      <c r="U14" s="17">
        <v>0</v>
      </c>
      <c r="V14" s="17">
        <v>3.17460317460318E-2</v>
      </c>
      <c r="W14" s="17">
        <v>1.6949152542372899E-2</v>
      </c>
      <c r="X14" s="17">
        <v>3.7974683544303799E-2</v>
      </c>
      <c r="Y14" s="17">
        <v>1.4285714285714299E-2</v>
      </c>
      <c r="Z14" s="17">
        <v>0</v>
      </c>
      <c r="AA14" s="17">
        <v>4.4444444444444398E-2</v>
      </c>
      <c r="AB14" s="17"/>
      <c r="AC14" s="17">
        <v>3.3083254435398002E-2</v>
      </c>
      <c r="AD14" s="17">
        <v>1.4193740502515199E-2</v>
      </c>
      <c r="AE14" s="17">
        <v>3.6662739763273403E-2</v>
      </c>
      <c r="AF14" s="17"/>
      <c r="AG14" s="17">
        <v>3.1640948532112897E-2</v>
      </c>
      <c r="AH14" s="17">
        <v>6.6757615830652199E-3</v>
      </c>
      <c r="AI14" s="17">
        <v>3.8514398986273103E-2</v>
      </c>
      <c r="AJ14" s="17">
        <v>0.20363788954449299</v>
      </c>
      <c r="AK14" s="17">
        <v>2.1019478363422401E-2</v>
      </c>
      <c r="AL14" s="17"/>
      <c r="AM14" s="17">
        <v>1.84046676412731E-2</v>
      </c>
      <c r="AN14" s="17">
        <v>4.4326581543867101E-2</v>
      </c>
      <c r="AO14" s="17">
        <v>2.6302263723048499E-2</v>
      </c>
      <c r="AP14" s="17">
        <v>5.0891591501395902E-3</v>
      </c>
      <c r="AQ14" s="17">
        <v>0</v>
      </c>
      <c r="AR14" s="17"/>
      <c r="AS14" s="17">
        <v>4.3089550461869998E-2</v>
      </c>
      <c r="AT14" s="17">
        <v>1.54546739021999E-2</v>
      </c>
      <c r="AU14" s="17">
        <v>2.0902146364415598E-2</v>
      </c>
      <c r="AV14" s="17">
        <v>1.1311867624834099E-2</v>
      </c>
      <c r="AW14" s="17"/>
      <c r="AX14" s="17">
        <v>2.4056729831576199E-2</v>
      </c>
      <c r="AY14" s="17"/>
      <c r="AZ14" s="17">
        <v>2.0018949264397401E-2</v>
      </c>
      <c r="BA14" s="17">
        <v>2.7570246412404999E-2</v>
      </c>
      <c r="BB14" s="17">
        <v>2.3201349841024298E-2</v>
      </c>
      <c r="BC14" s="17"/>
      <c r="BD14" s="17">
        <v>2.9603616912563298E-2</v>
      </c>
      <c r="BE14" s="17">
        <v>1.70423433124532E-2</v>
      </c>
    </row>
    <row r="15" spans="2:57" x14ac:dyDescent="0.35">
      <c r="B15" s="18" t="s">
        <v>109</v>
      </c>
      <c r="C15" s="21">
        <v>0.11488058791233199</v>
      </c>
      <c r="D15" s="21">
        <v>0.13542997043361901</v>
      </c>
      <c r="E15" s="21">
        <v>0.103335524816974</v>
      </c>
      <c r="F15" s="21"/>
      <c r="G15" s="21">
        <v>0.110384504392589</v>
      </c>
      <c r="H15" s="21">
        <v>0.115825054500028</v>
      </c>
      <c r="I15" s="21">
        <v>0.13169903011987399</v>
      </c>
      <c r="J15" s="21">
        <v>0.14139841820444399</v>
      </c>
      <c r="K15" s="21">
        <v>8.8466533421310403E-2</v>
      </c>
      <c r="L15" s="21">
        <v>2.10267373666451E-2</v>
      </c>
      <c r="M15" s="21"/>
      <c r="N15" s="21">
        <v>0.115965747454223</v>
      </c>
      <c r="O15" s="21">
        <v>0.108203159940125</v>
      </c>
      <c r="P15" s="21">
        <v>0.122498832406915</v>
      </c>
      <c r="Q15" s="21">
        <v>9.9629503299021496E-2</v>
      </c>
      <c r="R15" s="21"/>
      <c r="S15" s="21">
        <v>0.1</v>
      </c>
      <c r="T15" s="21">
        <v>5.7142857142857099E-2</v>
      </c>
      <c r="U15" s="21">
        <v>2.9411764705882401E-2</v>
      </c>
      <c r="V15" s="21">
        <v>0.11111111111111099</v>
      </c>
      <c r="W15" s="21">
        <v>0.169491525423729</v>
      </c>
      <c r="X15" s="21">
        <v>0.10126582278481</v>
      </c>
      <c r="Y15" s="21">
        <v>0.157142857142857</v>
      </c>
      <c r="Z15" s="21">
        <v>0.25581395348837199</v>
      </c>
      <c r="AA15" s="21">
        <v>0.16666666666666699</v>
      </c>
      <c r="AB15" s="21"/>
      <c r="AC15" s="21">
        <v>0.11961071731082901</v>
      </c>
      <c r="AD15" s="21">
        <v>0.106273390230679</v>
      </c>
      <c r="AE15" s="21">
        <v>0.10917639034796101</v>
      </c>
      <c r="AF15" s="21"/>
      <c r="AG15" s="21">
        <v>0.13242887551185301</v>
      </c>
      <c r="AH15" s="21">
        <v>9.5631184330371002E-2</v>
      </c>
      <c r="AI15" s="21">
        <v>0.13750811722703701</v>
      </c>
      <c r="AJ15" s="21">
        <v>0.18469483005198201</v>
      </c>
      <c r="AK15" s="21">
        <v>0.156966842042921</v>
      </c>
      <c r="AL15" s="21"/>
      <c r="AM15" s="21">
        <v>0.13002279276690301</v>
      </c>
      <c r="AN15" s="21">
        <v>0.111286069443723</v>
      </c>
      <c r="AO15" s="21">
        <v>0.106648015153369</v>
      </c>
      <c r="AP15" s="21">
        <v>0.129579955837099</v>
      </c>
      <c r="AQ15" s="21">
        <v>0.22113246703018699</v>
      </c>
      <c r="AR15" s="21"/>
      <c r="AS15" s="21">
        <v>0.13033903208678799</v>
      </c>
      <c r="AT15" s="21">
        <v>0.11121979370682999</v>
      </c>
      <c r="AU15" s="21">
        <v>0.10049130690478</v>
      </c>
      <c r="AV15" s="21">
        <v>0.116956566984387</v>
      </c>
      <c r="AW15" s="21"/>
      <c r="AX15" s="21">
        <v>0.110836814430206</v>
      </c>
      <c r="AY15" s="21"/>
      <c r="AZ15" s="21">
        <v>9.63840386041524E-2</v>
      </c>
      <c r="BA15" s="21">
        <v>0.13147847950302699</v>
      </c>
      <c r="BB15" s="21">
        <v>0.120817872521908</v>
      </c>
      <c r="BC15" s="21"/>
      <c r="BD15" s="21">
        <v>0.116056222457776</v>
      </c>
      <c r="BE15" s="21">
        <v>0.131166612442321</v>
      </c>
    </row>
    <row r="16" spans="2:57" x14ac:dyDescent="0.35">
      <c r="B16" s="18" t="s">
        <v>108</v>
      </c>
      <c r="C16" s="21">
        <v>0.52128808411981298</v>
      </c>
      <c r="D16" s="21">
        <v>0.533702372437589</v>
      </c>
      <c r="E16" s="21">
        <v>0.51173631369494799</v>
      </c>
      <c r="F16" s="21"/>
      <c r="G16" s="21">
        <v>0.57650515166271699</v>
      </c>
      <c r="H16" s="21">
        <v>0.54865015318222699</v>
      </c>
      <c r="I16" s="21">
        <v>0.56894954342850401</v>
      </c>
      <c r="J16" s="21">
        <v>0.43973371862404997</v>
      </c>
      <c r="K16" s="21">
        <v>0.50494615346767402</v>
      </c>
      <c r="L16" s="21">
        <v>0.34878392380892698</v>
      </c>
      <c r="M16" s="21"/>
      <c r="N16" s="21">
        <v>0.52538661288817201</v>
      </c>
      <c r="O16" s="21">
        <v>0.55054966613870004</v>
      </c>
      <c r="P16" s="21">
        <v>0.47468485587929998</v>
      </c>
      <c r="Q16" s="21">
        <v>0.51208584412548397</v>
      </c>
      <c r="R16" s="21"/>
      <c r="S16" s="21">
        <v>0.54166666666666696</v>
      </c>
      <c r="T16" s="21">
        <v>0.6</v>
      </c>
      <c r="U16" s="21">
        <v>0.5</v>
      </c>
      <c r="V16" s="21">
        <v>0.52380952380952395</v>
      </c>
      <c r="W16" s="21">
        <v>0.49152542372881303</v>
      </c>
      <c r="X16" s="21">
        <v>0.493670886075949</v>
      </c>
      <c r="Y16" s="21">
        <v>0.54285714285714304</v>
      </c>
      <c r="Z16" s="21">
        <v>0.53488372093023295</v>
      </c>
      <c r="AA16" s="21">
        <v>0.43333333333333302</v>
      </c>
      <c r="AB16" s="21"/>
      <c r="AC16" s="21">
        <v>0.50042985145262597</v>
      </c>
      <c r="AD16" s="21">
        <v>0.536193129087426</v>
      </c>
      <c r="AE16" s="21">
        <v>0.46448247304572399</v>
      </c>
      <c r="AF16" s="21"/>
      <c r="AG16" s="21">
        <v>0.50653244315830703</v>
      </c>
      <c r="AH16" s="21">
        <v>0.56601463079097603</v>
      </c>
      <c r="AI16" s="21">
        <v>0.43386699047010702</v>
      </c>
      <c r="AJ16" s="21">
        <v>0.21919825984191299</v>
      </c>
      <c r="AK16" s="21">
        <v>0.539883821745338</v>
      </c>
      <c r="AL16" s="21"/>
      <c r="AM16" s="21">
        <v>0.52496189527298998</v>
      </c>
      <c r="AN16" s="21">
        <v>0.51943476789189702</v>
      </c>
      <c r="AO16" s="21">
        <v>0.50432961970406698</v>
      </c>
      <c r="AP16" s="21">
        <v>0.5504575059222</v>
      </c>
      <c r="AQ16" s="21">
        <v>0.55087024304065402</v>
      </c>
      <c r="AR16" s="21"/>
      <c r="AS16" s="21">
        <v>0.45302930289517401</v>
      </c>
      <c r="AT16" s="21">
        <v>0.56550280831699795</v>
      </c>
      <c r="AU16" s="21">
        <v>0.46878588615656003</v>
      </c>
      <c r="AV16" s="21">
        <v>0.61064533982754798</v>
      </c>
      <c r="AW16" s="21"/>
      <c r="AX16" s="21">
        <v>0.51792843576943004</v>
      </c>
      <c r="AY16" s="21"/>
      <c r="AZ16" s="21">
        <v>0.53167089878511598</v>
      </c>
      <c r="BA16" s="21">
        <v>0.57284152445681902</v>
      </c>
      <c r="BB16" s="21">
        <v>0.45528430365506101</v>
      </c>
      <c r="BC16" s="21"/>
      <c r="BD16" s="21">
        <v>0.49433685120111198</v>
      </c>
      <c r="BE16" s="21">
        <v>0.56612743255451003</v>
      </c>
    </row>
    <row r="17" spans="2:57" x14ac:dyDescent="0.35">
      <c r="B17" s="18" t="s">
        <v>110</v>
      </c>
      <c r="C17" s="22">
        <v>0.40640749620748101</v>
      </c>
      <c r="D17" s="22">
        <v>0.39827240200397002</v>
      </c>
      <c r="E17" s="22">
        <v>0.40840078887797399</v>
      </c>
      <c r="F17" s="22"/>
      <c r="G17" s="22">
        <v>0.46612064727012797</v>
      </c>
      <c r="H17" s="22">
        <v>0.43282509868219898</v>
      </c>
      <c r="I17" s="22">
        <v>0.43725051330863002</v>
      </c>
      <c r="J17" s="22">
        <v>0.29833530041960699</v>
      </c>
      <c r="K17" s="22">
        <v>0.41647962004636402</v>
      </c>
      <c r="L17" s="22">
        <v>0.32775718644228202</v>
      </c>
      <c r="M17" s="22"/>
      <c r="N17" s="22">
        <v>0.40942086543395001</v>
      </c>
      <c r="O17" s="22">
        <v>0.44234650619857502</v>
      </c>
      <c r="P17" s="22">
        <v>0.35218602347238498</v>
      </c>
      <c r="Q17" s="22">
        <v>0.41245634082646199</v>
      </c>
      <c r="R17" s="22"/>
      <c r="S17" s="22">
        <v>0.44166666666666698</v>
      </c>
      <c r="T17" s="22">
        <v>0.54285714285714304</v>
      </c>
      <c r="U17" s="22">
        <v>0.47058823529411797</v>
      </c>
      <c r="V17" s="22">
        <v>0.41269841269841301</v>
      </c>
      <c r="W17" s="22">
        <v>0.322033898305085</v>
      </c>
      <c r="X17" s="22">
        <v>0.392405063291139</v>
      </c>
      <c r="Y17" s="22">
        <v>0.38571428571428601</v>
      </c>
      <c r="Z17" s="22">
        <v>0.27906976744186102</v>
      </c>
      <c r="AA17" s="22">
        <v>0.266666666666667</v>
      </c>
      <c r="AB17" s="22"/>
      <c r="AC17" s="22">
        <v>0.38081913414179702</v>
      </c>
      <c r="AD17" s="22">
        <v>0.429919738856746</v>
      </c>
      <c r="AE17" s="22">
        <v>0.35530608269776398</v>
      </c>
      <c r="AF17" s="22"/>
      <c r="AG17" s="22">
        <v>0.37410356764645403</v>
      </c>
      <c r="AH17" s="22">
        <v>0.47038344646060498</v>
      </c>
      <c r="AI17" s="22">
        <v>0.29635887324306998</v>
      </c>
      <c r="AJ17" s="22">
        <v>3.4503429789930699E-2</v>
      </c>
      <c r="AK17" s="22">
        <v>0.382916979702416</v>
      </c>
      <c r="AL17" s="22"/>
      <c r="AM17" s="22">
        <v>0.39493910250608699</v>
      </c>
      <c r="AN17" s="22">
        <v>0.40814869844817397</v>
      </c>
      <c r="AO17" s="22">
        <v>0.39768160455069801</v>
      </c>
      <c r="AP17" s="22">
        <v>0.42087755008510103</v>
      </c>
      <c r="AQ17" s="22">
        <v>0.329737776010467</v>
      </c>
      <c r="AR17" s="22"/>
      <c r="AS17" s="22">
        <v>0.32269027080838503</v>
      </c>
      <c r="AT17" s="22">
        <v>0.45428301461016801</v>
      </c>
      <c r="AU17" s="22">
        <v>0.36829457925178</v>
      </c>
      <c r="AV17" s="22">
        <v>0.49368877284316098</v>
      </c>
      <c r="AW17" s="22"/>
      <c r="AX17" s="22">
        <v>0.407091621339224</v>
      </c>
      <c r="AY17" s="22"/>
      <c r="AZ17" s="22">
        <v>0.43528686018096302</v>
      </c>
      <c r="BA17" s="22">
        <v>0.44136304495379203</v>
      </c>
      <c r="BB17" s="22">
        <v>0.334466431133153</v>
      </c>
      <c r="BC17" s="22"/>
      <c r="BD17" s="22">
        <v>0.37828062874333601</v>
      </c>
      <c r="BE17" s="22">
        <v>0.43496082011218801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E22"/>
  <sheetViews>
    <sheetView showGridLines="0" topLeftCell="A7" workbookViewId="0">
      <pane xSplit="2" topLeftCell="A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107</v>
      </c>
      <c r="C9" s="17">
        <v>3.1815459530988202E-2</v>
      </c>
      <c r="D9" s="17">
        <v>3.4489886080381102E-2</v>
      </c>
      <c r="E9" s="17">
        <v>3.03922055206957E-2</v>
      </c>
      <c r="F9" s="17"/>
      <c r="G9" s="17">
        <v>5.2997439537477001E-2</v>
      </c>
      <c r="H9" s="17">
        <v>3.3659284597251697E-2</v>
      </c>
      <c r="I9" s="17">
        <v>3.1802011479666797E-2</v>
      </c>
      <c r="J9" s="17">
        <v>3.3748402470681303E-2</v>
      </c>
      <c r="K9" s="17">
        <v>2.2834154993273799E-2</v>
      </c>
      <c r="L9" s="17">
        <v>0</v>
      </c>
      <c r="M9" s="17"/>
      <c r="N9" s="17">
        <v>4.6914142322701198E-2</v>
      </c>
      <c r="O9" s="17">
        <v>1.6097632400206102E-2</v>
      </c>
      <c r="P9" s="17">
        <v>9.0988338879260892E-3</v>
      </c>
      <c r="Q9" s="17">
        <v>2.8958876968158302E-2</v>
      </c>
      <c r="R9" s="17"/>
      <c r="S9" s="17">
        <v>3.3333333333333298E-2</v>
      </c>
      <c r="T9" s="17">
        <v>2.8571428571428598E-2</v>
      </c>
      <c r="U9" s="17">
        <v>0</v>
      </c>
      <c r="V9" s="17">
        <v>1.58730158730159E-2</v>
      </c>
      <c r="W9" s="17">
        <v>6.7796610169491497E-2</v>
      </c>
      <c r="X9" s="17">
        <v>5.0632911392405097E-2</v>
      </c>
      <c r="Y9" s="17">
        <v>4.2857142857142899E-2</v>
      </c>
      <c r="Z9" s="17">
        <v>6.9767441860465101E-2</v>
      </c>
      <c r="AA9" s="17">
        <v>1.1111111111111099E-2</v>
      </c>
      <c r="AB9" s="17"/>
      <c r="AC9" s="17">
        <v>3.2449707164167597E-2</v>
      </c>
      <c r="AD9" s="17">
        <v>3.1123116788287501E-2</v>
      </c>
      <c r="AE9" s="17">
        <v>2.59189402748074E-2</v>
      </c>
      <c r="AF9" s="17"/>
      <c r="AG9" s="17">
        <v>4.0717309252039299E-2</v>
      </c>
      <c r="AH9" s="17">
        <v>2.2202382213451499E-2</v>
      </c>
      <c r="AI9" s="17">
        <v>3.5925654641478198E-2</v>
      </c>
      <c r="AJ9" s="17">
        <v>0</v>
      </c>
      <c r="AK9" s="17">
        <v>5.7112545790694698E-2</v>
      </c>
      <c r="AL9" s="17"/>
      <c r="AM9" s="17">
        <v>2.91709738078367E-2</v>
      </c>
      <c r="AN9" s="17">
        <v>7.6634604510279402E-3</v>
      </c>
      <c r="AO9" s="17">
        <v>4.0582995314806997E-2</v>
      </c>
      <c r="AP9" s="17">
        <v>3.1529709054826001E-2</v>
      </c>
      <c r="AQ9" s="17">
        <v>8.5932305840746306E-2</v>
      </c>
      <c r="AR9" s="17"/>
      <c r="AS9" s="17">
        <v>4.3039017050590198E-2</v>
      </c>
      <c r="AT9" s="17">
        <v>2.60973038940733E-2</v>
      </c>
      <c r="AU9" s="17">
        <v>2.3808550875986399E-2</v>
      </c>
      <c r="AV9" s="17">
        <v>3.7003753271374999E-2</v>
      </c>
      <c r="AW9" s="17"/>
      <c r="AX9" s="17">
        <v>3.1756609820267998E-2</v>
      </c>
      <c r="AY9" s="17"/>
      <c r="AZ9" s="17">
        <v>3.0822917825804701E-2</v>
      </c>
      <c r="BA9" s="17">
        <v>1.73090348570356E-2</v>
      </c>
      <c r="BB9" s="17">
        <v>5.3199881546817603E-2</v>
      </c>
      <c r="BC9" s="17"/>
      <c r="BD9" s="17">
        <v>4.3107379718920397E-2</v>
      </c>
      <c r="BE9" s="17">
        <v>2.6628411936994702E-2</v>
      </c>
    </row>
    <row r="10" spans="2:57" x14ac:dyDescent="0.35">
      <c r="B10" s="18" t="s">
        <v>106</v>
      </c>
      <c r="C10" s="17">
        <v>6.54927666693077E-2</v>
      </c>
      <c r="D10" s="17">
        <v>7.1727940642217602E-2</v>
      </c>
      <c r="E10" s="17">
        <v>6.2133762062935402E-2</v>
      </c>
      <c r="F10" s="17"/>
      <c r="G10" s="17">
        <v>0.114617120986496</v>
      </c>
      <c r="H10" s="17">
        <v>7.6748761144777897E-2</v>
      </c>
      <c r="I10" s="17">
        <v>5.64188903796898E-2</v>
      </c>
      <c r="J10" s="17">
        <v>5.1654275379823103E-2</v>
      </c>
      <c r="K10" s="17">
        <v>5.0925368326625198E-2</v>
      </c>
      <c r="L10" s="17">
        <v>4.20534747332902E-2</v>
      </c>
      <c r="M10" s="17"/>
      <c r="N10" s="17">
        <v>6.10362127017679E-2</v>
      </c>
      <c r="O10" s="17">
        <v>4.2846081837687802E-2</v>
      </c>
      <c r="P10" s="17">
        <v>7.0338272226042803E-2</v>
      </c>
      <c r="Q10" s="17">
        <v>0.126112282049098</v>
      </c>
      <c r="R10" s="17"/>
      <c r="S10" s="17">
        <v>5.83333333333333E-2</v>
      </c>
      <c r="T10" s="17">
        <v>5.7142857142857099E-2</v>
      </c>
      <c r="U10" s="17">
        <v>2.9411764705882401E-2</v>
      </c>
      <c r="V10" s="17">
        <v>7.9365079365079402E-2</v>
      </c>
      <c r="W10" s="17">
        <v>6.7796610169491497E-2</v>
      </c>
      <c r="X10" s="17">
        <v>5.0632911392405097E-2</v>
      </c>
      <c r="Y10" s="17">
        <v>8.5714285714285701E-2</v>
      </c>
      <c r="Z10" s="17">
        <v>0.116279069767442</v>
      </c>
      <c r="AA10" s="17">
        <v>7.7777777777777807E-2</v>
      </c>
      <c r="AB10" s="17"/>
      <c r="AC10" s="17">
        <v>8.0380996035454705E-2</v>
      </c>
      <c r="AD10" s="17">
        <v>4.9524056097608703E-2</v>
      </c>
      <c r="AE10" s="17">
        <v>8.8699454284351706E-2</v>
      </c>
      <c r="AF10" s="17"/>
      <c r="AG10" s="17">
        <v>6.0116078515957697E-2</v>
      </c>
      <c r="AH10" s="17">
        <v>5.7032403788055401E-2</v>
      </c>
      <c r="AI10" s="17">
        <v>6.3005262453154007E-2</v>
      </c>
      <c r="AJ10" s="17">
        <v>0</v>
      </c>
      <c r="AK10" s="17">
        <v>0.106872427732373</v>
      </c>
      <c r="AL10" s="17"/>
      <c r="AM10" s="17">
        <v>0.16742308995569399</v>
      </c>
      <c r="AN10" s="17">
        <v>7.3697445377231899E-2</v>
      </c>
      <c r="AO10" s="17">
        <v>4.7891573079002402E-2</v>
      </c>
      <c r="AP10" s="17">
        <v>6.5829732214869804E-2</v>
      </c>
      <c r="AQ10" s="17">
        <v>0</v>
      </c>
      <c r="AR10" s="17"/>
      <c r="AS10" s="17">
        <v>6.2444497408549703E-2</v>
      </c>
      <c r="AT10" s="17">
        <v>6.5267797026646798E-2</v>
      </c>
      <c r="AU10" s="17">
        <v>3.2173472340014803E-2</v>
      </c>
      <c r="AV10" s="17">
        <v>0.118341738317254</v>
      </c>
      <c r="AW10" s="17"/>
      <c r="AX10" s="17">
        <v>6.9274955527175094E-2</v>
      </c>
      <c r="AY10" s="17"/>
      <c r="AZ10" s="17">
        <v>5.9332090938413101E-2</v>
      </c>
      <c r="BA10" s="17">
        <v>7.2930431283963301E-2</v>
      </c>
      <c r="BB10" s="17">
        <v>6.6867205859254597E-2</v>
      </c>
      <c r="BC10" s="17"/>
      <c r="BD10" s="17">
        <v>6.7790745269108596E-2</v>
      </c>
      <c r="BE10" s="17">
        <v>7.7118583968931495E-2</v>
      </c>
    </row>
    <row r="11" spans="2:57" x14ac:dyDescent="0.35">
      <c r="B11" s="18" t="s">
        <v>105</v>
      </c>
      <c r="C11" s="17">
        <v>0.20403203297710801</v>
      </c>
      <c r="D11" s="17">
        <v>0.20230866526539701</v>
      </c>
      <c r="E11" s="17">
        <v>0.20600489232521499</v>
      </c>
      <c r="F11" s="17"/>
      <c r="G11" s="17">
        <v>0.14138771214516799</v>
      </c>
      <c r="H11" s="17">
        <v>0.15301169665601</v>
      </c>
      <c r="I11" s="17">
        <v>0.205812737529769</v>
      </c>
      <c r="J11" s="17">
        <v>0.25226937467288602</v>
      </c>
      <c r="K11" s="17">
        <v>0.30112642080568802</v>
      </c>
      <c r="L11" s="17">
        <v>0.165953096862369</v>
      </c>
      <c r="M11" s="17"/>
      <c r="N11" s="17">
        <v>0.19424312943975799</v>
      </c>
      <c r="O11" s="17">
        <v>0.21344683052278901</v>
      </c>
      <c r="P11" s="17">
        <v>0.15398828605277301</v>
      </c>
      <c r="Q11" s="17">
        <v>0.30822019505120901</v>
      </c>
      <c r="R11" s="17"/>
      <c r="S11" s="17">
        <v>0.241666666666667</v>
      </c>
      <c r="T11" s="17">
        <v>0.20952380952381</v>
      </c>
      <c r="U11" s="17">
        <v>0.11764705882352899</v>
      </c>
      <c r="V11" s="17">
        <v>0.19047619047618999</v>
      </c>
      <c r="W11" s="17">
        <v>0.152542372881356</v>
      </c>
      <c r="X11" s="17">
        <v>0.20253164556962</v>
      </c>
      <c r="Y11" s="17">
        <v>0.25714285714285701</v>
      </c>
      <c r="Z11" s="17">
        <v>0.186046511627907</v>
      </c>
      <c r="AA11" s="17">
        <v>0.233333333333333</v>
      </c>
      <c r="AB11" s="17"/>
      <c r="AC11" s="17">
        <v>0.237044075433748</v>
      </c>
      <c r="AD11" s="17">
        <v>0.19642905636285901</v>
      </c>
      <c r="AE11" s="17">
        <v>0.19764922922584499</v>
      </c>
      <c r="AF11" s="17"/>
      <c r="AG11" s="17">
        <v>0.25392242261832298</v>
      </c>
      <c r="AH11" s="17">
        <v>0.19308576494829699</v>
      </c>
      <c r="AI11" s="17">
        <v>0.12833508143875799</v>
      </c>
      <c r="AJ11" s="17">
        <v>0.39246902056161198</v>
      </c>
      <c r="AK11" s="17">
        <v>0.154302099894017</v>
      </c>
      <c r="AL11" s="17"/>
      <c r="AM11" s="17">
        <v>0.29300793144402998</v>
      </c>
      <c r="AN11" s="17">
        <v>0.22449364725713999</v>
      </c>
      <c r="AO11" s="17">
        <v>0.180625226511124</v>
      </c>
      <c r="AP11" s="17">
        <v>0.19572766723919899</v>
      </c>
      <c r="AQ11" s="17">
        <v>0.171411918952108</v>
      </c>
      <c r="AR11" s="17"/>
      <c r="AS11" s="17">
        <v>0.20160133793030399</v>
      </c>
      <c r="AT11" s="17">
        <v>0.16628665011448701</v>
      </c>
      <c r="AU11" s="17">
        <v>0.27740183597663098</v>
      </c>
      <c r="AV11" s="17">
        <v>0.19254618176670499</v>
      </c>
      <c r="AW11" s="17"/>
      <c r="AX11" s="17">
        <v>0.19566131779513199</v>
      </c>
      <c r="AY11" s="17"/>
      <c r="AZ11" s="17">
        <v>0.17384246529334499</v>
      </c>
      <c r="BA11" s="17">
        <v>0.18583431683023</v>
      </c>
      <c r="BB11" s="17">
        <v>0.24942748945533899</v>
      </c>
      <c r="BC11" s="17"/>
      <c r="BD11" s="17">
        <v>0.186233249579044</v>
      </c>
      <c r="BE11" s="17">
        <v>0.1816552363692</v>
      </c>
    </row>
    <row r="12" spans="2:57" x14ac:dyDescent="0.35">
      <c r="B12" s="18" t="s">
        <v>104</v>
      </c>
      <c r="C12" s="17">
        <v>0.38578830783068802</v>
      </c>
      <c r="D12" s="17">
        <v>0.39082707777634002</v>
      </c>
      <c r="E12" s="17">
        <v>0.38240808654074399</v>
      </c>
      <c r="F12" s="17"/>
      <c r="G12" s="17">
        <v>0.423460614544937</v>
      </c>
      <c r="H12" s="17">
        <v>0.42967597076279102</v>
      </c>
      <c r="I12" s="17">
        <v>0.36831743338146899</v>
      </c>
      <c r="J12" s="17">
        <v>0.32827490729087</v>
      </c>
      <c r="K12" s="17">
        <v>0.325817366193485</v>
      </c>
      <c r="L12" s="17">
        <v>0.51606266736412798</v>
      </c>
      <c r="M12" s="17"/>
      <c r="N12" s="17">
        <v>0.365193508388924</v>
      </c>
      <c r="O12" s="17">
        <v>0.410993713768669</v>
      </c>
      <c r="P12" s="17">
        <v>0.496060753846231</v>
      </c>
      <c r="Q12" s="17">
        <v>0.27775378872615297</v>
      </c>
      <c r="R12" s="17"/>
      <c r="S12" s="17">
        <v>0.35</v>
      </c>
      <c r="T12" s="17">
        <v>0.32380952380952399</v>
      </c>
      <c r="U12" s="17">
        <v>0.47058823529411797</v>
      </c>
      <c r="V12" s="17">
        <v>0.476190476190476</v>
      </c>
      <c r="W12" s="17">
        <v>0.42372881355932202</v>
      </c>
      <c r="X12" s="17">
        <v>0.430379746835443</v>
      </c>
      <c r="Y12" s="17">
        <v>0.35714285714285698</v>
      </c>
      <c r="Z12" s="17">
        <v>0.418604651162791</v>
      </c>
      <c r="AA12" s="17">
        <v>0.31111111111111101</v>
      </c>
      <c r="AB12" s="17"/>
      <c r="AC12" s="17">
        <v>0.42475288825461499</v>
      </c>
      <c r="AD12" s="17">
        <v>0.35530428654861301</v>
      </c>
      <c r="AE12" s="17">
        <v>0.38064605963822901</v>
      </c>
      <c r="AF12" s="17"/>
      <c r="AG12" s="17">
        <v>0.42235582287117801</v>
      </c>
      <c r="AH12" s="17">
        <v>0.38109188648647302</v>
      </c>
      <c r="AI12" s="17">
        <v>0.36196707200362899</v>
      </c>
      <c r="AJ12" s="17">
        <v>0</v>
      </c>
      <c r="AK12" s="17">
        <v>0.43519746729056202</v>
      </c>
      <c r="AL12" s="17"/>
      <c r="AM12" s="17">
        <v>0.26048000472432498</v>
      </c>
      <c r="AN12" s="17">
        <v>0.37408757532978099</v>
      </c>
      <c r="AO12" s="17">
        <v>0.41005413248954098</v>
      </c>
      <c r="AP12" s="17">
        <v>0.39001362557262598</v>
      </c>
      <c r="AQ12" s="17">
        <v>0.40338514815998699</v>
      </c>
      <c r="AR12" s="17"/>
      <c r="AS12" s="17">
        <v>0.440770343423671</v>
      </c>
      <c r="AT12" s="17">
        <v>0.37287351120631301</v>
      </c>
      <c r="AU12" s="17">
        <v>0.34731698832025198</v>
      </c>
      <c r="AV12" s="17">
        <v>0.37498209988065501</v>
      </c>
      <c r="AW12" s="17"/>
      <c r="AX12" s="17">
        <v>0.39239846642519099</v>
      </c>
      <c r="AY12" s="17"/>
      <c r="AZ12" s="17">
        <v>0.42710820674094602</v>
      </c>
      <c r="BA12" s="17">
        <v>0.38999628923370899</v>
      </c>
      <c r="BB12" s="17">
        <v>0.33791841589168398</v>
      </c>
      <c r="BC12" s="17"/>
      <c r="BD12" s="17">
        <v>0.385499575782634</v>
      </c>
      <c r="BE12" s="17">
        <v>0.39699123619340698</v>
      </c>
    </row>
    <row r="13" spans="2:57" x14ac:dyDescent="0.35">
      <c r="B13" s="18" t="s">
        <v>103</v>
      </c>
      <c r="C13" s="17">
        <v>0.29637864667694203</v>
      </c>
      <c r="D13" s="17">
        <v>0.28809162192794002</v>
      </c>
      <c r="E13" s="17">
        <v>0.30017477074847898</v>
      </c>
      <c r="F13" s="17"/>
      <c r="G13" s="17">
        <v>0.25207252968020399</v>
      </c>
      <c r="H13" s="17">
        <v>0.29004075911982902</v>
      </c>
      <c r="I13" s="17">
        <v>0.31993246036092299</v>
      </c>
      <c r="J13" s="17">
        <v>0.317346791018702</v>
      </c>
      <c r="K13" s="17">
        <v>0.27904922986016401</v>
      </c>
      <c r="L13" s="17">
        <v>0.27593076104021302</v>
      </c>
      <c r="M13" s="17"/>
      <c r="N13" s="17">
        <v>0.32392896282674699</v>
      </c>
      <c r="O13" s="17">
        <v>0.29878711155452498</v>
      </c>
      <c r="P13" s="17">
        <v>0.23994730727918501</v>
      </c>
      <c r="Q13" s="17">
        <v>0.224756303003812</v>
      </c>
      <c r="R13" s="17"/>
      <c r="S13" s="17">
        <v>0.30833333333333302</v>
      </c>
      <c r="T13" s="17">
        <v>0.35238095238095202</v>
      </c>
      <c r="U13" s="17">
        <v>0.38235294117647101</v>
      </c>
      <c r="V13" s="17">
        <v>0.206349206349206</v>
      </c>
      <c r="W13" s="17">
        <v>0.27118644067796599</v>
      </c>
      <c r="X13" s="17">
        <v>0.253164556962025</v>
      </c>
      <c r="Y13" s="17">
        <v>0.22857142857142901</v>
      </c>
      <c r="Z13" s="17">
        <v>0.209302325581395</v>
      </c>
      <c r="AA13" s="17">
        <v>0.35555555555555601</v>
      </c>
      <c r="AB13" s="17"/>
      <c r="AC13" s="17">
        <v>0.201518519650108</v>
      </c>
      <c r="AD13" s="17">
        <v>0.35326996935257898</v>
      </c>
      <c r="AE13" s="17">
        <v>0.293162352439714</v>
      </c>
      <c r="AF13" s="17"/>
      <c r="AG13" s="17">
        <v>0.210078799491002</v>
      </c>
      <c r="AH13" s="17">
        <v>0.33544682369457002</v>
      </c>
      <c r="AI13" s="17">
        <v>0.37094411448327103</v>
      </c>
      <c r="AJ13" s="17">
        <v>0.60753097943838796</v>
      </c>
      <c r="AK13" s="17">
        <v>0.22388984138621101</v>
      </c>
      <c r="AL13" s="17"/>
      <c r="AM13" s="17">
        <v>0.192375011424258</v>
      </c>
      <c r="AN13" s="17">
        <v>0.28538533868850002</v>
      </c>
      <c r="AO13" s="17">
        <v>0.30603378145150201</v>
      </c>
      <c r="AP13" s="17">
        <v>0.316899265918479</v>
      </c>
      <c r="AQ13" s="17">
        <v>0.33927062704715899</v>
      </c>
      <c r="AR13" s="17"/>
      <c r="AS13" s="17">
        <v>0.223391590140367</v>
      </c>
      <c r="AT13" s="17">
        <v>0.35781576249205899</v>
      </c>
      <c r="AU13" s="17">
        <v>0.298188494313255</v>
      </c>
      <c r="AV13" s="17">
        <v>0.277126226764011</v>
      </c>
      <c r="AW13" s="17"/>
      <c r="AX13" s="17">
        <v>0.29775920799685501</v>
      </c>
      <c r="AY13" s="17"/>
      <c r="AZ13" s="17">
        <v>0.28887536993709401</v>
      </c>
      <c r="BA13" s="17">
        <v>0.31397352560215902</v>
      </c>
      <c r="BB13" s="17">
        <v>0.283027825622019</v>
      </c>
      <c r="BC13" s="17"/>
      <c r="BD13" s="17">
        <v>0.28994182871038099</v>
      </c>
      <c r="BE13" s="17">
        <v>0.310323333591356</v>
      </c>
    </row>
    <row r="14" spans="2:57" x14ac:dyDescent="0.35">
      <c r="B14" s="18" t="s">
        <v>81</v>
      </c>
      <c r="C14" s="17">
        <v>1.6492786314965299E-2</v>
      </c>
      <c r="D14" s="17">
        <v>1.25548083077249E-2</v>
      </c>
      <c r="E14" s="17">
        <v>1.8886282801931099E-2</v>
      </c>
      <c r="F14" s="17"/>
      <c r="G14" s="17">
        <v>1.54645831057181E-2</v>
      </c>
      <c r="H14" s="17">
        <v>1.6863527719340299E-2</v>
      </c>
      <c r="I14" s="17">
        <v>1.7716466868481801E-2</v>
      </c>
      <c r="J14" s="17">
        <v>1.67062491670373E-2</v>
      </c>
      <c r="K14" s="17">
        <v>2.0247459820764101E-2</v>
      </c>
      <c r="L14" s="17">
        <v>0</v>
      </c>
      <c r="M14" s="17"/>
      <c r="N14" s="17">
        <v>8.6840443201011107E-3</v>
      </c>
      <c r="O14" s="17">
        <v>1.78286299161231E-2</v>
      </c>
      <c r="P14" s="17">
        <v>3.0566546707841601E-2</v>
      </c>
      <c r="Q14" s="17">
        <v>3.41985542015689E-2</v>
      </c>
      <c r="R14" s="17"/>
      <c r="S14" s="17">
        <v>8.3333333333333297E-3</v>
      </c>
      <c r="T14" s="17">
        <v>2.8571428571428598E-2</v>
      </c>
      <c r="U14" s="17">
        <v>0</v>
      </c>
      <c r="V14" s="17">
        <v>3.17460317460318E-2</v>
      </c>
      <c r="W14" s="17">
        <v>1.6949152542372899E-2</v>
      </c>
      <c r="X14" s="17">
        <v>1.26582278481013E-2</v>
      </c>
      <c r="Y14" s="17">
        <v>2.8571428571428598E-2</v>
      </c>
      <c r="Z14" s="17">
        <v>0</v>
      </c>
      <c r="AA14" s="17">
        <v>1.1111111111111099E-2</v>
      </c>
      <c r="AB14" s="17"/>
      <c r="AC14" s="17">
        <v>2.38538134619064E-2</v>
      </c>
      <c r="AD14" s="17">
        <v>1.4349514850052701E-2</v>
      </c>
      <c r="AE14" s="17">
        <v>1.3923964137051799E-2</v>
      </c>
      <c r="AF14" s="17"/>
      <c r="AG14" s="17">
        <v>1.28095672514991E-2</v>
      </c>
      <c r="AH14" s="17">
        <v>1.1140738869153E-2</v>
      </c>
      <c r="AI14" s="17">
        <v>3.9822814979709201E-2</v>
      </c>
      <c r="AJ14" s="17">
        <v>0</v>
      </c>
      <c r="AK14" s="17">
        <v>2.2625617906142401E-2</v>
      </c>
      <c r="AL14" s="17"/>
      <c r="AM14" s="17">
        <v>5.7542988643856999E-2</v>
      </c>
      <c r="AN14" s="17">
        <v>3.4672532896319302E-2</v>
      </c>
      <c r="AO14" s="17">
        <v>1.4812291154023599E-2</v>
      </c>
      <c r="AP14" s="17">
        <v>0</v>
      </c>
      <c r="AQ14" s="17">
        <v>0</v>
      </c>
      <c r="AR14" s="17"/>
      <c r="AS14" s="17">
        <v>2.8753214046518899E-2</v>
      </c>
      <c r="AT14" s="17">
        <v>1.16589752664199E-2</v>
      </c>
      <c r="AU14" s="17">
        <v>2.1110658173860101E-2</v>
      </c>
      <c r="AV14" s="17">
        <v>0</v>
      </c>
      <c r="AW14" s="17"/>
      <c r="AX14" s="17">
        <v>1.31494424353782E-2</v>
      </c>
      <c r="AY14" s="17"/>
      <c r="AZ14" s="17">
        <v>2.0018949264397401E-2</v>
      </c>
      <c r="BA14" s="17">
        <v>1.9956402192903198E-2</v>
      </c>
      <c r="BB14" s="17">
        <v>9.5591816248857507E-3</v>
      </c>
      <c r="BC14" s="17"/>
      <c r="BD14" s="17">
        <v>2.7427220939912199E-2</v>
      </c>
      <c r="BE14" s="17">
        <v>7.2831979401107201E-3</v>
      </c>
    </row>
    <row r="15" spans="2:57" x14ac:dyDescent="0.35">
      <c r="B15" s="18" t="s">
        <v>109</v>
      </c>
      <c r="C15" s="21">
        <v>9.7308226200295903E-2</v>
      </c>
      <c r="D15" s="21">
        <v>0.106217826722599</v>
      </c>
      <c r="E15" s="21">
        <v>9.2525967583631102E-2</v>
      </c>
      <c r="F15" s="21"/>
      <c r="G15" s="21">
        <v>0.167614560523973</v>
      </c>
      <c r="H15" s="21">
        <v>0.11040804574203</v>
      </c>
      <c r="I15" s="21">
        <v>8.8220901859356604E-2</v>
      </c>
      <c r="J15" s="21">
        <v>8.5402677850504399E-2</v>
      </c>
      <c r="K15" s="21">
        <v>7.3759523319899004E-2</v>
      </c>
      <c r="L15" s="21">
        <v>4.20534747332902E-2</v>
      </c>
      <c r="M15" s="21"/>
      <c r="N15" s="21">
        <v>0.10795035502446899</v>
      </c>
      <c r="O15" s="21">
        <v>5.89437142378939E-2</v>
      </c>
      <c r="P15" s="21">
        <v>7.9437106113968897E-2</v>
      </c>
      <c r="Q15" s="21">
        <v>0.15507115901725699</v>
      </c>
      <c r="R15" s="21"/>
      <c r="S15" s="21">
        <v>9.1666666666666702E-2</v>
      </c>
      <c r="T15" s="21">
        <v>8.5714285714285701E-2</v>
      </c>
      <c r="U15" s="21">
        <v>2.9411764705882401E-2</v>
      </c>
      <c r="V15" s="21">
        <v>9.5238095238095205E-2</v>
      </c>
      <c r="W15" s="21">
        <v>0.13559322033898299</v>
      </c>
      <c r="X15" s="21">
        <v>0.10126582278481</v>
      </c>
      <c r="Y15" s="21">
        <v>0.128571428571429</v>
      </c>
      <c r="Z15" s="21">
        <v>0.186046511627907</v>
      </c>
      <c r="AA15" s="21">
        <v>8.8888888888888906E-2</v>
      </c>
      <c r="AB15" s="21"/>
      <c r="AC15" s="21">
        <v>0.112830703199622</v>
      </c>
      <c r="AD15" s="21">
        <v>8.0647172885896207E-2</v>
      </c>
      <c r="AE15" s="21">
        <v>0.114618394559159</v>
      </c>
      <c r="AF15" s="21"/>
      <c r="AG15" s="21">
        <v>0.100833387767997</v>
      </c>
      <c r="AH15" s="21">
        <v>7.9234786001507004E-2</v>
      </c>
      <c r="AI15" s="21">
        <v>9.8930917094632295E-2</v>
      </c>
      <c r="AJ15" s="21">
        <v>0</v>
      </c>
      <c r="AK15" s="21">
        <v>0.16398497352306801</v>
      </c>
      <c r="AL15" s="21"/>
      <c r="AM15" s="21">
        <v>0.19659406376353</v>
      </c>
      <c r="AN15" s="21">
        <v>8.1360905828259902E-2</v>
      </c>
      <c r="AO15" s="21">
        <v>8.8474568393809405E-2</v>
      </c>
      <c r="AP15" s="21">
        <v>9.7359441269695798E-2</v>
      </c>
      <c r="AQ15" s="21">
        <v>8.5932305840746306E-2</v>
      </c>
      <c r="AR15" s="21"/>
      <c r="AS15" s="21">
        <v>0.10548351445914</v>
      </c>
      <c r="AT15" s="21">
        <v>9.1365100920720102E-2</v>
      </c>
      <c r="AU15" s="21">
        <v>5.5982023216001202E-2</v>
      </c>
      <c r="AV15" s="21">
        <v>0.15534549158862901</v>
      </c>
      <c r="AW15" s="21"/>
      <c r="AX15" s="21">
        <v>0.10103156534744299</v>
      </c>
      <c r="AY15" s="21"/>
      <c r="AZ15" s="21">
        <v>9.0155008764217795E-2</v>
      </c>
      <c r="BA15" s="21">
        <v>9.0239466140998995E-2</v>
      </c>
      <c r="BB15" s="21">
        <v>0.120067087406072</v>
      </c>
      <c r="BC15" s="21"/>
      <c r="BD15" s="21">
        <v>0.11089812498802901</v>
      </c>
      <c r="BE15" s="21">
        <v>0.103746995905926</v>
      </c>
    </row>
    <row r="16" spans="2:57" x14ac:dyDescent="0.35">
      <c r="B16" s="18" t="s">
        <v>108</v>
      </c>
      <c r="C16" s="21">
        <v>0.68216695450762999</v>
      </c>
      <c r="D16" s="21">
        <v>0.67891869970427898</v>
      </c>
      <c r="E16" s="21">
        <v>0.68258285728922297</v>
      </c>
      <c r="F16" s="21"/>
      <c r="G16" s="21">
        <v>0.67553314422514099</v>
      </c>
      <c r="H16" s="21">
        <v>0.71971672988262003</v>
      </c>
      <c r="I16" s="21">
        <v>0.68824989374239198</v>
      </c>
      <c r="J16" s="21">
        <v>0.64562169830957195</v>
      </c>
      <c r="K16" s="21">
        <v>0.60486659605364901</v>
      </c>
      <c r="L16" s="21">
        <v>0.79199342840434095</v>
      </c>
      <c r="M16" s="21"/>
      <c r="N16" s="21">
        <v>0.68912247121567205</v>
      </c>
      <c r="O16" s="21">
        <v>0.70978082532319398</v>
      </c>
      <c r="P16" s="21">
        <v>0.73600806112541595</v>
      </c>
      <c r="Q16" s="21">
        <v>0.50251009172996497</v>
      </c>
      <c r="R16" s="21"/>
      <c r="S16" s="21">
        <v>0.65833333333333299</v>
      </c>
      <c r="T16" s="21">
        <v>0.67619047619047601</v>
      </c>
      <c r="U16" s="21">
        <v>0.85294117647058798</v>
      </c>
      <c r="V16" s="21">
        <v>0.682539682539683</v>
      </c>
      <c r="W16" s="21">
        <v>0.69491525423728795</v>
      </c>
      <c r="X16" s="21">
        <v>0.683544303797468</v>
      </c>
      <c r="Y16" s="21">
        <v>0.58571428571428596</v>
      </c>
      <c r="Z16" s="21">
        <v>0.62790697674418605</v>
      </c>
      <c r="AA16" s="21">
        <v>0.66666666666666696</v>
      </c>
      <c r="AB16" s="21"/>
      <c r="AC16" s="21">
        <v>0.62627140790472302</v>
      </c>
      <c r="AD16" s="21">
        <v>0.70857425590119205</v>
      </c>
      <c r="AE16" s="21">
        <v>0.67380841207794395</v>
      </c>
      <c r="AF16" s="21"/>
      <c r="AG16" s="21">
        <v>0.63243462236218095</v>
      </c>
      <c r="AH16" s="21">
        <v>0.71653871018104298</v>
      </c>
      <c r="AI16" s="21">
        <v>0.73291118648690101</v>
      </c>
      <c r="AJ16" s="21">
        <v>0.60753097943838796</v>
      </c>
      <c r="AK16" s="21">
        <v>0.65908730867677301</v>
      </c>
      <c r="AL16" s="21"/>
      <c r="AM16" s="21">
        <v>0.45285501614858298</v>
      </c>
      <c r="AN16" s="21">
        <v>0.65947291401828101</v>
      </c>
      <c r="AO16" s="21">
        <v>0.71608791394104299</v>
      </c>
      <c r="AP16" s="21">
        <v>0.70691289149110503</v>
      </c>
      <c r="AQ16" s="21">
        <v>0.74265577520714599</v>
      </c>
      <c r="AR16" s="21"/>
      <c r="AS16" s="21">
        <v>0.66416193356403797</v>
      </c>
      <c r="AT16" s="21">
        <v>0.730689273698373</v>
      </c>
      <c r="AU16" s="21">
        <v>0.64550548263350704</v>
      </c>
      <c r="AV16" s="21">
        <v>0.652108326644666</v>
      </c>
      <c r="AW16" s="21"/>
      <c r="AX16" s="21">
        <v>0.69015767442204601</v>
      </c>
      <c r="AY16" s="21"/>
      <c r="AZ16" s="21">
        <v>0.71598357667804002</v>
      </c>
      <c r="BA16" s="21">
        <v>0.70396981483586796</v>
      </c>
      <c r="BB16" s="21">
        <v>0.62094624151370303</v>
      </c>
      <c r="BC16" s="21"/>
      <c r="BD16" s="21">
        <v>0.67544140449301504</v>
      </c>
      <c r="BE16" s="21">
        <v>0.70731456978476304</v>
      </c>
    </row>
    <row r="17" spans="2:57" x14ac:dyDescent="0.35">
      <c r="B17" s="18" t="s">
        <v>110</v>
      </c>
      <c r="C17" s="22">
        <v>0.58485872830733499</v>
      </c>
      <c r="D17" s="22">
        <v>0.57270087298168004</v>
      </c>
      <c r="E17" s="22">
        <v>0.590056889705591</v>
      </c>
      <c r="F17" s="22"/>
      <c r="G17" s="22">
        <v>0.50791858370116805</v>
      </c>
      <c r="H17" s="22">
        <v>0.60930868414059003</v>
      </c>
      <c r="I17" s="22">
        <v>0.60002899188303604</v>
      </c>
      <c r="J17" s="22">
        <v>0.56021902045906802</v>
      </c>
      <c r="K17" s="22">
        <v>0.53110707273375002</v>
      </c>
      <c r="L17" s="22">
        <v>0.74993995367105104</v>
      </c>
      <c r="M17" s="22"/>
      <c r="N17" s="22">
        <v>0.58117211619120301</v>
      </c>
      <c r="O17" s="22">
        <v>0.65083711108529996</v>
      </c>
      <c r="P17" s="22">
        <v>0.65657095501144702</v>
      </c>
      <c r="Q17" s="22">
        <v>0.34743893271270798</v>
      </c>
      <c r="R17" s="22"/>
      <c r="S17" s="22">
        <v>0.56666666666666698</v>
      </c>
      <c r="T17" s="22">
        <v>0.59047619047619004</v>
      </c>
      <c r="U17" s="22">
        <v>0.82352941176470595</v>
      </c>
      <c r="V17" s="22">
        <v>0.58730158730158699</v>
      </c>
      <c r="W17" s="22">
        <v>0.55932203389830504</v>
      </c>
      <c r="X17" s="22">
        <v>0.582278481012658</v>
      </c>
      <c r="Y17" s="22">
        <v>0.45714285714285702</v>
      </c>
      <c r="Z17" s="22">
        <v>0.44186046511627902</v>
      </c>
      <c r="AA17" s="22">
        <v>0.57777777777777795</v>
      </c>
      <c r="AB17" s="22"/>
      <c r="AC17" s="22">
        <v>0.51344070470510095</v>
      </c>
      <c r="AD17" s="22">
        <v>0.62792708301529598</v>
      </c>
      <c r="AE17" s="22">
        <v>0.55919001751878505</v>
      </c>
      <c r="AF17" s="22"/>
      <c r="AG17" s="22">
        <v>0.53160123459418396</v>
      </c>
      <c r="AH17" s="22">
        <v>0.63730392417953596</v>
      </c>
      <c r="AI17" s="22">
        <v>0.63398026939226804</v>
      </c>
      <c r="AJ17" s="22">
        <v>0.60753097943838796</v>
      </c>
      <c r="AK17" s="22">
        <v>0.495102335153705</v>
      </c>
      <c r="AL17" s="22"/>
      <c r="AM17" s="22">
        <v>0.25626095238505298</v>
      </c>
      <c r="AN17" s="22">
        <v>0.57811200819002095</v>
      </c>
      <c r="AO17" s="22">
        <v>0.62761334554723403</v>
      </c>
      <c r="AP17" s="22">
        <v>0.60955345022140905</v>
      </c>
      <c r="AQ17" s="22">
        <v>0.65672346936639903</v>
      </c>
      <c r="AR17" s="22"/>
      <c r="AS17" s="22">
        <v>0.55867841910489802</v>
      </c>
      <c r="AT17" s="22">
        <v>0.63932417277765297</v>
      </c>
      <c r="AU17" s="22">
        <v>0.58952345941750595</v>
      </c>
      <c r="AV17" s="22">
        <v>0.49676283505603702</v>
      </c>
      <c r="AW17" s="22"/>
      <c r="AX17" s="22">
        <v>0.58912610907460305</v>
      </c>
      <c r="AY17" s="22"/>
      <c r="AZ17" s="22">
        <v>0.62582856791382202</v>
      </c>
      <c r="BA17" s="22">
        <v>0.61373034869486898</v>
      </c>
      <c r="BB17" s="22">
        <v>0.50087915410763095</v>
      </c>
      <c r="BC17" s="22"/>
      <c r="BD17" s="22">
        <v>0.56454327950498595</v>
      </c>
      <c r="BE17" s="22">
        <v>0.60356757387883697</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E20"/>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423</v>
      </c>
      <c r="C9" s="17">
        <v>0.38315081198849699</v>
      </c>
      <c r="D9" s="17">
        <v>0.33732918332879402</v>
      </c>
      <c r="E9" s="17">
        <v>0.411900328116381</v>
      </c>
      <c r="F9" s="17"/>
      <c r="G9" s="17">
        <v>0.35876938123992302</v>
      </c>
      <c r="H9" s="17">
        <v>0.33447586771559301</v>
      </c>
      <c r="I9" s="17">
        <v>0.339307675091226</v>
      </c>
      <c r="J9" s="17">
        <v>0.432898200463528</v>
      </c>
      <c r="K9" s="17">
        <v>0.45774260603728201</v>
      </c>
      <c r="L9" s="17">
        <v>0.53762758908003805</v>
      </c>
      <c r="M9" s="17"/>
      <c r="N9" s="17">
        <v>0.42670124604516901</v>
      </c>
      <c r="O9" s="17">
        <v>0.35526194181165799</v>
      </c>
      <c r="P9" s="17">
        <v>0.38246117340897101</v>
      </c>
      <c r="Q9" s="17">
        <v>0.25376331884232001</v>
      </c>
      <c r="R9" s="17"/>
      <c r="S9" s="17">
        <v>0.33333333333333298</v>
      </c>
      <c r="T9" s="17">
        <v>0.35238095238095202</v>
      </c>
      <c r="U9" s="17">
        <v>0.38235294117647101</v>
      </c>
      <c r="V9" s="17">
        <v>0.46031746031746001</v>
      </c>
      <c r="W9" s="17">
        <v>0.45762711864406802</v>
      </c>
      <c r="X9" s="17">
        <v>0.341772151898734</v>
      </c>
      <c r="Y9" s="17">
        <v>0.442857142857143</v>
      </c>
      <c r="Z9" s="17">
        <v>0.32558139534883701</v>
      </c>
      <c r="AA9" s="17">
        <v>0.37777777777777799</v>
      </c>
      <c r="AB9" s="17"/>
      <c r="AC9" s="17">
        <v>0.42333703491703201</v>
      </c>
      <c r="AD9" s="17">
        <v>0.39523802726871399</v>
      </c>
      <c r="AE9" s="17">
        <v>0.28581499151700301</v>
      </c>
      <c r="AF9" s="17"/>
      <c r="AG9" s="17">
        <v>0.48088453986907698</v>
      </c>
      <c r="AH9" s="17">
        <v>0.33656942332385398</v>
      </c>
      <c r="AI9" s="17">
        <v>0.34049547003368602</v>
      </c>
      <c r="AJ9" s="17">
        <v>0.39246902056161198</v>
      </c>
      <c r="AK9" s="17">
        <v>0.39241958893385098</v>
      </c>
      <c r="AL9" s="17"/>
      <c r="AM9" s="17">
        <v>0.32991244732563701</v>
      </c>
      <c r="AN9" s="17">
        <v>0.43243788982426801</v>
      </c>
      <c r="AO9" s="17">
        <v>0.36548972395503698</v>
      </c>
      <c r="AP9" s="17">
        <v>0.45008944865057399</v>
      </c>
      <c r="AQ9" s="17">
        <v>0.12879291180399899</v>
      </c>
      <c r="AR9" s="17"/>
      <c r="AS9" s="17">
        <v>0.408024675768487</v>
      </c>
      <c r="AT9" s="17">
        <v>0.37257059343608201</v>
      </c>
      <c r="AU9" s="17">
        <v>0.41890591002229599</v>
      </c>
      <c r="AV9" s="17">
        <v>0.31423398513358503</v>
      </c>
      <c r="AW9" s="17"/>
      <c r="AX9" s="17">
        <v>0.38898256976302298</v>
      </c>
      <c r="AY9" s="17"/>
      <c r="AZ9" s="17">
        <v>0.33611399161155298</v>
      </c>
      <c r="BA9" s="17">
        <v>0.33491051737292699</v>
      </c>
      <c r="BB9" s="17">
        <v>0.48866577551166601</v>
      </c>
      <c r="BC9" s="17"/>
      <c r="BD9" s="17">
        <v>0.39647387096318298</v>
      </c>
      <c r="BE9" s="17">
        <v>0.34865017021094402</v>
      </c>
    </row>
    <row r="10" spans="2:57" ht="43.5" x14ac:dyDescent="0.35">
      <c r="B10" s="18" t="s">
        <v>424</v>
      </c>
      <c r="C10" s="17">
        <v>0.12392870376288399</v>
      </c>
      <c r="D10" s="17">
        <v>0.15768072461913901</v>
      </c>
      <c r="E10" s="17">
        <v>0.104661630646375</v>
      </c>
      <c r="F10" s="17"/>
      <c r="G10" s="17">
        <v>0.144703238757737</v>
      </c>
      <c r="H10" s="17">
        <v>0.18693238652180699</v>
      </c>
      <c r="I10" s="17">
        <v>9.3916865759131093E-2</v>
      </c>
      <c r="J10" s="17">
        <v>0.122798675521591</v>
      </c>
      <c r="K10" s="17">
        <v>8.17964649152573E-2</v>
      </c>
      <c r="L10" s="17">
        <v>2.10267373666451E-2</v>
      </c>
      <c r="M10" s="17"/>
      <c r="N10" s="17">
        <v>8.7096620830858701E-2</v>
      </c>
      <c r="O10" s="17">
        <v>0.163034420766385</v>
      </c>
      <c r="P10" s="17">
        <v>0.14935240732990299</v>
      </c>
      <c r="Q10" s="17">
        <v>0.16941407589633101</v>
      </c>
      <c r="R10" s="17"/>
      <c r="S10" s="17">
        <v>0.15833333333333299</v>
      </c>
      <c r="T10" s="17">
        <v>0.133333333333333</v>
      </c>
      <c r="U10" s="17">
        <v>0.14705882352941199</v>
      </c>
      <c r="V10" s="17">
        <v>0.14285714285714299</v>
      </c>
      <c r="W10" s="17">
        <v>6.7796610169491497E-2</v>
      </c>
      <c r="X10" s="17">
        <v>0.139240506329114</v>
      </c>
      <c r="Y10" s="17">
        <v>8.5714285714285701E-2</v>
      </c>
      <c r="Z10" s="17">
        <v>0.186046511627907</v>
      </c>
      <c r="AA10" s="17">
        <v>6.6666666666666693E-2</v>
      </c>
      <c r="AB10" s="17"/>
      <c r="AC10" s="17">
        <v>0.12867919123218099</v>
      </c>
      <c r="AD10" s="17">
        <v>9.8420262302907097E-2</v>
      </c>
      <c r="AE10" s="17">
        <v>0.20358525212414999</v>
      </c>
      <c r="AF10" s="17"/>
      <c r="AG10" s="17">
        <v>0.13011353787128399</v>
      </c>
      <c r="AH10" s="17">
        <v>0.109175931400096</v>
      </c>
      <c r="AI10" s="17">
        <v>0.10088441062589</v>
      </c>
      <c r="AJ10" s="17">
        <v>0.18469483005198201</v>
      </c>
      <c r="AK10" s="17">
        <v>0.100839901970517</v>
      </c>
      <c r="AL10" s="17"/>
      <c r="AM10" s="17">
        <v>0.120058221419062</v>
      </c>
      <c r="AN10" s="17">
        <v>0.15857175058687401</v>
      </c>
      <c r="AO10" s="17">
        <v>0.117391618543517</v>
      </c>
      <c r="AP10" s="17">
        <v>8.6192517243215402E-2</v>
      </c>
      <c r="AQ10" s="17">
        <v>0.167354767132151</v>
      </c>
      <c r="AR10" s="17"/>
      <c r="AS10" s="17">
        <v>0.129722720173121</v>
      </c>
      <c r="AT10" s="17">
        <v>0.120470111266619</v>
      </c>
      <c r="AU10" s="17">
        <v>9.2340279080447493E-2</v>
      </c>
      <c r="AV10" s="17">
        <v>0.16655342802842699</v>
      </c>
      <c r="AW10" s="17"/>
      <c r="AX10" s="17">
        <v>0.127330171976024</v>
      </c>
      <c r="AY10" s="17"/>
      <c r="AZ10" s="17">
        <v>0.146404788551937</v>
      </c>
      <c r="BA10" s="17">
        <v>0.129577020475732</v>
      </c>
      <c r="BB10" s="17">
        <v>0.101644955235178</v>
      </c>
      <c r="BC10" s="17"/>
      <c r="BD10" s="17">
        <v>0.12674657490889299</v>
      </c>
      <c r="BE10" s="17">
        <v>0.141534974034637</v>
      </c>
    </row>
    <row r="11" spans="2:57" ht="29" x14ac:dyDescent="0.35">
      <c r="B11" s="18" t="s">
        <v>425</v>
      </c>
      <c r="C11" s="17">
        <v>0.114711831422841</v>
      </c>
      <c r="D11" s="17">
        <v>0.14365824773639899</v>
      </c>
      <c r="E11" s="17">
        <v>9.8227627343034904E-2</v>
      </c>
      <c r="F11" s="17"/>
      <c r="G11" s="17">
        <v>8.2077507525404395E-2</v>
      </c>
      <c r="H11" s="17">
        <v>0.124349238271209</v>
      </c>
      <c r="I11" s="17">
        <v>0.15828589645674801</v>
      </c>
      <c r="J11" s="17">
        <v>9.4659019242024398E-2</v>
      </c>
      <c r="K11" s="17">
        <v>9.5458633953050806E-2</v>
      </c>
      <c r="L11" s="17">
        <v>2.90619548603273E-2</v>
      </c>
      <c r="M11" s="17"/>
      <c r="N11" s="17">
        <v>0.10784446922694001</v>
      </c>
      <c r="O11" s="17">
        <v>0.142737134854731</v>
      </c>
      <c r="P11" s="17">
        <v>0.115163299673342</v>
      </c>
      <c r="Q11" s="17">
        <v>7.2279952094521399E-2</v>
      </c>
      <c r="R11" s="17"/>
      <c r="S11" s="17">
        <v>0.125</v>
      </c>
      <c r="T11" s="17">
        <v>8.5714285714285701E-2</v>
      </c>
      <c r="U11" s="17">
        <v>8.8235294117647106E-2</v>
      </c>
      <c r="V11" s="17">
        <v>0.11111111111111099</v>
      </c>
      <c r="W11" s="17">
        <v>6.7796610169491497E-2</v>
      </c>
      <c r="X11" s="17">
        <v>0.151898734177215</v>
      </c>
      <c r="Y11" s="17">
        <v>0.1</v>
      </c>
      <c r="Z11" s="17">
        <v>4.6511627906976702E-2</v>
      </c>
      <c r="AA11" s="17">
        <v>0.2</v>
      </c>
      <c r="AB11" s="17"/>
      <c r="AC11" s="17">
        <v>8.5737625896999806E-2</v>
      </c>
      <c r="AD11" s="17">
        <v>0.13343602706664701</v>
      </c>
      <c r="AE11" s="17">
        <v>0.10362788999264801</v>
      </c>
      <c r="AF11" s="17"/>
      <c r="AG11" s="17">
        <v>0.10229561002570201</v>
      </c>
      <c r="AH11" s="17">
        <v>0.109874393313731</v>
      </c>
      <c r="AI11" s="17">
        <v>9.47762867040257E-2</v>
      </c>
      <c r="AJ11" s="17">
        <v>0</v>
      </c>
      <c r="AK11" s="17">
        <v>8.3728752683533095E-2</v>
      </c>
      <c r="AL11" s="17"/>
      <c r="AM11" s="17">
        <v>0.196870888454796</v>
      </c>
      <c r="AN11" s="17">
        <v>8.4829641503704104E-2</v>
      </c>
      <c r="AO11" s="17">
        <v>0.10431929240190101</v>
      </c>
      <c r="AP11" s="17">
        <v>0.13108494148014899</v>
      </c>
      <c r="AQ11" s="17">
        <v>8.2646317915590101E-2</v>
      </c>
      <c r="AR11" s="17"/>
      <c r="AS11" s="17">
        <v>6.9391624728393705E-2</v>
      </c>
      <c r="AT11" s="17">
        <v>0.155331121269217</v>
      </c>
      <c r="AU11" s="17">
        <v>0.111673843741879</v>
      </c>
      <c r="AV11" s="17">
        <v>0.10287954321758</v>
      </c>
      <c r="AW11" s="17"/>
      <c r="AX11" s="17">
        <v>0.108766616335911</v>
      </c>
      <c r="AY11" s="17"/>
      <c r="AZ11" s="17">
        <v>0.117217930791884</v>
      </c>
      <c r="BA11" s="17">
        <v>0.153097608114516</v>
      </c>
      <c r="BB11" s="17">
        <v>6.2147563825973702E-2</v>
      </c>
      <c r="BC11" s="17"/>
      <c r="BD11" s="17">
        <v>9.9257548765637402E-2</v>
      </c>
      <c r="BE11" s="17">
        <v>0.137705635819665</v>
      </c>
    </row>
    <row r="12" spans="2:57" ht="29" x14ac:dyDescent="0.35">
      <c r="B12" s="18" t="s">
        <v>426</v>
      </c>
      <c r="C12" s="17">
        <v>5.8359007183801603E-2</v>
      </c>
      <c r="D12" s="17">
        <v>8.6615627788235894E-2</v>
      </c>
      <c r="E12" s="17">
        <v>4.2015511456731901E-2</v>
      </c>
      <c r="F12" s="17"/>
      <c r="G12" s="17">
        <v>0.10951931277900601</v>
      </c>
      <c r="H12" s="17">
        <v>7.9800743935682802E-2</v>
      </c>
      <c r="I12" s="17">
        <v>6.8183619484071797E-2</v>
      </c>
      <c r="J12" s="17">
        <v>2.78050816807494E-2</v>
      </c>
      <c r="K12" s="17">
        <v>2.1032112855098602E-2</v>
      </c>
      <c r="L12" s="17">
        <v>0</v>
      </c>
      <c r="M12" s="17"/>
      <c r="N12" s="17">
        <v>5.9701826268713599E-2</v>
      </c>
      <c r="O12" s="17">
        <v>3.9818190052418198E-2</v>
      </c>
      <c r="P12" s="17">
        <v>8.9746093022952694E-2</v>
      </c>
      <c r="Q12" s="17">
        <v>5.6137249349745198E-2</v>
      </c>
      <c r="R12" s="17"/>
      <c r="S12" s="17">
        <v>0.116666666666667</v>
      </c>
      <c r="T12" s="17">
        <v>4.7619047619047603E-2</v>
      </c>
      <c r="U12" s="17">
        <v>5.8823529411764698E-2</v>
      </c>
      <c r="V12" s="17">
        <v>1.58730158730159E-2</v>
      </c>
      <c r="W12" s="17">
        <v>5.0847457627118599E-2</v>
      </c>
      <c r="X12" s="17">
        <v>7.5949367088607597E-2</v>
      </c>
      <c r="Y12" s="17">
        <v>7.1428571428571397E-2</v>
      </c>
      <c r="Z12" s="17">
        <v>4.6511627906976702E-2</v>
      </c>
      <c r="AA12" s="17">
        <v>2.2222222222222199E-2</v>
      </c>
      <c r="AB12" s="17"/>
      <c r="AC12" s="17">
        <v>5.7963752621475698E-2</v>
      </c>
      <c r="AD12" s="17">
        <v>6.0989571374940703E-2</v>
      </c>
      <c r="AE12" s="17">
        <v>3.88544748589204E-2</v>
      </c>
      <c r="AF12" s="17"/>
      <c r="AG12" s="17">
        <v>6.4759992413214104E-2</v>
      </c>
      <c r="AH12" s="17">
        <v>6.6609756957547603E-2</v>
      </c>
      <c r="AI12" s="17">
        <v>5.57739390074449E-2</v>
      </c>
      <c r="AJ12" s="17">
        <v>0</v>
      </c>
      <c r="AK12" s="17">
        <v>2.2625617906142401E-2</v>
      </c>
      <c r="AL12" s="17"/>
      <c r="AM12" s="17">
        <v>1.6615324953927101E-2</v>
      </c>
      <c r="AN12" s="17">
        <v>6.5468001010353702E-2</v>
      </c>
      <c r="AO12" s="17">
        <v>6.0620093173691297E-2</v>
      </c>
      <c r="AP12" s="17">
        <v>5.8147970806629E-2</v>
      </c>
      <c r="AQ12" s="17">
        <v>0.16908256471923599</v>
      </c>
      <c r="AR12" s="17"/>
      <c r="AS12" s="17">
        <v>4.8925206887002901E-2</v>
      </c>
      <c r="AT12" s="17">
        <v>6.3880184746336305E-2</v>
      </c>
      <c r="AU12" s="17">
        <v>1.2671417044240201E-2</v>
      </c>
      <c r="AV12" s="17">
        <v>0.12634696668390699</v>
      </c>
      <c r="AW12" s="17"/>
      <c r="AX12" s="17">
        <v>5.5909832894588798E-2</v>
      </c>
      <c r="AY12" s="17"/>
      <c r="AZ12" s="17">
        <v>6.2205877040470897E-2</v>
      </c>
      <c r="BA12" s="17">
        <v>8.1102156247217103E-2</v>
      </c>
      <c r="BB12" s="17">
        <v>2.4701085159989498E-2</v>
      </c>
      <c r="BC12" s="17"/>
      <c r="BD12" s="17">
        <v>4.2240387742396003E-2</v>
      </c>
      <c r="BE12" s="17">
        <v>8.1856473304909402E-2</v>
      </c>
    </row>
    <row r="13" spans="2:57" ht="87" x14ac:dyDescent="0.35">
      <c r="B13" s="18" t="s">
        <v>427</v>
      </c>
      <c r="C13" s="17">
        <v>0.29048522439920199</v>
      </c>
      <c r="D13" s="17">
        <v>0.26299138051091497</v>
      </c>
      <c r="E13" s="17">
        <v>0.30331846374677601</v>
      </c>
      <c r="F13" s="17"/>
      <c r="G13" s="17">
        <v>0.27509918796622002</v>
      </c>
      <c r="H13" s="17">
        <v>0.248636705162608</v>
      </c>
      <c r="I13" s="17">
        <v>0.30769781127294399</v>
      </c>
      <c r="J13" s="17">
        <v>0.28220731660166498</v>
      </c>
      <c r="K13" s="17">
        <v>0.32559085716291197</v>
      </c>
      <c r="L13" s="17">
        <v>0.38528480383817898</v>
      </c>
      <c r="M13" s="17"/>
      <c r="N13" s="17">
        <v>0.30472350712239099</v>
      </c>
      <c r="O13" s="17">
        <v>0.26991288392819901</v>
      </c>
      <c r="P13" s="17">
        <v>0.23484353981606501</v>
      </c>
      <c r="Q13" s="17">
        <v>0.33436724603380802</v>
      </c>
      <c r="R13" s="17"/>
      <c r="S13" s="17">
        <v>0.22500000000000001</v>
      </c>
      <c r="T13" s="17">
        <v>0.35238095238095202</v>
      </c>
      <c r="U13" s="17">
        <v>0.32352941176470601</v>
      </c>
      <c r="V13" s="17">
        <v>0.26984126984126999</v>
      </c>
      <c r="W13" s="17">
        <v>0.305084745762712</v>
      </c>
      <c r="X13" s="17">
        <v>0.265822784810127</v>
      </c>
      <c r="Y13" s="17">
        <v>0.27142857142857102</v>
      </c>
      <c r="Z13" s="17">
        <v>0.372093023255814</v>
      </c>
      <c r="AA13" s="17">
        <v>0.27777777777777801</v>
      </c>
      <c r="AB13" s="17"/>
      <c r="AC13" s="17">
        <v>0.26882716810305901</v>
      </c>
      <c r="AD13" s="17">
        <v>0.290559618128166</v>
      </c>
      <c r="AE13" s="17">
        <v>0.32989095292731702</v>
      </c>
      <c r="AF13" s="17"/>
      <c r="AG13" s="17">
        <v>0.20443989339222901</v>
      </c>
      <c r="AH13" s="17">
        <v>0.34129415491736798</v>
      </c>
      <c r="AI13" s="17">
        <v>0.40806989362895302</v>
      </c>
      <c r="AJ13" s="17">
        <v>0.21919825984191299</v>
      </c>
      <c r="AK13" s="17">
        <v>0.35869634254926902</v>
      </c>
      <c r="AL13" s="17"/>
      <c r="AM13" s="17">
        <v>0.233550033994984</v>
      </c>
      <c r="AN13" s="17">
        <v>0.21228969904509901</v>
      </c>
      <c r="AO13" s="17">
        <v>0.33312452406936999</v>
      </c>
      <c r="AP13" s="17">
        <v>0.268996907967679</v>
      </c>
      <c r="AQ13" s="17">
        <v>0.41281604332282901</v>
      </c>
      <c r="AR13" s="17"/>
      <c r="AS13" s="17">
        <v>0.30108672391409902</v>
      </c>
      <c r="AT13" s="17">
        <v>0.27179217467740002</v>
      </c>
      <c r="AU13" s="17">
        <v>0.30866895631427799</v>
      </c>
      <c r="AV13" s="17">
        <v>0.28998607693650102</v>
      </c>
      <c r="AW13" s="17"/>
      <c r="AX13" s="17">
        <v>0.29611807945646401</v>
      </c>
      <c r="AY13" s="17"/>
      <c r="AZ13" s="17">
        <v>0.288106637685972</v>
      </c>
      <c r="BA13" s="17">
        <v>0.27532108498827601</v>
      </c>
      <c r="BB13" s="17">
        <v>0.31309102757371399</v>
      </c>
      <c r="BC13" s="17"/>
      <c r="BD13" s="17">
        <v>0.29582349686245701</v>
      </c>
      <c r="BE13" s="17">
        <v>0.28364607215586801</v>
      </c>
    </row>
    <row r="14" spans="2:57" x14ac:dyDescent="0.35">
      <c r="B14" s="18" t="s">
        <v>168</v>
      </c>
      <c r="C14" s="17">
        <v>8.4781245615199504E-3</v>
      </c>
      <c r="D14" s="17">
        <v>0</v>
      </c>
      <c r="E14" s="17">
        <v>1.35040252620191E-2</v>
      </c>
      <c r="F14" s="17"/>
      <c r="G14" s="17">
        <v>0</v>
      </c>
      <c r="H14" s="17">
        <v>1.0104975246788699E-2</v>
      </c>
      <c r="I14" s="17">
        <v>1.1510178578795299E-2</v>
      </c>
      <c r="J14" s="17">
        <v>1.5829482437589401E-2</v>
      </c>
      <c r="K14" s="17">
        <v>0</v>
      </c>
      <c r="L14" s="17">
        <v>0</v>
      </c>
      <c r="M14" s="17"/>
      <c r="N14" s="17">
        <v>2.8489344308996502E-3</v>
      </c>
      <c r="O14" s="17">
        <v>1.15589024459649E-2</v>
      </c>
      <c r="P14" s="17">
        <v>9.3026052408202407E-3</v>
      </c>
      <c r="Q14" s="17">
        <v>2.9458406267969799E-2</v>
      </c>
      <c r="R14" s="17"/>
      <c r="S14" s="17">
        <v>8.3333333333333297E-3</v>
      </c>
      <c r="T14" s="17">
        <v>9.5238095238095195E-3</v>
      </c>
      <c r="U14" s="17">
        <v>0</v>
      </c>
      <c r="V14" s="17">
        <v>0</v>
      </c>
      <c r="W14" s="17">
        <v>0</v>
      </c>
      <c r="X14" s="17">
        <v>1.26582278481013E-2</v>
      </c>
      <c r="Y14" s="17">
        <v>1.4285714285714299E-2</v>
      </c>
      <c r="Z14" s="17">
        <v>0</v>
      </c>
      <c r="AA14" s="17">
        <v>2.2222222222222199E-2</v>
      </c>
      <c r="AB14" s="17"/>
      <c r="AC14" s="17">
        <v>8.7129264602002505E-3</v>
      </c>
      <c r="AD14" s="17">
        <v>5.2951600925298797E-3</v>
      </c>
      <c r="AE14" s="17">
        <v>1.3923964137051799E-2</v>
      </c>
      <c r="AF14" s="17"/>
      <c r="AG14" s="17">
        <v>0</v>
      </c>
      <c r="AH14" s="17">
        <v>1.34352087152254E-2</v>
      </c>
      <c r="AI14" s="17">
        <v>0</v>
      </c>
      <c r="AJ14" s="17">
        <v>0</v>
      </c>
      <c r="AK14" s="17">
        <v>2.2625617906142401E-2</v>
      </c>
      <c r="AL14" s="17"/>
      <c r="AM14" s="17">
        <v>3.5019992595200201E-2</v>
      </c>
      <c r="AN14" s="17">
        <v>0</v>
      </c>
      <c r="AO14" s="17">
        <v>7.2755038661007302E-3</v>
      </c>
      <c r="AP14" s="17">
        <v>5.4882138517537097E-3</v>
      </c>
      <c r="AQ14" s="17">
        <v>0</v>
      </c>
      <c r="AR14" s="17"/>
      <c r="AS14" s="17">
        <v>1.11862799745249E-2</v>
      </c>
      <c r="AT14" s="17">
        <v>4.0055881533844701E-3</v>
      </c>
      <c r="AU14" s="17">
        <v>1.8538102903765199E-2</v>
      </c>
      <c r="AV14" s="17">
        <v>0</v>
      </c>
      <c r="AW14" s="17"/>
      <c r="AX14" s="17">
        <v>5.3149069728705197E-3</v>
      </c>
      <c r="AY14" s="17"/>
      <c r="AZ14" s="17">
        <v>1.82372339507905E-2</v>
      </c>
      <c r="BA14" s="17">
        <v>7.5981250225647797E-3</v>
      </c>
      <c r="BB14" s="17">
        <v>0</v>
      </c>
      <c r="BC14" s="17"/>
      <c r="BD14" s="17">
        <v>1.01167604273605E-2</v>
      </c>
      <c r="BE14" s="17">
        <v>3.18177442666666E-3</v>
      </c>
    </row>
    <row r="15" spans="2:57" x14ac:dyDescent="0.35">
      <c r="B15" s="18" t="s">
        <v>81</v>
      </c>
      <c r="C15" s="19">
        <v>2.08862966812551E-2</v>
      </c>
      <c r="D15" s="19">
        <v>1.17248360165172E-2</v>
      </c>
      <c r="E15" s="19">
        <v>2.6372413428683399E-2</v>
      </c>
      <c r="F15" s="19"/>
      <c r="G15" s="19">
        <v>2.98313717317093E-2</v>
      </c>
      <c r="H15" s="19">
        <v>1.5700083146310901E-2</v>
      </c>
      <c r="I15" s="19">
        <v>2.1097953357083601E-2</v>
      </c>
      <c r="J15" s="19">
        <v>2.3802224052853201E-2</v>
      </c>
      <c r="K15" s="19">
        <v>1.83793250763995E-2</v>
      </c>
      <c r="L15" s="19">
        <v>2.6998914854810301E-2</v>
      </c>
      <c r="M15" s="19"/>
      <c r="N15" s="19">
        <v>1.1083396075028199E-2</v>
      </c>
      <c r="O15" s="19">
        <v>1.7676526140643901E-2</v>
      </c>
      <c r="P15" s="19">
        <v>1.9130881507947201E-2</v>
      </c>
      <c r="Q15" s="19">
        <v>8.4579751515304696E-2</v>
      </c>
      <c r="R15" s="19"/>
      <c r="S15" s="19">
        <v>3.3333333333333298E-2</v>
      </c>
      <c r="T15" s="19">
        <v>1.9047619047619001E-2</v>
      </c>
      <c r="U15" s="19">
        <v>0</v>
      </c>
      <c r="V15" s="19">
        <v>0</v>
      </c>
      <c r="W15" s="19">
        <v>5.0847457627118599E-2</v>
      </c>
      <c r="X15" s="19">
        <v>1.26582278481013E-2</v>
      </c>
      <c r="Y15" s="19">
        <v>1.4285714285714299E-2</v>
      </c>
      <c r="Z15" s="19">
        <v>2.32558139534884E-2</v>
      </c>
      <c r="AA15" s="19">
        <v>3.3333333333333298E-2</v>
      </c>
      <c r="AB15" s="19"/>
      <c r="AC15" s="19">
        <v>2.6742300769051999E-2</v>
      </c>
      <c r="AD15" s="19">
        <v>1.6061333766095601E-2</v>
      </c>
      <c r="AE15" s="19">
        <v>2.4302474442909901E-2</v>
      </c>
      <c r="AF15" s="19"/>
      <c r="AG15" s="19">
        <v>1.75064264284947E-2</v>
      </c>
      <c r="AH15" s="19">
        <v>2.3041131372178301E-2</v>
      </c>
      <c r="AI15" s="19">
        <v>0</v>
      </c>
      <c r="AJ15" s="19">
        <v>0.20363788954449299</v>
      </c>
      <c r="AK15" s="19">
        <v>1.9064178050545898E-2</v>
      </c>
      <c r="AL15" s="19"/>
      <c r="AM15" s="19">
        <v>6.79730912563936E-2</v>
      </c>
      <c r="AN15" s="19">
        <v>4.6403018029701003E-2</v>
      </c>
      <c r="AO15" s="19">
        <v>1.17792439903828E-2</v>
      </c>
      <c r="AP15" s="19">
        <v>0</v>
      </c>
      <c r="AQ15" s="19">
        <v>3.9307395106195298E-2</v>
      </c>
      <c r="AR15" s="19"/>
      <c r="AS15" s="19">
        <v>3.16627685543713E-2</v>
      </c>
      <c r="AT15" s="19">
        <v>1.1950226450961001E-2</v>
      </c>
      <c r="AU15" s="19">
        <v>3.7201490893093103E-2</v>
      </c>
      <c r="AV15" s="19">
        <v>0</v>
      </c>
      <c r="AW15" s="19"/>
      <c r="AX15" s="19">
        <v>1.75778226011188E-2</v>
      </c>
      <c r="AY15" s="19"/>
      <c r="AZ15" s="19">
        <v>3.17135403673931E-2</v>
      </c>
      <c r="BA15" s="19">
        <v>1.8393487778767301E-2</v>
      </c>
      <c r="BB15" s="19">
        <v>9.7495926934779292E-3</v>
      </c>
      <c r="BC15" s="19"/>
      <c r="BD15" s="19">
        <v>2.9341360330073001E-2</v>
      </c>
      <c r="BE15" s="19">
        <v>3.42490004730896E-3</v>
      </c>
    </row>
    <row r="16" spans="2:5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F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432</v>
      </c>
      <c r="E2" s="28"/>
      <c r="F2" s="28"/>
    </row>
    <row r="6" spans="2:6" ht="50" customHeight="1" x14ac:dyDescent="0.35">
      <c r="B6" s="20" t="s">
        <v>15</v>
      </c>
      <c r="C6" s="20" t="s">
        <v>429</v>
      </c>
      <c r="D6" s="20" t="s">
        <v>430</v>
      </c>
      <c r="E6" s="20" t="s">
        <v>431</v>
      </c>
    </row>
    <row r="7" spans="2:6" x14ac:dyDescent="0.35">
      <c r="B7" s="18" t="s">
        <v>119</v>
      </c>
      <c r="C7" s="17">
        <v>6.8768095627141701E-2</v>
      </c>
      <c r="D7" s="17">
        <v>3.2389275417916898E-2</v>
      </c>
      <c r="E7" s="17">
        <v>8.8605076202924404E-2</v>
      </c>
    </row>
    <row r="8" spans="2:6" x14ac:dyDescent="0.35">
      <c r="B8" s="18" t="s">
        <v>120</v>
      </c>
      <c r="C8" s="17">
        <v>0.13629783417705499</v>
      </c>
      <c r="D8" s="17">
        <v>0.120905301913616</v>
      </c>
      <c r="E8" s="17">
        <v>0.282979771264109</v>
      </c>
    </row>
    <row r="9" spans="2:6" x14ac:dyDescent="0.35">
      <c r="B9" s="18" t="s">
        <v>121</v>
      </c>
      <c r="C9" s="17">
        <v>0.154225361518114</v>
      </c>
      <c r="D9" s="17">
        <v>0.12517411245853499</v>
      </c>
      <c r="E9" s="17">
        <v>0.17201462395028</v>
      </c>
    </row>
    <row r="10" spans="2:6" x14ac:dyDescent="0.35">
      <c r="B10" s="18" t="s">
        <v>122</v>
      </c>
      <c r="C10" s="17">
        <v>0.34697619979170102</v>
      </c>
      <c r="D10" s="17">
        <v>0.34312253565609202</v>
      </c>
      <c r="E10" s="17">
        <v>0.276612229134996</v>
      </c>
    </row>
    <row r="11" spans="2:6" x14ac:dyDescent="0.35">
      <c r="B11" s="18" t="s">
        <v>123</v>
      </c>
      <c r="C11" s="17">
        <v>0.29373250888598901</v>
      </c>
      <c r="D11" s="17">
        <v>0.37840877455383898</v>
      </c>
      <c r="E11" s="17">
        <v>0.17978829944769001</v>
      </c>
    </row>
    <row r="12" spans="2:6" x14ac:dyDescent="0.35">
      <c r="B12" s="16"/>
      <c r="C12" s="16"/>
      <c r="D12" s="16"/>
      <c r="E12" s="16"/>
    </row>
    <row r="13" spans="2:6" x14ac:dyDescent="0.35">
      <c r="B13" t="s">
        <v>86</v>
      </c>
    </row>
    <row r="14" spans="2:6" x14ac:dyDescent="0.35">
      <c r="B14" t="s">
        <v>87</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6.8768095627141701E-2</v>
      </c>
      <c r="D9" s="17">
        <v>7.0638239339969294E-2</v>
      </c>
      <c r="E9" s="17">
        <v>6.7991592550893001E-2</v>
      </c>
      <c r="F9" s="17"/>
      <c r="G9" s="17">
        <v>0.11275952840629</v>
      </c>
      <c r="H9" s="17">
        <v>7.9957514482726505E-2</v>
      </c>
      <c r="I9" s="17">
        <v>6.9827445388271597E-2</v>
      </c>
      <c r="J9" s="17">
        <v>4.9977457906403101E-2</v>
      </c>
      <c r="K9" s="17">
        <v>4.1853462238557702E-2</v>
      </c>
      <c r="L9" s="17">
        <v>5.4295807484920001E-2</v>
      </c>
      <c r="M9" s="17"/>
      <c r="N9" s="17">
        <v>6.1603356823092301E-2</v>
      </c>
      <c r="O9" s="17">
        <v>0.10054723155591801</v>
      </c>
      <c r="P9" s="17">
        <v>4.2461224810321697E-2</v>
      </c>
      <c r="Q9" s="17">
        <v>5.4947622548197801E-2</v>
      </c>
      <c r="R9" s="17"/>
      <c r="S9" s="17">
        <v>0.05</v>
      </c>
      <c r="T9" s="17">
        <v>8.5714285714285701E-2</v>
      </c>
      <c r="U9" s="17">
        <v>8.8235294117647106E-2</v>
      </c>
      <c r="V9" s="17">
        <v>9.5238095238095205E-2</v>
      </c>
      <c r="W9" s="17">
        <v>5.0847457627118599E-2</v>
      </c>
      <c r="X9" s="17">
        <v>6.3291139240506306E-2</v>
      </c>
      <c r="Y9" s="17">
        <v>0.1</v>
      </c>
      <c r="Z9" s="17">
        <v>4.6511627906976702E-2</v>
      </c>
      <c r="AA9" s="17">
        <v>3.3333333333333298E-2</v>
      </c>
      <c r="AB9" s="17"/>
      <c r="AC9" s="17">
        <v>6.6984704774532902E-2</v>
      </c>
      <c r="AD9" s="17">
        <v>5.0441054480204701E-2</v>
      </c>
      <c r="AE9" s="17">
        <v>0.11302616854606</v>
      </c>
      <c r="AF9" s="17"/>
      <c r="AG9" s="17">
        <v>6.4198701879842598E-2</v>
      </c>
      <c r="AH9" s="17">
        <v>6.6152808997384294E-2</v>
      </c>
      <c r="AI9" s="17">
        <v>8.8390011161965307E-2</v>
      </c>
      <c r="AJ9" s="17">
        <v>0</v>
      </c>
      <c r="AK9" s="17">
        <v>8.3379591913376599E-2</v>
      </c>
      <c r="AL9" s="17"/>
      <c r="AM9" s="17">
        <v>6.5274876092935294E-2</v>
      </c>
      <c r="AN9" s="17">
        <v>4.2876279237740997E-2</v>
      </c>
      <c r="AO9" s="17">
        <v>5.5943352750604199E-2</v>
      </c>
      <c r="AP9" s="17">
        <v>9.1339577617382206E-2</v>
      </c>
      <c r="AQ9" s="17">
        <v>5.2553843273850799E-2</v>
      </c>
      <c r="AR9" s="17"/>
      <c r="AS9" s="17">
        <v>6.2710471261705605E-2</v>
      </c>
      <c r="AT9" s="17">
        <v>3.2139374495850803E-2</v>
      </c>
      <c r="AU9" s="17">
        <v>6.95866671915433E-2</v>
      </c>
      <c r="AV9" s="17">
        <v>0.163404194505125</v>
      </c>
      <c r="AW9" s="17"/>
      <c r="AX9" s="17">
        <v>5.8166689970416997E-2</v>
      </c>
      <c r="AY9" s="17"/>
      <c r="AZ9" s="17">
        <v>9.5530438920722494E-2</v>
      </c>
      <c r="BA9" s="17">
        <v>5.8009832680034699E-2</v>
      </c>
      <c r="BB9" s="17">
        <v>5.9024952287104297E-2</v>
      </c>
      <c r="BC9" s="17"/>
      <c r="BD9" s="17">
        <v>7.7646226285577297E-2</v>
      </c>
      <c r="BE9" s="17">
        <v>7.8463937052447197E-2</v>
      </c>
    </row>
    <row r="10" spans="2:57" x14ac:dyDescent="0.35">
      <c r="B10" s="18" t="s">
        <v>120</v>
      </c>
      <c r="C10" s="17">
        <v>0.13629783417705499</v>
      </c>
      <c r="D10" s="17">
        <v>0.18269898846954599</v>
      </c>
      <c r="E10" s="17">
        <v>0.107178819558765</v>
      </c>
      <c r="F10" s="17"/>
      <c r="G10" s="17">
        <v>0.334824421874514</v>
      </c>
      <c r="H10" s="17">
        <v>0.206459554175981</v>
      </c>
      <c r="I10" s="17">
        <v>9.1944199905568402E-2</v>
      </c>
      <c r="J10" s="17">
        <v>7.1766535559147498E-2</v>
      </c>
      <c r="K10" s="17">
        <v>6.0115132058675802E-2</v>
      </c>
      <c r="L10" s="17">
        <v>2.50357909310133E-2</v>
      </c>
      <c r="M10" s="17"/>
      <c r="N10" s="17">
        <v>0.12304629546389501</v>
      </c>
      <c r="O10" s="17">
        <v>0.12976863364107699</v>
      </c>
      <c r="P10" s="17">
        <v>0.15496416481878</v>
      </c>
      <c r="Q10" s="17">
        <v>0.20414742484770701</v>
      </c>
      <c r="R10" s="17"/>
      <c r="S10" s="17">
        <v>0.15</v>
      </c>
      <c r="T10" s="17">
        <v>0.15238095238095201</v>
      </c>
      <c r="U10" s="17">
        <v>0.11764705882352899</v>
      </c>
      <c r="V10" s="17">
        <v>4.7619047619047603E-2</v>
      </c>
      <c r="W10" s="17">
        <v>0.11864406779661001</v>
      </c>
      <c r="X10" s="17">
        <v>0.215189873417722</v>
      </c>
      <c r="Y10" s="17">
        <v>0.14285714285714299</v>
      </c>
      <c r="Z10" s="17">
        <v>0.162790697674419</v>
      </c>
      <c r="AA10" s="17">
        <v>0.122222222222222</v>
      </c>
      <c r="AB10" s="17"/>
      <c r="AC10" s="17">
        <v>0.11927348329993601</v>
      </c>
      <c r="AD10" s="17">
        <v>0.13122756504685701</v>
      </c>
      <c r="AE10" s="17">
        <v>0.14054763268828899</v>
      </c>
      <c r="AF10" s="17"/>
      <c r="AG10" s="17">
        <v>0.12077235295363099</v>
      </c>
      <c r="AH10" s="17">
        <v>0.14831183928682201</v>
      </c>
      <c r="AI10" s="17">
        <v>0.15511508974364099</v>
      </c>
      <c r="AJ10" s="17">
        <v>0</v>
      </c>
      <c r="AK10" s="17">
        <v>0.10314209150423501</v>
      </c>
      <c r="AL10" s="17"/>
      <c r="AM10" s="17">
        <v>0.100989465849468</v>
      </c>
      <c r="AN10" s="17">
        <v>0.14505925165800199</v>
      </c>
      <c r="AO10" s="17">
        <v>0.120984577983918</v>
      </c>
      <c r="AP10" s="17">
        <v>0.15178584978082801</v>
      </c>
      <c r="AQ10" s="17">
        <v>0.20838995982543199</v>
      </c>
      <c r="AR10" s="17"/>
      <c r="AS10" s="17">
        <v>0.12666162892470201</v>
      </c>
      <c r="AT10" s="17">
        <v>0.161426868669268</v>
      </c>
      <c r="AU10" s="17">
        <v>0.10524540104111201</v>
      </c>
      <c r="AV10" s="17">
        <v>0.13830766933591199</v>
      </c>
      <c r="AW10" s="17"/>
      <c r="AX10" s="17">
        <v>0.13763115478941201</v>
      </c>
      <c r="AY10" s="17"/>
      <c r="AZ10" s="17">
        <v>0.19366001899245799</v>
      </c>
      <c r="BA10" s="17">
        <v>0.18120118584652301</v>
      </c>
      <c r="BB10" s="17">
        <v>2.46821123008251E-2</v>
      </c>
      <c r="BC10" s="17"/>
      <c r="BD10" s="17">
        <v>0.13923707100855101</v>
      </c>
      <c r="BE10" s="17">
        <v>0.147065122543242</v>
      </c>
    </row>
    <row r="11" spans="2:57" x14ac:dyDescent="0.35">
      <c r="B11" s="18" t="s">
        <v>121</v>
      </c>
      <c r="C11" s="17">
        <v>0.154225361518114</v>
      </c>
      <c r="D11" s="17">
        <v>0.16985650740816099</v>
      </c>
      <c r="E11" s="17">
        <v>0.14575773859580099</v>
      </c>
      <c r="F11" s="17"/>
      <c r="G11" s="17">
        <v>0.12101757642661699</v>
      </c>
      <c r="H11" s="17">
        <v>0.19683730458016899</v>
      </c>
      <c r="I11" s="17">
        <v>0.143597130115628</v>
      </c>
      <c r="J11" s="17">
        <v>0.14044760036118201</v>
      </c>
      <c r="K11" s="17">
        <v>0.124567236390243</v>
      </c>
      <c r="L11" s="17">
        <v>0.1710977743706</v>
      </c>
      <c r="M11" s="17"/>
      <c r="N11" s="17">
        <v>0.132689506791933</v>
      </c>
      <c r="O11" s="17">
        <v>0.17344533464600601</v>
      </c>
      <c r="P11" s="17">
        <v>0.19216838893426599</v>
      </c>
      <c r="Q11" s="17">
        <v>0.14655073461433299</v>
      </c>
      <c r="R11" s="17"/>
      <c r="S11" s="17">
        <v>0.141666666666667</v>
      </c>
      <c r="T11" s="17">
        <v>0.14285714285714299</v>
      </c>
      <c r="U11" s="17">
        <v>0.20588235294117599</v>
      </c>
      <c r="V11" s="17">
        <v>0.17460317460317501</v>
      </c>
      <c r="W11" s="17">
        <v>0.152542372881356</v>
      </c>
      <c r="X11" s="17">
        <v>0.151898734177215</v>
      </c>
      <c r="Y11" s="17">
        <v>0.114285714285714</v>
      </c>
      <c r="Z11" s="17">
        <v>0.162790697674419</v>
      </c>
      <c r="AA11" s="17">
        <v>0.155555555555556</v>
      </c>
      <c r="AB11" s="17"/>
      <c r="AC11" s="17">
        <v>0.143058172537362</v>
      </c>
      <c r="AD11" s="17">
        <v>0.17011318259421601</v>
      </c>
      <c r="AE11" s="17">
        <v>0.15238464999870499</v>
      </c>
      <c r="AF11" s="17"/>
      <c r="AG11" s="17">
        <v>0.106498870771722</v>
      </c>
      <c r="AH11" s="17">
        <v>0.17247028715557</v>
      </c>
      <c r="AI11" s="17">
        <v>0.16778683341727499</v>
      </c>
      <c r="AJ11" s="17">
        <v>0.20363788954449299</v>
      </c>
      <c r="AK11" s="17">
        <v>0.16655195891397301</v>
      </c>
      <c r="AL11" s="17"/>
      <c r="AM11" s="17">
        <v>0.23465957010285499</v>
      </c>
      <c r="AN11" s="17">
        <v>0.19957821861470301</v>
      </c>
      <c r="AO11" s="17">
        <v>0.152859196534154</v>
      </c>
      <c r="AP11" s="17">
        <v>0.115628685021694</v>
      </c>
      <c r="AQ11" s="17">
        <v>0.142543300934554</v>
      </c>
      <c r="AR11" s="17"/>
      <c r="AS11" s="17">
        <v>0.14481254201077301</v>
      </c>
      <c r="AT11" s="17">
        <v>0.152885724852939</v>
      </c>
      <c r="AU11" s="17">
        <v>0.17197055563654401</v>
      </c>
      <c r="AV11" s="17">
        <v>0.148587774072024</v>
      </c>
      <c r="AW11" s="17"/>
      <c r="AX11" s="17">
        <v>0.15837510062655499</v>
      </c>
      <c r="AY11" s="17"/>
      <c r="AZ11" s="17">
        <v>0.158085416408518</v>
      </c>
      <c r="BA11" s="17">
        <v>0.18616115966767899</v>
      </c>
      <c r="BB11" s="17">
        <v>0.102248255816767</v>
      </c>
      <c r="BC11" s="17"/>
      <c r="BD11" s="17">
        <v>0.140655418737031</v>
      </c>
      <c r="BE11" s="17">
        <v>0.160677588375709</v>
      </c>
    </row>
    <row r="12" spans="2:57" x14ac:dyDescent="0.35">
      <c r="B12" s="18" t="s">
        <v>122</v>
      </c>
      <c r="C12" s="17">
        <v>0.34697619979170102</v>
      </c>
      <c r="D12" s="17">
        <v>0.31275987884496398</v>
      </c>
      <c r="E12" s="17">
        <v>0.36649964999818802</v>
      </c>
      <c r="F12" s="17"/>
      <c r="G12" s="17">
        <v>0.28955127618937798</v>
      </c>
      <c r="H12" s="17">
        <v>0.36014756936665898</v>
      </c>
      <c r="I12" s="17">
        <v>0.39247422853494501</v>
      </c>
      <c r="J12" s="17">
        <v>0.33323994231781701</v>
      </c>
      <c r="K12" s="17">
        <v>0.30580498292237701</v>
      </c>
      <c r="L12" s="17">
        <v>0.31773266323952098</v>
      </c>
      <c r="M12" s="17"/>
      <c r="N12" s="17">
        <v>0.31783528484505602</v>
      </c>
      <c r="O12" s="17">
        <v>0.37922467933419501</v>
      </c>
      <c r="P12" s="17">
        <v>0.38138177588023398</v>
      </c>
      <c r="Q12" s="17">
        <v>0.37174255197662198</v>
      </c>
      <c r="R12" s="17"/>
      <c r="S12" s="17">
        <v>0.43333333333333302</v>
      </c>
      <c r="T12" s="17">
        <v>0.32380952380952399</v>
      </c>
      <c r="U12" s="17">
        <v>0.29411764705882398</v>
      </c>
      <c r="V12" s="17">
        <v>0.365079365079365</v>
      </c>
      <c r="W12" s="17">
        <v>0.37288135593220301</v>
      </c>
      <c r="X12" s="17">
        <v>0.329113924050633</v>
      </c>
      <c r="Y12" s="17">
        <v>0.32857142857142901</v>
      </c>
      <c r="Z12" s="17">
        <v>0.372093023255814</v>
      </c>
      <c r="AA12" s="17">
        <v>0.3</v>
      </c>
      <c r="AB12" s="17"/>
      <c r="AC12" s="17">
        <v>0.35839885946393202</v>
      </c>
      <c r="AD12" s="17">
        <v>0.33344199436972399</v>
      </c>
      <c r="AE12" s="17">
        <v>0.38094953574978002</v>
      </c>
      <c r="AF12" s="17"/>
      <c r="AG12" s="17">
        <v>0.41291465126656002</v>
      </c>
      <c r="AH12" s="17">
        <v>0.327188664718848</v>
      </c>
      <c r="AI12" s="17">
        <v>0.34291950957422901</v>
      </c>
      <c r="AJ12" s="17">
        <v>0</v>
      </c>
      <c r="AK12" s="17">
        <v>0.26129380861637502</v>
      </c>
      <c r="AL12" s="17"/>
      <c r="AM12" s="17">
        <v>0.35064610068694801</v>
      </c>
      <c r="AN12" s="17">
        <v>0.311717385239977</v>
      </c>
      <c r="AO12" s="17">
        <v>0.34101846972194799</v>
      </c>
      <c r="AP12" s="17">
        <v>0.37099965933291501</v>
      </c>
      <c r="AQ12" s="17">
        <v>0.25612036816866901</v>
      </c>
      <c r="AR12" s="17"/>
      <c r="AS12" s="17">
        <v>0.37179639101377698</v>
      </c>
      <c r="AT12" s="17">
        <v>0.36467810236896497</v>
      </c>
      <c r="AU12" s="17">
        <v>0.31160800301055103</v>
      </c>
      <c r="AV12" s="17">
        <v>0.31271349480340299</v>
      </c>
      <c r="AW12" s="17"/>
      <c r="AX12" s="17">
        <v>0.35153388142040498</v>
      </c>
      <c r="AY12" s="17"/>
      <c r="AZ12" s="17">
        <v>0.34686549910016001</v>
      </c>
      <c r="BA12" s="17">
        <v>0.36210128406822401</v>
      </c>
      <c r="BB12" s="17">
        <v>0.33734553172253601</v>
      </c>
      <c r="BC12" s="17"/>
      <c r="BD12" s="17">
        <v>0.32823477248231903</v>
      </c>
      <c r="BE12" s="17">
        <v>0.35594956802026301</v>
      </c>
    </row>
    <row r="13" spans="2:57" x14ac:dyDescent="0.35">
      <c r="B13" s="18" t="s">
        <v>123</v>
      </c>
      <c r="C13" s="19">
        <v>0.29373250888598901</v>
      </c>
      <c r="D13" s="19">
        <v>0.26404638593736002</v>
      </c>
      <c r="E13" s="19">
        <v>0.31257219929635199</v>
      </c>
      <c r="F13" s="19"/>
      <c r="G13" s="19">
        <v>0.14184719710320001</v>
      </c>
      <c r="H13" s="19">
        <v>0.156598057394465</v>
      </c>
      <c r="I13" s="19">
        <v>0.30215699605558699</v>
      </c>
      <c r="J13" s="19">
        <v>0.40456846385544998</v>
      </c>
      <c r="K13" s="19">
        <v>0.46765918639014697</v>
      </c>
      <c r="L13" s="19">
        <v>0.43183796397394503</v>
      </c>
      <c r="M13" s="19"/>
      <c r="N13" s="19">
        <v>0.36482555607602402</v>
      </c>
      <c r="O13" s="19">
        <v>0.217014120822804</v>
      </c>
      <c r="P13" s="19">
        <v>0.229024445556398</v>
      </c>
      <c r="Q13" s="19">
        <v>0.22261166601314</v>
      </c>
      <c r="R13" s="19"/>
      <c r="S13" s="19">
        <v>0.22500000000000001</v>
      </c>
      <c r="T13" s="19">
        <v>0.29523809523809502</v>
      </c>
      <c r="U13" s="19">
        <v>0.29411764705882398</v>
      </c>
      <c r="V13" s="19">
        <v>0.317460317460317</v>
      </c>
      <c r="W13" s="19">
        <v>0.305084745762712</v>
      </c>
      <c r="X13" s="19">
        <v>0.240506329113924</v>
      </c>
      <c r="Y13" s="19">
        <v>0.314285714285714</v>
      </c>
      <c r="Z13" s="19">
        <v>0.25581395348837199</v>
      </c>
      <c r="AA13" s="19">
        <v>0.38888888888888901</v>
      </c>
      <c r="AB13" s="19"/>
      <c r="AC13" s="19">
        <v>0.31228477992423598</v>
      </c>
      <c r="AD13" s="19">
        <v>0.31477620350899899</v>
      </c>
      <c r="AE13" s="19">
        <v>0.21309201301716499</v>
      </c>
      <c r="AF13" s="19"/>
      <c r="AG13" s="19">
        <v>0.29561542312824501</v>
      </c>
      <c r="AH13" s="19">
        <v>0.28587639984137497</v>
      </c>
      <c r="AI13" s="19">
        <v>0.24578855610288899</v>
      </c>
      <c r="AJ13" s="19">
        <v>0.79636211045550698</v>
      </c>
      <c r="AK13" s="19">
        <v>0.38563254905203997</v>
      </c>
      <c r="AL13" s="19"/>
      <c r="AM13" s="19">
        <v>0.248429987267793</v>
      </c>
      <c r="AN13" s="19">
        <v>0.30076886524957702</v>
      </c>
      <c r="AO13" s="19">
        <v>0.32919440300937602</v>
      </c>
      <c r="AP13" s="19">
        <v>0.27024622824718098</v>
      </c>
      <c r="AQ13" s="19">
        <v>0.34039252779749402</v>
      </c>
      <c r="AR13" s="19"/>
      <c r="AS13" s="19">
        <v>0.29401896678904299</v>
      </c>
      <c r="AT13" s="19">
        <v>0.28886992961297703</v>
      </c>
      <c r="AU13" s="19">
        <v>0.34158937312025001</v>
      </c>
      <c r="AV13" s="19">
        <v>0.23698686728353699</v>
      </c>
      <c r="AW13" s="19"/>
      <c r="AX13" s="19">
        <v>0.29429317319321002</v>
      </c>
      <c r="AY13" s="19"/>
      <c r="AZ13" s="19">
        <v>0.205858626578142</v>
      </c>
      <c r="BA13" s="19">
        <v>0.21252653773753899</v>
      </c>
      <c r="BB13" s="19">
        <v>0.47669914787276702</v>
      </c>
      <c r="BC13" s="19"/>
      <c r="BD13" s="19">
        <v>0.31422651148652198</v>
      </c>
      <c r="BE13" s="19">
        <v>0.25784378400833902</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E18"/>
  <sheetViews>
    <sheetView showGridLines="0" topLeftCell="A6" workbookViewId="0">
      <pane xSplit="2" topLeftCell="AI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3.2389275417916898E-2</v>
      </c>
      <c r="D9" s="17">
        <v>3.4493837275007801E-2</v>
      </c>
      <c r="E9" s="17">
        <v>2.8832794197306801E-2</v>
      </c>
      <c r="F9" s="17"/>
      <c r="G9" s="17">
        <v>3.5699853273928599E-2</v>
      </c>
      <c r="H9" s="17">
        <v>4.25724796130258E-2</v>
      </c>
      <c r="I9" s="17">
        <v>3.8298764225235399E-2</v>
      </c>
      <c r="J9" s="17">
        <v>3.3266227110221203E-2</v>
      </c>
      <c r="K9" s="17">
        <v>1.03820524918772E-2</v>
      </c>
      <c r="L9" s="17">
        <v>0</v>
      </c>
      <c r="M9" s="17"/>
      <c r="N9" s="17">
        <v>2.5435538011384401E-2</v>
      </c>
      <c r="O9" s="17">
        <v>5.2519093602630698E-2</v>
      </c>
      <c r="P9" s="17">
        <v>1.8611568218492299E-2</v>
      </c>
      <c r="Q9" s="17">
        <v>4.0007470422403497E-2</v>
      </c>
      <c r="R9" s="17"/>
      <c r="S9" s="17">
        <v>2.5000000000000001E-2</v>
      </c>
      <c r="T9" s="17">
        <v>4.7619047619047603E-2</v>
      </c>
      <c r="U9" s="17">
        <v>2.9411764705882401E-2</v>
      </c>
      <c r="V9" s="17">
        <v>3.17460317460318E-2</v>
      </c>
      <c r="W9" s="17">
        <v>1.6949152542372899E-2</v>
      </c>
      <c r="X9" s="17">
        <v>3.7974683544303799E-2</v>
      </c>
      <c r="Y9" s="17">
        <v>2.8571428571428598E-2</v>
      </c>
      <c r="Z9" s="17">
        <v>9.3023255813953501E-2</v>
      </c>
      <c r="AA9" s="17">
        <v>1.1111111111111099E-2</v>
      </c>
      <c r="AB9" s="17"/>
      <c r="AC9" s="17">
        <v>1.5140887001706099E-2</v>
      </c>
      <c r="AD9" s="17">
        <v>4.0774126920318503E-2</v>
      </c>
      <c r="AE9" s="17">
        <v>3.5993126213759698E-2</v>
      </c>
      <c r="AF9" s="17"/>
      <c r="AG9" s="17">
        <v>3.3310026283740801E-2</v>
      </c>
      <c r="AH9" s="17">
        <v>2.7710851919623601E-2</v>
      </c>
      <c r="AI9" s="17">
        <v>8.4745097421015506E-2</v>
      </c>
      <c r="AJ9" s="17">
        <v>0</v>
      </c>
      <c r="AK9" s="17">
        <v>3.8995574013945697E-2</v>
      </c>
      <c r="AL9" s="17"/>
      <c r="AM9" s="17">
        <v>4.75756414491098E-2</v>
      </c>
      <c r="AN9" s="17">
        <v>0</v>
      </c>
      <c r="AO9" s="17">
        <v>2.7503921946452001E-2</v>
      </c>
      <c r="AP9" s="17">
        <v>5.5937609402323799E-2</v>
      </c>
      <c r="AQ9" s="17">
        <v>5.2553843273850799E-2</v>
      </c>
      <c r="AR9" s="17"/>
      <c r="AS9" s="17">
        <v>3.0608283228686899E-2</v>
      </c>
      <c r="AT9" s="17">
        <v>2.30809522119612E-2</v>
      </c>
      <c r="AU9" s="17">
        <v>2.5494026240862298E-2</v>
      </c>
      <c r="AV9" s="17">
        <v>6.6886938098106696E-2</v>
      </c>
      <c r="AW9" s="17"/>
      <c r="AX9" s="17">
        <v>2.3131472661677401E-2</v>
      </c>
      <c r="AY9" s="17"/>
      <c r="AZ9" s="17">
        <v>5.5108976182021402E-2</v>
      </c>
      <c r="BA9" s="17">
        <v>2.6846281671977001E-2</v>
      </c>
      <c r="BB9" s="17">
        <v>1.7883876886124601E-2</v>
      </c>
      <c r="BC9" s="17"/>
      <c r="BD9" s="17">
        <v>3.2064803343460103E-2</v>
      </c>
      <c r="BE9" s="17">
        <v>3.7787780214930997E-2</v>
      </c>
    </row>
    <row r="10" spans="2:57" x14ac:dyDescent="0.35">
      <c r="B10" s="18" t="s">
        <v>120</v>
      </c>
      <c r="C10" s="17">
        <v>0.120905301913616</v>
      </c>
      <c r="D10" s="17">
        <v>0.156292131473979</v>
      </c>
      <c r="E10" s="17">
        <v>0.100662571984349</v>
      </c>
      <c r="F10" s="17"/>
      <c r="G10" s="17">
        <v>0.20741066772851399</v>
      </c>
      <c r="H10" s="17">
        <v>0.188356747663213</v>
      </c>
      <c r="I10" s="17">
        <v>0.14169196318413599</v>
      </c>
      <c r="J10" s="17">
        <v>4.1988017075833897E-2</v>
      </c>
      <c r="K10" s="17">
        <v>2.0360792167654001E-2</v>
      </c>
      <c r="L10" s="17">
        <v>2.6998914854810301E-2</v>
      </c>
      <c r="M10" s="17"/>
      <c r="N10" s="17">
        <v>8.5029452593931895E-2</v>
      </c>
      <c r="O10" s="17">
        <v>0.123981325187302</v>
      </c>
      <c r="P10" s="17">
        <v>0.202146725468105</v>
      </c>
      <c r="Q10" s="17">
        <v>0.17688733069007601</v>
      </c>
      <c r="R10" s="17"/>
      <c r="S10" s="17">
        <v>0.16666666666666699</v>
      </c>
      <c r="T10" s="17">
        <v>8.5714285714285701E-2</v>
      </c>
      <c r="U10" s="17">
        <v>0.11764705882352899</v>
      </c>
      <c r="V10" s="17">
        <v>7.9365079365079402E-2</v>
      </c>
      <c r="W10" s="17">
        <v>0.152542372881356</v>
      </c>
      <c r="X10" s="17">
        <v>0.126582278481013</v>
      </c>
      <c r="Y10" s="17">
        <v>0.1</v>
      </c>
      <c r="Z10" s="17">
        <v>0.162790697674419</v>
      </c>
      <c r="AA10" s="17">
        <v>0.122222222222222</v>
      </c>
      <c r="AB10" s="17"/>
      <c r="AC10" s="17">
        <v>9.6225795215889906E-2</v>
      </c>
      <c r="AD10" s="17">
        <v>0.10652262578989199</v>
      </c>
      <c r="AE10" s="17">
        <v>0.21031021843793801</v>
      </c>
      <c r="AF10" s="17"/>
      <c r="AG10" s="17">
        <v>8.8568915207089205E-2</v>
      </c>
      <c r="AH10" s="17">
        <v>0.17519302741568199</v>
      </c>
      <c r="AI10" s="17">
        <v>6.0242292739070599E-2</v>
      </c>
      <c r="AJ10" s="17">
        <v>0</v>
      </c>
      <c r="AK10" s="17">
        <v>8.2549561626852605E-2</v>
      </c>
      <c r="AL10" s="17"/>
      <c r="AM10" s="17">
        <v>0.103731542738435</v>
      </c>
      <c r="AN10" s="17">
        <v>9.1585282756993E-2</v>
      </c>
      <c r="AO10" s="17">
        <v>0.152613431237383</v>
      </c>
      <c r="AP10" s="17">
        <v>9.8806334325050399E-2</v>
      </c>
      <c r="AQ10" s="17">
        <v>0.166249269523465</v>
      </c>
      <c r="AR10" s="17"/>
      <c r="AS10" s="17">
        <v>0.104726096159968</v>
      </c>
      <c r="AT10" s="17">
        <v>0.14287538967049301</v>
      </c>
      <c r="AU10" s="17">
        <v>8.2526035296229303E-2</v>
      </c>
      <c r="AV10" s="17">
        <v>0.15194688618659599</v>
      </c>
      <c r="AW10" s="17"/>
      <c r="AX10" s="17">
        <v>0.120666137134327</v>
      </c>
      <c r="AY10" s="17"/>
      <c r="AZ10" s="17">
        <v>0.15858714265333801</v>
      </c>
      <c r="BA10" s="17">
        <v>0.153855811383875</v>
      </c>
      <c r="BB10" s="17">
        <v>4.8265315769510098E-2</v>
      </c>
      <c r="BC10" s="17"/>
      <c r="BD10" s="17">
        <v>0.12175655279650099</v>
      </c>
      <c r="BE10" s="17">
        <v>0.141375823850593</v>
      </c>
    </row>
    <row r="11" spans="2:57" x14ac:dyDescent="0.35">
      <c r="B11" s="18" t="s">
        <v>121</v>
      </c>
      <c r="C11" s="17">
        <v>0.12517411245853499</v>
      </c>
      <c r="D11" s="17">
        <v>0.119319231835772</v>
      </c>
      <c r="E11" s="17">
        <v>0.12920595885035999</v>
      </c>
      <c r="F11" s="17"/>
      <c r="G11" s="17">
        <v>0.15512623820743299</v>
      </c>
      <c r="H11" s="17">
        <v>0.146268453066074</v>
      </c>
      <c r="I11" s="17">
        <v>9.8106806314361306E-2</v>
      </c>
      <c r="J11" s="17">
        <v>0.100323330461908</v>
      </c>
      <c r="K11" s="17">
        <v>0.127571571947249</v>
      </c>
      <c r="L11" s="17">
        <v>0.165423574657734</v>
      </c>
      <c r="M11" s="17"/>
      <c r="N11" s="17">
        <v>0.118514886729835</v>
      </c>
      <c r="O11" s="17">
        <v>9.9785529763632905E-2</v>
      </c>
      <c r="P11" s="17">
        <v>0.15587369842561799</v>
      </c>
      <c r="Q11" s="17">
        <v>0.16999446564026399</v>
      </c>
      <c r="R11" s="17"/>
      <c r="S11" s="17">
        <v>9.1666666666666702E-2</v>
      </c>
      <c r="T11" s="17">
        <v>0.133333333333333</v>
      </c>
      <c r="U11" s="17">
        <v>0.14705882352941199</v>
      </c>
      <c r="V11" s="17">
        <v>0.14285714285714299</v>
      </c>
      <c r="W11" s="17">
        <v>0.13559322033898299</v>
      </c>
      <c r="X11" s="17">
        <v>0.164556962025316</v>
      </c>
      <c r="Y11" s="17">
        <v>8.5714285714285701E-2</v>
      </c>
      <c r="Z11" s="17">
        <v>0.162790697674419</v>
      </c>
      <c r="AA11" s="17">
        <v>0.1</v>
      </c>
      <c r="AB11" s="17"/>
      <c r="AC11" s="17">
        <v>0.13308455306664499</v>
      </c>
      <c r="AD11" s="17">
        <v>0.111751108856602</v>
      </c>
      <c r="AE11" s="17">
        <v>0.179077143836682</v>
      </c>
      <c r="AF11" s="17"/>
      <c r="AG11" s="17">
        <v>0.107757312032829</v>
      </c>
      <c r="AH11" s="17">
        <v>0.125682162460061</v>
      </c>
      <c r="AI11" s="17">
        <v>0.143681156785813</v>
      </c>
      <c r="AJ11" s="17">
        <v>0.20363788954449299</v>
      </c>
      <c r="AK11" s="17">
        <v>0.222694739205827</v>
      </c>
      <c r="AL11" s="17"/>
      <c r="AM11" s="17">
        <v>0.19950218980777701</v>
      </c>
      <c r="AN11" s="17">
        <v>0.16693353079473899</v>
      </c>
      <c r="AO11" s="17">
        <v>8.9929993413616197E-2</v>
      </c>
      <c r="AP11" s="17">
        <v>0.12713180030708901</v>
      </c>
      <c r="AQ11" s="17">
        <v>0.17781916833754999</v>
      </c>
      <c r="AR11" s="17"/>
      <c r="AS11" s="17">
        <v>0.142634408834521</v>
      </c>
      <c r="AT11" s="17">
        <v>9.8195785021791507E-2</v>
      </c>
      <c r="AU11" s="17">
        <v>0.137936452266749</v>
      </c>
      <c r="AV11" s="17">
        <v>0.13974877027989799</v>
      </c>
      <c r="AW11" s="17"/>
      <c r="AX11" s="17">
        <v>0.117209979280832</v>
      </c>
      <c r="AY11" s="17"/>
      <c r="AZ11" s="17">
        <v>0.154456986956786</v>
      </c>
      <c r="BA11" s="17">
        <v>0.12639399539010199</v>
      </c>
      <c r="BB11" s="17">
        <v>9.2790620252449899E-2</v>
      </c>
      <c r="BC11" s="17"/>
      <c r="BD11" s="17">
        <v>0.147830680190147</v>
      </c>
      <c r="BE11" s="17">
        <v>0.105949986902603</v>
      </c>
    </row>
    <row r="12" spans="2:57" x14ac:dyDescent="0.35">
      <c r="B12" s="18" t="s">
        <v>122</v>
      </c>
      <c r="C12" s="17">
        <v>0.34312253565609202</v>
      </c>
      <c r="D12" s="17">
        <v>0.309507260960525</v>
      </c>
      <c r="E12" s="17">
        <v>0.36227438734056699</v>
      </c>
      <c r="F12" s="17"/>
      <c r="G12" s="17">
        <v>0.31543980085548101</v>
      </c>
      <c r="H12" s="17">
        <v>0.33567870953544399</v>
      </c>
      <c r="I12" s="17">
        <v>0.38727250253645801</v>
      </c>
      <c r="J12" s="17">
        <v>0.37666635901659901</v>
      </c>
      <c r="K12" s="17">
        <v>0.30314787223428602</v>
      </c>
      <c r="L12" s="17">
        <v>0.21605775218444601</v>
      </c>
      <c r="M12" s="17"/>
      <c r="N12" s="17">
        <v>0.34944483141459098</v>
      </c>
      <c r="O12" s="17">
        <v>0.39080983485899201</v>
      </c>
      <c r="P12" s="17">
        <v>0.26521604359595502</v>
      </c>
      <c r="Q12" s="17">
        <v>0.31359358663602899</v>
      </c>
      <c r="R12" s="17"/>
      <c r="S12" s="17">
        <v>0.41666666666666702</v>
      </c>
      <c r="T12" s="17">
        <v>0.32380952380952399</v>
      </c>
      <c r="U12" s="17">
        <v>0.32352941176470601</v>
      </c>
      <c r="V12" s="17">
        <v>0.38095238095238099</v>
      </c>
      <c r="W12" s="17">
        <v>0.338983050847458</v>
      </c>
      <c r="X12" s="17">
        <v>0.329113924050633</v>
      </c>
      <c r="Y12" s="17">
        <v>0.34285714285714303</v>
      </c>
      <c r="Z12" s="17">
        <v>0.27906976744186002</v>
      </c>
      <c r="AA12" s="17">
        <v>0.3</v>
      </c>
      <c r="AB12" s="17"/>
      <c r="AC12" s="17">
        <v>0.33957732541817298</v>
      </c>
      <c r="AD12" s="17">
        <v>0.370792941710128</v>
      </c>
      <c r="AE12" s="17">
        <v>0.22867732214853501</v>
      </c>
      <c r="AF12" s="17"/>
      <c r="AG12" s="17">
        <v>0.36012482705440002</v>
      </c>
      <c r="AH12" s="17">
        <v>0.335325845935383</v>
      </c>
      <c r="AI12" s="17">
        <v>0.34350740747825398</v>
      </c>
      <c r="AJ12" s="17">
        <v>0</v>
      </c>
      <c r="AK12" s="17">
        <v>0.25361227167293199</v>
      </c>
      <c r="AL12" s="17"/>
      <c r="AM12" s="17">
        <v>0.35690107036234398</v>
      </c>
      <c r="AN12" s="17">
        <v>0.28986867884932399</v>
      </c>
      <c r="AO12" s="17">
        <v>0.32392040487641399</v>
      </c>
      <c r="AP12" s="17">
        <v>0.39395394360590902</v>
      </c>
      <c r="AQ12" s="17">
        <v>0.21633465621633099</v>
      </c>
      <c r="AR12" s="17"/>
      <c r="AS12" s="17">
        <v>0.31513841628406197</v>
      </c>
      <c r="AT12" s="17">
        <v>0.35211709030528299</v>
      </c>
      <c r="AU12" s="17">
        <v>0.35165712077758399</v>
      </c>
      <c r="AV12" s="17">
        <v>0.35858071975258099</v>
      </c>
      <c r="AW12" s="17"/>
      <c r="AX12" s="17">
        <v>0.35745988281957902</v>
      </c>
      <c r="AY12" s="17"/>
      <c r="AZ12" s="17">
        <v>0.29061961338161801</v>
      </c>
      <c r="BA12" s="17">
        <v>0.40779200509130498</v>
      </c>
      <c r="BB12" s="17">
        <v>0.31157754463357801</v>
      </c>
      <c r="BC12" s="17"/>
      <c r="BD12" s="17">
        <v>0.30884650408331699</v>
      </c>
      <c r="BE12" s="17">
        <v>0.36100032549870698</v>
      </c>
    </row>
    <row r="13" spans="2:57" x14ac:dyDescent="0.35">
      <c r="B13" s="18" t="s">
        <v>123</v>
      </c>
      <c r="C13" s="19">
        <v>0.37840877455383898</v>
      </c>
      <c r="D13" s="19">
        <v>0.38038753845471601</v>
      </c>
      <c r="E13" s="19">
        <v>0.37902428762741702</v>
      </c>
      <c r="F13" s="19"/>
      <c r="G13" s="19">
        <v>0.28632343993464399</v>
      </c>
      <c r="H13" s="19">
        <v>0.28712361012224302</v>
      </c>
      <c r="I13" s="19">
        <v>0.33462996373980902</v>
      </c>
      <c r="J13" s="19">
        <v>0.44775606633543802</v>
      </c>
      <c r="K13" s="19">
        <v>0.53853771115893401</v>
      </c>
      <c r="L13" s="19">
        <v>0.59151975830300896</v>
      </c>
      <c r="M13" s="19"/>
      <c r="N13" s="19">
        <v>0.421575291250257</v>
      </c>
      <c r="O13" s="19">
        <v>0.33290421658744301</v>
      </c>
      <c r="P13" s="19">
        <v>0.35815196429182899</v>
      </c>
      <c r="Q13" s="19">
        <v>0.29951714661122802</v>
      </c>
      <c r="R13" s="19"/>
      <c r="S13" s="19">
        <v>0.3</v>
      </c>
      <c r="T13" s="19">
        <v>0.40952380952381001</v>
      </c>
      <c r="U13" s="19">
        <v>0.38235294117647101</v>
      </c>
      <c r="V13" s="19">
        <v>0.365079365079365</v>
      </c>
      <c r="W13" s="19">
        <v>0.355932203389831</v>
      </c>
      <c r="X13" s="19">
        <v>0.341772151898734</v>
      </c>
      <c r="Y13" s="19">
        <v>0.442857142857143</v>
      </c>
      <c r="Z13" s="19">
        <v>0.30232558139534899</v>
      </c>
      <c r="AA13" s="19">
        <v>0.46666666666666701</v>
      </c>
      <c r="AB13" s="19"/>
      <c r="AC13" s="19">
        <v>0.41597143929758601</v>
      </c>
      <c r="AD13" s="19">
        <v>0.37015919672305903</v>
      </c>
      <c r="AE13" s="19">
        <v>0.34594218936308602</v>
      </c>
      <c r="AF13" s="19"/>
      <c r="AG13" s="19">
        <v>0.41023891942194002</v>
      </c>
      <c r="AH13" s="19">
        <v>0.336088112269251</v>
      </c>
      <c r="AI13" s="19">
        <v>0.36782404557584703</v>
      </c>
      <c r="AJ13" s="19">
        <v>0.79636211045550698</v>
      </c>
      <c r="AK13" s="19">
        <v>0.40214785348044302</v>
      </c>
      <c r="AL13" s="19"/>
      <c r="AM13" s="19">
        <v>0.292289555642334</v>
      </c>
      <c r="AN13" s="19">
        <v>0.451612507598944</v>
      </c>
      <c r="AO13" s="19">
        <v>0.40603224852613501</v>
      </c>
      <c r="AP13" s="19">
        <v>0.32417031235962801</v>
      </c>
      <c r="AQ13" s="19">
        <v>0.387043062648803</v>
      </c>
      <c r="AR13" s="19"/>
      <c r="AS13" s="19">
        <v>0.40689279549276203</v>
      </c>
      <c r="AT13" s="19">
        <v>0.38373078279047101</v>
      </c>
      <c r="AU13" s="19">
        <v>0.40238636541857498</v>
      </c>
      <c r="AV13" s="19">
        <v>0.282836685682819</v>
      </c>
      <c r="AW13" s="19"/>
      <c r="AX13" s="19">
        <v>0.38153252810358501</v>
      </c>
      <c r="AY13" s="19"/>
      <c r="AZ13" s="19">
        <v>0.34122728082623699</v>
      </c>
      <c r="BA13" s="19">
        <v>0.28511190646274098</v>
      </c>
      <c r="BB13" s="19">
        <v>0.52948264245833698</v>
      </c>
      <c r="BC13" s="19"/>
      <c r="BD13" s="19">
        <v>0.38950145958657501</v>
      </c>
      <c r="BE13" s="19">
        <v>0.35388608353316597</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E18"/>
  <sheetViews>
    <sheetView showGridLines="0" topLeftCell="A5"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119</v>
      </c>
      <c r="C9" s="17">
        <v>8.8605076202924404E-2</v>
      </c>
      <c r="D9" s="17">
        <v>9.6542856728653495E-2</v>
      </c>
      <c r="E9" s="17">
        <v>8.4353429684760797E-2</v>
      </c>
      <c r="F9" s="17"/>
      <c r="G9" s="17">
        <v>7.6419147030491297E-2</v>
      </c>
      <c r="H9" s="17">
        <v>0.107671630025942</v>
      </c>
      <c r="I9" s="17">
        <v>0.102413858340841</v>
      </c>
      <c r="J9" s="17">
        <v>7.7782539587152505E-2</v>
      </c>
      <c r="K9" s="17">
        <v>5.11097082029114E-2</v>
      </c>
      <c r="L9" s="17">
        <v>7.9331598415933305E-2</v>
      </c>
      <c r="M9" s="17"/>
      <c r="N9" s="17">
        <v>9.9118360291932495E-2</v>
      </c>
      <c r="O9" s="17">
        <v>0.100421400518166</v>
      </c>
      <c r="P9" s="17">
        <v>2.9403826524453901E-2</v>
      </c>
      <c r="Q9" s="17">
        <v>7.1978101690372803E-2</v>
      </c>
      <c r="R9" s="17"/>
      <c r="S9" s="17">
        <v>7.4999999999999997E-2</v>
      </c>
      <c r="T9" s="17">
        <v>6.6666666666666693E-2</v>
      </c>
      <c r="U9" s="17">
        <v>5.8823529411764698E-2</v>
      </c>
      <c r="V9" s="17">
        <v>0.126984126984127</v>
      </c>
      <c r="W9" s="17">
        <v>0.13559322033898299</v>
      </c>
      <c r="X9" s="17">
        <v>0.126582278481013</v>
      </c>
      <c r="Y9" s="17">
        <v>7.1428571428571397E-2</v>
      </c>
      <c r="Z9" s="17">
        <v>0.13953488372093001</v>
      </c>
      <c r="AA9" s="17">
        <v>5.5555555555555601E-2</v>
      </c>
      <c r="AB9" s="17"/>
      <c r="AC9" s="17">
        <v>4.9504045964232801E-2</v>
      </c>
      <c r="AD9" s="17">
        <v>0.112613808085071</v>
      </c>
      <c r="AE9" s="17">
        <v>9.8912313999444904E-2</v>
      </c>
      <c r="AF9" s="17"/>
      <c r="AG9" s="17">
        <v>7.5785748403462999E-2</v>
      </c>
      <c r="AH9" s="17">
        <v>7.4315239854470694E-2</v>
      </c>
      <c r="AI9" s="17">
        <v>0.171605972527514</v>
      </c>
      <c r="AJ9" s="17">
        <v>0.18469483005198201</v>
      </c>
      <c r="AK9" s="17">
        <v>9.3988395313597303E-2</v>
      </c>
      <c r="AL9" s="17"/>
      <c r="AM9" s="17">
        <v>2.91709738078367E-2</v>
      </c>
      <c r="AN9" s="17">
        <v>2.3682505020937002E-2</v>
      </c>
      <c r="AO9" s="17">
        <v>9.3546287243722603E-2</v>
      </c>
      <c r="AP9" s="17">
        <v>0.122483143127652</v>
      </c>
      <c r="AQ9" s="17">
        <v>0.21573309957054501</v>
      </c>
      <c r="AR9" s="17"/>
      <c r="AS9" s="17">
        <v>9.4606496639811896E-2</v>
      </c>
      <c r="AT9" s="17">
        <v>9.8747336724121795E-2</v>
      </c>
      <c r="AU9" s="17">
        <v>5.0344855431492197E-2</v>
      </c>
      <c r="AV9" s="17">
        <v>0.108616882637392</v>
      </c>
      <c r="AW9" s="17"/>
      <c r="AX9" s="17">
        <v>7.8641731674367304E-2</v>
      </c>
      <c r="AY9" s="17"/>
      <c r="AZ9" s="17">
        <v>9.3709737538843804E-2</v>
      </c>
      <c r="BA9" s="17">
        <v>8.88631956083651E-2</v>
      </c>
      <c r="BB9" s="17">
        <v>8.8827886099498002E-2</v>
      </c>
      <c r="BC9" s="17"/>
      <c r="BD9" s="17">
        <v>0.101272371054485</v>
      </c>
      <c r="BE9" s="17">
        <v>9.3626884859504697E-2</v>
      </c>
    </row>
    <row r="10" spans="2:57" x14ac:dyDescent="0.35">
      <c r="B10" s="18" t="s">
        <v>120</v>
      </c>
      <c r="C10" s="17">
        <v>0.282979771264109</v>
      </c>
      <c r="D10" s="17">
        <v>0.285938899059069</v>
      </c>
      <c r="E10" s="17">
        <v>0.27786813979535402</v>
      </c>
      <c r="F10" s="17"/>
      <c r="G10" s="17">
        <v>0.41607719460557802</v>
      </c>
      <c r="H10" s="17">
        <v>0.30784043025399999</v>
      </c>
      <c r="I10" s="17">
        <v>0.27203828135956998</v>
      </c>
      <c r="J10" s="17">
        <v>0.22654338087721901</v>
      </c>
      <c r="K10" s="17">
        <v>0.29415356276554999</v>
      </c>
      <c r="L10" s="17">
        <v>0.109594249371932</v>
      </c>
      <c r="M10" s="17"/>
      <c r="N10" s="17">
        <v>0.25637819539644602</v>
      </c>
      <c r="O10" s="17">
        <v>0.278297422628214</v>
      </c>
      <c r="P10" s="17">
        <v>0.33492063735300898</v>
      </c>
      <c r="Q10" s="17">
        <v>0.358568376333538</v>
      </c>
      <c r="R10" s="17"/>
      <c r="S10" s="17">
        <v>0.29166666666666702</v>
      </c>
      <c r="T10" s="17">
        <v>0.24761904761904799</v>
      </c>
      <c r="U10" s="17">
        <v>0.32352941176470601</v>
      </c>
      <c r="V10" s="17">
        <v>0.33333333333333298</v>
      </c>
      <c r="W10" s="17">
        <v>0.20338983050847501</v>
      </c>
      <c r="X10" s="17">
        <v>0.253164556962025</v>
      </c>
      <c r="Y10" s="17">
        <v>0.28571428571428598</v>
      </c>
      <c r="Z10" s="17">
        <v>0.209302325581395</v>
      </c>
      <c r="AA10" s="17">
        <v>0.344444444444444</v>
      </c>
      <c r="AB10" s="17"/>
      <c r="AC10" s="17">
        <v>0.25632065745997101</v>
      </c>
      <c r="AD10" s="17">
        <v>0.260996305454125</v>
      </c>
      <c r="AE10" s="17">
        <v>0.40914616151614203</v>
      </c>
      <c r="AF10" s="17"/>
      <c r="AG10" s="17">
        <v>0.27104097820142897</v>
      </c>
      <c r="AH10" s="17">
        <v>0.27732605130368498</v>
      </c>
      <c r="AI10" s="17">
        <v>0.185368599101357</v>
      </c>
      <c r="AJ10" s="17">
        <v>0</v>
      </c>
      <c r="AK10" s="17">
        <v>0.35088756905398899</v>
      </c>
      <c r="AL10" s="17"/>
      <c r="AM10" s="17">
        <v>0.222932210554937</v>
      </c>
      <c r="AN10" s="17">
        <v>0.35630873586727702</v>
      </c>
      <c r="AO10" s="17">
        <v>0.28315485498939003</v>
      </c>
      <c r="AP10" s="17">
        <v>0.26183857072439398</v>
      </c>
      <c r="AQ10" s="17">
        <v>0.166876450286009</v>
      </c>
      <c r="AR10" s="17"/>
      <c r="AS10" s="17">
        <v>0.239331798180138</v>
      </c>
      <c r="AT10" s="17">
        <v>0.29526963271020301</v>
      </c>
      <c r="AU10" s="17">
        <v>0.292682637317077</v>
      </c>
      <c r="AV10" s="17">
        <v>0.31623685866629397</v>
      </c>
      <c r="AW10" s="17"/>
      <c r="AX10" s="17">
        <v>0.30058319509842801</v>
      </c>
      <c r="AY10" s="17"/>
      <c r="AZ10" s="17">
        <v>0.35084728244719698</v>
      </c>
      <c r="BA10" s="17">
        <v>0.29052296433519198</v>
      </c>
      <c r="BB10" s="17">
        <v>0.20752154705030901</v>
      </c>
      <c r="BC10" s="17"/>
      <c r="BD10" s="17">
        <v>0.28622025176473398</v>
      </c>
      <c r="BE10" s="17">
        <v>0.290734268773436</v>
      </c>
    </row>
    <row r="11" spans="2:57" x14ac:dyDescent="0.35">
      <c r="B11" s="18" t="s">
        <v>121</v>
      </c>
      <c r="C11" s="17">
        <v>0.17201462395028</v>
      </c>
      <c r="D11" s="17">
        <v>0.198695992578728</v>
      </c>
      <c r="E11" s="17">
        <v>0.15713193984021401</v>
      </c>
      <c r="F11" s="17"/>
      <c r="G11" s="17">
        <v>0.12638200350689799</v>
      </c>
      <c r="H11" s="17">
        <v>0.16578436019228801</v>
      </c>
      <c r="I11" s="17">
        <v>0.13884992451403599</v>
      </c>
      <c r="J11" s="17">
        <v>0.22801064471739099</v>
      </c>
      <c r="K11" s="17">
        <v>0.170044106760354</v>
      </c>
      <c r="L11" s="17">
        <v>0.27713030986604398</v>
      </c>
      <c r="M11" s="17"/>
      <c r="N11" s="17">
        <v>0.17889899927195699</v>
      </c>
      <c r="O11" s="17">
        <v>0.16282236228529601</v>
      </c>
      <c r="P11" s="17">
        <v>0.15113651680221599</v>
      </c>
      <c r="Q11" s="17">
        <v>0.20245515799583699</v>
      </c>
      <c r="R11" s="17"/>
      <c r="S11" s="17">
        <v>0.15</v>
      </c>
      <c r="T11" s="17">
        <v>0.17142857142857101</v>
      </c>
      <c r="U11" s="17">
        <v>0.26470588235294101</v>
      </c>
      <c r="V11" s="17">
        <v>9.5238095238095205E-2</v>
      </c>
      <c r="W11" s="17">
        <v>0.20338983050847501</v>
      </c>
      <c r="X11" s="17">
        <v>0.215189873417722</v>
      </c>
      <c r="Y11" s="17">
        <v>0.128571428571429</v>
      </c>
      <c r="Z11" s="17">
        <v>0.116279069767442</v>
      </c>
      <c r="AA11" s="17">
        <v>0.18888888888888899</v>
      </c>
      <c r="AB11" s="17"/>
      <c r="AC11" s="17">
        <v>0.21727407106746</v>
      </c>
      <c r="AD11" s="17">
        <v>0.16133276768027999</v>
      </c>
      <c r="AE11" s="17">
        <v>0.11446253578564999</v>
      </c>
      <c r="AF11" s="17"/>
      <c r="AG11" s="17">
        <v>0.16081840081381801</v>
      </c>
      <c r="AH11" s="17">
        <v>0.183550918163879</v>
      </c>
      <c r="AI11" s="17">
        <v>0.17456593989987601</v>
      </c>
      <c r="AJ11" s="17">
        <v>0.81530516994801805</v>
      </c>
      <c r="AK11" s="17">
        <v>3.9490083104702201E-2</v>
      </c>
      <c r="AL11" s="17"/>
      <c r="AM11" s="17">
        <v>0.30746751779071901</v>
      </c>
      <c r="AN11" s="17">
        <v>0.15613295279744299</v>
      </c>
      <c r="AO11" s="17">
        <v>0.180562852506053</v>
      </c>
      <c r="AP11" s="17">
        <v>0.135704423273727</v>
      </c>
      <c r="AQ11" s="17">
        <v>0.22799728992915799</v>
      </c>
      <c r="AR11" s="17"/>
      <c r="AS11" s="17">
        <v>0.17532983549575301</v>
      </c>
      <c r="AT11" s="17">
        <v>0.154059825926537</v>
      </c>
      <c r="AU11" s="17">
        <v>0.205190160053563</v>
      </c>
      <c r="AV11" s="17">
        <v>0.161244379127681</v>
      </c>
      <c r="AW11" s="17"/>
      <c r="AX11" s="17">
        <v>0.17090597820190501</v>
      </c>
      <c r="AY11" s="17"/>
      <c r="AZ11" s="17">
        <v>0.16422921804589599</v>
      </c>
      <c r="BA11" s="17">
        <v>0.152382913388008</v>
      </c>
      <c r="BB11" s="17">
        <v>0.18895115963039899</v>
      </c>
      <c r="BC11" s="17"/>
      <c r="BD11" s="17">
        <v>0.15729992249862601</v>
      </c>
      <c r="BE11" s="17">
        <v>0.173589867136756</v>
      </c>
    </row>
    <row r="12" spans="2:57" x14ac:dyDescent="0.35">
      <c r="B12" s="18" t="s">
        <v>122</v>
      </c>
      <c r="C12" s="17">
        <v>0.276612229134996</v>
      </c>
      <c r="D12" s="17">
        <v>0.25333419606916902</v>
      </c>
      <c r="E12" s="17">
        <v>0.29160278458140498</v>
      </c>
      <c r="F12" s="17"/>
      <c r="G12" s="17">
        <v>0.272408535557702</v>
      </c>
      <c r="H12" s="17">
        <v>0.29396081220791498</v>
      </c>
      <c r="I12" s="17">
        <v>0.30459258776925602</v>
      </c>
      <c r="J12" s="17">
        <v>0.240101020313361</v>
      </c>
      <c r="K12" s="17">
        <v>0.23989797995794901</v>
      </c>
      <c r="L12" s="17">
        <v>0.27242411454967402</v>
      </c>
      <c r="M12" s="17"/>
      <c r="N12" s="17">
        <v>0.26500783604246703</v>
      </c>
      <c r="O12" s="17">
        <v>0.29902719367092501</v>
      </c>
      <c r="P12" s="17">
        <v>0.31117573575051899</v>
      </c>
      <c r="Q12" s="17">
        <v>0.22215450257952599</v>
      </c>
      <c r="R12" s="17"/>
      <c r="S12" s="17">
        <v>0.3</v>
      </c>
      <c r="T12" s="17">
        <v>0.314285714285714</v>
      </c>
      <c r="U12" s="17">
        <v>0.20588235294117599</v>
      </c>
      <c r="V12" s="17">
        <v>0.34920634920634902</v>
      </c>
      <c r="W12" s="17">
        <v>0.28813559322033899</v>
      </c>
      <c r="X12" s="17">
        <v>0.240506329113924</v>
      </c>
      <c r="Y12" s="17">
        <v>0.25714285714285701</v>
      </c>
      <c r="Z12" s="17">
        <v>0.30232558139534899</v>
      </c>
      <c r="AA12" s="17">
        <v>0.22222222222222199</v>
      </c>
      <c r="AB12" s="17"/>
      <c r="AC12" s="17">
        <v>0.30877333155442499</v>
      </c>
      <c r="AD12" s="17">
        <v>0.28285781212361699</v>
      </c>
      <c r="AE12" s="17">
        <v>0.17580943477542599</v>
      </c>
      <c r="AF12" s="17"/>
      <c r="AG12" s="17">
        <v>0.32688199366448001</v>
      </c>
      <c r="AH12" s="17">
        <v>0.28220605349216599</v>
      </c>
      <c r="AI12" s="17">
        <v>0.28292516632249798</v>
      </c>
      <c r="AJ12" s="17">
        <v>0</v>
      </c>
      <c r="AK12" s="17">
        <v>0.16381607715052701</v>
      </c>
      <c r="AL12" s="17"/>
      <c r="AM12" s="17">
        <v>0.28552796882364001</v>
      </c>
      <c r="AN12" s="17">
        <v>0.25821634873393101</v>
      </c>
      <c r="AO12" s="17">
        <v>0.25787351074521297</v>
      </c>
      <c r="AP12" s="17">
        <v>0.30279345754631398</v>
      </c>
      <c r="AQ12" s="17">
        <v>0.21400530198345999</v>
      </c>
      <c r="AR12" s="17"/>
      <c r="AS12" s="17">
        <v>0.30662164833995098</v>
      </c>
      <c r="AT12" s="17">
        <v>0.26693289035084999</v>
      </c>
      <c r="AU12" s="17">
        <v>0.27249514405381697</v>
      </c>
      <c r="AV12" s="17">
        <v>0.25300438535262298</v>
      </c>
      <c r="AW12" s="17"/>
      <c r="AX12" s="17">
        <v>0.267615454633373</v>
      </c>
      <c r="AY12" s="17"/>
      <c r="AZ12" s="17">
        <v>0.25053795563261</v>
      </c>
      <c r="BA12" s="17">
        <v>0.31638961798764698</v>
      </c>
      <c r="BB12" s="17">
        <v>0.25748738619202799</v>
      </c>
      <c r="BC12" s="17"/>
      <c r="BD12" s="17">
        <v>0.27279866056172097</v>
      </c>
      <c r="BE12" s="17">
        <v>0.26589128298454701</v>
      </c>
    </row>
    <row r="13" spans="2:57" x14ac:dyDescent="0.35">
      <c r="B13" s="18" t="s">
        <v>123</v>
      </c>
      <c r="C13" s="19">
        <v>0.17978829944769001</v>
      </c>
      <c r="D13" s="19">
        <v>0.16548805556438001</v>
      </c>
      <c r="E13" s="19">
        <v>0.18904370609826601</v>
      </c>
      <c r="F13" s="19"/>
      <c r="G13" s="19">
        <v>0.108713119299331</v>
      </c>
      <c r="H13" s="19">
        <v>0.12474276731985499</v>
      </c>
      <c r="I13" s="19">
        <v>0.18210534801629699</v>
      </c>
      <c r="J13" s="19">
        <v>0.22756241450487699</v>
      </c>
      <c r="K13" s="19">
        <v>0.244794642313235</v>
      </c>
      <c r="L13" s="19">
        <v>0.26151972779641702</v>
      </c>
      <c r="M13" s="19"/>
      <c r="N13" s="19">
        <v>0.200596608997197</v>
      </c>
      <c r="O13" s="19">
        <v>0.15943162089739901</v>
      </c>
      <c r="P13" s="19">
        <v>0.17336328356980199</v>
      </c>
      <c r="Q13" s="19">
        <v>0.144843861400727</v>
      </c>
      <c r="R13" s="19"/>
      <c r="S13" s="19">
        <v>0.18333333333333299</v>
      </c>
      <c r="T13" s="19">
        <v>0.2</v>
      </c>
      <c r="U13" s="19">
        <v>0.14705882352941199</v>
      </c>
      <c r="V13" s="19">
        <v>9.5238095238095205E-2</v>
      </c>
      <c r="W13" s="19">
        <v>0.169491525423729</v>
      </c>
      <c r="X13" s="19">
        <v>0.164556962025316</v>
      </c>
      <c r="Y13" s="19">
        <v>0.25714285714285701</v>
      </c>
      <c r="Z13" s="19">
        <v>0.232558139534884</v>
      </c>
      <c r="AA13" s="19">
        <v>0.18888888888888899</v>
      </c>
      <c r="AB13" s="19"/>
      <c r="AC13" s="19">
        <v>0.16812789395391101</v>
      </c>
      <c r="AD13" s="19">
        <v>0.18219930665690601</v>
      </c>
      <c r="AE13" s="19">
        <v>0.20166955392333799</v>
      </c>
      <c r="AF13" s="19"/>
      <c r="AG13" s="19">
        <v>0.16547287891681001</v>
      </c>
      <c r="AH13" s="19">
        <v>0.1826017371858</v>
      </c>
      <c r="AI13" s="19">
        <v>0.18553432214875501</v>
      </c>
      <c r="AJ13" s="19">
        <v>0</v>
      </c>
      <c r="AK13" s="19">
        <v>0.35181787537718501</v>
      </c>
      <c r="AL13" s="19"/>
      <c r="AM13" s="19">
        <v>0.15490132902286699</v>
      </c>
      <c r="AN13" s="19">
        <v>0.20565945758041199</v>
      </c>
      <c r="AO13" s="19">
        <v>0.18486249451562101</v>
      </c>
      <c r="AP13" s="19">
        <v>0.17718040532791299</v>
      </c>
      <c r="AQ13" s="19">
        <v>0.175387858230829</v>
      </c>
      <c r="AR13" s="19"/>
      <c r="AS13" s="19">
        <v>0.18411022134434599</v>
      </c>
      <c r="AT13" s="19">
        <v>0.18499031428828799</v>
      </c>
      <c r="AU13" s="19">
        <v>0.17928720314405</v>
      </c>
      <c r="AV13" s="19">
        <v>0.16089749421600999</v>
      </c>
      <c r="AW13" s="19"/>
      <c r="AX13" s="19">
        <v>0.18225364039192599</v>
      </c>
      <c r="AY13" s="19"/>
      <c r="AZ13" s="19">
        <v>0.14067580633545301</v>
      </c>
      <c r="BA13" s="19">
        <v>0.15184130868078899</v>
      </c>
      <c r="BB13" s="19">
        <v>0.25721202102776602</v>
      </c>
      <c r="BC13" s="19"/>
      <c r="BD13" s="19">
        <v>0.18240879412043301</v>
      </c>
      <c r="BE13" s="19">
        <v>0.176157696245757</v>
      </c>
    </row>
    <row r="14" spans="2:57" x14ac:dyDescent="0.35">
      <c r="B14" s="16"/>
    </row>
    <row r="15" spans="2:57" x14ac:dyDescent="0.35">
      <c r="B15" t="s">
        <v>86</v>
      </c>
    </row>
    <row r="16" spans="2:57" x14ac:dyDescent="0.35">
      <c r="B16" t="s">
        <v>87</v>
      </c>
    </row>
    <row r="18" spans="2:2" x14ac:dyDescent="0.35">
      <c r="B18"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Q19"/>
  <sheetViews>
    <sheetView showGridLines="0" topLeftCell="A6" workbookViewId="0">
      <pane xSplit="2" topLeftCell="J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32" t="s">
        <v>444</v>
      </c>
      <c r="E2" s="28"/>
      <c r="F2" s="28"/>
      <c r="G2" s="28"/>
      <c r="H2" s="28"/>
      <c r="I2" s="28"/>
      <c r="J2" s="28"/>
      <c r="K2" s="28"/>
      <c r="L2" s="28"/>
      <c r="M2" s="28"/>
      <c r="N2" s="28"/>
      <c r="O2" s="28"/>
      <c r="P2" s="28"/>
      <c r="Q2" s="28"/>
    </row>
    <row r="6" spans="2:17" ht="50" customHeight="1" x14ac:dyDescent="0.35">
      <c r="B6" s="20" t="s">
        <v>15</v>
      </c>
      <c r="C6" s="20" t="s">
        <v>211</v>
      </c>
      <c r="D6" s="20" t="s">
        <v>212</v>
      </c>
      <c r="E6" s="20" t="s">
        <v>213</v>
      </c>
      <c r="F6" s="20" t="s">
        <v>214</v>
      </c>
      <c r="G6" s="20" t="s">
        <v>217</v>
      </c>
      <c r="H6" s="20" t="s">
        <v>436</v>
      </c>
      <c r="I6" s="20" t="s">
        <v>437</v>
      </c>
      <c r="J6" s="20" t="s">
        <v>218</v>
      </c>
      <c r="K6" s="20" t="s">
        <v>219</v>
      </c>
      <c r="L6" s="20" t="s">
        <v>220</v>
      </c>
      <c r="M6" s="20" t="s">
        <v>221</v>
      </c>
      <c r="N6" s="20" t="s">
        <v>222</v>
      </c>
      <c r="O6" s="20" t="s">
        <v>223</v>
      </c>
      <c r="P6" s="20" t="s">
        <v>224</v>
      </c>
    </row>
    <row r="7" spans="2:17" ht="43.5" x14ac:dyDescent="0.35">
      <c r="B7" s="18" t="s">
        <v>438</v>
      </c>
      <c r="C7" s="17">
        <v>0.102624431562874</v>
      </c>
      <c r="D7" s="17">
        <v>7.3347199983247097E-2</v>
      </c>
      <c r="E7" s="17">
        <v>4.2905424721941601E-2</v>
      </c>
      <c r="F7" s="17">
        <v>8.3220395277834994E-2</v>
      </c>
      <c r="G7" s="17">
        <v>5.9902362465940502E-2</v>
      </c>
      <c r="H7" s="17">
        <v>0.102812781007194</v>
      </c>
      <c r="I7" s="17">
        <v>0.12733490044456799</v>
      </c>
      <c r="J7" s="17">
        <v>5.7706632449433803E-2</v>
      </c>
      <c r="K7" s="17">
        <v>0.10172028448371</v>
      </c>
      <c r="L7" s="17">
        <v>6.5899293252617397E-2</v>
      </c>
      <c r="M7" s="17">
        <v>6.2258104914445597E-2</v>
      </c>
      <c r="N7" s="17">
        <v>8.3140760729014496E-2</v>
      </c>
      <c r="O7" s="17">
        <v>6.6585130981814303E-2</v>
      </c>
      <c r="P7" s="17">
        <v>0.14280186643678999</v>
      </c>
    </row>
    <row r="8" spans="2:17" ht="43.5" x14ac:dyDescent="0.35">
      <c r="B8" s="18" t="s">
        <v>439</v>
      </c>
      <c r="C8" s="17">
        <v>0.30057268575065199</v>
      </c>
      <c r="D8" s="17">
        <v>0.225817273038665</v>
      </c>
      <c r="E8" s="17">
        <v>0.103964828266929</v>
      </c>
      <c r="F8" s="17">
        <v>0.21313912514854899</v>
      </c>
      <c r="G8" s="17">
        <v>0.127014244114283</v>
      </c>
      <c r="H8" s="17">
        <v>0.228852035069532</v>
      </c>
      <c r="I8" s="17">
        <v>0.26094104414063601</v>
      </c>
      <c r="J8" s="17">
        <v>0.11909072510591499</v>
      </c>
      <c r="K8" s="17">
        <v>0.26047062639968599</v>
      </c>
      <c r="L8" s="17">
        <v>0.20958014921044901</v>
      </c>
      <c r="M8" s="17">
        <v>0.106405982434799</v>
      </c>
      <c r="N8" s="17">
        <v>0.21795058163612199</v>
      </c>
      <c r="O8" s="17">
        <v>9.0176300049095506E-2</v>
      </c>
      <c r="P8" s="17">
        <v>0.31078890989054497</v>
      </c>
    </row>
    <row r="9" spans="2:17" ht="43.5" x14ac:dyDescent="0.35">
      <c r="B9" s="18" t="s">
        <v>440</v>
      </c>
      <c r="C9" s="17">
        <v>0.43795331756716999</v>
      </c>
      <c r="D9" s="17">
        <v>0.52700148159803895</v>
      </c>
      <c r="E9" s="17">
        <v>0.51468302886494599</v>
      </c>
      <c r="F9" s="17">
        <v>0.51757126343396997</v>
      </c>
      <c r="G9" s="17">
        <v>0.51010289405639098</v>
      </c>
      <c r="H9" s="17">
        <v>0.49889788474569902</v>
      </c>
      <c r="I9" s="17">
        <v>0.413496161309653</v>
      </c>
      <c r="J9" s="17">
        <v>0.53643996518194104</v>
      </c>
      <c r="K9" s="17">
        <v>0.40437918501786901</v>
      </c>
      <c r="L9" s="17">
        <v>0.37391879087219898</v>
      </c>
      <c r="M9" s="17">
        <v>0.43356287317438902</v>
      </c>
      <c r="N9" s="17">
        <v>0.43988643573057801</v>
      </c>
      <c r="O9" s="17">
        <v>0.49006265698585</v>
      </c>
      <c r="P9" s="17">
        <v>0.39905156766677002</v>
      </c>
    </row>
    <row r="10" spans="2:17" ht="43.5" x14ac:dyDescent="0.35">
      <c r="B10" s="18" t="s">
        <v>441</v>
      </c>
      <c r="C10" s="17">
        <v>7.1576391877455098E-2</v>
      </c>
      <c r="D10" s="17">
        <v>8.6626838355960703E-2</v>
      </c>
      <c r="E10" s="17">
        <v>0.182723573709932</v>
      </c>
      <c r="F10" s="17">
        <v>9.2849445013969995E-2</v>
      </c>
      <c r="G10" s="17">
        <v>0.149903001908129</v>
      </c>
      <c r="H10" s="17">
        <v>6.1145758049982103E-2</v>
      </c>
      <c r="I10" s="17">
        <v>7.2601309240317699E-2</v>
      </c>
      <c r="J10" s="17">
        <v>0.13688359126671801</v>
      </c>
      <c r="K10" s="17">
        <v>0.12423684786754501</v>
      </c>
      <c r="L10" s="17">
        <v>0.19201717495558401</v>
      </c>
      <c r="M10" s="17">
        <v>0.213920127067908</v>
      </c>
      <c r="N10" s="17">
        <v>0.145093451896152</v>
      </c>
      <c r="O10" s="17">
        <v>0.189192312328233</v>
      </c>
      <c r="P10" s="17">
        <v>6.1567507351174902E-2</v>
      </c>
    </row>
    <row r="11" spans="2:17" ht="43.5" x14ac:dyDescent="0.35">
      <c r="B11" s="18" t="s">
        <v>442</v>
      </c>
      <c r="C11" s="17">
        <v>3.1711355272317998E-2</v>
      </c>
      <c r="D11" s="17">
        <v>2.0849539294205299E-2</v>
      </c>
      <c r="E11" s="17">
        <v>0.101099120271923</v>
      </c>
      <c r="F11" s="17">
        <v>3.35676438906636E-2</v>
      </c>
      <c r="G11" s="17">
        <v>8.70321344741182E-2</v>
      </c>
      <c r="H11" s="17">
        <v>3.6071041309315301E-2</v>
      </c>
      <c r="I11" s="17">
        <v>2.8059080324626898E-2</v>
      </c>
      <c r="J11" s="17">
        <v>5.0300448949189197E-2</v>
      </c>
      <c r="K11" s="17">
        <v>5.3111012961781501E-2</v>
      </c>
      <c r="L11" s="17">
        <v>9.4870639244171606E-2</v>
      </c>
      <c r="M11" s="17">
        <v>0.116117144923015</v>
      </c>
      <c r="N11" s="17">
        <v>5.16390801206651E-2</v>
      </c>
      <c r="O11" s="17">
        <v>0.105084684996789</v>
      </c>
      <c r="P11" s="17">
        <v>2.7364724268948301E-2</v>
      </c>
    </row>
    <row r="12" spans="2:17" x14ac:dyDescent="0.35">
      <c r="B12" s="18" t="s">
        <v>443</v>
      </c>
      <c r="C12" s="17">
        <v>5.5561817969531503E-2</v>
      </c>
      <c r="D12" s="17">
        <v>6.6357667729883094E-2</v>
      </c>
      <c r="E12" s="17">
        <v>5.4624024164328801E-2</v>
      </c>
      <c r="F12" s="17">
        <v>5.9652127235013001E-2</v>
      </c>
      <c r="G12" s="17">
        <v>6.6045362981137903E-2</v>
      </c>
      <c r="H12" s="17">
        <v>7.2220499818277606E-2</v>
      </c>
      <c r="I12" s="17">
        <v>9.7567504540198496E-2</v>
      </c>
      <c r="J12" s="17">
        <v>9.95786370468036E-2</v>
      </c>
      <c r="K12" s="17">
        <v>5.6082043269406703E-2</v>
      </c>
      <c r="L12" s="17">
        <v>6.3713952464979295E-2</v>
      </c>
      <c r="M12" s="17">
        <v>6.7735767485444007E-2</v>
      </c>
      <c r="N12" s="17">
        <v>6.2289689887467699E-2</v>
      </c>
      <c r="O12" s="17">
        <v>5.8898914658218997E-2</v>
      </c>
      <c r="P12" s="17">
        <v>5.8425424385771203E-2</v>
      </c>
    </row>
    <row r="13" spans="2:17" x14ac:dyDescent="0.35">
      <c r="B13" s="16"/>
      <c r="C13" s="16"/>
      <c r="D13" s="16"/>
      <c r="E13" s="16"/>
      <c r="F13" s="16"/>
      <c r="G13" s="16"/>
      <c r="H13" s="16"/>
      <c r="I13" s="16"/>
      <c r="J13" s="16"/>
      <c r="K13" s="16"/>
      <c r="L13" s="16"/>
      <c r="M13" s="16"/>
      <c r="N13" s="16"/>
      <c r="O13" s="16"/>
      <c r="P13" s="16"/>
    </row>
    <row r="14" spans="2:17" x14ac:dyDescent="0.35">
      <c r="B14" t="s">
        <v>86</v>
      </c>
    </row>
    <row r="15" spans="2:17" x14ac:dyDescent="0.35">
      <c r="B15" t="s">
        <v>87</v>
      </c>
    </row>
    <row r="19" spans="2:2" x14ac:dyDescent="0.35">
      <c r="B19"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E19"/>
  <sheetViews>
    <sheetView showGridLines="0" topLeftCell="A6"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0.102624431562874</v>
      </c>
      <c r="D9" s="17">
        <v>0.141162237617906</v>
      </c>
      <c r="E9" s="17">
        <v>8.0442638229780303E-2</v>
      </c>
      <c r="F9" s="17"/>
      <c r="G9" s="17">
        <v>0.13775089470961299</v>
      </c>
      <c r="H9" s="17">
        <v>0.145191481002587</v>
      </c>
      <c r="I9" s="17">
        <v>9.8486202677064705E-2</v>
      </c>
      <c r="J9" s="17">
        <v>0.11036429195625801</v>
      </c>
      <c r="K9" s="17">
        <v>3.14141653469759E-2</v>
      </c>
      <c r="L9" s="17">
        <v>0</v>
      </c>
      <c r="M9" s="17"/>
      <c r="N9" s="17">
        <v>7.9502843363083706E-2</v>
      </c>
      <c r="O9" s="17">
        <v>0.13707801737564801</v>
      </c>
      <c r="P9" s="17">
        <v>9.8474510248681896E-2</v>
      </c>
      <c r="Q9" s="17">
        <v>0.14882349931001601</v>
      </c>
      <c r="R9" s="17"/>
      <c r="S9" s="17">
        <v>0.125</v>
      </c>
      <c r="T9" s="17">
        <v>0.14285714285714299</v>
      </c>
      <c r="U9" s="17">
        <v>2.9411764705882401E-2</v>
      </c>
      <c r="V9" s="17">
        <v>6.3492063492063502E-2</v>
      </c>
      <c r="W9" s="17">
        <v>0.101694915254237</v>
      </c>
      <c r="X9" s="17">
        <v>0.10126582278481</v>
      </c>
      <c r="Y9" s="17">
        <v>0.157142857142857</v>
      </c>
      <c r="Z9" s="17">
        <v>6.9767441860465101E-2</v>
      </c>
      <c r="AA9" s="17">
        <v>8.8888888888888906E-2</v>
      </c>
      <c r="AB9" s="17"/>
      <c r="AC9" s="17">
        <v>6.3791363925736103E-2</v>
      </c>
      <c r="AD9" s="17">
        <v>0.109041506385676</v>
      </c>
      <c r="AE9" s="17">
        <v>0.115122907189951</v>
      </c>
      <c r="AF9" s="17"/>
      <c r="AG9" s="17">
        <v>7.0605994609160297E-2</v>
      </c>
      <c r="AH9" s="17">
        <v>0.11612988191472499</v>
      </c>
      <c r="AI9" s="17">
        <v>0.118792000892432</v>
      </c>
      <c r="AJ9" s="17">
        <v>0</v>
      </c>
      <c r="AK9" s="17">
        <v>0.100671005597976</v>
      </c>
      <c r="AL9" s="17"/>
      <c r="AM9" s="17">
        <v>6.7142954172792604E-2</v>
      </c>
      <c r="AN9" s="17">
        <v>7.5892586911052898E-2</v>
      </c>
      <c r="AO9" s="17">
        <v>0.104666646308927</v>
      </c>
      <c r="AP9" s="17">
        <v>0.11899736889166</v>
      </c>
      <c r="AQ9" s="17">
        <v>0.12804737202595601</v>
      </c>
      <c r="AR9" s="17"/>
      <c r="AS9" s="17">
        <v>0.117473855953299</v>
      </c>
      <c r="AT9" s="17">
        <v>9.7814569434477194E-2</v>
      </c>
      <c r="AU9" s="17">
        <v>6.5610062397508703E-2</v>
      </c>
      <c r="AV9" s="17">
        <v>0.140377570819504</v>
      </c>
      <c r="AW9" s="17"/>
      <c r="AX9" s="17">
        <v>9.3625024632503995E-2</v>
      </c>
      <c r="AY9" s="17"/>
      <c r="AZ9" s="17">
        <v>0.153588398069639</v>
      </c>
      <c r="BA9" s="17">
        <v>0.10616233219844499</v>
      </c>
      <c r="BB9" s="17">
        <v>4.2674033062928697E-2</v>
      </c>
      <c r="BC9" s="17"/>
      <c r="BD9" s="17">
        <v>0.113056384901465</v>
      </c>
      <c r="BE9" s="17">
        <v>0.10121136163326599</v>
      </c>
    </row>
    <row r="10" spans="2:57" ht="43.5" x14ac:dyDescent="0.35">
      <c r="B10" s="18" t="s">
        <v>439</v>
      </c>
      <c r="C10" s="17">
        <v>0.30057268575065199</v>
      </c>
      <c r="D10" s="17">
        <v>0.26626322773665101</v>
      </c>
      <c r="E10" s="17">
        <v>0.319932726232459</v>
      </c>
      <c r="F10" s="17"/>
      <c r="G10" s="17">
        <v>0.22962224547327301</v>
      </c>
      <c r="H10" s="17">
        <v>0.32966720514783898</v>
      </c>
      <c r="I10" s="17">
        <v>0.35191950941697903</v>
      </c>
      <c r="J10" s="17">
        <v>0.33738276000263301</v>
      </c>
      <c r="K10" s="17">
        <v>0.20707955920249299</v>
      </c>
      <c r="L10" s="17">
        <v>0.16186186078124701</v>
      </c>
      <c r="M10" s="17"/>
      <c r="N10" s="17">
        <v>0.28560988919212499</v>
      </c>
      <c r="O10" s="17">
        <v>0.34456391444311602</v>
      </c>
      <c r="P10" s="17">
        <v>0.25853085386230201</v>
      </c>
      <c r="Q10" s="17">
        <v>0.31767249465911102</v>
      </c>
      <c r="R10" s="17"/>
      <c r="S10" s="17">
        <v>0.3</v>
      </c>
      <c r="T10" s="17">
        <v>0.314285714285714</v>
      </c>
      <c r="U10" s="17">
        <v>0.26470588235294101</v>
      </c>
      <c r="V10" s="17">
        <v>0.26984126984126999</v>
      </c>
      <c r="W10" s="17">
        <v>0.37288135593220301</v>
      </c>
      <c r="X10" s="17">
        <v>0.341772151898734</v>
      </c>
      <c r="Y10" s="17">
        <v>0.24285714285714299</v>
      </c>
      <c r="Z10" s="17">
        <v>0.30232558139534899</v>
      </c>
      <c r="AA10" s="17">
        <v>0.3</v>
      </c>
      <c r="AB10" s="17"/>
      <c r="AC10" s="17">
        <v>0.29228126309609997</v>
      </c>
      <c r="AD10" s="17">
        <v>0.32326980346998702</v>
      </c>
      <c r="AE10" s="17">
        <v>0.263577376669269</v>
      </c>
      <c r="AF10" s="17"/>
      <c r="AG10" s="17">
        <v>0.25987412701325602</v>
      </c>
      <c r="AH10" s="17">
        <v>0.34330693896857201</v>
      </c>
      <c r="AI10" s="17">
        <v>0.329805239405004</v>
      </c>
      <c r="AJ10" s="17">
        <v>0</v>
      </c>
      <c r="AK10" s="17">
        <v>0.182640314856337</v>
      </c>
      <c r="AL10" s="17"/>
      <c r="AM10" s="17">
        <v>0.30857798196788699</v>
      </c>
      <c r="AN10" s="17">
        <v>0.285304727885208</v>
      </c>
      <c r="AO10" s="17">
        <v>0.29492198095055899</v>
      </c>
      <c r="AP10" s="17">
        <v>0.37404325776880698</v>
      </c>
      <c r="AQ10" s="17">
        <v>0.136639992512012</v>
      </c>
      <c r="AR10" s="17"/>
      <c r="AS10" s="17">
        <v>0.271449362881658</v>
      </c>
      <c r="AT10" s="17">
        <v>0.334968711054352</v>
      </c>
      <c r="AU10" s="17">
        <v>0.282258803298856</v>
      </c>
      <c r="AV10" s="17">
        <v>0.296757237912182</v>
      </c>
      <c r="AW10" s="17"/>
      <c r="AX10" s="17">
        <v>0.31919918953199</v>
      </c>
      <c r="AY10" s="17"/>
      <c r="AZ10" s="17">
        <v>0.255890793199753</v>
      </c>
      <c r="BA10" s="17">
        <v>0.37045787993698398</v>
      </c>
      <c r="BB10" s="17">
        <v>0.26817976556066397</v>
      </c>
      <c r="BC10" s="17"/>
      <c r="BD10" s="17">
        <v>0.28107672262406902</v>
      </c>
      <c r="BE10" s="17">
        <v>0.32677010236250698</v>
      </c>
    </row>
    <row r="11" spans="2:57" ht="43.5" x14ac:dyDescent="0.35">
      <c r="B11" s="18" t="s">
        <v>440</v>
      </c>
      <c r="C11" s="17">
        <v>0.43795331756716999</v>
      </c>
      <c r="D11" s="17">
        <v>0.44544061206902402</v>
      </c>
      <c r="E11" s="17">
        <v>0.43313813542395102</v>
      </c>
      <c r="F11" s="17"/>
      <c r="G11" s="17">
        <v>0.39422453543228803</v>
      </c>
      <c r="H11" s="17">
        <v>0.33615918384564503</v>
      </c>
      <c r="I11" s="17">
        <v>0.40977039830630502</v>
      </c>
      <c r="J11" s="17">
        <v>0.467083220658224</v>
      </c>
      <c r="K11" s="17">
        <v>0.55410637890019598</v>
      </c>
      <c r="L11" s="17">
        <v>0.78283969733174197</v>
      </c>
      <c r="M11" s="17"/>
      <c r="N11" s="17">
        <v>0.47836578275235397</v>
      </c>
      <c r="O11" s="17">
        <v>0.37159083329987203</v>
      </c>
      <c r="P11" s="17">
        <v>0.512276971120883</v>
      </c>
      <c r="Q11" s="17">
        <v>0.29023614420365701</v>
      </c>
      <c r="R11" s="17"/>
      <c r="S11" s="17">
        <v>0.41666666666666702</v>
      </c>
      <c r="T11" s="17">
        <v>0.4</v>
      </c>
      <c r="U11" s="17">
        <v>0.441176470588235</v>
      </c>
      <c r="V11" s="17">
        <v>0.476190476190476</v>
      </c>
      <c r="W11" s="17">
        <v>0.338983050847458</v>
      </c>
      <c r="X11" s="17">
        <v>0.430379746835443</v>
      </c>
      <c r="Y11" s="17">
        <v>0.45714285714285702</v>
      </c>
      <c r="Z11" s="17">
        <v>0.55813953488372103</v>
      </c>
      <c r="AA11" s="17">
        <v>0.48888888888888898</v>
      </c>
      <c r="AB11" s="17"/>
      <c r="AC11" s="17">
        <v>0.511588470405546</v>
      </c>
      <c r="AD11" s="17">
        <v>0.40507259406867702</v>
      </c>
      <c r="AE11" s="17">
        <v>0.40125561536629201</v>
      </c>
      <c r="AF11" s="17"/>
      <c r="AG11" s="17">
        <v>0.49952586475177202</v>
      </c>
      <c r="AH11" s="17">
        <v>0.43482675851303898</v>
      </c>
      <c r="AI11" s="17">
        <v>0.320950452222445</v>
      </c>
      <c r="AJ11" s="17">
        <v>0.81530516994801805</v>
      </c>
      <c r="AK11" s="17">
        <v>0.50328161682602301</v>
      </c>
      <c r="AL11" s="17"/>
      <c r="AM11" s="17">
        <v>0.399365166165012</v>
      </c>
      <c r="AN11" s="17">
        <v>0.47797468990140102</v>
      </c>
      <c r="AO11" s="17">
        <v>0.408412105807336</v>
      </c>
      <c r="AP11" s="17">
        <v>0.41778544375670501</v>
      </c>
      <c r="AQ11" s="17">
        <v>0.47890430102884901</v>
      </c>
      <c r="AR11" s="17"/>
      <c r="AS11" s="17">
        <v>0.40320222011107898</v>
      </c>
      <c r="AT11" s="17">
        <v>0.42862942325638898</v>
      </c>
      <c r="AU11" s="17">
        <v>0.51489915719947998</v>
      </c>
      <c r="AV11" s="17">
        <v>0.41119319084108702</v>
      </c>
      <c r="AW11" s="17"/>
      <c r="AX11" s="17">
        <v>0.448209826283887</v>
      </c>
      <c r="AY11" s="17"/>
      <c r="AZ11" s="17">
        <v>0.42206420674930301</v>
      </c>
      <c r="BA11" s="17">
        <v>0.37696295000784702</v>
      </c>
      <c r="BB11" s="17">
        <v>0.52788758272912295</v>
      </c>
      <c r="BC11" s="17"/>
      <c r="BD11" s="17">
        <v>0.43220731169335103</v>
      </c>
      <c r="BE11" s="17">
        <v>0.43463431029105098</v>
      </c>
    </row>
    <row r="12" spans="2:57" ht="43.5" x14ac:dyDescent="0.35">
      <c r="B12" s="18" t="s">
        <v>441</v>
      </c>
      <c r="C12" s="17">
        <v>7.1576391877455098E-2</v>
      </c>
      <c r="D12" s="17">
        <v>7.2578420969690596E-2</v>
      </c>
      <c r="E12" s="17">
        <v>7.1323636678517502E-2</v>
      </c>
      <c r="F12" s="17"/>
      <c r="G12" s="17">
        <v>9.6795330856752002E-2</v>
      </c>
      <c r="H12" s="17">
        <v>9.5746332995053404E-2</v>
      </c>
      <c r="I12" s="17">
        <v>7.5027367689175298E-2</v>
      </c>
      <c r="J12" s="17">
        <v>2.5229816633431601E-2</v>
      </c>
      <c r="K12" s="17">
        <v>8.35292479903708E-2</v>
      </c>
      <c r="L12" s="17">
        <v>0</v>
      </c>
      <c r="M12" s="17"/>
      <c r="N12" s="17">
        <v>7.6308760983083201E-2</v>
      </c>
      <c r="O12" s="17">
        <v>7.2080926791768807E-2</v>
      </c>
      <c r="P12" s="17">
        <v>4.9624260279720202E-2</v>
      </c>
      <c r="Q12" s="17">
        <v>7.1468124469013697E-2</v>
      </c>
      <c r="R12" s="17"/>
      <c r="S12" s="17">
        <v>8.3333333333333301E-2</v>
      </c>
      <c r="T12" s="17">
        <v>5.7142857142857099E-2</v>
      </c>
      <c r="U12" s="17">
        <v>0.17647058823529399</v>
      </c>
      <c r="V12" s="17">
        <v>4.7619047619047603E-2</v>
      </c>
      <c r="W12" s="17">
        <v>0.101694915254237</v>
      </c>
      <c r="X12" s="17">
        <v>7.5949367088607597E-2</v>
      </c>
      <c r="Y12" s="17">
        <v>1.4285714285714299E-2</v>
      </c>
      <c r="Z12" s="17">
        <v>6.9767441860465101E-2</v>
      </c>
      <c r="AA12" s="17">
        <v>3.3333333333333298E-2</v>
      </c>
      <c r="AB12" s="17"/>
      <c r="AC12" s="17">
        <v>3.6797042283903701E-2</v>
      </c>
      <c r="AD12" s="17">
        <v>9.6244917885892095E-2</v>
      </c>
      <c r="AE12" s="17">
        <v>9.0301978151773293E-2</v>
      </c>
      <c r="AF12" s="17"/>
      <c r="AG12" s="17">
        <v>7.8538642360673594E-2</v>
      </c>
      <c r="AH12" s="17">
        <v>5.0772803474558897E-2</v>
      </c>
      <c r="AI12" s="17">
        <v>0.119933835621701</v>
      </c>
      <c r="AJ12" s="17">
        <v>0.18469483005198201</v>
      </c>
      <c r="AK12" s="17">
        <v>0</v>
      </c>
      <c r="AL12" s="17"/>
      <c r="AM12" s="17">
        <v>0.12433500635738801</v>
      </c>
      <c r="AN12" s="17">
        <v>4.2212439597218397E-2</v>
      </c>
      <c r="AO12" s="17">
        <v>0.102284320450701</v>
      </c>
      <c r="AP12" s="17">
        <v>3.6945899344034798E-2</v>
      </c>
      <c r="AQ12" s="17">
        <v>7.8614790212390595E-2</v>
      </c>
      <c r="AR12" s="17"/>
      <c r="AS12" s="17">
        <v>7.53328593472153E-2</v>
      </c>
      <c r="AT12" s="17">
        <v>7.7952060723834093E-2</v>
      </c>
      <c r="AU12" s="17">
        <v>4.6896803828839997E-2</v>
      </c>
      <c r="AV12" s="17">
        <v>8.5071442822382298E-2</v>
      </c>
      <c r="AW12" s="17"/>
      <c r="AX12" s="17">
        <v>6.4830821226263394E-2</v>
      </c>
      <c r="AY12" s="17"/>
      <c r="AZ12" s="17">
        <v>5.16742451807835E-2</v>
      </c>
      <c r="BA12" s="17">
        <v>9.2291276969254404E-2</v>
      </c>
      <c r="BB12" s="17">
        <v>6.6438623354379903E-2</v>
      </c>
      <c r="BC12" s="17"/>
      <c r="BD12" s="17">
        <v>6.3406763977193595E-2</v>
      </c>
      <c r="BE12" s="17">
        <v>8.8505405284915697E-2</v>
      </c>
    </row>
    <row r="13" spans="2:57" ht="43.5" x14ac:dyDescent="0.35">
      <c r="B13" s="18" t="s">
        <v>442</v>
      </c>
      <c r="C13" s="17">
        <v>3.1711355272317998E-2</v>
      </c>
      <c r="D13" s="17">
        <v>2.86988856319167E-2</v>
      </c>
      <c r="E13" s="17">
        <v>3.3632110598715001E-2</v>
      </c>
      <c r="F13" s="17"/>
      <c r="G13" s="17">
        <v>7.1348146825552197E-2</v>
      </c>
      <c r="H13" s="17">
        <v>5.5089412773501198E-2</v>
      </c>
      <c r="I13" s="17">
        <v>1.3443888580033E-2</v>
      </c>
      <c r="J13" s="17">
        <v>1.6944181263800401E-2</v>
      </c>
      <c r="K13" s="17">
        <v>2.1492670070903701E-2</v>
      </c>
      <c r="L13" s="17">
        <v>0</v>
      </c>
      <c r="M13" s="17"/>
      <c r="N13" s="17">
        <v>3.1081042050896401E-2</v>
      </c>
      <c r="O13" s="17">
        <v>2.9083397505572501E-2</v>
      </c>
      <c r="P13" s="17">
        <v>1.8847584482132598E-2</v>
      </c>
      <c r="Q13" s="17">
        <v>6.3102141486095803E-2</v>
      </c>
      <c r="R13" s="17"/>
      <c r="S13" s="17">
        <v>2.5000000000000001E-2</v>
      </c>
      <c r="T13" s="17">
        <v>9.5238095238095195E-3</v>
      </c>
      <c r="U13" s="17">
        <v>2.9411764705882401E-2</v>
      </c>
      <c r="V13" s="17">
        <v>9.5238095238095205E-2</v>
      </c>
      <c r="W13" s="17">
        <v>3.3898305084745797E-2</v>
      </c>
      <c r="X13" s="17">
        <v>1.26582278481013E-2</v>
      </c>
      <c r="Y13" s="17">
        <v>5.7142857142857099E-2</v>
      </c>
      <c r="Z13" s="17">
        <v>0</v>
      </c>
      <c r="AA13" s="17">
        <v>2.2222222222222199E-2</v>
      </c>
      <c r="AB13" s="17"/>
      <c r="AC13" s="17">
        <v>2.9453760782232399E-2</v>
      </c>
      <c r="AD13" s="17">
        <v>2.3884621473251499E-2</v>
      </c>
      <c r="AE13" s="17">
        <v>6.46561853215879E-2</v>
      </c>
      <c r="AF13" s="17"/>
      <c r="AG13" s="17">
        <v>3.2300292476495199E-2</v>
      </c>
      <c r="AH13" s="17">
        <v>1.39625137166642E-2</v>
      </c>
      <c r="AI13" s="17">
        <v>9.2200647950312603E-2</v>
      </c>
      <c r="AJ13" s="17">
        <v>0</v>
      </c>
      <c r="AK13" s="17">
        <v>8.4077913453689604E-2</v>
      </c>
      <c r="AL13" s="17"/>
      <c r="AM13" s="17">
        <v>1.7098163456861701E-2</v>
      </c>
      <c r="AN13" s="17">
        <v>3.3277143368028297E-2</v>
      </c>
      <c r="AO13" s="17">
        <v>2.4481943758490499E-2</v>
      </c>
      <c r="AP13" s="17">
        <v>3.5435189848543498E-2</v>
      </c>
      <c r="AQ13" s="17">
        <v>0.17779354422079199</v>
      </c>
      <c r="AR13" s="17"/>
      <c r="AS13" s="17">
        <v>3.8068001781601898E-2</v>
      </c>
      <c r="AT13" s="17">
        <v>3.6349714421826197E-2</v>
      </c>
      <c r="AU13" s="17">
        <v>6.6794460991525199E-3</v>
      </c>
      <c r="AV13" s="17">
        <v>4.5247470499336299E-2</v>
      </c>
      <c r="AW13" s="17"/>
      <c r="AX13" s="17">
        <v>2.4515732359681099E-2</v>
      </c>
      <c r="AY13" s="17"/>
      <c r="AZ13" s="17">
        <v>3.7688917222385702E-2</v>
      </c>
      <c r="BA13" s="17">
        <v>2.9259502508966799E-2</v>
      </c>
      <c r="BB13" s="17">
        <v>3.0677065837959601E-2</v>
      </c>
      <c r="BC13" s="17"/>
      <c r="BD13" s="17">
        <v>3.6755445062159199E-2</v>
      </c>
      <c r="BE13" s="17">
        <v>3.1426629137807201E-2</v>
      </c>
    </row>
    <row r="14" spans="2:57" x14ac:dyDescent="0.35">
      <c r="B14" s="18" t="s">
        <v>443</v>
      </c>
      <c r="C14" s="19">
        <v>5.5561817969531503E-2</v>
      </c>
      <c r="D14" s="19">
        <v>4.58566159748117E-2</v>
      </c>
      <c r="E14" s="19">
        <v>6.15307528365771E-2</v>
      </c>
      <c r="F14" s="19"/>
      <c r="G14" s="19">
        <v>7.0258846702521804E-2</v>
      </c>
      <c r="H14" s="19">
        <v>3.8146384235374801E-2</v>
      </c>
      <c r="I14" s="19">
        <v>5.1352633330442397E-2</v>
      </c>
      <c r="J14" s="19">
        <v>4.2995729485653902E-2</v>
      </c>
      <c r="K14" s="19">
        <v>0.10237797848906</v>
      </c>
      <c r="L14" s="19">
        <v>5.5298441887011697E-2</v>
      </c>
      <c r="M14" s="19"/>
      <c r="N14" s="19">
        <v>4.9131681658457799E-2</v>
      </c>
      <c r="O14" s="19">
        <v>4.5602910584023597E-2</v>
      </c>
      <c r="P14" s="19">
        <v>6.2245820006280303E-2</v>
      </c>
      <c r="Q14" s="19">
        <v>0.10869759587210701</v>
      </c>
      <c r="R14" s="19"/>
      <c r="S14" s="19">
        <v>0.05</v>
      </c>
      <c r="T14" s="19">
        <v>7.6190476190476197E-2</v>
      </c>
      <c r="U14" s="19">
        <v>5.8823529411764698E-2</v>
      </c>
      <c r="V14" s="19">
        <v>4.7619047619047603E-2</v>
      </c>
      <c r="W14" s="19">
        <v>5.0847457627118599E-2</v>
      </c>
      <c r="X14" s="19">
        <v>3.7974683544303799E-2</v>
      </c>
      <c r="Y14" s="19">
        <v>7.1428571428571397E-2</v>
      </c>
      <c r="Z14" s="19">
        <v>0</v>
      </c>
      <c r="AA14" s="19">
        <v>6.6666666666666693E-2</v>
      </c>
      <c r="AB14" s="19"/>
      <c r="AC14" s="19">
        <v>6.6088099506481507E-2</v>
      </c>
      <c r="AD14" s="19">
        <v>4.2486556716516702E-2</v>
      </c>
      <c r="AE14" s="19">
        <v>6.5085937301126495E-2</v>
      </c>
      <c r="AF14" s="19"/>
      <c r="AG14" s="19">
        <v>5.9155078788643102E-2</v>
      </c>
      <c r="AH14" s="19">
        <v>4.1001103412441398E-2</v>
      </c>
      <c r="AI14" s="19">
        <v>1.8317823908105501E-2</v>
      </c>
      <c r="AJ14" s="19">
        <v>0</v>
      </c>
      <c r="AK14" s="19">
        <v>0.129329149265974</v>
      </c>
      <c r="AL14" s="19"/>
      <c r="AM14" s="19">
        <v>8.3480727880058905E-2</v>
      </c>
      <c r="AN14" s="19">
        <v>8.5338412337091094E-2</v>
      </c>
      <c r="AO14" s="19">
        <v>6.52330027239863E-2</v>
      </c>
      <c r="AP14" s="19">
        <v>1.67928403902497E-2</v>
      </c>
      <c r="AQ14" s="19">
        <v>0</v>
      </c>
      <c r="AR14" s="19"/>
      <c r="AS14" s="19">
        <v>9.4473699925146495E-2</v>
      </c>
      <c r="AT14" s="19">
        <v>2.4285521109121602E-2</v>
      </c>
      <c r="AU14" s="19">
        <v>8.3655727176163194E-2</v>
      </c>
      <c r="AV14" s="19">
        <v>2.1353087105508699E-2</v>
      </c>
      <c r="AW14" s="19"/>
      <c r="AX14" s="19">
        <v>4.9619405965674102E-2</v>
      </c>
      <c r="AY14" s="19"/>
      <c r="AZ14" s="19">
        <v>7.9093439578136193E-2</v>
      </c>
      <c r="BA14" s="19">
        <v>2.4866058378503201E-2</v>
      </c>
      <c r="BB14" s="19">
        <v>6.4142929454944903E-2</v>
      </c>
      <c r="BC14" s="19"/>
      <c r="BD14" s="19">
        <v>7.3497371741763198E-2</v>
      </c>
      <c r="BE14" s="19">
        <v>1.7452191290454E-2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7.3347199983247097E-2</v>
      </c>
      <c r="D9" s="17">
        <v>0.119414625896784</v>
      </c>
      <c r="E9" s="17">
        <v>4.6599532322698901E-2</v>
      </c>
      <c r="F9" s="17"/>
      <c r="G9" s="17">
        <v>0.10902275507475701</v>
      </c>
      <c r="H9" s="17">
        <v>7.9652905659648401E-2</v>
      </c>
      <c r="I9" s="17">
        <v>7.0431089431260696E-2</v>
      </c>
      <c r="J9" s="17">
        <v>7.6713861525420105E-2</v>
      </c>
      <c r="K9" s="17">
        <v>5.3640315428235802E-2</v>
      </c>
      <c r="L9" s="17">
        <v>2.90619548603273E-2</v>
      </c>
      <c r="M9" s="17"/>
      <c r="N9" s="17">
        <v>6.1139278528807101E-2</v>
      </c>
      <c r="O9" s="17">
        <v>9.2880649692415093E-2</v>
      </c>
      <c r="P9" s="17">
        <v>6.9641074757588101E-2</v>
      </c>
      <c r="Q9" s="17">
        <v>9.7878768032671995E-2</v>
      </c>
      <c r="R9" s="17"/>
      <c r="S9" s="17">
        <v>8.3333333333333301E-2</v>
      </c>
      <c r="T9" s="17">
        <v>5.7142857142857099E-2</v>
      </c>
      <c r="U9" s="17">
        <v>2.9411764705882401E-2</v>
      </c>
      <c r="V9" s="17">
        <v>6.3492063492063502E-2</v>
      </c>
      <c r="W9" s="17">
        <v>8.4745762711864403E-2</v>
      </c>
      <c r="X9" s="17">
        <v>0.10126582278481</v>
      </c>
      <c r="Y9" s="17">
        <v>8.5714285714285701E-2</v>
      </c>
      <c r="Z9" s="17">
        <v>9.3023255813953501E-2</v>
      </c>
      <c r="AA9" s="17">
        <v>7.7777777777777807E-2</v>
      </c>
      <c r="AB9" s="17"/>
      <c r="AC9" s="17">
        <v>7.2833939411398804E-2</v>
      </c>
      <c r="AD9" s="17">
        <v>6.5506268433093803E-2</v>
      </c>
      <c r="AE9" s="17">
        <v>7.3205497494585006E-2</v>
      </c>
      <c r="AF9" s="17"/>
      <c r="AG9" s="17">
        <v>6.1843171997219101E-2</v>
      </c>
      <c r="AH9" s="17">
        <v>8.4317081700597901E-2</v>
      </c>
      <c r="AI9" s="17">
        <v>7.7265824487966803E-2</v>
      </c>
      <c r="AJ9" s="17">
        <v>0.18469483005198201</v>
      </c>
      <c r="AK9" s="17">
        <v>5.7619482637677202E-2</v>
      </c>
      <c r="AL9" s="17"/>
      <c r="AM9" s="17">
        <v>4.9085585112185803E-2</v>
      </c>
      <c r="AN9" s="17">
        <v>5.6879037585673697E-2</v>
      </c>
      <c r="AO9" s="17">
        <v>7.8337838584375902E-2</v>
      </c>
      <c r="AP9" s="17">
        <v>8.4660562787055693E-2</v>
      </c>
      <c r="AQ9" s="17">
        <v>0.12523970094694201</v>
      </c>
      <c r="AR9" s="17"/>
      <c r="AS9" s="17">
        <v>6.9973582897177894E-2</v>
      </c>
      <c r="AT9" s="17">
        <v>9.9373908925467005E-2</v>
      </c>
      <c r="AU9" s="17">
        <v>4.1804292728831301E-2</v>
      </c>
      <c r="AV9" s="17">
        <v>6.3115031173543307E-2</v>
      </c>
      <c r="AW9" s="17"/>
      <c r="AX9" s="17">
        <v>6.8761573176769605E-2</v>
      </c>
      <c r="AY9" s="17"/>
      <c r="AZ9" s="17">
        <v>6.6334051515452505E-2</v>
      </c>
      <c r="BA9" s="17">
        <v>7.9291682382590004E-2</v>
      </c>
      <c r="BB9" s="17">
        <v>7.3103829727444003E-2</v>
      </c>
      <c r="BC9" s="17"/>
      <c r="BD9" s="17">
        <v>7.1725055249324002E-2</v>
      </c>
      <c r="BE9" s="17">
        <v>7.7475787197886406E-2</v>
      </c>
    </row>
    <row r="10" spans="2:57" ht="43.5" x14ac:dyDescent="0.35">
      <c r="B10" s="18" t="s">
        <v>439</v>
      </c>
      <c r="C10" s="17">
        <v>0.225817273038665</v>
      </c>
      <c r="D10" s="17">
        <v>0.18706905534350601</v>
      </c>
      <c r="E10" s="17">
        <v>0.24966710746410201</v>
      </c>
      <c r="F10" s="17"/>
      <c r="G10" s="17">
        <v>0.31880672489297501</v>
      </c>
      <c r="H10" s="17">
        <v>0.276621745111444</v>
      </c>
      <c r="I10" s="17">
        <v>0.19785688339708399</v>
      </c>
      <c r="J10" s="17">
        <v>0.25277869826065003</v>
      </c>
      <c r="K10" s="17">
        <v>0.12464256682903101</v>
      </c>
      <c r="L10" s="17">
        <v>0.105252588026668</v>
      </c>
      <c r="M10" s="17"/>
      <c r="N10" s="17">
        <v>0.21309469950837501</v>
      </c>
      <c r="O10" s="17">
        <v>0.272049892369989</v>
      </c>
      <c r="P10" s="17">
        <v>0.27815729594729099</v>
      </c>
      <c r="Q10" s="17">
        <v>9.7817188867681301E-2</v>
      </c>
      <c r="R10" s="17"/>
      <c r="S10" s="17">
        <v>0.25</v>
      </c>
      <c r="T10" s="17">
        <v>0.28571428571428598</v>
      </c>
      <c r="U10" s="17">
        <v>0.23529411764705899</v>
      </c>
      <c r="V10" s="17">
        <v>0.25396825396825401</v>
      </c>
      <c r="W10" s="17">
        <v>0.13559322033898299</v>
      </c>
      <c r="X10" s="17">
        <v>0.189873417721519</v>
      </c>
      <c r="Y10" s="17">
        <v>0.157142857142857</v>
      </c>
      <c r="Z10" s="17">
        <v>0.27906976744186002</v>
      </c>
      <c r="AA10" s="17">
        <v>0.211111111111111</v>
      </c>
      <c r="AB10" s="17"/>
      <c r="AC10" s="17">
        <v>0.160522579301345</v>
      </c>
      <c r="AD10" s="17">
        <v>0.268899474832061</v>
      </c>
      <c r="AE10" s="17">
        <v>0.18728521055650699</v>
      </c>
      <c r="AF10" s="17"/>
      <c r="AG10" s="17">
        <v>0.199336837624358</v>
      </c>
      <c r="AH10" s="17">
        <v>0.24014922877216099</v>
      </c>
      <c r="AI10" s="17">
        <v>0.195545926111579</v>
      </c>
      <c r="AJ10" s="17">
        <v>0</v>
      </c>
      <c r="AK10" s="17">
        <v>0.112429767990399</v>
      </c>
      <c r="AL10" s="17"/>
      <c r="AM10" s="17">
        <v>0.31678340299424701</v>
      </c>
      <c r="AN10" s="17">
        <v>0.15208891485929901</v>
      </c>
      <c r="AO10" s="17">
        <v>0.23142343741544599</v>
      </c>
      <c r="AP10" s="17">
        <v>0.256909778467731</v>
      </c>
      <c r="AQ10" s="17">
        <v>0.132608464808813</v>
      </c>
      <c r="AR10" s="17"/>
      <c r="AS10" s="17">
        <v>0.25530705205039</v>
      </c>
      <c r="AT10" s="17">
        <v>0.22775854931261899</v>
      </c>
      <c r="AU10" s="17">
        <v>0.15442583287492101</v>
      </c>
      <c r="AV10" s="17">
        <v>0.27103786004816699</v>
      </c>
      <c r="AW10" s="17"/>
      <c r="AX10" s="17">
        <v>0.234991510245326</v>
      </c>
      <c r="AY10" s="17"/>
      <c r="AZ10" s="17">
        <v>0.26044728331966299</v>
      </c>
      <c r="BA10" s="17">
        <v>0.24349728344274901</v>
      </c>
      <c r="BB10" s="17">
        <v>0.17171298449158401</v>
      </c>
      <c r="BC10" s="17"/>
      <c r="BD10" s="17">
        <v>0.24037601407568901</v>
      </c>
      <c r="BE10" s="17">
        <v>0.232726637529307</v>
      </c>
    </row>
    <row r="11" spans="2:57" ht="43.5" x14ac:dyDescent="0.35">
      <c r="B11" s="18" t="s">
        <v>440</v>
      </c>
      <c r="C11" s="17">
        <v>0.52700148159803895</v>
      </c>
      <c r="D11" s="17">
        <v>0.52133762115309201</v>
      </c>
      <c r="E11" s="17">
        <v>0.53033926967612699</v>
      </c>
      <c r="F11" s="17"/>
      <c r="G11" s="17">
        <v>0.315441353456753</v>
      </c>
      <c r="H11" s="17">
        <v>0.40864646074261202</v>
      </c>
      <c r="I11" s="17">
        <v>0.59481071591745605</v>
      </c>
      <c r="J11" s="17">
        <v>0.56895740454232502</v>
      </c>
      <c r="K11" s="17">
        <v>0.62548567518494502</v>
      </c>
      <c r="L11" s="17">
        <v>0.81038701522599299</v>
      </c>
      <c r="M11" s="17"/>
      <c r="N11" s="17">
        <v>0.56453207355270496</v>
      </c>
      <c r="O11" s="17">
        <v>0.47142077999608301</v>
      </c>
      <c r="P11" s="17">
        <v>0.54191410107836102</v>
      </c>
      <c r="Q11" s="17">
        <v>0.44327071930453699</v>
      </c>
      <c r="R11" s="17"/>
      <c r="S11" s="17">
        <v>0.45833333333333298</v>
      </c>
      <c r="T11" s="17">
        <v>0.46666666666666701</v>
      </c>
      <c r="U11" s="17">
        <v>0.52941176470588203</v>
      </c>
      <c r="V11" s="17">
        <v>0.52380952380952395</v>
      </c>
      <c r="W11" s="17">
        <v>0.61016949152542399</v>
      </c>
      <c r="X11" s="17">
        <v>0.582278481012658</v>
      </c>
      <c r="Y11" s="17">
        <v>0.54285714285714304</v>
      </c>
      <c r="Z11" s="17">
        <v>0.48837209302325602</v>
      </c>
      <c r="AA11" s="17">
        <v>0.58888888888888902</v>
      </c>
      <c r="AB11" s="17"/>
      <c r="AC11" s="17">
        <v>0.59979051365170999</v>
      </c>
      <c r="AD11" s="17">
        <v>0.50076355628362001</v>
      </c>
      <c r="AE11" s="17">
        <v>0.53478309702515103</v>
      </c>
      <c r="AF11" s="17"/>
      <c r="AG11" s="17">
        <v>0.58864068834326599</v>
      </c>
      <c r="AH11" s="17">
        <v>0.52074730999291696</v>
      </c>
      <c r="AI11" s="17">
        <v>0.47439556964299101</v>
      </c>
      <c r="AJ11" s="17">
        <v>0.81530516994801805</v>
      </c>
      <c r="AK11" s="17">
        <v>0.61654368665226</v>
      </c>
      <c r="AL11" s="17"/>
      <c r="AM11" s="17">
        <v>0.44656609251449603</v>
      </c>
      <c r="AN11" s="17">
        <v>0.59086304011970503</v>
      </c>
      <c r="AO11" s="17">
        <v>0.49662994010356798</v>
      </c>
      <c r="AP11" s="17">
        <v>0.53412871910739801</v>
      </c>
      <c r="AQ11" s="17">
        <v>0.472497051643407</v>
      </c>
      <c r="AR11" s="17"/>
      <c r="AS11" s="17">
        <v>0.499776376605924</v>
      </c>
      <c r="AT11" s="17">
        <v>0.50821856069354199</v>
      </c>
      <c r="AU11" s="17">
        <v>0.59892063178109101</v>
      </c>
      <c r="AV11" s="17">
        <v>0.51633604178106995</v>
      </c>
      <c r="AW11" s="17"/>
      <c r="AX11" s="17">
        <v>0.53804568575475897</v>
      </c>
      <c r="AY11" s="17"/>
      <c r="AZ11" s="17">
        <v>0.47420227623398398</v>
      </c>
      <c r="BA11" s="17">
        <v>0.50240916109787004</v>
      </c>
      <c r="BB11" s="17">
        <v>0.615398142782138</v>
      </c>
      <c r="BC11" s="17"/>
      <c r="BD11" s="17">
        <v>0.50870191907140305</v>
      </c>
      <c r="BE11" s="17">
        <v>0.523299807201976</v>
      </c>
    </row>
    <row r="12" spans="2:57" ht="43.5" x14ac:dyDescent="0.35">
      <c r="B12" s="18" t="s">
        <v>441</v>
      </c>
      <c r="C12" s="17">
        <v>8.6626838355960703E-2</v>
      </c>
      <c r="D12" s="17">
        <v>0.102203319839413</v>
      </c>
      <c r="E12" s="17">
        <v>7.5642699467391494E-2</v>
      </c>
      <c r="F12" s="17"/>
      <c r="G12" s="17">
        <v>0.11032528847298299</v>
      </c>
      <c r="H12" s="17">
        <v>0.14367858343428799</v>
      </c>
      <c r="I12" s="17">
        <v>7.0465739914103806E-2</v>
      </c>
      <c r="J12" s="17">
        <v>4.2724823748362402E-2</v>
      </c>
      <c r="K12" s="17">
        <v>7.4342261089078696E-2</v>
      </c>
      <c r="L12" s="17">
        <v>0</v>
      </c>
      <c r="M12" s="17"/>
      <c r="N12" s="17">
        <v>8.2771316880073303E-2</v>
      </c>
      <c r="O12" s="17">
        <v>0.10120113565231501</v>
      </c>
      <c r="P12" s="17">
        <v>9.3026052408202407E-3</v>
      </c>
      <c r="Q12" s="17">
        <v>0.17898798725058701</v>
      </c>
      <c r="R12" s="17"/>
      <c r="S12" s="17">
        <v>0.108333333333333</v>
      </c>
      <c r="T12" s="17">
        <v>0.104761904761905</v>
      </c>
      <c r="U12" s="17">
        <v>0.11764705882352899</v>
      </c>
      <c r="V12" s="17">
        <v>4.7619047619047603E-2</v>
      </c>
      <c r="W12" s="17">
        <v>8.4745762711864403E-2</v>
      </c>
      <c r="X12" s="17">
        <v>8.8607594936708806E-2</v>
      </c>
      <c r="Y12" s="17">
        <v>0.1</v>
      </c>
      <c r="Z12" s="17">
        <v>9.3023255813953501E-2</v>
      </c>
      <c r="AA12" s="17">
        <v>3.3333333333333298E-2</v>
      </c>
      <c r="AB12" s="17"/>
      <c r="AC12" s="17">
        <v>8.41454414503503E-2</v>
      </c>
      <c r="AD12" s="17">
        <v>9.1958437563998394E-2</v>
      </c>
      <c r="AE12" s="17">
        <v>7.4984072301042606E-2</v>
      </c>
      <c r="AF12" s="17"/>
      <c r="AG12" s="17">
        <v>9.2091905587890405E-2</v>
      </c>
      <c r="AH12" s="17">
        <v>7.9647978385153195E-2</v>
      </c>
      <c r="AI12" s="17">
        <v>6.6762764793278306E-2</v>
      </c>
      <c r="AJ12" s="17">
        <v>0</v>
      </c>
      <c r="AK12" s="17">
        <v>8.4077913453689604E-2</v>
      </c>
      <c r="AL12" s="17"/>
      <c r="AM12" s="17">
        <v>0.119591828122677</v>
      </c>
      <c r="AN12" s="17">
        <v>7.5382885352617807E-2</v>
      </c>
      <c r="AO12" s="17">
        <v>7.8221466528049302E-2</v>
      </c>
      <c r="AP12" s="17">
        <v>9.0897591543420198E-2</v>
      </c>
      <c r="AQ12" s="17">
        <v>9.1861238380046104E-2</v>
      </c>
      <c r="AR12" s="17"/>
      <c r="AS12" s="17">
        <v>5.8706719020782797E-2</v>
      </c>
      <c r="AT12" s="17">
        <v>0.105647378241555</v>
      </c>
      <c r="AU12" s="17">
        <v>7.4084726919139504E-2</v>
      </c>
      <c r="AV12" s="17">
        <v>0.108385455111864</v>
      </c>
      <c r="AW12" s="17"/>
      <c r="AX12" s="17">
        <v>8.2097321396164102E-2</v>
      </c>
      <c r="AY12" s="17"/>
      <c r="AZ12" s="17">
        <v>7.52666249480414E-2</v>
      </c>
      <c r="BA12" s="17">
        <v>0.11300985897206201</v>
      </c>
      <c r="BB12" s="17">
        <v>6.64723532657365E-2</v>
      </c>
      <c r="BC12" s="17"/>
      <c r="BD12" s="17">
        <v>7.0824257992734604E-2</v>
      </c>
      <c r="BE12" s="17">
        <v>0.117817246833679</v>
      </c>
    </row>
    <row r="13" spans="2:57" ht="43.5" x14ac:dyDescent="0.35">
      <c r="B13" s="18" t="s">
        <v>442</v>
      </c>
      <c r="C13" s="17">
        <v>2.0849539294205299E-2</v>
      </c>
      <c r="D13" s="17">
        <v>1.8868901307925401E-2</v>
      </c>
      <c r="E13" s="17">
        <v>2.2112396980885601E-2</v>
      </c>
      <c r="F13" s="17"/>
      <c r="G13" s="17">
        <v>4.3020276229121003E-2</v>
      </c>
      <c r="H13" s="17">
        <v>2.2905918818055E-2</v>
      </c>
      <c r="I13" s="17">
        <v>1.67772362964521E-2</v>
      </c>
      <c r="J13" s="17">
        <v>0</v>
      </c>
      <c r="K13" s="17">
        <v>3.0806160434962E-2</v>
      </c>
      <c r="L13" s="17">
        <v>2.90619548603273E-2</v>
      </c>
      <c r="M13" s="17"/>
      <c r="N13" s="17">
        <v>2.3875206318752101E-2</v>
      </c>
      <c r="O13" s="17">
        <v>1.15589024459649E-2</v>
      </c>
      <c r="P13" s="17">
        <v>3.1012692061227899E-2</v>
      </c>
      <c r="Q13" s="17">
        <v>1.51050414673482E-2</v>
      </c>
      <c r="R13" s="17"/>
      <c r="S13" s="17">
        <v>3.3333333333333298E-2</v>
      </c>
      <c r="T13" s="17">
        <v>1.9047619047619001E-2</v>
      </c>
      <c r="U13" s="17">
        <v>2.9411764705882401E-2</v>
      </c>
      <c r="V13" s="17">
        <v>4.7619047619047603E-2</v>
      </c>
      <c r="W13" s="17">
        <v>1.6949152542372899E-2</v>
      </c>
      <c r="X13" s="17">
        <v>0</v>
      </c>
      <c r="Y13" s="17">
        <v>2.8571428571428598E-2</v>
      </c>
      <c r="Z13" s="17">
        <v>0</v>
      </c>
      <c r="AA13" s="17">
        <v>0</v>
      </c>
      <c r="AB13" s="17"/>
      <c r="AC13" s="17">
        <v>1.4061369608664E-2</v>
      </c>
      <c r="AD13" s="17">
        <v>1.9976775575563498E-2</v>
      </c>
      <c r="AE13" s="17">
        <v>1.17322290414048E-2</v>
      </c>
      <c r="AF13" s="17"/>
      <c r="AG13" s="17">
        <v>1.84745861690651E-2</v>
      </c>
      <c r="AH13" s="17">
        <v>1.1068333852099601E-2</v>
      </c>
      <c r="AI13" s="17">
        <v>8.50805887013837E-2</v>
      </c>
      <c r="AJ13" s="17">
        <v>0</v>
      </c>
      <c r="AK13" s="17">
        <v>0</v>
      </c>
      <c r="AL13" s="17"/>
      <c r="AM13" s="17">
        <v>0</v>
      </c>
      <c r="AN13" s="17">
        <v>2.6413046138649501E-2</v>
      </c>
      <c r="AO13" s="17">
        <v>3.19729242199287E-2</v>
      </c>
      <c r="AP13" s="17">
        <v>4.97768233066034E-3</v>
      </c>
      <c r="AQ13" s="17">
        <v>8.5932305840746306E-2</v>
      </c>
      <c r="AR13" s="17"/>
      <c r="AS13" s="17">
        <v>1.0685134631666199E-2</v>
      </c>
      <c r="AT13" s="17">
        <v>1.9362560674997999E-2</v>
      </c>
      <c r="AU13" s="17">
        <v>2.85183145620179E-2</v>
      </c>
      <c r="AV13" s="17">
        <v>3.1084392404680999E-2</v>
      </c>
      <c r="AW13" s="17"/>
      <c r="AX13" s="17">
        <v>2.1017540374981401E-2</v>
      </c>
      <c r="AY13" s="17"/>
      <c r="AZ13" s="17">
        <v>1.5206552872218801E-2</v>
      </c>
      <c r="BA13" s="17">
        <v>2.7070320741724101E-2</v>
      </c>
      <c r="BB13" s="17">
        <v>2.0267108449249401E-2</v>
      </c>
      <c r="BC13" s="17"/>
      <c r="BD13" s="17">
        <v>1.69839679268762E-2</v>
      </c>
      <c r="BE13" s="17">
        <v>2.3324203562923501E-2</v>
      </c>
    </row>
    <row r="14" spans="2:57" x14ac:dyDescent="0.35">
      <c r="B14" s="18" t="s">
        <v>443</v>
      </c>
      <c r="C14" s="19">
        <v>6.6357667729883094E-2</v>
      </c>
      <c r="D14" s="19">
        <v>5.1106476459279598E-2</v>
      </c>
      <c r="E14" s="19">
        <v>7.5638994088794306E-2</v>
      </c>
      <c r="F14" s="19"/>
      <c r="G14" s="19">
        <v>0.103383601873412</v>
      </c>
      <c r="H14" s="19">
        <v>6.8494386233953E-2</v>
      </c>
      <c r="I14" s="19">
        <v>4.9658335043643802E-2</v>
      </c>
      <c r="J14" s="19">
        <v>5.8825211923243297E-2</v>
      </c>
      <c r="K14" s="19">
        <v>9.1083021033747505E-2</v>
      </c>
      <c r="L14" s="19">
        <v>2.6236487026684401E-2</v>
      </c>
      <c r="M14" s="19"/>
      <c r="N14" s="19">
        <v>5.4587425211287899E-2</v>
      </c>
      <c r="O14" s="19">
        <v>5.0888639843233698E-2</v>
      </c>
      <c r="P14" s="19">
        <v>6.9972230914711997E-2</v>
      </c>
      <c r="Q14" s="19">
        <v>0.166940295077175</v>
      </c>
      <c r="R14" s="19"/>
      <c r="S14" s="19">
        <v>6.6666666666666693E-2</v>
      </c>
      <c r="T14" s="19">
        <v>6.6666666666666693E-2</v>
      </c>
      <c r="U14" s="19">
        <v>5.8823529411764698E-2</v>
      </c>
      <c r="V14" s="19">
        <v>6.3492063492063502E-2</v>
      </c>
      <c r="W14" s="19">
        <v>6.7796610169491497E-2</v>
      </c>
      <c r="X14" s="19">
        <v>3.7974683544303799E-2</v>
      </c>
      <c r="Y14" s="19">
        <v>8.5714285714285701E-2</v>
      </c>
      <c r="Z14" s="19">
        <v>4.6511627906976702E-2</v>
      </c>
      <c r="AA14" s="19">
        <v>8.8888888888888906E-2</v>
      </c>
      <c r="AB14" s="19"/>
      <c r="AC14" s="19">
        <v>6.8646156576532294E-2</v>
      </c>
      <c r="AD14" s="19">
        <v>5.2895487311663401E-2</v>
      </c>
      <c r="AE14" s="19">
        <v>0.11800989358131</v>
      </c>
      <c r="AF14" s="19"/>
      <c r="AG14" s="19">
        <v>3.9612810278201203E-2</v>
      </c>
      <c r="AH14" s="19">
        <v>6.4070067297072E-2</v>
      </c>
      <c r="AI14" s="19">
        <v>0.100949326262801</v>
      </c>
      <c r="AJ14" s="19">
        <v>0</v>
      </c>
      <c r="AK14" s="19">
        <v>0.129329149265974</v>
      </c>
      <c r="AL14" s="19"/>
      <c r="AM14" s="19">
        <v>6.79730912563936E-2</v>
      </c>
      <c r="AN14" s="19">
        <v>9.83730759440547E-2</v>
      </c>
      <c r="AO14" s="19">
        <v>8.3414393148631499E-2</v>
      </c>
      <c r="AP14" s="19">
        <v>2.8425665763734301E-2</v>
      </c>
      <c r="AQ14" s="19">
        <v>9.1861238380046104E-2</v>
      </c>
      <c r="AR14" s="19"/>
      <c r="AS14" s="19">
        <v>0.105551134794059</v>
      </c>
      <c r="AT14" s="19">
        <v>3.96390421518193E-2</v>
      </c>
      <c r="AU14" s="19">
        <v>0.102246201133999</v>
      </c>
      <c r="AV14" s="19">
        <v>1.00412194806746E-2</v>
      </c>
      <c r="AW14" s="19"/>
      <c r="AX14" s="19">
        <v>5.5086369051999699E-2</v>
      </c>
      <c r="AY14" s="19"/>
      <c r="AZ14" s="19">
        <v>0.108543211110641</v>
      </c>
      <c r="BA14" s="19">
        <v>3.4721693363004298E-2</v>
      </c>
      <c r="BB14" s="19">
        <v>5.3045581283847502E-2</v>
      </c>
      <c r="BC14" s="19"/>
      <c r="BD14" s="19">
        <v>9.1388785683972795E-2</v>
      </c>
      <c r="BE14" s="19">
        <v>2.5356317674228399E-2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E19"/>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4.2905424721941601E-2</v>
      </c>
      <c r="D9" s="17">
        <v>4.8851075782111897E-2</v>
      </c>
      <c r="E9" s="17">
        <v>3.96104871382622E-2</v>
      </c>
      <c r="F9" s="17"/>
      <c r="G9" s="17">
        <v>8.1731016789459404E-2</v>
      </c>
      <c r="H9" s="17">
        <v>6.0352486627425497E-2</v>
      </c>
      <c r="I9" s="17">
        <v>4.1393299285082098E-2</v>
      </c>
      <c r="J9" s="17">
        <v>4.2990747856509401E-2</v>
      </c>
      <c r="K9" s="17">
        <v>0</v>
      </c>
      <c r="L9" s="17">
        <v>0</v>
      </c>
      <c r="M9" s="17"/>
      <c r="N9" s="17">
        <v>3.7296441919046103E-2</v>
      </c>
      <c r="O9" s="17">
        <v>3.9707671652283998E-2</v>
      </c>
      <c r="P9" s="17">
        <v>6.0589521631836299E-2</v>
      </c>
      <c r="Q9" s="17">
        <v>5.71459346585367E-2</v>
      </c>
      <c r="R9" s="17"/>
      <c r="S9" s="17">
        <v>0.05</v>
      </c>
      <c r="T9" s="17">
        <v>3.8095238095238099E-2</v>
      </c>
      <c r="U9" s="17">
        <v>0</v>
      </c>
      <c r="V9" s="17">
        <v>1.58730158730159E-2</v>
      </c>
      <c r="W9" s="17">
        <v>3.3898305084745797E-2</v>
      </c>
      <c r="X9" s="17">
        <v>7.5949367088607597E-2</v>
      </c>
      <c r="Y9" s="17">
        <v>5.7142857142857099E-2</v>
      </c>
      <c r="Z9" s="17">
        <v>6.9767441860465101E-2</v>
      </c>
      <c r="AA9" s="17">
        <v>5.5555555555555601E-2</v>
      </c>
      <c r="AB9" s="17"/>
      <c r="AC9" s="17">
        <v>4.17428315258093E-2</v>
      </c>
      <c r="AD9" s="17">
        <v>3.8458947584880498E-2</v>
      </c>
      <c r="AE9" s="17">
        <v>5.1161973164074698E-2</v>
      </c>
      <c r="AF9" s="17"/>
      <c r="AG9" s="17">
        <v>4.8338096615527598E-2</v>
      </c>
      <c r="AH9" s="17">
        <v>3.5553905379582001E-2</v>
      </c>
      <c r="AI9" s="17">
        <v>5.7665489609339697E-2</v>
      </c>
      <c r="AJ9" s="17">
        <v>0</v>
      </c>
      <c r="AK9" s="17">
        <v>6.1180922493273698E-2</v>
      </c>
      <c r="AL9" s="17"/>
      <c r="AM9" s="17">
        <v>3.3912304264938402E-2</v>
      </c>
      <c r="AN9" s="17">
        <v>2.5424616137619E-2</v>
      </c>
      <c r="AO9" s="17">
        <v>4.18568724756056E-2</v>
      </c>
      <c r="AP9" s="17">
        <v>5.2529472275423497E-2</v>
      </c>
      <c r="AQ9" s="17">
        <v>0.12804737202595601</v>
      </c>
      <c r="AR9" s="17"/>
      <c r="AS9" s="17">
        <v>5.2233432123747897E-2</v>
      </c>
      <c r="AT9" s="17">
        <v>5.46189461128661E-2</v>
      </c>
      <c r="AU9" s="17">
        <v>6.6794460991525199E-3</v>
      </c>
      <c r="AV9" s="17">
        <v>5.0625489659000503E-2</v>
      </c>
      <c r="AW9" s="17"/>
      <c r="AX9" s="17">
        <v>4.4880459453077601E-2</v>
      </c>
      <c r="AY9" s="17"/>
      <c r="AZ9" s="17">
        <v>5.77458423287888E-2</v>
      </c>
      <c r="BA9" s="17">
        <v>4.3721499104265503E-2</v>
      </c>
      <c r="BB9" s="17">
        <v>2.9285692308286201E-2</v>
      </c>
      <c r="BC9" s="17"/>
      <c r="BD9" s="17">
        <v>4.8884529284164403E-2</v>
      </c>
      <c r="BE9" s="17">
        <v>4.46809320770458E-2</v>
      </c>
    </row>
    <row r="10" spans="2:57" ht="43.5" x14ac:dyDescent="0.35">
      <c r="B10" s="18" t="s">
        <v>439</v>
      </c>
      <c r="C10" s="17">
        <v>0.103964828266929</v>
      </c>
      <c r="D10" s="17">
        <v>0.122261355121323</v>
      </c>
      <c r="E10" s="17">
        <v>9.3693358824400899E-2</v>
      </c>
      <c r="F10" s="17"/>
      <c r="G10" s="17">
        <v>0.214301632765176</v>
      </c>
      <c r="H10" s="17">
        <v>0.145306688612756</v>
      </c>
      <c r="I10" s="17">
        <v>0.12553730876750799</v>
      </c>
      <c r="J10" s="17">
        <v>4.4656272533850801E-2</v>
      </c>
      <c r="K10" s="17">
        <v>1.59945451690446E-2</v>
      </c>
      <c r="L10" s="17">
        <v>0</v>
      </c>
      <c r="M10" s="17"/>
      <c r="N10" s="17">
        <v>8.3281650997205497E-2</v>
      </c>
      <c r="O10" s="17">
        <v>0.126777869540287</v>
      </c>
      <c r="P10" s="17">
        <v>0.122489183470312</v>
      </c>
      <c r="Q10" s="17">
        <v>0.13354312057956599</v>
      </c>
      <c r="R10" s="17"/>
      <c r="S10" s="17">
        <v>0.16666666666666699</v>
      </c>
      <c r="T10" s="17">
        <v>0.14285714285714299</v>
      </c>
      <c r="U10" s="17">
        <v>8.8235294117647106E-2</v>
      </c>
      <c r="V10" s="17">
        <v>9.5238095238095205E-2</v>
      </c>
      <c r="W10" s="17">
        <v>3.3898305084745797E-2</v>
      </c>
      <c r="X10" s="17">
        <v>8.8607594936708806E-2</v>
      </c>
      <c r="Y10" s="17">
        <v>5.7142857142857099E-2</v>
      </c>
      <c r="Z10" s="17">
        <v>0.116279069767442</v>
      </c>
      <c r="AA10" s="17">
        <v>8.8888888888888906E-2</v>
      </c>
      <c r="AB10" s="17"/>
      <c r="AC10" s="17">
        <v>7.2196885928205806E-2</v>
      </c>
      <c r="AD10" s="17">
        <v>0.11478678515737401</v>
      </c>
      <c r="AE10" s="17">
        <v>0.102570101734151</v>
      </c>
      <c r="AF10" s="17"/>
      <c r="AG10" s="17">
        <v>0.11923102035463599</v>
      </c>
      <c r="AH10" s="17">
        <v>8.5463421967380701E-2</v>
      </c>
      <c r="AI10" s="17">
        <v>0.100412540214212</v>
      </c>
      <c r="AJ10" s="17">
        <v>0</v>
      </c>
      <c r="AK10" s="17">
        <v>8.6242710228659994E-2</v>
      </c>
      <c r="AL10" s="17"/>
      <c r="AM10" s="17">
        <v>0.109184777595109</v>
      </c>
      <c r="AN10" s="17">
        <v>0.117967744563684</v>
      </c>
      <c r="AO10" s="17">
        <v>9.3545492864565705E-2</v>
      </c>
      <c r="AP10" s="17">
        <v>0.12735376123848899</v>
      </c>
      <c r="AQ10" s="17">
        <v>0</v>
      </c>
      <c r="AR10" s="17"/>
      <c r="AS10" s="17">
        <v>7.3368987745488307E-2</v>
      </c>
      <c r="AT10" s="17">
        <v>0.13941196642779899</v>
      </c>
      <c r="AU10" s="17">
        <v>6.4323620495299993E-2</v>
      </c>
      <c r="AV10" s="17">
        <v>0.13036540044894401</v>
      </c>
      <c r="AW10" s="17"/>
      <c r="AX10" s="17">
        <v>0.10667687619060499</v>
      </c>
      <c r="AY10" s="17"/>
      <c r="AZ10" s="17">
        <v>0.106108748475003</v>
      </c>
      <c r="BA10" s="17">
        <v>0.15297762666768699</v>
      </c>
      <c r="BB10" s="17">
        <v>4.1063425877987302E-2</v>
      </c>
      <c r="BC10" s="17"/>
      <c r="BD10" s="17">
        <v>9.9385621054249598E-2</v>
      </c>
      <c r="BE10" s="17">
        <v>0.126406600617822</v>
      </c>
    </row>
    <row r="11" spans="2:57" ht="43.5" x14ac:dyDescent="0.35">
      <c r="B11" s="18" t="s">
        <v>440</v>
      </c>
      <c r="C11" s="17">
        <v>0.51468302886494599</v>
      </c>
      <c r="D11" s="17">
        <v>0.53827891823469098</v>
      </c>
      <c r="E11" s="17">
        <v>0.50322612327368199</v>
      </c>
      <c r="F11" s="17"/>
      <c r="G11" s="17">
        <v>0.42006288365463301</v>
      </c>
      <c r="H11" s="17">
        <v>0.40369129463345699</v>
      </c>
      <c r="I11" s="17">
        <v>0.57548344832881504</v>
      </c>
      <c r="J11" s="17">
        <v>0.520269796615485</v>
      </c>
      <c r="K11" s="17">
        <v>0.57026614247802598</v>
      </c>
      <c r="L11" s="17">
        <v>0.80386643469838703</v>
      </c>
      <c r="M11" s="17"/>
      <c r="N11" s="17">
        <v>0.56390161506329395</v>
      </c>
      <c r="O11" s="17">
        <v>0.42079658592048902</v>
      </c>
      <c r="P11" s="17">
        <v>0.53170401720384397</v>
      </c>
      <c r="Q11" s="17">
        <v>0.4383784874694</v>
      </c>
      <c r="R11" s="17"/>
      <c r="S11" s="17">
        <v>0.47499999999999998</v>
      </c>
      <c r="T11" s="17">
        <v>0.38095238095238099</v>
      </c>
      <c r="U11" s="17">
        <v>0.52941176470588203</v>
      </c>
      <c r="V11" s="17">
        <v>0.55555555555555602</v>
      </c>
      <c r="W11" s="17">
        <v>0.52542372881355903</v>
      </c>
      <c r="X11" s="17">
        <v>0.531645569620253</v>
      </c>
      <c r="Y11" s="17">
        <v>0.6</v>
      </c>
      <c r="Z11" s="17">
        <v>0.51162790697674398</v>
      </c>
      <c r="AA11" s="17">
        <v>0.6</v>
      </c>
      <c r="AB11" s="17"/>
      <c r="AC11" s="17">
        <v>0.60297033285424895</v>
      </c>
      <c r="AD11" s="17">
        <v>0.476752639250625</v>
      </c>
      <c r="AE11" s="17">
        <v>0.49713872758203298</v>
      </c>
      <c r="AF11" s="17"/>
      <c r="AG11" s="17">
        <v>0.57698139559627204</v>
      </c>
      <c r="AH11" s="17">
        <v>0.51095040180268803</v>
      </c>
      <c r="AI11" s="17">
        <v>0.35145627630582599</v>
      </c>
      <c r="AJ11" s="17">
        <v>0.61166728040352503</v>
      </c>
      <c r="AK11" s="17">
        <v>0.59856759100173695</v>
      </c>
      <c r="AL11" s="17"/>
      <c r="AM11" s="17">
        <v>0.63427666109655501</v>
      </c>
      <c r="AN11" s="17">
        <v>0.50472433383591697</v>
      </c>
      <c r="AO11" s="17">
        <v>0.49137937353120398</v>
      </c>
      <c r="AP11" s="17">
        <v>0.47052902595858098</v>
      </c>
      <c r="AQ11" s="17">
        <v>0.50899677567058899</v>
      </c>
      <c r="AR11" s="17"/>
      <c r="AS11" s="17">
        <v>0.511375500597267</v>
      </c>
      <c r="AT11" s="17">
        <v>0.491555696205074</v>
      </c>
      <c r="AU11" s="17">
        <v>0.57901921448832705</v>
      </c>
      <c r="AV11" s="17">
        <v>0.48342766301680001</v>
      </c>
      <c r="AW11" s="17"/>
      <c r="AX11" s="17">
        <v>0.52921117379703397</v>
      </c>
      <c r="AY11" s="17"/>
      <c r="AZ11" s="17">
        <v>0.45873882487468698</v>
      </c>
      <c r="BA11" s="17">
        <v>0.514330540132789</v>
      </c>
      <c r="BB11" s="17">
        <v>0.57054367442336396</v>
      </c>
      <c r="BC11" s="17"/>
      <c r="BD11" s="17">
        <v>0.51376943601400005</v>
      </c>
      <c r="BE11" s="17">
        <v>0.50914853390636905</v>
      </c>
    </row>
    <row r="12" spans="2:57" ht="43.5" x14ac:dyDescent="0.35">
      <c r="B12" s="18" t="s">
        <v>441</v>
      </c>
      <c r="C12" s="17">
        <v>0.182723573709932</v>
      </c>
      <c r="D12" s="17">
        <v>0.17988683868464</v>
      </c>
      <c r="E12" s="17">
        <v>0.18054913141989501</v>
      </c>
      <c r="F12" s="17"/>
      <c r="G12" s="17">
        <v>0.10445519884117201</v>
      </c>
      <c r="H12" s="17">
        <v>0.24685436280384501</v>
      </c>
      <c r="I12" s="17">
        <v>0.13451134630351799</v>
      </c>
      <c r="J12" s="17">
        <v>0.22729743927847201</v>
      </c>
      <c r="K12" s="17">
        <v>0.197757267356445</v>
      </c>
      <c r="L12" s="17">
        <v>5.2034705785823601E-2</v>
      </c>
      <c r="M12" s="17"/>
      <c r="N12" s="17">
        <v>0.16576468187944399</v>
      </c>
      <c r="O12" s="17">
        <v>0.23572303363865699</v>
      </c>
      <c r="P12" s="17">
        <v>0.195094410272006</v>
      </c>
      <c r="Q12" s="17">
        <v>0.12999201498997101</v>
      </c>
      <c r="R12" s="17"/>
      <c r="S12" s="17">
        <v>0.17499999999999999</v>
      </c>
      <c r="T12" s="17">
        <v>0.25714285714285701</v>
      </c>
      <c r="U12" s="17">
        <v>0.17647058823529399</v>
      </c>
      <c r="V12" s="17">
        <v>0.17460317460317501</v>
      </c>
      <c r="W12" s="17">
        <v>0.186440677966102</v>
      </c>
      <c r="X12" s="17">
        <v>0.177215189873418</v>
      </c>
      <c r="Y12" s="17">
        <v>0.17142857142857101</v>
      </c>
      <c r="Z12" s="17">
        <v>0.209302325581395</v>
      </c>
      <c r="AA12" s="17">
        <v>0.11111111111111099</v>
      </c>
      <c r="AB12" s="17"/>
      <c r="AC12" s="17">
        <v>0.14127720661138701</v>
      </c>
      <c r="AD12" s="17">
        <v>0.210871572262264</v>
      </c>
      <c r="AE12" s="17">
        <v>0.221223921158337</v>
      </c>
      <c r="AF12" s="17"/>
      <c r="AG12" s="17">
        <v>0.134373339940214</v>
      </c>
      <c r="AH12" s="17">
        <v>0.19494668581226199</v>
      </c>
      <c r="AI12" s="17">
        <v>0.297852505706097</v>
      </c>
      <c r="AJ12" s="17">
        <v>0.18469483005198201</v>
      </c>
      <c r="AK12" s="17">
        <v>0.10331098787677601</v>
      </c>
      <c r="AL12" s="17"/>
      <c r="AM12" s="17">
        <v>0.121700067125811</v>
      </c>
      <c r="AN12" s="17">
        <v>0.189619212507668</v>
      </c>
      <c r="AO12" s="17">
        <v>0.19232425006447901</v>
      </c>
      <c r="AP12" s="17">
        <v>0.20216935168344499</v>
      </c>
      <c r="AQ12" s="17">
        <v>0.233180682690415</v>
      </c>
      <c r="AR12" s="17"/>
      <c r="AS12" s="17">
        <v>0.17757089791679301</v>
      </c>
      <c r="AT12" s="17">
        <v>0.20015341361654199</v>
      </c>
      <c r="AU12" s="17">
        <v>0.14927860274079199</v>
      </c>
      <c r="AV12" s="17">
        <v>0.19827847607193499</v>
      </c>
      <c r="AW12" s="17"/>
      <c r="AX12" s="17">
        <v>0.17695578353976599</v>
      </c>
      <c r="AY12" s="17"/>
      <c r="AZ12" s="17">
        <v>0.21066972494726199</v>
      </c>
      <c r="BA12" s="17">
        <v>0.16727273238385801</v>
      </c>
      <c r="BB12" s="17">
        <v>0.180281146583399</v>
      </c>
      <c r="BC12" s="17"/>
      <c r="BD12" s="17">
        <v>0.166252718297656</v>
      </c>
      <c r="BE12" s="17">
        <v>0.200244488580721</v>
      </c>
    </row>
    <row r="13" spans="2:57" ht="43.5" x14ac:dyDescent="0.35">
      <c r="B13" s="18" t="s">
        <v>442</v>
      </c>
      <c r="C13" s="17">
        <v>0.101099120271923</v>
      </c>
      <c r="D13" s="17">
        <v>6.4721067311662606E-2</v>
      </c>
      <c r="E13" s="17">
        <v>0.12296863514486001</v>
      </c>
      <c r="F13" s="17"/>
      <c r="G13" s="17">
        <v>9.3892893823017604E-2</v>
      </c>
      <c r="H13" s="17">
        <v>9.4535493196708897E-2</v>
      </c>
      <c r="I13" s="17">
        <v>7.4130301299015794E-2</v>
      </c>
      <c r="J13" s="17">
        <v>0.13288884674374099</v>
      </c>
      <c r="K13" s="17">
        <v>0.14526588750611799</v>
      </c>
      <c r="L13" s="17">
        <v>6.1801502773967697E-2</v>
      </c>
      <c r="M13" s="17"/>
      <c r="N13" s="17">
        <v>0.112955612872293</v>
      </c>
      <c r="O13" s="17">
        <v>0.120324542424969</v>
      </c>
      <c r="P13" s="17">
        <v>2.7877047415721098E-2</v>
      </c>
      <c r="Q13" s="17">
        <v>0.105667313525207</v>
      </c>
      <c r="R13" s="17"/>
      <c r="S13" s="17">
        <v>0.1</v>
      </c>
      <c r="T13" s="17">
        <v>0.133333333333333</v>
      </c>
      <c r="U13" s="17">
        <v>0.14705882352941199</v>
      </c>
      <c r="V13" s="17">
        <v>0.126984126984127</v>
      </c>
      <c r="W13" s="17">
        <v>0.169491525423729</v>
      </c>
      <c r="X13" s="17">
        <v>6.3291139240506306E-2</v>
      </c>
      <c r="Y13" s="17">
        <v>2.8571428571428598E-2</v>
      </c>
      <c r="Z13" s="17">
        <v>6.9767441860465101E-2</v>
      </c>
      <c r="AA13" s="17">
        <v>5.5555555555555601E-2</v>
      </c>
      <c r="AB13" s="17"/>
      <c r="AC13" s="17">
        <v>8.1966519839176202E-2</v>
      </c>
      <c r="AD13" s="17">
        <v>0.115074945961417</v>
      </c>
      <c r="AE13" s="17">
        <v>7.7468985653917299E-2</v>
      </c>
      <c r="AF13" s="17"/>
      <c r="AG13" s="17">
        <v>7.3045377314543303E-2</v>
      </c>
      <c r="AH13" s="17">
        <v>0.12832816292584301</v>
      </c>
      <c r="AI13" s="17">
        <v>0.11574449172704</v>
      </c>
      <c r="AJ13" s="17">
        <v>0</v>
      </c>
      <c r="AK13" s="17">
        <v>8.5684052996409604E-2</v>
      </c>
      <c r="AL13" s="17"/>
      <c r="AM13" s="17">
        <v>3.2953098661193399E-2</v>
      </c>
      <c r="AN13" s="17">
        <v>7.7984986413699303E-2</v>
      </c>
      <c r="AO13" s="17">
        <v>0.104644907792228</v>
      </c>
      <c r="AP13" s="17">
        <v>0.13237386503260101</v>
      </c>
      <c r="AQ13" s="17">
        <v>0.129775169613041</v>
      </c>
      <c r="AR13" s="17"/>
      <c r="AS13" s="17">
        <v>0.104062411567619</v>
      </c>
      <c r="AT13" s="17">
        <v>8.2545782590911401E-2</v>
      </c>
      <c r="AU13" s="17">
        <v>0.10242561372763399</v>
      </c>
      <c r="AV13" s="17">
        <v>0.13730297080332099</v>
      </c>
      <c r="AW13" s="17"/>
      <c r="AX13" s="17">
        <v>9.4661264344660101E-2</v>
      </c>
      <c r="AY13" s="17"/>
      <c r="AZ13" s="17">
        <v>7.6928123104081106E-2</v>
      </c>
      <c r="BA13" s="17">
        <v>0.10322584205510101</v>
      </c>
      <c r="BB13" s="17">
        <v>0.12532949875564101</v>
      </c>
      <c r="BC13" s="17"/>
      <c r="BD13" s="17">
        <v>0.102306663322819</v>
      </c>
      <c r="BE13" s="17">
        <v>9.3523736258457599E-2</v>
      </c>
    </row>
    <row r="14" spans="2:57" x14ac:dyDescent="0.35">
      <c r="B14" s="18" t="s">
        <v>443</v>
      </c>
      <c r="C14" s="19">
        <v>5.4624024164328801E-2</v>
      </c>
      <c r="D14" s="19">
        <v>4.6000744865571298E-2</v>
      </c>
      <c r="E14" s="19">
        <v>5.99522641988997E-2</v>
      </c>
      <c r="F14" s="19"/>
      <c r="G14" s="19">
        <v>8.5556374126542295E-2</v>
      </c>
      <c r="H14" s="19">
        <v>4.92596741258075E-2</v>
      </c>
      <c r="I14" s="19">
        <v>4.8944296016061997E-2</v>
      </c>
      <c r="J14" s="19">
        <v>3.1896896971941799E-2</v>
      </c>
      <c r="K14" s="19">
        <v>7.0716157490367304E-2</v>
      </c>
      <c r="L14" s="19">
        <v>8.2297356741821995E-2</v>
      </c>
      <c r="M14" s="19"/>
      <c r="N14" s="19">
        <v>3.6799997268717299E-2</v>
      </c>
      <c r="O14" s="19">
        <v>5.6670296823314197E-2</v>
      </c>
      <c r="P14" s="19">
        <v>6.2245820006280303E-2</v>
      </c>
      <c r="Q14" s="19">
        <v>0.13527312877731901</v>
      </c>
      <c r="R14" s="19"/>
      <c r="S14" s="19">
        <v>3.3333333333333298E-2</v>
      </c>
      <c r="T14" s="19">
        <v>4.7619047619047603E-2</v>
      </c>
      <c r="U14" s="19">
        <v>5.8823529411764698E-2</v>
      </c>
      <c r="V14" s="19">
        <v>3.17460317460318E-2</v>
      </c>
      <c r="W14" s="19">
        <v>5.0847457627118599E-2</v>
      </c>
      <c r="X14" s="19">
        <v>6.3291139240506306E-2</v>
      </c>
      <c r="Y14" s="19">
        <v>8.5714285714285701E-2</v>
      </c>
      <c r="Z14" s="19">
        <v>2.32558139534884E-2</v>
      </c>
      <c r="AA14" s="19">
        <v>8.8888888888888906E-2</v>
      </c>
      <c r="AB14" s="19"/>
      <c r="AC14" s="19">
        <v>5.98462232411721E-2</v>
      </c>
      <c r="AD14" s="19">
        <v>4.4055109783439503E-2</v>
      </c>
      <c r="AE14" s="19">
        <v>5.0436290707486599E-2</v>
      </c>
      <c r="AF14" s="19"/>
      <c r="AG14" s="19">
        <v>4.8030770178807698E-2</v>
      </c>
      <c r="AH14" s="19">
        <v>4.4757422112245301E-2</v>
      </c>
      <c r="AI14" s="19">
        <v>7.6868696437484396E-2</v>
      </c>
      <c r="AJ14" s="19">
        <v>0.20363788954449299</v>
      </c>
      <c r="AK14" s="19">
        <v>6.5013735403143702E-2</v>
      </c>
      <c r="AL14" s="19"/>
      <c r="AM14" s="19">
        <v>6.79730912563936E-2</v>
      </c>
      <c r="AN14" s="19">
        <v>8.4279106541413004E-2</v>
      </c>
      <c r="AO14" s="19">
        <v>7.6249103271917196E-2</v>
      </c>
      <c r="AP14" s="19">
        <v>1.5044523811460301E-2</v>
      </c>
      <c r="AQ14" s="19">
        <v>0</v>
      </c>
      <c r="AR14" s="19"/>
      <c r="AS14" s="19">
        <v>8.1388770049084902E-2</v>
      </c>
      <c r="AT14" s="19">
        <v>3.1714195046808502E-2</v>
      </c>
      <c r="AU14" s="19">
        <v>9.8273502448794695E-2</v>
      </c>
      <c r="AV14" s="19">
        <v>0</v>
      </c>
      <c r="AW14" s="19"/>
      <c r="AX14" s="19">
        <v>4.76144426748581E-2</v>
      </c>
      <c r="AY14" s="19"/>
      <c r="AZ14" s="19">
        <v>8.9808736270177603E-2</v>
      </c>
      <c r="BA14" s="19">
        <v>1.84717596562992E-2</v>
      </c>
      <c r="BB14" s="19">
        <v>5.34965620513232E-2</v>
      </c>
      <c r="BC14" s="19"/>
      <c r="BD14" s="19">
        <v>6.9401032027111703E-2</v>
      </c>
      <c r="BE14" s="19">
        <v>2.5995708559584999E-2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8.3220395277834994E-2</v>
      </c>
      <c r="D9" s="17">
        <v>9.1647334803682701E-2</v>
      </c>
      <c r="E9" s="17">
        <v>7.8655753149793395E-2</v>
      </c>
      <c r="F9" s="17"/>
      <c r="G9" s="17">
        <v>0.13562301602646201</v>
      </c>
      <c r="H9" s="17">
        <v>0.143043642976942</v>
      </c>
      <c r="I9" s="17">
        <v>5.85112368674666E-2</v>
      </c>
      <c r="J9" s="17">
        <v>6.26081662074712E-2</v>
      </c>
      <c r="K9" s="17">
        <v>3.1146157475631701E-2</v>
      </c>
      <c r="L9" s="17">
        <v>0</v>
      </c>
      <c r="M9" s="17"/>
      <c r="N9" s="17">
        <v>6.5054203764032606E-2</v>
      </c>
      <c r="O9" s="17">
        <v>0.14772755228581799</v>
      </c>
      <c r="P9" s="17">
        <v>2.8229715395873201E-2</v>
      </c>
      <c r="Q9" s="17">
        <v>0.10076164139542999</v>
      </c>
      <c r="R9" s="17"/>
      <c r="S9" s="17">
        <v>0.116666666666667</v>
      </c>
      <c r="T9" s="17">
        <v>0.104761904761905</v>
      </c>
      <c r="U9" s="17">
        <v>2.9411764705882401E-2</v>
      </c>
      <c r="V9" s="17">
        <v>3.17460317460318E-2</v>
      </c>
      <c r="W9" s="17">
        <v>8.4745762711864403E-2</v>
      </c>
      <c r="X9" s="17">
        <v>8.8607594936708806E-2</v>
      </c>
      <c r="Y9" s="17">
        <v>0.1</v>
      </c>
      <c r="Z9" s="17">
        <v>6.9767441860465101E-2</v>
      </c>
      <c r="AA9" s="17">
        <v>8.8888888888888906E-2</v>
      </c>
      <c r="AB9" s="17"/>
      <c r="AC9" s="17">
        <v>5.1608015749433099E-2</v>
      </c>
      <c r="AD9" s="17">
        <v>9.4962960610836394E-2</v>
      </c>
      <c r="AE9" s="17">
        <v>9.76361517699494E-2</v>
      </c>
      <c r="AF9" s="17"/>
      <c r="AG9" s="17">
        <v>5.1780569443817398E-2</v>
      </c>
      <c r="AH9" s="17">
        <v>0.109042481851106</v>
      </c>
      <c r="AI9" s="17">
        <v>7.9880473855676107E-2</v>
      </c>
      <c r="AJ9" s="17">
        <v>0</v>
      </c>
      <c r="AK9" s="17">
        <v>8.11798790613905E-2</v>
      </c>
      <c r="AL9" s="17"/>
      <c r="AM9" s="17">
        <v>1.84046676412731E-2</v>
      </c>
      <c r="AN9" s="17">
        <v>6.9842474218469605E-2</v>
      </c>
      <c r="AO9" s="17">
        <v>9.9914077901988793E-2</v>
      </c>
      <c r="AP9" s="17">
        <v>9.8758164036812299E-2</v>
      </c>
      <c r="AQ9" s="17">
        <v>8.4230132370418501E-2</v>
      </c>
      <c r="AR9" s="17"/>
      <c r="AS9" s="17">
        <v>6.3376423796231901E-2</v>
      </c>
      <c r="AT9" s="17">
        <v>0.112605968877955</v>
      </c>
      <c r="AU9" s="17">
        <v>3.8690090367655E-2</v>
      </c>
      <c r="AV9" s="17">
        <v>0.112023416076626</v>
      </c>
      <c r="AW9" s="17"/>
      <c r="AX9" s="17">
        <v>8.1174420571818007E-2</v>
      </c>
      <c r="AY9" s="17"/>
      <c r="AZ9" s="17">
        <v>0.11164836890499701</v>
      </c>
      <c r="BA9" s="17">
        <v>9.0538443683892703E-2</v>
      </c>
      <c r="BB9" s="17">
        <v>4.5057264626053598E-2</v>
      </c>
      <c r="BC9" s="17"/>
      <c r="BD9" s="17">
        <v>7.2685924566109797E-2</v>
      </c>
      <c r="BE9" s="17">
        <v>0.10296169464869501</v>
      </c>
    </row>
    <row r="10" spans="2:57" ht="43.5" x14ac:dyDescent="0.35">
      <c r="B10" s="18" t="s">
        <v>439</v>
      </c>
      <c r="C10" s="17">
        <v>0.21313912514854899</v>
      </c>
      <c r="D10" s="17">
        <v>0.232310292215159</v>
      </c>
      <c r="E10" s="17">
        <v>0.20063577626752299</v>
      </c>
      <c r="F10" s="17"/>
      <c r="G10" s="17">
        <v>0.24770582734926599</v>
      </c>
      <c r="H10" s="17">
        <v>0.267156228126054</v>
      </c>
      <c r="I10" s="17">
        <v>0.21008115981119699</v>
      </c>
      <c r="J10" s="17">
        <v>0.17460830326152499</v>
      </c>
      <c r="K10" s="17">
        <v>0.16326173427183499</v>
      </c>
      <c r="L10" s="17">
        <v>0.139524292547034</v>
      </c>
      <c r="M10" s="17"/>
      <c r="N10" s="17">
        <v>0.212862223958591</v>
      </c>
      <c r="O10" s="17">
        <v>0.24223453403516601</v>
      </c>
      <c r="P10" s="17">
        <v>0.190692261275799</v>
      </c>
      <c r="Q10" s="17">
        <v>0.17430481154492</v>
      </c>
      <c r="R10" s="17"/>
      <c r="S10" s="17">
        <v>0.32500000000000001</v>
      </c>
      <c r="T10" s="17">
        <v>0.22857142857142901</v>
      </c>
      <c r="U10" s="17">
        <v>0.23529411764705899</v>
      </c>
      <c r="V10" s="17">
        <v>0.206349206349206</v>
      </c>
      <c r="W10" s="17">
        <v>0.20338983050847501</v>
      </c>
      <c r="X10" s="17">
        <v>0.240506329113924</v>
      </c>
      <c r="Y10" s="17">
        <v>0.128571428571429</v>
      </c>
      <c r="Z10" s="17">
        <v>0.13953488372093001</v>
      </c>
      <c r="AA10" s="17">
        <v>0.122222222222222</v>
      </c>
      <c r="AB10" s="17"/>
      <c r="AC10" s="17">
        <v>0.16236181873252101</v>
      </c>
      <c r="AD10" s="17">
        <v>0.25052874127264702</v>
      </c>
      <c r="AE10" s="17">
        <v>0.13740149967575699</v>
      </c>
      <c r="AF10" s="17"/>
      <c r="AG10" s="17">
        <v>0.17583220857877899</v>
      </c>
      <c r="AH10" s="17">
        <v>0.23241288550967601</v>
      </c>
      <c r="AI10" s="17">
        <v>0.30738264068771798</v>
      </c>
      <c r="AJ10" s="17">
        <v>0</v>
      </c>
      <c r="AK10" s="17">
        <v>0.119308235162482</v>
      </c>
      <c r="AL10" s="17"/>
      <c r="AM10" s="17">
        <v>0.16789509262251301</v>
      </c>
      <c r="AN10" s="17">
        <v>0.20933459263163001</v>
      </c>
      <c r="AO10" s="17">
        <v>0.217776690715692</v>
      </c>
      <c r="AP10" s="17">
        <v>0.25506211339582602</v>
      </c>
      <c r="AQ10" s="17">
        <v>0.25784816575575398</v>
      </c>
      <c r="AR10" s="17"/>
      <c r="AS10" s="17">
        <v>0.20401553538667899</v>
      </c>
      <c r="AT10" s="17">
        <v>0.238279334237287</v>
      </c>
      <c r="AU10" s="17">
        <v>0.165637386520471</v>
      </c>
      <c r="AV10" s="17">
        <v>0.237461718842991</v>
      </c>
      <c r="AW10" s="17"/>
      <c r="AX10" s="17">
        <v>0.21392017744150399</v>
      </c>
      <c r="AY10" s="17"/>
      <c r="AZ10" s="17">
        <v>0.218798165113336</v>
      </c>
      <c r="BA10" s="17">
        <v>0.23686471281795399</v>
      </c>
      <c r="BB10" s="17">
        <v>0.177793730624768</v>
      </c>
      <c r="BC10" s="17"/>
      <c r="BD10" s="17">
        <v>0.23480877607193801</v>
      </c>
      <c r="BE10" s="17">
        <v>0.210332527072774</v>
      </c>
    </row>
    <row r="11" spans="2:57" ht="43.5" x14ac:dyDescent="0.35">
      <c r="B11" s="18" t="s">
        <v>440</v>
      </c>
      <c r="C11" s="17">
        <v>0.51757126343396997</v>
      </c>
      <c r="D11" s="17">
        <v>0.46536201217432299</v>
      </c>
      <c r="E11" s="17">
        <v>0.54823834389301496</v>
      </c>
      <c r="F11" s="17"/>
      <c r="G11" s="17">
        <v>0.44448753572841698</v>
      </c>
      <c r="H11" s="17">
        <v>0.37987511417185499</v>
      </c>
      <c r="I11" s="17">
        <v>0.54590807286945298</v>
      </c>
      <c r="J11" s="17">
        <v>0.58052446054483897</v>
      </c>
      <c r="K11" s="17">
        <v>0.63031026700730497</v>
      </c>
      <c r="L11" s="17">
        <v>0.72780879107381702</v>
      </c>
      <c r="M11" s="17"/>
      <c r="N11" s="17">
        <v>0.55187099428192399</v>
      </c>
      <c r="O11" s="17">
        <v>0.437804215665687</v>
      </c>
      <c r="P11" s="17">
        <v>0.61583846606700698</v>
      </c>
      <c r="Q11" s="17">
        <v>0.39448170779403602</v>
      </c>
      <c r="R11" s="17"/>
      <c r="S11" s="17">
        <v>0.4</v>
      </c>
      <c r="T11" s="17">
        <v>0.50476190476190497</v>
      </c>
      <c r="U11" s="17">
        <v>0.55882352941176505</v>
      </c>
      <c r="V11" s="17">
        <v>0.52380952380952395</v>
      </c>
      <c r="W11" s="17">
        <v>0.42372881355932202</v>
      </c>
      <c r="X11" s="17">
        <v>0.544303797468354</v>
      </c>
      <c r="Y11" s="17">
        <v>0.61428571428571399</v>
      </c>
      <c r="Z11" s="17">
        <v>0.65116279069767402</v>
      </c>
      <c r="AA11" s="17">
        <v>0.55555555555555602</v>
      </c>
      <c r="AB11" s="17"/>
      <c r="AC11" s="17">
        <v>0.56424309090117097</v>
      </c>
      <c r="AD11" s="17">
        <v>0.49746057310470798</v>
      </c>
      <c r="AE11" s="17">
        <v>0.54460218399620197</v>
      </c>
      <c r="AF11" s="17"/>
      <c r="AG11" s="17">
        <v>0.57247956183090398</v>
      </c>
      <c r="AH11" s="17">
        <v>0.48504179839556699</v>
      </c>
      <c r="AI11" s="17">
        <v>0.42265182310990701</v>
      </c>
      <c r="AJ11" s="17">
        <v>1</v>
      </c>
      <c r="AK11" s="17">
        <v>0.54163189714543403</v>
      </c>
      <c r="AL11" s="17"/>
      <c r="AM11" s="17">
        <v>0.53632088740917705</v>
      </c>
      <c r="AN11" s="17">
        <v>0.51588229347012005</v>
      </c>
      <c r="AO11" s="17">
        <v>0.480023331416081</v>
      </c>
      <c r="AP11" s="17">
        <v>0.50668818472986998</v>
      </c>
      <c r="AQ11" s="17">
        <v>0.56606046349378103</v>
      </c>
      <c r="AR11" s="17"/>
      <c r="AS11" s="17">
        <v>0.48403419332140601</v>
      </c>
      <c r="AT11" s="17">
        <v>0.49171969390766701</v>
      </c>
      <c r="AU11" s="17">
        <v>0.62267181065354604</v>
      </c>
      <c r="AV11" s="17">
        <v>0.48744505264243698</v>
      </c>
      <c r="AW11" s="17"/>
      <c r="AX11" s="17">
        <v>0.53224539984359998</v>
      </c>
      <c r="AY11" s="17"/>
      <c r="AZ11" s="17">
        <v>0.46807542701043697</v>
      </c>
      <c r="BA11" s="17">
        <v>0.51764917956562095</v>
      </c>
      <c r="BB11" s="17">
        <v>0.56489583517151198</v>
      </c>
      <c r="BC11" s="17"/>
      <c r="BD11" s="17">
        <v>0.50214961077932896</v>
      </c>
      <c r="BE11" s="17">
        <v>0.50483608253725398</v>
      </c>
    </row>
    <row r="12" spans="2:57" ht="43.5" x14ac:dyDescent="0.35">
      <c r="B12" s="18" t="s">
        <v>441</v>
      </c>
      <c r="C12" s="17">
        <v>9.2849445013969995E-2</v>
      </c>
      <c r="D12" s="17">
        <v>0.14467411857459</v>
      </c>
      <c r="E12" s="17">
        <v>6.2807601810074207E-2</v>
      </c>
      <c r="F12" s="17"/>
      <c r="G12" s="17">
        <v>0.114955117365744</v>
      </c>
      <c r="H12" s="17">
        <v>0.12946269452159401</v>
      </c>
      <c r="I12" s="17">
        <v>8.1231557920994193E-2</v>
      </c>
      <c r="J12" s="17">
        <v>5.2810962223109902E-2</v>
      </c>
      <c r="K12" s="17">
        <v>9.10702862684796E-2</v>
      </c>
      <c r="L12" s="17">
        <v>5.2332683561123E-2</v>
      </c>
      <c r="M12" s="17"/>
      <c r="N12" s="17">
        <v>8.9800796501123006E-2</v>
      </c>
      <c r="O12" s="17">
        <v>9.1651768826921498E-2</v>
      </c>
      <c r="P12" s="17">
        <v>5.0537590868288997E-2</v>
      </c>
      <c r="Q12" s="17">
        <v>0.16321852714187299</v>
      </c>
      <c r="R12" s="17"/>
      <c r="S12" s="17">
        <v>0.1</v>
      </c>
      <c r="T12" s="17">
        <v>9.5238095238095205E-2</v>
      </c>
      <c r="U12" s="17">
        <v>8.8235294117647106E-2</v>
      </c>
      <c r="V12" s="17">
        <v>0.126984126984127</v>
      </c>
      <c r="W12" s="17">
        <v>0.152542372881356</v>
      </c>
      <c r="X12" s="17">
        <v>6.3291139240506306E-2</v>
      </c>
      <c r="Y12" s="17">
        <v>2.8571428571428598E-2</v>
      </c>
      <c r="Z12" s="17">
        <v>9.3023255813953501E-2</v>
      </c>
      <c r="AA12" s="17">
        <v>8.8888888888888906E-2</v>
      </c>
      <c r="AB12" s="17"/>
      <c r="AC12" s="17">
        <v>0.119200901537115</v>
      </c>
      <c r="AD12" s="17">
        <v>7.6274825353955994E-2</v>
      </c>
      <c r="AE12" s="17">
        <v>0.102503436389442</v>
      </c>
      <c r="AF12" s="17"/>
      <c r="AG12" s="17">
        <v>0.101715309227107</v>
      </c>
      <c r="AH12" s="17">
        <v>9.4716874950729599E-2</v>
      </c>
      <c r="AI12" s="17">
        <v>0.127239901428607</v>
      </c>
      <c r="AJ12" s="17">
        <v>0</v>
      </c>
      <c r="AK12" s="17">
        <v>6.1349818865814497E-2</v>
      </c>
      <c r="AL12" s="17"/>
      <c r="AM12" s="17">
        <v>0.122353319218017</v>
      </c>
      <c r="AN12" s="17">
        <v>8.5465094030261105E-2</v>
      </c>
      <c r="AO12" s="17">
        <v>0.10798280682698599</v>
      </c>
      <c r="AP12" s="17">
        <v>7.9469952963639096E-2</v>
      </c>
      <c r="AQ12" s="17">
        <v>3.9307395106195298E-2</v>
      </c>
      <c r="AR12" s="17"/>
      <c r="AS12" s="17">
        <v>0.10005959480317</v>
      </c>
      <c r="AT12" s="17">
        <v>9.4470878156058702E-2</v>
      </c>
      <c r="AU12" s="17">
        <v>6.9167143097924294E-2</v>
      </c>
      <c r="AV12" s="17">
        <v>0.110028000273827</v>
      </c>
      <c r="AW12" s="17"/>
      <c r="AX12" s="17">
        <v>8.3371335374510497E-2</v>
      </c>
      <c r="AY12" s="17"/>
      <c r="AZ12" s="17">
        <v>7.9894562457729801E-2</v>
      </c>
      <c r="BA12" s="17">
        <v>0.10628329727279701</v>
      </c>
      <c r="BB12" s="17">
        <v>9.5550740980949705E-2</v>
      </c>
      <c r="BC12" s="17"/>
      <c r="BD12" s="17">
        <v>7.5765783780757504E-2</v>
      </c>
      <c r="BE12" s="17">
        <v>0.11989381831344401</v>
      </c>
    </row>
    <row r="13" spans="2:57" ht="43.5" x14ac:dyDescent="0.35">
      <c r="B13" s="18" t="s">
        <v>442</v>
      </c>
      <c r="C13" s="17">
        <v>3.35676438906636E-2</v>
      </c>
      <c r="D13" s="17">
        <v>3.4643197964151599E-2</v>
      </c>
      <c r="E13" s="17">
        <v>3.3092935250487197E-2</v>
      </c>
      <c r="F13" s="17"/>
      <c r="G13" s="17">
        <v>0</v>
      </c>
      <c r="H13" s="17">
        <v>3.1641522078324602E-2</v>
      </c>
      <c r="I13" s="17">
        <v>3.2778310175697302E-2</v>
      </c>
      <c r="J13" s="17">
        <v>6.1049627946520697E-2</v>
      </c>
      <c r="K13" s="17">
        <v>2.1492670070903701E-2</v>
      </c>
      <c r="L13" s="17">
        <v>5.4097745791340697E-2</v>
      </c>
      <c r="M13" s="17"/>
      <c r="N13" s="17">
        <v>3.4850821378116001E-2</v>
      </c>
      <c r="O13" s="17">
        <v>2.9574913712246801E-2</v>
      </c>
      <c r="P13" s="17">
        <v>3.9844893454269698E-2</v>
      </c>
      <c r="Q13" s="17">
        <v>3.0045193593142401E-2</v>
      </c>
      <c r="R13" s="17"/>
      <c r="S13" s="17">
        <v>1.6666666666666701E-2</v>
      </c>
      <c r="T13" s="17">
        <v>1.9047619047619001E-2</v>
      </c>
      <c r="U13" s="17">
        <v>2.9411764705882401E-2</v>
      </c>
      <c r="V13" s="17">
        <v>4.7619047619047603E-2</v>
      </c>
      <c r="W13" s="17">
        <v>6.7796610169491497E-2</v>
      </c>
      <c r="X13" s="17">
        <v>2.53164556962025E-2</v>
      </c>
      <c r="Y13" s="17">
        <v>4.2857142857142899E-2</v>
      </c>
      <c r="Z13" s="17">
        <v>2.32558139534884E-2</v>
      </c>
      <c r="AA13" s="17">
        <v>4.4444444444444398E-2</v>
      </c>
      <c r="AB13" s="17"/>
      <c r="AC13" s="17">
        <v>4.2208192648213502E-2</v>
      </c>
      <c r="AD13" s="17">
        <v>3.0553558312095101E-2</v>
      </c>
      <c r="AE13" s="17">
        <v>3.9937798369666801E-2</v>
      </c>
      <c r="AF13" s="17"/>
      <c r="AG13" s="17">
        <v>5.8636769533168202E-2</v>
      </c>
      <c r="AH13" s="17">
        <v>1.36978372280559E-2</v>
      </c>
      <c r="AI13" s="17">
        <v>1.8728057549669701E-2</v>
      </c>
      <c r="AJ13" s="17">
        <v>0</v>
      </c>
      <c r="AK13" s="17">
        <v>8.6265198549449806E-2</v>
      </c>
      <c r="AL13" s="17"/>
      <c r="AM13" s="17">
        <v>8.70529418526267E-2</v>
      </c>
      <c r="AN13" s="17">
        <v>2.5872760248255699E-2</v>
      </c>
      <c r="AO13" s="17">
        <v>3.4186966472788398E-2</v>
      </c>
      <c r="AP13" s="17">
        <v>2.76131176146487E-2</v>
      </c>
      <c r="AQ13" s="17">
        <v>0</v>
      </c>
      <c r="AR13" s="17"/>
      <c r="AS13" s="17">
        <v>4.1270295548448702E-2</v>
      </c>
      <c r="AT13" s="17">
        <v>3.5780920795552E-2</v>
      </c>
      <c r="AU13" s="17">
        <v>6.6794460991525199E-3</v>
      </c>
      <c r="AV13" s="17">
        <v>5.3041812164119302E-2</v>
      </c>
      <c r="AW13" s="17"/>
      <c r="AX13" s="17">
        <v>3.6295412658058503E-2</v>
      </c>
      <c r="AY13" s="17"/>
      <c r="AZ13" s="17">
        <v>2.7639827125866798E-2</v>
      </c>
      <c r="BA13" s="17">
        <v>1.69437547891567E-2</v>
      </c>
      <c r="BB13" s="17">
        <v>6.2862444144978505E-2</v>
      </c>
      <c r="BC13" s="17"/>
      <c r="BD13" s="17">
        <v>3.9857346370472599E-2</v>
      </c>
      <c r="BE13" s="17">
        <v>3.3235738168342001E-2</v>
      </c>
    </row>
    <row r="14" spans="2:57" x14ac:dyDescent="0.35">
      <c r="B14" s="18" t="s">
        <v>443</v>
      </c>
      <c r="C14" s="19">
        <v>5.9652127235013001E-2</v>
      </c>
      <c r="D14" s="19">
        <v>3.1363044268093797E-2</v>
      </c>
      <c r="E14" s="19">
        <v>7.6569589629107496E-2</v>
      </c>
      <c r="F14" s="19"/>
      <c r="G14" s="19">
        <v>5.7228503530111101E-2</v>
      </c>
      <c r="H14" s="19">
        <v>4.88207981252302E-2</v>
      </c>
      <c r="I14" s="19">
        <v>7.1489662355191899E-2</v>
      </c>
      <c r="J14" s="19">
        <v>6.8398479816533506E-2</v>
      </c>
      <c r="K14" s="19">
        <v>6.2718884905844999E-2</v>
      </c>
      <c r="L14" s="19">
        <v>2.6236487026684401E-2</v>
      </c>
      <c r="M14" s="19"/>
      <c r="N14" s="19">
        <v>4.5560960116213203E-2</v>
      </c>
      <c r="O14" s="19">
        <v>5.1007015474160498E-2</v>
      </c>
      <c r="P14" s="19">
        <v>7.4857072938761898E-2</v>
      </c>
      <c r="Q14" s="19">
        <v>0.13718811853059801</v>
      </c>
      <c r="R14" s="19"/>
      <c r="S14" s="19">
        <v>4.1666666666666699E-2</v>
      </c>
      <c r="T14" s="19">
        <v>4.7619047619047603E-2</v>
      </c>
      <c r="U14" s="19">
        <v>5.8823529411764698E-2</v>
      </c>
      <c r="V14" s="19">
        <v>6.3492063492063502E-2</v>
      </c>
      <c r="W14" s="19">
        <v>6.7796610169491497E-2</v>
      </c>
      <c r="X14" s="19">
        <v>3.7974683544303799E-2</v>
      </c>
      <c r="Y14" s="19">
        <v>8.5714285714285701E-2</v>
      </c>
      <c r="Z14" s="19">
        <v>2.32558139534884E-2</v>
      </c>
      <c r="AA14" s="19">
        <v>0.1</v>
      </c>
      <c r="AB14" s="19"/>
      <c r="AC14" s="19">
        <v>6.0377980431546102E-2</v>
      </c>
      <c r="AD14" s="19">
        <v>5.0219341345756903E-2</v>
      </c>
      <c r="AE14" s="19">
        <v>7.7918929798982406E-2</v>
      </c>
      <c r="AF14" s="19"/>
      <c r="AG14" s="19">
        <v>3.95555813862234E-2</v>
      </c>
      <c r="AH14" s="19">
        <v>6.5088122064866097E-2</v>
      </c>
      <c r="AI14" s="19">
        <v>4.4117103368422603E-2</v>
      </c>
      <c r="AJ14" s="19">
        <v>0</v>
      </c>
      <c r="AK14" s="19">
        <v>0.110264971215428</v>
      </c>
      <c r="AL14" s="19"/>
      <c r="AM14" s="19">
        <v>6.79730912563936E-2</v>
      </c>
      <c r="AN14" s="19">
        <v>9.36027854012631E-2</v>
      </c>
      <c r="AO14" s="19">
        <v>6.0116126666464299E-2</v>
      </c>
      <c r="AP14" s="19">
        <v>3.24084672592043E-2</v>
      </c>
      <c r="AQ14" s="19">
        <v>5.2553843273850799E-2</v>
      </c>
      <c r="AR14" s="19"/>
      <c r="AS14" s="19">
        <v>0.107243957144064</v>
      </c>
      <c r="AT14" s="19">
        <v>2.7143204025480299E-2</v>
      </c>
      <c r="AU14" s="19">
        <v>9.7154123261250794E-2</v>
      </c>
      <c r="AV14" s="19">
        <v>0</v>
      </c>
      <c r="AW14" s="19"/>
      <c r="AX14" s="19">
        <v>5.29932541105088E-2</v>
      </c>
      <c r="AY14" s="19"/>
      <c r="AZ14" s="19">
        <v>9.3943649387633596E-2</v>
      </c>
      <c r="BA14" s="19">
        <v>3.1720611870578501E-2</v>
      </c>
      <c r="BB14" s="19">
        <v>5.3839984451737398E-2</v>
      </c>
      <c r="BC14" s="19"/>
      <c r="BD14" s="19">
        <v>7.4732558431392801E-2</v>
      </c>
      <c r="BE14" s="19">
        <v>2.87401392594916E-2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5.9902362465940502E-2</v>
      </c>
      <c r="D9" s="17">
        <v>9.5832980533867601E-2</v>
      </c>
      <c r="E9" s="17">
        <v>3.9052998052355001E-2</v>
      </c>
      <c r="F9" s="17"/>
      <c r="G9" s="17">
        <v>0.111562388521169</v>
      </c>
      <c r="H9" s="17">
        <v>7.1822298370305002E-2</v>
      </c>
      <c r="I9" s="17">
        <v>5.8210965210854899E-2</v>
      </c>
      <c r="J9" s="17">
        <v>6.57852594995426E-2</v>
      </c>
      <c r="K9" s="17">
        <v>1.83793250763995E-2</v>
      </c>
      <c r="L9" s="17">
        <v>0</v>
      </c>
      <c r="M9" s="17"/>
      <c r="N9" s="17">
        <v>2.7021986779909499E-2</v>
      </c>
      <c r="O9" s="17">
        <v>5.4951521875716398E-2</v>
      </c>
      <c r="P9" s="17">
        <v>0.106670746635757</v>
      </c>
      <c r="Q9" s="17">
        <v>0.17951233407884601</v>
      </c>
      <c r="R9" s="17"/>
      <c r="S9" s="17">
        <v>0.1</v>
      </c>
      <c r="T9" s="17">
        <v>2.8571428571428598E-2</v>
      </c>
      <c r="U9" s="17">
        <v>0</v>
      </c>
      <c r="V9" s="17">
        <v>3.17460317460318E-2</v>
      </c>
      <c r="W9" s="17">
        <v>6.7796610169491497E-2</v>
      </c>
      <c r="X9" s="17">
        <v>7.5949367088607597E-2</v>
      </c>
      <c r="Y9" s="17">
        <v>7.1428571428571397E-2</v>
      </c>
      <c r="Z9" s="17">
        <v>4.6511627906976702E-2</v>
      </c>
      <c r="AA9" s="17">
        <v>0.1</v>
      </c>
      <c r="AB9" s="17"/>
      <c r="AC9" s="17">
        <v>6.2294604381110903E-2</v>
      </c>
      <c r="AD9" s="17">
        <v>5.5737447609841201E-2</v>
      </c>
      <c r="AE9" s="17">
        <v>7.6330142908139997E-2</v>
      </c>
      <c r="AF9" s="17"/>
      <c r="AG9" s="17">
        <v>7.84457955172915E-2</v>
      </c>
      <c r="AH9" s="17">
        <v>5.5650746002916598E-2</v>
      </c>
      <c r="AI9" s="17">
        <v>8.0264802474325797E-2</v>
      </c>
      <c r="AJ9" s="17">
        <v>0</v>
      </c>
      <c r="AK9" s="17">
        <v>1.9064178050545898E-2</v>
      </c>
      <c r="AL9" s="17"/>
      <c r="AM9" s="17">
        <v>9.9748754253319694E-2</v>
      </c>
      <c r="AN9" s="17">
        <v>5.96529605047557E-2</v>
      </c>
      <c r="AO9" s="17">
        <v>5.8338163977534899E-2</v>
      </c>
      <c r="AP9" s="17">
        <v>6.7218447348979499E-2</v>
      </c>
      <c r="AQ9" s="17">
        <v>0</v>
      </c>
      <c r="AR9" s="17"/>
      <c r="AS9" s="17">
        <v>4.7111969189018603E-2</v>
      </c>
      <c r="AT9" s="17">
        <v>9.1560429449400293E-2</v>
      </c>
      <c r="AU9" s="17">
        <v>1.9485055287245701E-2</v>
      </c>
      <c r="AV9" s="17">
        <v>6.5391892296986096E-2</v>
      </c>
      <c r="AW9" s="17"/>
      <c r="AX9" s="17">
        <v>5.6579115028062801E-2</v>
      </c>
      <c r="AY9" s="17"/>
      <c r="AZ9" s="17">
        <v>7.3731035415235499E-2</v>
      </c>
      <c r="BA9" s="17">
        <v>6.3169548840500897E-2</v>
      </c>
      <c r="BB9" s="17">
        <v>4.5373699352498797E-2</v>
      </c>
      <c r="BC9" s="17"/>
      <c r="BD9" s="17">
        <v>5.8120205862563203E-2</v>
      </c>
      <c r="BE9" s="17">
        <v>7.4120592172948502E-2</v>
      </c>
    </row>
    <row r="10" spans="2:57" ht="43.5" x14ac:dyDescent="0.35">
      <c r="B10" s="18" t="s">
        <v>439</v>
      </c>
      <c r="C10" s="17">
        <v>0.127014244114283</v>
      </c>
      <c r="D10" s="17">
        <v>0.15624584998895499</v>
      </c>
      <c r="E10" s="17">
        <v>0.11042016287857299</v>
      </c>
      <c r="F10" s="17"/>
      <c r="G10" s="17">
        <v>0.160251072203172</v>
      </c>
      <c r="H10" s="17">
        <v>0.197694986848234</v>
      </c>
      <c r="I10" s="17">
        <v>0.101539944602273</v>
      </c>
      <c r="J10" s="17">
        <v>9.9384687536757096E-2</v>
      </c>
      <c r="K10" s="17">
        <v>7.4209686250586299E-2</v>
      </c>
      <c r="L10" s="17">
        <v>5.2034705785823601E-2</v>
      </c>
      <c r="M10" s="17"/>
      <c r="N10" s="17">
        <v>0.103000662694246</v>
      </c>
      <c r="O10" s="17">
        <v>0.18234234680513001</v>
      </c>
      <c r="P10" s="17">
        <v>0.114368675774426</v>
      </c>
      <c r="Q10" s="17">
        <v>0.113225695303142</v>
      </c>
      <c r="R10" s="17"/>
      <c r="S10" s="17">
        <v>0.133333333333333</v>
      </c>
      <c r="T10" s="17">
        <v>0.14285714285714299</v>
      </c>
      <c r="U10" s="17">
        <v>0.11764705882352899</v>
      </c>
      <c r="V10" s="17">
        <v>0.11111111111111099</v>
      </c>
      <c r="W10" s="17">
        <v>0.169491525423729</v>
      </c>
      <c r="X10" s="17">
        <v>0.126582278481013</v>
      </c>
      <c r="Y10" s="17">
        <v>0.114285714285714</v>
      </c>
      <c r="Z10" s="17">
        <v>0.162790697674419</v>
      </c>
      <c r="AA10" s="17">
        <v>8.8888888888888906E-2</v>
      </c>
      <c r="AB10" s="17"/>
      <c r="AC10" s="17">
        <v>0.13887403680177801</v>
      </c>
      <c r="AD10" s="17">
        <v>0.11424765769084499</v>
      </c>
      <c r="AE10" s="17">
        <v>0.152632709369173</v>
      </c>
      <c r="AF10" s="17"/>
      <c r="AG10" s="17">
        <v>0.12190267406785001</v>
      </c>
      <c r="AH10" s="17">
        <v>0.12149079984224399</v>
      </c>
      <c r="AI10" s="17">
        <v>0.159025049513705</v>
      </c>
      <c r="AJ10" s="17">
        <v>0</v>
      </c>
      <c r="AK10" s="17">
        <v>6.7759677731154294E-2</v>
      </c>
      <c r="AL10" s="17"/>
      <c r="AM10" s="17">
        <v>0.121046815033605</v>
      </c>
      <c r="AN10" s="17">
        <v>0.155314689377587</v>
      </c>
      <c r="AO10" s="17">
        <v>0.106458890209864</v>
      </c>
      <c r="AP10" s="17">
        <v>0.161030626875236</v>
      </c>
      <c r="AQ10" s="17">
        <v>8.1422461291404499E-2</v>
      </c>
      <c r="AR10" s="17"/>
      <c r="AS10" s="17">
        <v>0.15557877554529601</v>
      </c>
      <c r="AT10" s="17">
        <v>0.129350737401978</v>
      </c>
      <c r="AU10" s="17">
        <v>6.9904922058590099E-2</v>
      </c>
      <c r="AV10" s="17">
        <v>0.15275020799722699</v>
      </c>
      <c r="AW10" s="17"/>
      <c r="AX10" s="17">
        <v>0.13143883182296701</v>
      </c>
      <c r="AY10" s="17"/>
      <c r="AZ10" s="17">
        <v>0.13920345058172501</v>
      </c>
      <c r="BA10" s="17">
        <v>0.122014367652478</v>
      </c>
      <c r="BB10" s="17">
        <v>0.123146042479702</v>
      </c>
      <c r="BC10" s="17"/>
      <c r="BD10" s="17">
        <v>0.12528651369149699</v>
      </c>
      <c r="BE10" s="17">
        <v>0.14828632941529701</v>
      </c>
    </row>
    <row r="11" spans="2:57" ht="43.5" x14ac:dyDescent="0.35">
      <c r="B11" s="18" t="s">
        <v>440</v>
      </c>
      <c r="C11" s="17">
        <v>0.51010289405639098</v>
      </c>
      <c r="D11" s="17">
        <v>0.47008704673191598</v>
      </c>
      <c r="E11" s="17">
        <v>0.53603490897302397</v>
      </c>
      <c r="F11" s="17"/>
      <c r="G11" s="17">
        <v>0.29271245811290397</v>
      </c>
      <c r="H11" s="17">
        <v>0.36203555865509002</v>
      </c>
      <c r="I11" s="17">
        <v>0.56705230249340099</v>
      </c>
      <c r="J11" s="17">
        <v>0.57044007639796401</v>
      </c>
      <c r="K11" s="17">
        <v>0.67250979766225905</v>
      </c>
      <c r="L11" s="17">
        <v>0.78337058073053201</v>
      </c>
      <c r="M11" s="17"/>
      <c r="N11" s="17">
        <v>0.57360203707274704</v>
      </c>
      <c r="O11" s="17">
        <v>0.41635151229863698</v>
      </c>
      <c r="P11" s="17">
        <v>0.54597160235151698</v>
      </c>
      <c r="Q11" s="17">
        <v>0.37378388906826798</v>
      </c>
      <c r="R11" s="17"/>
      <c r="S11" s="17">
        <v>0.42499999999999999</v>
      </c>
      <c r="T11" s="17">
        <v>0.48571428571428599</v>
      </c>
      <c r="U11" s="17">
        <v>0.55882352941176505</v>
      </c>
      <c r="V11" s="17">
        <v>0.57142857142857095</v>
      </c>
      <c r="W11" s="17">
        <v>0.50847457627118597</v>
      </c>
      <c r="X11" s="17">
        <v>0.506329113924051</v>
      </c>
      <c r="Y11" s="17">
        <v>0.442857142857143</v>
      </c>
      <c r="Z11" s="17">
        <v>0.65116279069767402</v>
      </c>
      <c r="AA11" s="17">
        <v>0.55555555555555602</v>
      </c>
      <c r="AB11" s="17"/>
      <c r="AC11" s="17">
        <v>0.57215325909538906</v>
      </c>
      <c r="AD11" s="17">
        <v>0.50555893496305704</v>
      </c>
      <c r="AE11" s="17">
        <v>0.41633291388564098</v>
      </c>
      <c r="AF11" s="17"/>
      <c r="AG11" s="17">
        <v>0.60793774312509696</v>
      </c>
      <c r="AH11" s="17">
        <v>0.46871423065017798</v>
      </c>
      <c r="AI11" s="17">
        <v>0.38667521663936799</v>
      </c>
      <c r="AJ11" s="17">
        <v>0.61166728040352503</v>
      </c>
      <c r="AK11" s="17">
        <v>0.53157833851424097</v>
      </c>
      <c r="AL11" s="17"/>
      <c r="AM11" s="17">
        <v>0.52194570350205605</v>
      </c>
      <c r="AN11" s="17">
        <v>0.53567780793848097</v>
      </c>
      <c r="AO11" s="17">
        <v>0.48408913118389002</v>
      </c>
      <c r="AP11" s="17">
        <v>0.48693924440522901</v>
      </c>
      <c r="AQ11" s="17">
        <v>0.46846552394020802</v>
      </c>
      <c r="AR11" s="17"/>
      <c r="AS11" s="17">
        <v>0.447950000207612</v>
      </c>
      <c r="AT11" s="17">
        <v>0.48989583868182801</v>
      </c>
      <c r="AU11" s="17">
        <v>0.62802020366761002</v>
      </c>
      <c r="AV11" s="17">
        <v>0.49828401101585201</v>
      </c>
      <c r="AW11" s="17"/>
      <c r="AX11" s="17">
        <v>0.53339631704575496</v>
      </c>
      <c r="AY11" s="17"/>
      <c r="AZ11" s="17">
        <v>0.426259306308373</v>
      </c>
      <c r="BA11" s="17">
        <v>0.51186215400986301</v>
      </c>
      <c r="BB11" s="17">
        <v>0.59200788585322095</v>
      </c>
      <c r="BC11" s="17"/>
      <c r="BD11" s="17">
        <v>0.488396172296853</v>
      </c>
      <c r="BE11" s="17">
        <v>0.506113915983191</v>
      </c>
    </row>
    <row r="12" spans="2:57" ht="43.5" x14ac:dyDescent="0.35">
      <c r="B12" s="18" t="s">
        <v>441</v>
      </c>
      <c r="C12" s="17">
        <v>0.149903001908129</v>
      </c>
      <c r="D12" s="17">
        <v>0.14667167900427699</v>
      </c>
      <c r="E12" s="17">
        <v>0.150037124112191</v>
      </c>
      <c r="F12" s="17"/>
      <c r="G12" s="17">
        <v>0.18866058504972799</v>
      </c>
      <c r="H12" s="17">
        <v>0.173725705001848</v>
      </c>
      <c r="I12" s="17">
        <v>0.156150246479104</v>
      </c>
      <c r="J12" s="17">
        <v>0.13016424923258499</v>
      </c>
      <c r="K12" s="17">
        <v>0.12479394780851701</v>
      </c>
      <c r="L12" s="17">
        <v>5.3235401881494698E-2</v>
      </c>
      <c r="M12" s="17"/>
      <c r="N12" s="17">
        <v>0.15956845477880699</v>
      </c>
      <c r="O12" s="17">
        <v>0.172575388896065</v>
      </c>
      <c r="P12" s="17">
        <v>9.2639211592471807E-2</v>
      </c>
      <c r="Q12" s="17">
        <v>0.11861427770724201</v>
      </c>
      <c r="R12" s="17"/>
      <c r="S12" s="17">
        <v>0.19166666666666701</v>
      </c>
      <c r="T12" s="17">
        <v>0.20952380952381</v>
      </c>
      <c r="U12" s="17">
        <v>0.23529411764705899</v>
      </c>
      <c r="V12" s="17">
        <v>9.5238095238095205E-2</v>
      </c>
      <c r="W12" s="17">
        <v>6.7796610169491497E-2</v>
      </c>
      <c r="X12" s="17">
        <v>0.151898734177215</v>
      </c>
      <c r="Y12" s="17">
        <v>0.14285714285714299</v>
      </c>
      <c r="Z12" s="17">
        <v>4.6511627906976702E-2</v>
      </c>
      <c r="AA12" s="17">
        <v>0.1</v>
      </c>
      <c r="AB12" s="17"/>
      <c r="AC12" s="17">
        <v>9.1092470577407103E-2</v>
      </c>
      <c r="AD12" s="17">
        <v>0.19305093082838101</v>
      </c>
      <c r="AE12" s="17">
        <v>0.11555350742484501</v>
      </c>
      <c r="AF12" s="17"/>
      <c r="AG12" s="17">
        <v>7.7237766056075199E-2</v>
      </c>
      <c r="AH12" s="17">
        <v>0.20201725527981601</v>
      </c>
      <c r="AI12" s="17">
        <v>0.16533010296546499</v>
      </c>
      <c r="AJ12" s="17">
        <v>0.18469483005198201</v>
      </c>
      <c r="AK12" s="17">
        <v>0.150662872322538</v>
      </c>
      <c r="AL12" s="17"/>
      <c r="AM12" s="17">
        <v>0.154265643359425</v>
      </c>
      <c r="AN12" s="17">
        <v>0.108440377609306</v>
      </c>
      <c r="AO12" s="17">
        <v>0.151277257890442</v>
      </c>
      <c r="AP12" s="17">
        <v>0.16338426731171299</v>
      </c>
      <c r="AQ12" s="17">
        <v>0.21522915860764499</v>
      </c>
      <c r="AR12" s="17"/>
      <c r="AS12" s="17">
        <v>0.159143425238124</v>
      </c>
      <c r="AT12" s="17">
        <v>0.15972371305281199</v>
      </c>
      <c r="AU12" s="17">
        <v>0.120224614443993</v>
      </c>
      <c r="AV12" s="17">
        <v>0.15293760345680399</v>
      </c>
      <c r="AW12" s="17"/>
      <c r="AX12" s="17">
        <v>0.15213653674497701</v>
      </c>
      <c r="AY12" s="17"/>
      <c r="AZ12" s="17">
        <v>0.14115814993394801</v>
      </c>
      <c r="BA12" s="17">
        <v>0.183895626360982</v>
      </c>
      <c r="BB12" s="17">
        <v>0.12123074568117399</v>
      </c>
      <c r="BC12" s="17"/>
      <c r="BD12" s="17">
        <v>0.15435796979071101</v>
      </c>
      <c r="BE12" s="17">
        <v>0.151853285618544</v>
      </c>
    </row>
    <row r="13" spans="2:57" ht="43.5" x14ac:dyDescent="0.35">
      <c r="B13" s="18" t="s">
        <v>442</v>
      </c>
      <c r="C13" s="17">
        <v>8.70321344741182E-2</v>
      </c>
      <c r="D13" s="17">
        <v>8.0791376029523604E-2</v>
      </c>
      <c r="E13" s="17">
        <v>8.8880754987514396E-2</v>
      </c>
      <c r="F13" s="17"/>
      <c r="G13" s="17">
        <v>0.14834066668387599</v>
      </c>
      <c r="H13" s="17">
        <v>0.139103860368609</v>
      </c>
      <c r="I13" s="17">
        <v>6.1028656926944001E-2</v>
      </c>
      <c r="J13" s="17">
        <v>6.5183431254788995E-2</v>
      </c>
      <c r="K13" s="17">
        <v>3.8074867932334999E-2</v>
      </c>
      <c r="L13" s="17">
        <v>2.90619548603273E-2</v>
      </c>
      <c r="M13" s="17"/>
      <c r="N13" s="17">
        <v>8.7208348974055994E-2</v>
      </c>
      <c r="O13" s="17">
        <v>0.111823204041928</v>
      </c>
      <c r="P13" s="17">
        <v>5.6190085466245702E-2</v>
      </c>
      <c r="Q13" s="17">
        <v>7.4499041670537794E-2</v>
      </c>
      <c r="R13" s="17"/>
      <c r="S13" s="17">
        <v>9.1666666666666702E-2</v>
      </c>
      <c r="T13" s="17">
        <v>7.6190476190476197E-2</v>
      </c>
      <c r="U13" s="17">
        <v>2.9411764705882401E-2</v>
      </c>
      <c r="V13" s="17">
        <v>9.5238095238095205E-2</v>
      </c>
      <c r="W13" s="17">
        <v>0.11864406779661001</v>
      </c>
      <c r="X13" s="17">
        <v>8.8607594936708806E-2</v>
      </c>
      <c r="Y13" s="17">
        <v>0.128571428571429</v>
      </c>
      <c r="Z13" s="17">
        <v>9.3023255813953501E-2</v>
      </c>
      <c r="AA13" s="17">
        <v>7.7777777777777807E-2</v>
      </c>
      <c r="AB13" s="17"/>
      <c r="AC13" s="17">
        <v>5.6196557375781803E-2</v>
      </c>
      <c r="AD13" s="17">
        <v>7.7707105059877199E-2</v>
      </c>
      <c r="AE13" s="17">
        <v>0.18622677013201799</v>
      </c>
      <c r="AF13" s="17"/>
      <c r="AG13" s="17">
        <v>5.0923358809206599E-2</v>
      </c>
      <c r="AH13" s="17">
        <v>9.6915936117258503E-2</v>
      </c>
      <c r="AI13" s="17">
        <v>0.12795207722250199</v>
      </c>
      <c r="AJ13" s="17">
        <v>0</v>
      </c>
      <c r="AK13" s="17">
        <v>0.16592119797837701</v>
      </c>
      <c r="AL13" s="17"/>
      <c r="AM13" s="17">
        <v>3.5019992595200201E-2</v>
      </c>
      <c r="AN13" s="17">
        <v>3.7523176519513098E-2</v>
      </c>
      <c r="AO13" s="17">
        <v>0.111748915816634</v>
      </c>
      <c r="AP13" s="17">
        <v>0.105923264009368</v>
      </c>
      <c r="AQ13" s="17">
        <v>0.18232901288689199</v>
      </c>
      <c r="AR13" s="17"/>
      <c r="AS13" s="17">
        <v>8.3542571192459003E-2</v>
      </c>
      <c r="AT13" s="17">
        <v>9.7241490309305803E-2</v>
      </c>
      <c r="AU13" s="17">
        <v>5.8714292271252001E-2</v>
      </c>
      <c r="AV13" s="17">
        <v>0.10928319812762199</v>
      </c>
      <c r="AW13" s="17"/>
      <c r="AX13" s="17">
        <v>7.4695527727489205E-2</v>
      </c>
      <c r="AY13" s="17"/>
      <c r="AZ13" s="17">
        <v>0.11585672957288699</v>
      </c>
      <c r="BA13" s="17">
        <v>9.7815276571296794E-2</v>
      </c>
      <c r="BB13" s="17">
        <v>4.4349104484981201E-2</v>
      </c>
      <c r="BC13" s="17"/>
      <c r="BD13" s="17">
        <v>9.5837913768324304E-2</v>
      </c>
      <c r="BE13" s="17">
        <v>8.6170354241781405E-2</v>
      </c>
    </row>
    <row r="14" spans="2:57" x14ac:dyDescent="0.35">
      <c r="B14" s="18" t="s">
        <v>443</v>
      </c>
      <c r="C14" s="19">
        <v>6.6045362981137903E-2</v>
      </c>
      <c r="D14" s="19">
        <v>5.0371067711461902E-2</v>
      </c>
      <c r="E14" s="19">
        <v>7.5574050996342304E-2</v>
      </c>
      <c r="F14" s="19"/>
      <c r="G14" s="19">
        <v>9.8472829429151906E-2</v>
      </c>
      <c r="H14" s="19">
        <v>5.5617590755914097E-2</v>
      </c>
      <c r="I14" s="19">
        <v>5.6017884287423499E-2</v>
      </c>
      <c r="J14" s="19">
        <v>6.9042296078362903E-2</v>
      </c>
      <c r="K14" s="19">
        <v>7.2032375269903304E-2</v>
      </c>
      <c r="L14" s="19">
        <v>8.2297356741821995E-2</v>
      </c>
      <c r="M14" s="19"/>
      <c r="N14" s="19">
        <v>4.9598509700234897E-2</v>
      </c>
      <c r="O14" s="19">
        <v>6.19560260825242E-2</v>
      </c>
      <c r="P14" s="19">
        <v>8.4159678179582101E-2</v>
      </c>
      <c r="Q14" s="19">
        <v>0.140364762171963</v>
      </c>
      <c r="R14" s="19"/>
      <c r="S14" s="19">
        <v>5.83333333333333E-2</v>
      </c>
      <c r="T14" s="19">
        <v>5.7142857142857099E-2</v>
      </c>
      <c r="U14" s="19">
        <v>5.8823529411764698E-2</v>
      </c>
      <c r="V14" s="19">
        <v>9.5238095238095205E-2</v>
      </c>
      <c r="W14" s="19">
        <v>6.7796610169491497E-2</v>
      </c>
      <c r="X14" s="19">
        <v>5.0632911392405097E-2</v>
      </c>
      <c r="Y14" s="19">
        <v>0.1</v>
      </c>
      <c r="Z14" s="19">
        <v>0</v>
      </c>
      <c r="AA14" s="19">
        <v>7.7777777777777807E-2</v>
      </c>
      <c r="AB14" s="19"/>
      <c r="AC14" s="19">
        <v>7.9389071768533104E-2</v>
      </c>
      <c r="AD14" s="19">
        <v>5.3697923847998499E-2</v>
      </c>
      <c r="AE14" s="19">
        <v>5.29239562801831E-2</v>
      </c>
      <c r="AF14" s="19"/>
      <c r="AG14" s="19">
        <v>6.3552662424478906E-2</v>
      </c>
      <c r="AH14" s="19">
        <v>5.52110321075873E-2</v>
      </c>
      <c r="AI14" s="19">
        <v>8.0752751184633501E-2</v>
      </c>
      <c r="AJ14" s="19">
        <v>0.20363788954449299</v>
      </c>
      <c r="AK14" s="19">
        <v>6.5013735403143702E-2</v>
      </c>
      <c r="AL14" s="19"/>
      <c r="AM14" s="19">
        <v>6.79730912563936E-2</v>
      </c>
      <c r="AN14" s="19">
        <v>0.103390988050357</v>
      </c>
      <c r="AO14" s="19">
        <v>8.8087640921635194E-2</v>
      </c>
      <c r="AP14" s="19">
        <v>1.55041500494753E-2</v>
      </c>
      <c r="AQ14" s="19">
        <v>5.2553843273850799E-2</v>
      </c>
      <c r="AR14" s="19"/>
      <c r="AS14" s="19">
        <v>0.10667325862749</v>
      </c>
      <c r="AT14" s="19">
        <v>3.2227791104676003E-2</v>
      </c>
      <c r="AU14" s="19">
        <v>0.103650912271309</v>
      </c>
      <c r="AV14" s="19">
        <v>2.1353087105508699E-2</v>
      </c>
      <c r="AW14" s="19"/>
      <c r="AX14" s="19">
        <v>5.1753671630749801E-2</v>
      </c>
      <c r="AY14" s="19"/>
      <c r="AZ14" s="19">
        <v>0.103791328187832</v>
      </c>
      <c r="BA14" s="19">
        <v>2.1243026564879201E-2</v>
      </c>
      <c r="BB14" s="19">
        <v>7.3892522148422804E-2</v>
      </c>
      <c r="BC14" s="19"/>
      <c r="BD14" s="19">
        <v>7.8001224590051502E-2</v>
      </c>
      <c r="BE14" s="19">
        <v>3.3455522568238097E-2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0.102812781007194</v>
      </c>
      <c r="D9" s="17">
        <v>0.114521950915437</v>
      </c>
      <c r="E9" s="17">
        <v>9.64099601291179E-2</v>
      </c>
      <c r="F9" s="17"/>
      <c r="G9" s="17">
        <v>0.18515069381008201</v>
      </c>
      <c r="H9" s="17">
        <v>0.13322496485447</v>
      </c>
      <c r="I9" s="17">
        <v>0.102527078393937</v>
      </c>
      <c r="J9" s="17">
        <v>8.8714749570350707E-2</v>
      </c>
      <c r="K9" s="17">
        <v>2.8761377568276798E-2</v>
      </c>
      <c r="L9" s="17">
        <v>3.27395479136404E-2</v>
      </c>
      <c r="M9" s="17"/>
      <c r="N9" s="17">
        <v>9.1111528338460604E-2</v>
      </c>
      <c r="O9" s="17">
        <v>0.15803418287152601</v>
      </c>
      <c r="P9" s="17">
        <v>6.4402986384251001E-2</v>
      </c>
      <c r="Q9" s="17">
        <v>8.6916639252202693E-2</v>
      </c>
      <c r="R9" s="17"/>
      <c r="S9" s="17">
        <v>0.141666666666667</v>
      </c>
      <c r="T9" s="17">
        <v>0.14285714285714299</v>
      </c>
      <c r="U9" s="17">
        <v>0</v>
      </c>
      <c r="V9" s="17">
        <v>6.3492063492063502E-2</v>
      </c>
      <c r="W9" s="17">
        <v>0.152542372881356</v>
      </c>
      <c r="X9" s="17">
        <v>0.113924050632911</v>
      </c>
      <c r="Y9" s="17">
        <v>0.1</v>
      </c>
      <c r="Z9" s="17">
        <v>0.13953488372093001</v>
      </c>
      <c r="AA9" s="17">
        <v>6.6666666666666693E-2</v>
      </c>
      <c r="AB9" s="17"/>
      <c r="AC9" s="17">
        <v>5.9931013261009601E-2</v>
      </c>
      <c r="AD9" s="17">
        <v>0.108702400629962</v>
      </c>
      <c r="AE9" s="17">
        <v>0.160935866136169</v>
      </c>
      <c r="AF9" s="17"/>
      <c r="AG9" s="17">
        <v>5.9221572209982302E-2</v>
      </c>
      <c r="AH9" s="17">
        <v>0.13062081193751399</v>
      </c>
      <c r="AI9" s="17">
        <v>9.9401769263165601E-2</v>
      </c>
      <c r="AJ9" s="17">
        <v>0</v>
      </c>
      <c r="AK9" s="17">
        <v>0.16142497960520999</v>
      </c>
      <c r="AL9" s="17"/>
      <c r="AM9" s="17">
        <v>5.05276292188655E-2</v>
      </c>
      <c r="AN9" s="17">
        <v>5.4438898094576402E-2</v>
      </c>
      <c r="AO9" s="17">
        <v>0.113657974307784</v>
      </c>
      <c r="AP9" s="17">
        <v>0.141696937023125</v>
      </c>
      <c r="AQ9" s="17">
        <v>0.22134844172857299</v>
      </c>
      <c r="AR9" s="17"/>
      <c r="AS9" s="17">
        <v>0.10012228065708099</v>
      </c>
      <c r="AT9" s="17">
        <v>0.122772124436442</v>
      </c>
      <c r="AU9" s="17">
        <v>4.7474102698042302E-2</v>
      </c>
      <c r="AV9" s="17">
        <v>0.13912735355703801</v>
      </c>
      <c r="AW9" s="17"/>
      <c r="AX9" s="17">
        <v>9.4880921117641404E-2</v>
      </c>
      <c r="AY9" s="17"/>
      <c r="AZ9" s="17">
        <v>0.137896277316295</v>
      </c>
      <c r="BA9" s="17">
        <v>0.101761444909518</v>
      </c>
      <c r="BB9" s="17">
        <v>6.4653127162083004E-2</v>
      </c>
      <c r="BC9" s="17"/>
      <c r="BD9" s="17">
        <v>9.6586933510812004E-2</v>
      </c>
      <c r="BE9" s="17">
        <v>0.120210803484471</v>
      </c>
    </row>
    <row r="10" spans="2:57" ht="43.5" x14ac:dyDescent="0.35">
      <c r="B10" s="18" t="s">
        <v>439</v>
      </c>
      <c r="C10" s="17">
        <v>0.228852035069532</v>
      </c>
      <c r="D10" s="17">
        <v>0.271610368360445</v>
      </c>
      <c r="E10" s="17">
        <v>0.20478163184765799</v>
      </c>
      <c r="F10" s="17"/>
      <c r="G10" s="17">
        <v>0.22050655808537101</v>
      </c>
      <c r="H10" s="17">
        <v>0.25272097941118299</v>
      </c>
      <c r="I10" s="17">
        <v>0.23151949487092299</v>
      </c>
      <c r="J10" s="17">
        <v>0.25119444640784599</v>
      </c>
      <c r="K10" s="17">
        <v>0.21230357728217</v>
      </c>
      <c r="L10" s="17">
        <v>8.0548257606709694E-2</v>
      </c>
      <c r="M10" s="17"/>
      <c r="N10" s="17">
        <v>0.236253785810914</v>
      </c>
      <c r="O10" s="17">
        <v>0.263363358734992</v>
      </c>
      <c r="P10" s="17">
        <v>0.140899221225294</v>
      </c>
      <c r="Q10" s="17">
        <v>0.23450577809846801</v>
      </c>
      <c r="R10" s="17"/>
      <c r="S10" s="17">
        <v>0.358333333333333</v>
      </c>
      <c r="T10" s="17">
        <v>0.238095238095238</v>
      </c>
      <c r="U10" s="17">
        <v>0.20588235294117599</v>
      </c>
      <c r="V10" s="17">
        <v>0.17460317460317501</v>
      </c>
      <c r="W10" s="17">
        <v>0.23728813559322001</v>
      </c>
      <c r="X10" s="17">
        <v>0.240506329113924</v>
      </c>
      <c r="Y10" s="17">
        <v>0.17142857142857101</v>
      </c>
      <c r="Z10" s="17">
        <v>0.162790697674419</v>
      </c>
      <c r="AA10" s="17">
        <v>0.17777777777777801</v>
      </c>
      <c r="AB10" s="17"/>
      <c r="AC10" s="17">
        <v>0.20499696494660599</v>
      </c>
      <c r="AD10" s="17">
        <v>0.248299912668657</v>
      </c>
      <c r="AE10" s="17">
        <v>0.20321101937964201</v>
      </c>
      <c r="AF10" s="17"/>
      <c r="AG10" s="17">
        <v>0.19865206016399201</v>
      </c>
      <c r="AH10" s="17">
        <v>0.24806040497967799</v>
      </c>
      <c r="AI10" s="17">
        <v>0.31086840300836699</v>
      </c>
      <c r="AJ10" s="17">
        <v>0</v>
      </c>
      <c r="AK10" s="17">
        <v>0.16954678597546799</v>
      </c>
      <c r="AL10" s="17"/>
      <c r="AM10" s="17">
        <v>0.17298444821567699</v>
      </c>
      <c r="AN10" s="17">
        <v>0.237168440626782</v>
      </c>
      <c r="AO10" s="17">
        <v>0.21818799900657601</v>
      </c>
      <c r="AP10" s="17">
        <v>0.289537044950261</v>
      </c>
      <c r="AQ10" s="17">
        <v>0.121953713021785</v>
      </c>
      <c r="AR10" s="17"/>
      <c r="AS10" s="17">
        <v>0.24719396937485499</v>
      </c>
      <c r="AT10" s="17">
        <v>0.26017225645847197</v>
      </c>
      <c r="AU10" s="17">
        <v>0.14780804576892101</v>
      </c>
      <c r="AV10" s="17">
        <v>0.23858591818285599</v>
      </c>
      <c r="AW10" s="17"/>
      <c r="AX10" s="17">
        <v>0.23612759862931201</v>
      </c>
      <c r="AY10" s="17"/>
      <c r="AZ10" s="17">
        <v>0.229527189936578</v>
      </c>
      <c r="BA10" s="17">
        <v>0.24161352121536001</v>
      </c>
      <c r="BB10" s="17">
        <v>0.21693964640556801</v>
      </c>
      <c r="BC10" s="17"/>
      <c r="BD10" s="17">
        <v>0.24049206130540501</v>
      </c>
      <c r="BE10" s="17">
        <v>0.24140264068256601</v>
      </c>
    </row>
    <row r="11" spans="2:57" ht="43.5" x14ac:dyDescent="0.35">
      <c r="B11" s="18" t="s">
        <v>440</v>
      </c>
      <c r="C11" s="17">
        <v>0.49889788474569902</v>
      </c>
      <c r="D11" s="17">
        <v>0.47655302290299101</v>
      </c>
      <c r="E11" s="17">
        <v>0.509682909269908</v>
      </c>
      <c r="F11" s="17"/>
      <c r="G11" s="17">
        <v>0.40300089162536801</v>
      </c>
      <c r="H11" s="17">
        <v>0.42013727855350402</v>
      </c>
      <c r="I11" s="17">
        <v>0.50716521972892503</v>
      </c>
      <c r="J11" s="17">
        <v>0.52281892907695204</v>
      </c>
      <c r="K11" s="17">
        <v>0.60031791330829498</v>
      </c>
      <c r="L11" s="17">
        <v>0.70110785399430697</v>
      </c>
      <c r="M11" s="17"/>
      <c r="N11" s="17">
        <v>0.51711541507657599</v>
      </c>
      <c r="O11" s="17">
        <v>0.44218901825242302</v>
      </c>
      <c r="P11" s="17">
        <v>0.55935748961148501</v>
      </c>
      <c r="Q11" s="17">
        <v>0.43793154548003499</v>
      </c>
      <c r="R11" s="17"/>
      <c r="S11" s="17">
        <v>0.35</v>
      </c>
      <c r="T11" s="17">
        <v>0.476190476190476</v>
      </c>
      <c r="U11" s="17">
        <v>0.64705882352941202</v>
      </c>
      <c r="V11" s="17">
        <v>0.58730158730158699</v>
      </c>
      <c r="W11" s="17">
        <v>0.42372881355932202</v>
      </c>
      <c r="X11" s="17">
        <v>0.506329113924051</v>
      </c>
      <c r="Y11" s="17">
        <v>0.42857142857142899</v>
      </c>
      <c r="Z11" s="17">
        <v>0.65116279069767402</v>
      </c>
      <c r="AA11" s="17">
        <v>0.55555555555555602</v>
      </c>
      <c r="AB11" s="17"/>
      <c r="AC11" s="17">
        <v>0.50980778986670605</v>
      </c>
      <c r="AD11" s="17">
        <v>0.50359623874738402</v>
      </c>
      <c r="AE11" s="17">
        <v>0.49250719802027099</v>
      </c>
      <c r="AF11" s="17"/>
      <c r="AG11" s="17">
        <v>0.56975439643387304</v>
      </c>
      <c r="AH11" s="17">
        <v>0.457628635287952</v>
      </c>
      <c r="AI11" s="17">
        <v>0.39899539073400497</v>
      </c>
      <c r="AJ11" s="17">
        <v>0.79636211045550698</v>
      </c>
      <c r="AK11" s="17">
        <v>0.47249806465444399</v>
      </c>
      <c r="AL11" s="17"/>
      <c r="AM11" s="17">
        <v>0.53556696906170498</v>
      </c>
      <c r="AN11" s="17">
        <v>0.50765054879861304</v>
      </c>
      <c r="AO11" s="17">
        <v>0.49427116858972597</v>
      </c>
      <c r="AP11" s="17">
        <v>0.44828083723260098</v>
      </c>
      <c r="AQ11" s="17">
        <v>0.46565785286119399</v>
      </c>
      <c r="AR11" s="17"/>
      <c r="AS11" s="17">
        <v>0.473696031606823</v>
      </c>
      <c r="AT11" s="17">
        <v>0.45875221598601901</v>
      </c>
      <c r="AU11" s="17">
        <v>0.61247918107701904</v>
      </c>
      <c r="AV11" s="17">
        <v>0.47565281803627502</v>
      </c>
      <c r="AW11" s="17"/>
      <c r="AX11" s="17">
        <v>0.49932276183323898</v>
      </c>
      <c r="AY11" s="17"/>
      <c r="AZ11" s="17">
        <v>0.42928126980332099</v>
      </c>
      <c r="BA11" s="17">
        <v>0.52098514477423696</v>
      </c>
      <c r="BB11" s="17">
        <v>0.54409487119380096</v>
      </c>
      <c r="BC11" s="17"/>
      <c r="BD11" s="17">
        <v>0.47187532868683202</v>
      </c>
      <c r="BE11" s="17">
        <v>0.50019654999457497</v>
      </c>
    </row>
    <row r="12" spans="2:57" ht="43.5" x14ac:dyDescent="0.35">
      <c r="B12" s="18" t="s">
        <v>441</v>
      </c>
      <c r="C12" s="17">
        <v>6.1145758049982103E-2</v>
      </c>
      <c r="D12" s="17">
        <v>6.1154223338637098E-2</v>
      </c>
      <c r="E12" s="17">
        <v>6.1428280178310098E-2</v>
      </c>
      <c r="F12" s="17"/>
      <c r="G12" s="17">
        <v>7.4769350108356197E-2</v>
      </c>
      <c r="H12" s="17">
        <v>8.9697765788252101E-2</v>
      </c>
      <c r="I12" s="17">
        <v>5.0116644128928099E-2</v>
      </c>
      <c r="J12" s="17">
        <v>9.0694116883801301E-3</v>
      </c>
      <c r="K12" s="17">
        <v>6.3352203685187694E-2</v>
      </c>
      <c r="L12" s="17">
        <v>0.103306983743521</v>
      </c>
      <c r="M12" s="17"/>
      <c r="N12" s="17">
        <v>6.3494058891965896E-2</v>
      </c>
      <c r="O12" s="17">
        <v>5.3196121390768E-2</v>
      </c>
      <c r="P12" s="17">
        <v>9.0355086703910695E-2</v>
      </c>
      <c r="Q12" s="17">
        <v>2.9935593935219901E-2</v>
      </c>
      <c r="R12" s="17"/>
      <c r="S12" s="17">
        <v>6.6666666666666693E-2</v>
      </c>
      <c r="T12" s="17">
        <v>7.6190476190476197E-2</v>
      </c>
      <c r="U12" s="17">
        <v>5.8823529411764698E-2</v>
      </c>
      <c r="V12" s="17">
        <v>6.3492063492063502E-2</v>
      </c>
      <c r="W12" s="17">
        <v>3.3898305084745797E-2</v>
      </c>
      <c r="X12" s="17">
        <v>3.7974683544303799E-2</v>
      </c>
      <c r="Y12" s="17">
        <v>0.14285714285714299</v>
      </c>
      <c r="Z12" s="17">
        <v>0</v>
      </c>
      <c r="AA12" s="17">
        <v>3.3333333333333298E-2</v>
      </c>
      <c r="AB12" s="17"/>
      <c r="AC12" s="17">
        <v>8.9260901158394093E-2</v>
      </c>
      <c r="AD12" s="17">
        <v>5.4727416809988702E-2</v>
      </c>
      <c r="AE12" s="17">
        <v>1.56859472531602E-2</v>
      </c>
      <c r="AF12" s="17"/>
      <c r="AG12" s="17">
        <v>6.8769905467566395E-2</v>
      </c>
      <c r="AH12" s="17">
        <v>6.0974718604727599E-2</v>
      </c>
      <c r="AI12" s="17">
        <v>0.103808646251053</v>
      </c>
      <c r="AJ12" s="17">
        <v>0</v>
      </c>
      <c r="AK12" s="17">
        <v>0</v>
      </c>
      <c r="AL12" s="17"/>
      <c r="AM12" s="17">
        <v>0.102510245348659</v>
      </c>
      <c r="AN12" s="17">
        <v>5.2771179499463999E-2</v>
      </c>
      <c r="AO12" s="17">
        <v>6.1199434885725497E-2</v>
      </c>
      <c r="AP12" s="17">
        <v>4.8076167107156599E-2</v>
      </c>
      <c r="AQ12" s="17">
        <v>9.4668909459060105E-2</v>
      </c>
      <c r="AR12" s="17"/>
      <c r="AS12" s="17">
        <v>3.0233881039400098E-2</v>
      </c>
      <c r="AT12" s="17">
        <v>5.9244591138825999E-2</v>
      </c>
      <c r="AU12" s="17">
        <v>6.8194335994093302E-2</v>
      </c>
      <c r="AV12" s="17">
        <v>0.109146259303237</v>
      </c>
      <c r="AW12" s="17"/>
      <c r="AX12" s="17">
        <v>6.4249411252284006E-2</v>
      </c>
      <c r="AY12" s="17"/>
      <c r="AZ12" s="17">
        <v>7.1436280227066606E-2</v>
      </c>
      <c r="BA12" s="17">
        <v>6.9976183275195294E-2</v>
      </c>
      <c r="BB12" s="17">
        <v>4.33783557829827E-2</v>
      </c>
      <c r="BC12" s="17"/>
      <c r="BD12" s="17">
        <v>6.2677651820469402E-2</v>
      </c>
      <c r="BE12" s="17">
        <v>6.2267789836913001E-2</v>
      </c>
    </row>
    <row r="13" spans="2:57" ht="43.5" x14ac:dyDescent="0.35">
      <c r="B13" s="18" t="s">
        <v>442</v>
      </c>
      <c r="C13" s="17">
        <v>3.6071041309315301E-2</v>
      </c>
      <c r="D13" s="17">
        <v>3.37339383674349E-2</v>
      </c>
      <c r="E13" s="17">
        <v>3.7615108066447099E-2</v>
      </c>
      <c r="F13" s="17"/>
      <c r="G13" s="17">
        <v>3.1946871042310497E-2</v>
      </c>
      <c r="H13" s="17">
        <v>3.6163723955389603E-2</v>
      </c>
      <c r="I13" s="17">
        <v>3.2198197175326002E-2</v>
      </c>
      <c r="J13" s="17">
        <v>6.7445802547739395E-2</v>
      </c>
      <c r="K13" s="17">
        <v>2.1492670070903701E-2</v>
      </c>
      <c r="L13" s="17">
        <v>0</v>
      </c>
      <c r="M13" s="17"/>
      <c r="N13" s="17">
        <v>2.9222860975058901E-2</v>
      </c>
      <c r="O13" s="17">
        <v>1.6234739867573799E-2</v>
      </c>
      <c r="P13" s="17">
        <v>6.0825537895476602E-2</v>
      </c>
      <c r="Q13" s="17">
        <v>8.8462476829270498E-2</v>
      </c>
      <c r="R13" s="17"/>
      <c r="S13" s="17">
        <v>2.5000000000000001E-2</v>
      </c>
      <c r="T13" s="17">
        <v>0</v>
      </c>
      <c r="U13" s="17">
        <v>2.9411764705882401E-2</v>
      </c>
      <c r="V13" s="17">
        <v>4.7619047619047603E-2</v>
      </c>
      <c r="W13" s="17">
        <v>8.4745762711864403E-2</v>
      </c>
      <c r="X13" s="17">
        <v>2.53164556962025E-2</v>
      </c>
      <c r="Y13" s="17">
        <v>5.7142857142857099E-2</v>
      </c>
      <c r="Z13" s="17">
        <v>2.32558139534884E-2</v>
      </c>
      <c r="AA13" s="17">
        <v>5.5555555555555601E-2</v>
      </c>
      <c r="AB13" s="17"/>
      <c r="AC13" s="17">
        <v>5.3001744530183498E-2</v>
      </c>
      <c r="AD13" s="17">
        <v>2.90257669507707E-2</v>
      </c>
      <c r="AE13" s="17">
        <v>2.6013834232615E-2</v>
      </c>
      <c r="AF13" s="17"/>
      <c r="AG13" s="17">
        <v>4.1975239401157799E-2</v>
      </c>
      <c r="AH13" s="17">
        <v>3.1273760397894201E-2</v>
      </c>
      <c r="AI13" s="17">
        <v>2.4490863466881001E-2</v>
      </c>
      <c r="AJ13" s="17">
        <v>0</v>
      </c>
      <c r="AK13" s="17">
        <v>8.6265198549449806E-2</v>
      </c>
      <c r="AL13" s="17"/>
      <c r="AM13" s="17">
        <v>7.0437616898699595E-2</v>
      </c>
      <c r="AN13" s="17">
        <v>3.9209092953791699E-2</v>
      </c>
      <c r="AO13" s="17">
        <v>2.6295276557250901E-2</v>
      </c>
      <c r="AP13" s="17">
        <v>4.0000546427651801E-2</v>
      </c>
      <c r="AQ13" s="17">
        <v>4.3817239655537098E-2</v>
      </c>
      <c r="AR13" s="17"/>
      <c r="AS13" s="17">
        <v>3.6274701149698899E-2</v>
      </c>
      <c r="AT13" s="17">
        <v>4.5189395295361999E-2</v>
      </c>
      <c r="AU13" s="17">
        <v>1.97788610680419E-2</v>
      </c>
      <c r="AV13" s="17">
        <v>3.7487650920594098E-2</v>
      </c>
      <c r="AW13" s="17"/>
      <c r="AX13" s="17">
        <v>4.0194047546148803E-2</v>
      </c>
      <c r="AY13" s="17"/>
      <c r="AZ13" s="17">
        <v>2.9266610673073099E-2</v>
      </c>
      <c r="BA13" s="17">
        <v>2.3379793613416799E-2</v>
      </c>
      <c r="BB13" s="17">
        <v>6.1494912385964398E-2</v>
      </c>
      <c r="BC13" s="17"/>
      <c r="BD13" s="17">
        <v>3.7122519482432198E-2</v>
      </c>
      <c r="BE13" s="17">
        <v>4.1345857591980201E-2</v>
      </c>
    </row>
    <row r="14" spans="2:57" x14ac:dyDescent="0.35">
      <c r="B14" s="18" t="s">
        <v>443</v>
      </c>
      <c r="C14" s="19">
        <v>7.2220499818277606E-2</v>
      </c>
      <c r="D14" s="19">
        <v>4.24264961150548E-2</v>
      </c>
      <c r="E14" s="19">
        <v>9.0082110508559202E-2</v>
      </c>
      <c r="F14" s="19"/>
      <c r="G14" s="19">
        <v>8.4625635328512999E-2</v>
      </c>
      <c r="H14" s="19">
        <v>6.8055287437202197E-2</v>
      </c>
      <c r="I14" s="19">
        <v>7.6473365701962101E-2</v>
      </c>
      <c r="J14" s="19">
        <v>6.0756660708731702E-2</v>
      </c>
      <c r="K14" s="19">
        <v>7.3772258085166895E-2</v>
      </c>
      <c r="L14" s="19">
        <v>8.2297356741821995E-2</v>
      </c>
      <c r="M14" s="19"/>
      <c r="N14" s="19">
        <v>6.2802350907024102E-2</v>
      </c>
      <c r="O14" s="19">
        <v>6.6982578882717594E-2</v>
      </c>
      <c r="P14" s="19">
        <v>8.4159678179582101E-2</v>
      </c>
      <c r="Q14" s="19">
        <v>0.122247966404804</v>
      </c>
      <c r="R14" s="19"/>
      <c r="S14" s="19">
        <v>5.83333333333333E-2</v>
      </c>
      <c r="T14" s="19">
        <v>6.6666666666666693E-2</v>
      </c>
      <c r="U14" s="19">
        <v>5.8823529411764698E-2</v>
      </c>
      <c r="V14" s="19">
        <v>6.3492063492063502E-2</v>
      </c>
      <c r="W14" s="19">
        <v>6.7796610169491497E-2</v>
      </c>
      <c r="X14" s="19">
        <v>7.5949367088607597E-2</v>
      </c>
      <c r="Y14" s="19">
        <v>0.1</v>
      </c>
      <c r="Z14" s="19">
        <v>2.32558139534884E-2</v>
      </c>
      <c r="AA14" s="19">
        <v>0.11111111111111099</v>
      </c>
      <c r="AB14" s="19"/>
      <c r="AC14" s="19">
        <v>8.3001586237100397E-2</v>
      </c>
      <c r="AD14" s="19">
        <v>5.5648264193237498E-2</v>
      </c>
      <c r="AE14" s="19">
        <v>0.101646134978143</v>
      </c>
      <c r="AF14" s="19"/>
      <c r="AG14" s="19">
        <v>6.1626826323428897E-2</v>
      </c>
      <c r="AH14" s="19">
        <v>7.1441668792234306E-2</v>
      </c>
      <c r="AI14" s="19">
        <v>6.24349272765281E-2</v>
      </c>
      <c r="AJ14" s="19">
        <v>0.20363788954449299</v>
      </c>
      <c r="AK14" s="19">
        <v>0.110264971215428</v>
      </c>
      <c r="AL14" s="19"/>
      <c r="AM14" s="19">
        <v>6.79730912563936E-2</v>
      </c>
      <c r="AN14" s="19">
        <v>0.108761840026773</v>
      </c>
      <c r="AO14" s="19">
        <v>8.6388146652937203E-2</v>
      </c>
      <c r="AP14" s="19">
        <v>3.24084672592043E-2</v>
      </c>
      <c r="AQ14" s="19">
        <v>5.2553843273850799E-2</v>
      </c>
      <c r="AR14" s="19"/>
      <c r="AS14" s="19">
        <v>0.112479136172142</v>
      </c>
      <c r="AT14" s="19">
        <v>5.38694166848784E-2</v>
      </c>
      <c r="AU14" s="19">
        <v>0.10426547339388199</v>
      </c>
      <c r="AV14" s="19">
        <v>0</v>
      </c>
      <c r="AW14" s="19"/>
      <c r="AX14" s="19">
        <v>6.5225259621374904E-2</v>
      </c>
      <c r="AY14" s="19"/>
      <c r="AZ14" s="19">
        <v>0.102592372043667</v>
      </c>
      <c r="BA14" s="19">
        <v>4.2283912212273102E-2</v>
      </c>
      <c r="BB14" s="19">
        <v>6.9439087069600697E-2</v>
      </c>
      <c r="BC14" s="19"/>
      <c r="BD14" s="19">
        <v>9.1245505194049503E-2</v>
      </c>
      <c r="BE14" s="19">
        <v>3.4576358409494502E-2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E19"/>
  <sheetViews>
    <sheetView showGridLines="0" topLeftCell="A1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0.12733490044456799</v>
      </c>
      <c r="D9" s="17">
        <v>0.121794899788587</v>
      </c>
      <c r="E9" s="17">
        <v>0.13119172376737401</v>
      </c>
      <c r="F9" s="17"/>
      <c r="G9" s="17">
        <v>0.158947645157231</v>
      </c>
      <c r="H9" s="17">
        <v>0.13027776010119299</v>
      </c>
      <c r="I9" s="17">
        <v>0.118186851929383</v>
      </c>
      <c r="J9" s="17">
        <v>0.15991741215441799</v>
      </c>
      <c r="K9" s="17">
        <v>9.0868371003324802E-2</v>
      </c>
      <c r="L9" s="17">
        <v>8.8800417628777897E-2</v>
      </c>
      <c r="M9" s="17"/>
      <c r="N9" s="17">
        <v>0.10968210098504499</v>
      </c>
      <c r="O9" s="17">
        <v>0.14758391589143199</v>
      </c>
      <c r="P9" s="17">
        <v>0.15767436600095899</v>
      </c>
      <c r="Q9" s="17">
        <v>0.11775996583812</v>
      </c>
      <c r="R9" s="17"/>
      <c r="S9" s="17">
        <v>0.125</v>
      </c>
      <c r="T9" s="17">
        <v>0.15238095238095201</v>
      </c>
      <c r="U9" s="17">
        <v>0.11764705882352899</v>
      </c>
      <c r="V9" s="17">
        <v>9.5238095238095205E-2</v>
      </c>
      <c r="W9" s="17">
        <v>0.169491525423729</v>
      </c>
      <c r="X9" s="17">
        <v>0.113924050632911</v>
      </c>
      <c r="Y9" s="17">
        <v>0.128571428571429</v>
      </c>
      <c r="Z9" s="17">
        <v>0.13953488372093001</v>
      </c>
      <c r="AA9" s="17">
        <v>0.11111111111111099</v>
      </c>
      <c r="AB9" s="17"/>
      <c r="AC9" s="17">
        <v>0.13018353576223601</v>
      </c>
      <c r="AD9" s="17">
        <v>0.12669743916564</v>
      </c>
      <c r="AE9" s="17">
        <v>0.12504392771624301</v>
      </c>
      <c r="AF9" s="17"/>
      <c r="AG9" s="17">
        <v>0.106121918956651</v>
      </c>
      <c r="AH9" s="17">
        <v>0.14555850900876399</v>
      </c>
      <c r="AI9" s="17">
        <v>0.1191274921728</v>
      </c>
      <c r="AJ9" s="17">
        <v>0</v>
      </c>
      <c r="AK9" s="17">
        <v>0.139666579611922</v>
      </c>
      <c r="AL9" s="17"/>
      <c r="AM9" s="17">
        <v>5.0239968691485198E-2</v>
      </c>
      <c r="AN9" s="17">
        <v>0.10307836752084699</v>
      </c>
      <c r="AO9" s="17">
        <v>0.15721471025720801</v>
      </c>
      <c r="AP9" s="17">
        <v>0.117400473784984</v>
      </c>
      <c r="AQ9" s="17">
        <v>0.174697906877264</v>
      </c>
      <c r="AR9" s="17"/>
      <c r="AS9" s="17">
        <v>0.160595142647672</v>
      </c>
      <c r="AT9" s="17">
        <v>0.11276329179799501</v>
      </c>
      <c r="AU9" s="17">
        <v>0.115432666528241</v>
      </c>
      <c r="AV9" s="17">
        <v>0.120484073231639</v>
      </c>
      <c r="AW9" s="17"/>
      <c r="AX9" s="17">
        <v>0.12831551746234199</v>
      </c>
      <c r="AY9" s="17"/>
      <c r="AZ9" s="17">
        <v>0.14608987752101801</v>
      </c>
      <c r="BA9" s="17">
        <v>0.142312352787444</v>
      </c>
      <c r="BB9" s="17">
        <v>9.2506096878385499E-2</v>
      </c>
      <c r="BC9" s="17"/>
      <c r="BD9" s="17">
        <v>0.126855763876284</v>
      </c>
      <c r="BE9" s="17">
        <v>0.13167009666010801</v>
      </c>
    </row>
    <row r="10" spans="2:57" ht="43.5" x14ac:dyDescent="0.35">
      <c r="B10" s="18" t="s">
        <v>439</v>
      </c>
      <c r="C10" s="17">
        <v>0.26094104414063601</v>
      </c>
      <c r="D10" s="17">
        <v>0.30281444710386601</v>
      </c>
      <c r="E10" s="17">
        <v>0.232840063088771</v>
      </c>
      <c r="F10" s="17"/>
      <c r="G10" s="17">
        <v>0.24223229106275199</v>
      </c>
      <c r="H10" s="17">
        <v>0.31667718649693499</v>
      </c>
      <c r="I10" s="17">
        <v>0.26463462980010699</v>
      </c>
      <c r="J10" s="17">
        <v>0.25770848122753598</v>
      </c>
      <c r="K10" s="17">
        <v>0.182040485605552</v>
      </c>
      <c r="L10" s="17">
        <v>0.20890814264619001</v>
      </c>
      <c r="M10" s="17"/>
      <c r="N10" s="17">
        <v>0.26509535389793698</v>
      </c>
      <c r="O10" s="17">
        <v>0.28870460097950501</v>
      </c>
      <c r="P10" s="17">
        <v>0.202809003941606</v>
      </c>
      <c r="Q10" s="17">
        <v>0.27258383876361097</v>
      </c>
      <c r="R10" s="17"/>
      <c r="S10" s="17">
        <v>0.35</v>
      </c>
      <c r="T10" s="17">
        <v>0.30476190476190501</v>
      </c>
      <c r="U10" s="17">
        <v>0.17647058823529399</v>
      </c>
      <c r="V10" s="17">
        <v>0.206349206349206</v>
      </c>
      <c r="W10" s="17">
        <v>0.22033898305084701</v>
      </c>
      <c r="X10" s="17">
        <v>0.253164556962025</v>
      </c>
      <c r="Y10" s="17">
        <v>0.25714285714285701</v>
      </c>
      <c r="Z10" s="17">
        <v>0.209302325581395</v>
      </c>
      <c r="AA10" s="17">
        <v>0.266666666666667</v>
      </c>
      <c r="AB10" s="17"/>
      <c r="AC10" s="17">
        <v>0.213715353119558</v>
      </c>
      <c r="AD10" s="17">
        <v>0.278865484680972</v>
      </c>
      <c r="AE10" s="17">
        <v>0.25915568105972397</v>
      </c>
      <c r="AF10" s="17"/>
      <c r="AG10" s="17">
        <v>0.21401388059937501</v>
      </c>
      <c r="AH10" s="17">
        <v>0.32273888928276401</v>
      </c>
      <c r="AI10" s="17">
        <v>0.241125135407779</v>
      </c>
      <c r="AJ10" s="17">
        <v>0</v>
      </c>
      <c r="AK10" s="17">
        <v>0.18222700594468699</v>
      </c>
      <c r="AL10" s="17"/>
      <c r="AM10" s="17">
        <v>0.25793027228738302</v>
      </c>
      <c r="AN10" s="17">
        <v>0.26005857827555301</v>
      </c>
      <c r="AO10" s="17">
        <v>0.26829713908369102</v>
      </c>
      <c r="AP10" s="17">
        <v>0.29686474172385702</v>
      </c>
      <c r="AQ10" s="17">
        <v>0.12929685276689901</v>
      </c>
      <c r="AR10" s="17"/>
      <c r="AS10" s="17">
        <v>0.19871340623044501</v>
      </c>
      <c r="AT10" s="17">
        <v>0.30848957301312502</v>
      </c>
      <c r="AU10" s="17">
        <v>0.23849748882934199</v>
      </c>
      <c r="AV10" s="17">
        <v>0.28964834805655898</v>
      </c>
      <c r="AW10" s="17"/>
      <c r="AX10" s="17">
        <v>0.269319343111659</v>
      </c>
      <c r="AY10" s="17"/>
      <c r="AZ10" s="17">
        <v>0.248478859327215</v>
      </c>
      <c r="BA10" s="17">
        <v>0.28883928947367699</v>
      </c>
      <c r="BB10" s="17">
        <v>0.24003969460800001</v>
      </c>
      <c r="BC10" s="17"/>
      <c r="BD10" s="17">
        <v>0.23443829236821101</v>
      </c>
      <c r="BE10" s="17">
        <v>0.28544433155561699</v>
      </c>
    </row>
    <row r="11" spans="2:57" ht="43.5" x14ac:dyDescent="0.35">
      <c r="B11" s="18" t="s">
        <v>440</v>
      </c>
      <c r="C11" s="17">
        <v>0.413496161309653</v>
      </c>
      <c r="D11" s="17">
        <v>0.38359988068290302</v>
      </c>
      <c r="E11" s="17">
        <v>0.43302256224779301</v>
      </c>
      <c r="F11" s="17"/>
      <c r="G11" s="17">
        <v>0.350615450263214</v>
      </c>
      <c r="H11" s="17">
        <v>0.35967861375333998</v>
      </c>
      <c r="I11" s="17">
        <v>0.41030273603981199</v>
      </c>
      <c r="J11" s="17">
        <v>0.41354303150368199</v>
      </c>
      <c r="K11" s="17">
        <v>0.51011149707172099</v>
      </c>
      <c r="L11" s="17">
        <v>0.57017292638532502</v>
      </c>
      <c r="M11" s="17"/>
      <c r="N11" s="17">
        <v>0.44671719786273201</v>
      </c>
      <c r="O11" s="17">
        <v>0.38081575347534502</v>
      </c>
      <c r="P11" s="17">
        <v>0.40421384577495001</v>
      </c>
      <c r="Q11" s="17">
        <v>0.310212640040464</v>
      </c>
      <c r="R11" s="17"/>
      <c r="S11" s="17">
        <v>0.34166666666666701</v>
      </c>
      <c r="T11" s="17">
        <v>0.371428571428571</v>
      </c>
      <c r="U11" s="17">
        <v>0.38235294117647101</v>
      </c>
      <c r="V11" s="17">
        <v>0.50793650793650802</v>
      </c>
      <c r="W11" s="17">
        <v>0.355932203389831</v>
      </c>
      <c r="X11" s="17">
        <v>0.468354430379747</v>
      </c>
      <c r="Y11" s="17">
        <v>0.371428571428571</v>
      </c>
      <c r="Z11" s="17">
        <v>0.53488372093023295</v>
      </c>
      <c r="AA11" s="17">
        <v>0.47777777777777802</v>
      </c>
      <c r="AB11" s="17"/>
      <c r="AC11" s="17">
        <v>0.47946750564457902</v>
      </c>
      <c r="AD11" s="17">
        <v>0.39043861478725</v>
      </c>
      <c r="AE11" s="17">
        <v>0.389605838739566</v>
      </c>
      <c r="AF11" s="17"/>
      <c r="AG11" s="17">
        <v>0.49810522177767003</v>
      </c>
      <c r="AH11" s="17">
        <v>0.35746770751767798</v>
      </c>
      <c r="AI11" s="17">
        <v>0.28021962816657903</v>
      </c>
      <c r="AJ11" s="17">
        <v>0.81530516994801805</v>
      </c>
      <c r="AK11" s="17">
        <v>0.44184174903470202</v>
      </c>
      <c r="AL11" s="17"/>
      <c r="AM11" s="17">
        <v>0.41652013415162997</v>
      </c>
      <c r="AN11" s="17">
        <v>0.42237860240856001</v>
      </c>
      <c r="AO11" s="17">
        <v>0.38728662670031999</v>
      </c>
      <c r="AP11" s="17">
        <v>0.42655036733233198</v>
      </c>
      <c r="AQ11" s="17">
        <v>0.34492799646359401</v>
      </c>
      <c r="AR11" s="17"/>
      <c r="AS11" s="17">
        <v>0.42922571023370498</v>
      </c>
      <c r="AT11" s="17">
        <v>0.37160551535849201</v>
      </c>
      <c r="AU11" s="17">
        <v>0.44353934263076999</v>
      </c>
      <c r="AV11" s="17">
        <v>0.441395732333214</v>
      </c>
      <c r="AW11" s="17"/>
      <c r="AX11" s="17">
        <v>0.42221625719921801</v>
      </c>
      <c r="AY11" s="17"/>
      <c r="AZ11" s="17">
        <v>0.40884903104825399</v>
      </c>
      <c r="BA11" s="17">
        <v>0.38897433057790998</v>
      </c>
      <c r="BB11" s="17">
        <v>0.44496950641603</v>
      </c>
      <c r="BC11" s="17"/>
      <c r="BD11" s="17">
        <v>0.426306021555929</v>
      </c>
      <c r="BE11" s="17">
        <v>0.39859904847634098</v>
      </c>
    </row>
    <row r="12" spans="2:57" ht="43.5" x14ac:dyDescent="0.35">
      <c r="B12" s="18" t="s">
        <v>441</v>
      </c>
      <c r="C12" s="17">
        <v>7.2601309240317699E-2</v>
      </c>
      <c r="D12" s="17">
        <v>8.7379689766089397E-2</v>
      </c>
      <c r="E12" s="17">
        <v>6.4251415603222103E-2</v>
      </c>
      <c r="F12" s="17"/>
      <c r="G12" s="17">
        <v>0.109695473307984</v>
      </c>
      <c r="H12" s="17">
        <v>9.4869553223036598E-2</v>
      </c>
      <c r="I12" s="17">
        <v>0.103020996711934</v>
      </c>
      <c r="J12" s="17">
        <v>1.7587997525629801E-2</v>
      </c>
      <c r="K12" s="17">
        <v>4.0784900110738702E-2</v>
      </c>
      <c r="L12" s="17">
        <v>0</v>
      </c>
      <c r="M12" s="17"/>
      <c r="N12" s="17">
        <v>6.2305421165479297E-2</v>
      </c>
      <c r="O12" s="17">
        <v>3.5660705548842798E-2</v>
      </c>
      <c r="P12" s="17">
        <v>0.16375435903538499</v>
      </c>
      <c r="Q12" s="17">
        <v>9.0561637203234402E-2</v>
      </c>
      <c r="R12" s="17"/>
      <c r="S12" s="17">
        <v>5.83333333333333E-2</v>
      </c>
      <c r="T12" s="17">
        <v>7.6190476190476197E-2</v>
      </c>
      <c r="U12" s="17">
        <v>0.11764705882352899</v>
      </c>
      <c r="V12" s="17">
        <v>0.126984126984127</v>
      </c>
      <c r="W12" s="17">
        <v>0.101694915254237</v>
      </c>
      <c r="X12" s="17">
        <v>6.3291139240506306E-2</v>
      </c>
      <c r="Y12" s="17">
        <v>7.1428571428571397E-2</v>
      </c>
      <c r="Z12" s="17">
        <v>2.32558139534884E-2</v>
      </c>
      <c r="AA12" s="17">
        <v>1.1111111111111099E-2</v>
      </c>
      <c r="AB12" s="17"/>
      <c r="AC12" s="17">
        <v>4.4370916286421598E-2</v>
      </c>
      <c r="AD12" s="17">
        <v>8.6436482299261402E-2</v>
      </c>
      <c r="AE12" s="17">
        <v>8.5105579674533E-2</v>
      </c>
      <c r="AF12" s="17"/>
      <c r="AG12" s="17">
        <v>7.4019014131481098E-2</v>
      </c>
      <c r="AH12" s="17">
        <v>6.1591674372399097E-2</v>
      </c>
      <c r="AI12" s="17">
        <v>0.15922416166276299</v>
      </c>
      <c r="AJ12" s="17">
        <v>0.18469483005198201</v>
      </c>
      <c r="AK12" s="17">
        <v>1.9064178050545898E-2</v>
      </c>
      <c r="AL12" s="17"/>
      <c r="AM12" s="17">
        <v>0.14019357944031499</v>
      </c>
      <c r="AN12" s="17">
        <v>5.9037492058739899E-2</v>
      </c>
      <c r="AO12" s="17">
        <v>4.8159431362274199E-2</v>
      </c>
      <c r="AP12" s="17">
        <v>7.7947514744786006E-2</v>
      </c>
      <c r="AQ12" s="17">
        <v>0.25921600551219698</v>
      </c>
      <c r="AR12" s="17"/>
      <c r="AS12" s="17">
        <v>4.1691210265646698E-2</v>
      </c>
      <c r="AT12" s="17">
        <v>0.101261408520837</v>
      </c>
      <c r="AU12" s="17">
        <v>3.3744584578619501E-2</v>
      </c>
      <c r="AV12" s="17">
        <v>0.11424434758895</v>
      </c>
      <c r="AW12" s="17"/>
      <c r="AX12" s="17">
        <v>6.4379787123680601E-2</v>
      </c>
      <c r="AY12" s="17"/>
      <c r="AZ12" s="17">
        <v>5.8315324658375897E-2</v>
      </c>
      <c r="BA12" s="17">
        <v>9.9470665163050198E-2</v>
      </c>
      <c r="BB12" s="17">
        <v>5.8445399371905203E-2</v>
      </c>
      <c r="BC12" s="17"/>
      <c r="BD12" s="17">
        <v>5.1100256685830597E-2</v>
      </c>
      <c r="BE12" s="17">
        <v>0.112003706414085</v>
      </c>
    </row>
    <row r="13" spans="2:57" ht="43.5" x14ac:dyDescent="0.35">
      <c r="B13" s="18" t="s">
        <v>442</v>
      </c>
      <c r="C13" s="17">
        <v>2.8059080324626898E-2</v>
      </c>
      <c r="D13" s="17">
        <v>3.00833571178259E-2</v>
      </c>
      <c r="E13" s="17">
        <v>2.70005213260886E-2</v>
      </c>
      <c r="F13" s="17"/>
      <c r="G13" s="17">
        <v>4.1358213768841801E-2</v>
      </c>
      <c r="H13" s="17">
        <v>3.5536641767214702E-2</v>
      </c>
      <c r="I13" s="17">
        <v>1.49492475349916E-2</v>
      </c>
      <c r="J13" s="17">
        <v>1.7037171674499401E-2</v>
      </c>
      <c r="K13" s="17">
        <v>5.2298830505865701E-2</v>
      </c>
      <c r="L13" s="17">
        <v>0</v>
      </c>
      <c r="M13" s="17"/>
      <c r="N13" s="17">
        <v>3.3305886373008499E-2</v>
      </c>
      <c r="O13" s="17">
        <v>3.4095857968750698E-2</v>
      </c>
      <c r="P13" s="17">
        <v>9.3026052408202407E-3</v>
      </c>
      <c r="Q13" s="17">
        <v>1.49401521257943E-2</v>
      </c>
      <c r="R13" s="17"/>
      <c r="S13" s="17">
        <v>4.1666666666666699E-2</v>
      </c>
      <c r="T13" s="17">
        <v>0</v>
      </c>
      <c r="U13" s="17">
        <v>8.8235294117647106E-2</v>
      </c>
      <c r="V13" s="17">
        <v>0</v>
      </c>
      <c r="W13" s="17">
        <v>5.0847457627118599E-2</v>
      </c>
      <c r="X13" s="17">
        <v>1.26582278481013E-2</v>
      </c>
      <c r="Y13" s="17">
        <v>4.2857142857142899E-2</v>
      </c>
      <c r="Z13" s="17">
        <v>2.32558139534884E-2</v>
      </c>
      <c r="AA13" s="17">
        <v>1.1111111111111099E-2</v>
      </c>
      <c r="AB13" s="17"/>
      <c r="AC13" s="17">
        <v>3.2268230682866897E-2</v>
      </c>
      <c r="AD13" s="17">
        <v>3.1831223247313502E-2</v>
      </c>
      <c r="AE13" s="17">
        <v>0</v>
      </c>
      <c r="AF13" s="17"/>
      <c r="AG13" s="17">
        <v>3.3216888761947401E-2</v>
      </c>
      <c r="AH13" s="17">
        <v>6.5075893177387097E-3</v>
      </c>
      <c r="AI13" s="17">
        <v>9.8944022685714006E-2</v>
      </c>
      <c r="AJ13" s="17">
        <v>0</v>
      </c>
      <c r="AK13" s="17">
        <v>6.5245720186027395E-2</v>
      </c>
      <c r="AL13" s="17"/>
      <c r="AM13" s="17">
        <v>0</v>
      </c>
      <c r="AN13" s="17">
        <v>2.4115551357534699E-2</v>
      </c>
      <c r="AO13" s="17">
        <v>4.7762803718056697E-2</v>
      </c>
      <c r="AP13" s="17">
        <v>2.2124903762894998E-2</v>
      </c>
      <c r="AQ13" s="17">
        <v>0</v>
      </c>
      <c r="AR13" s="17"/>
      <c r="AS13" s="17">
        <v>3.13885340568264E-2</v>
      </c>
      <c r="AT13" s="17">
        <v>3.8994706639546503E-2</v>
      </c>
      <c r="AU13" s="17">
        <v>1.38276252578947E-2</v>
      </c>
      <c r="AV13" s="17">
        <v>1.69213143100258E-2</v>
      </c>
      <c r="AW13" s="17"/>
      <c r="AX13" s="17">
        <v>2.8437317201121699E-2</v>
      </c>
      <c r="AY13" s="17"/>
      <c r="AZ13" s="17">
        <v>1.7824899724388901E-2</v>
      </c>
      <c r="BA13" s="17">
        <v>2.94721978283469E-2</v>
      </c>
      <c r="BB13" s="17">
        <v>3.8774435802753901E-2</v>
      </c>
      <c r="BC13" s="17"/>
      <c r="BD13" s="17">
        <v>3.6055894851680599E-2</v>
      </c>
      <c r="BE13" s="17">
        <v>2.1223365559452399E-2</v>
      </c>
    </row>
    <row r="14" spans="2:57" x14ac:dyDescent="0.35">
      <c r="B14" s="18" t="s">
        <v>443</v>
      </c>
      <c r="C14" s="19">
        <v>9.7567504540198496E-2</v>
      </c>
      <c r="D14" s="19">
        <v>7.4327725540728598E-2</v>
      </c>
      <c r="E14" s="19">
        <v>0.111693713966751</v>
      </c>
      <c r="F14" s="19"/>
      <c r="G14" s="19">
        <v>9.7150926439977497E-2</v>
      </c>
      <c r="H14" s="19">
        <v>6.2960244658281206E-2</v>
      </c>
      <c r="I14" s="19">
        <v>8.8905537983771904E-2</v>
      </c>
      <c r="J14" s="19">
        <v>0.13420590591423501</v>
      </c>
      <c r="K14" s="19">
        <v>0.123895915702798</v>
      </c>
      <c r="L14" s="19">
        <v>0.13211851333970701</v>
      </c>
      <c r="M14" s="19"/>
      <c r="N14" s="19">
        <v>8.2894039715798201E-2</v>
      </c>
      <c r="O14" s="19">
        <v>0.113139166136124</v>
      </c>
      <c r="P14" s="19">
        <v>6.2245820006280303E-2</v>
      </c>
      <c r="Q14" s="19">
        <v>0.193941766028777</v>
      </c>
      <c r="R14" s="19"/>
      <c r="S14" s="19">
        <v>8.3333333333333301E-2</v>
      </c>
      <c r="T14" s="19">
        <v>9.5238095238095205E-2</v>
      </c>
      <c r="U14" s="19">
        <v>0.11764705882352899</v>
      </c>
      <c r="V14" s="19">
        <v>6.3492063492063502E-2</v>
      </c>
      <c r="W14" s="19">
        <v>0.101694915254237</v>
      </c>
      <c r="X14" s="19">
        <v>8.8607594936708806E-2</v>
      </c>
      <c r="Y14" s="19">
        <v>0.128571428571429</v>
      </c>
      <c r="Z14" s="19">
        <v>6.9767441860465101E-2</v>
      </c>
      <c r="AA14" s="19">
        <v>0.122222222222222</v>
      </c>
      <c r="AB14" s="19"/>
      <c r="AC14" s="19">
        <v>9.9994458504337899E-2</v>
      </c>
      <c r="AD14" s="19">
        <v>8.5730755819562396E-2</v>
      </c>
      <c r="AE14" s="19">
        <v>0.14108897280993299</v>
      </c>
      <c r="AF14" s="19"/>
      <c r="AG14" s="19">
        <v>7.4523075772874897E-2</v>
      </c>
      <c r="AH14" s="19">
        <v>0.106135630500655</v>
      </c>
      <c r="AI14" s="19">
        <v>0.101359559904365</v>
      </c>
      <c r="AJ14" s="19">
        <v>0</v>
      </c>
      <c r="AK14" s="19">
        <v>0.15195476717211701</v>
      </c>
      <c r="AL14" s="19"/>
      <c r="AM14" s="19">
        <v>0.13511604542918601</v>
      </c>
      <c r="AN14" s="19">
        <v>0.131331408378765</v>
      </c>
      <c r="AO14" s="19">
        <v>9.1279288878449494E-2</v>
      </c>
      <c r="AP14" s="19">
        <v>5.9111998651145498E-2</v>
      </c>
      <c r="AQ14" s="19">
        <v>9.1861238380046104E-2</v>
      </c>
      <c r="AR14" s="19"/>
      <c r="AS14" s="19">
        <v>0.13838599656570499</v>
      </c>
      <c r="AT14" s="19">
        <v>6.6885504670004203E-2</v>
      </c>
      <c r="AU14" s="19">
        <v>0.15495829217513299</v>
      </c>
      <c r="AV14" s="19">
        <v>1.7306184479612401E-2</v>
      </c>
      <c r="AW14" s="19"/>
      <c r="AX14" s="19">
        <v>8.7331777901978394E-2</v>
      </c>
      <c r="AY14" s="19"/>
      <c r="AZ14" s="19">
        <v>0.12044200772074801</v>
      </c>
      <c r="BA14" s="19">
        <v>5.0931164169571101E-2</v>
      </c>
      <c r="BB14" s="19">
        <v>0.12526486692292499</v>
      </c>
      <c r="BC14" s="19"/>
      <c r="BD14" s="19">
        <v>0.12524377066206499</v>
      </c>
      <c r="BE14" s="19">
        <v>5.1059451334396398E-2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5.7706632449433803E-2</v>
      </c>
      <c r="D9" s="17">
        <v>7.6211027146932606E-2</v>
      </c>
      <c r="E9" s="17">
        <v>4.70954137029558E-2</v>
      </c>
      <c r="F9" s="17"/>
      <c r="G9" s="17">
        <v>0.11951407529133901</v>
      </c>
      <c r="H9" s="17">
        <v>6.7276175302210597E-2</v>
      </c>
      <c r="I9" s="17">
        <v>7.5483343164043398E-2</v>
      </c>
      <c r="J9" s="17">
        <v>3.6230677107300102E-2</v>
      </c>
      <c r="K9" s="17">
        <v>9.9787396757767301E-3</v>
      </c>
      <c r="L9" s="17">
        <v>0</v>
      </c>
      <c r="M9" s="17"/>
      <c r="N9" s="17">
        <v>4.9352422340755202E-2</v>
      </c>
      <c r="O9" s="17">
        <v>8.9384296706831498E-2</v>
      </c>
      <c r="P9" s="17">
        <v>4.6074715191573197E-2</v>
      </c>
      <c r="Q9" s="17">
        <v>4.1618995207569703E-2</v>
      </c>
      <c r="R9" s="17"/>
      <c r="S9" s="17">
        <v>0.108333333333333</v>
      </c>
      <c r="T9" s="17">
        <v>7.6190476190476197E-2</v>
      </c>
      <c r="U9" s="17">
        <v>0</v>
      </c>
      <c r="V9" s="17">
        <v>4.7619047619047603E-2</v>
      </c>
      <c r="W9" s="17">
        <v>3.3898305084745797E-2</v>
      </c>
      <c r="X9" s="17">
        <v>3.7974683544303799E-2</v>
      </c>
      <c r="Y9" s="17">
        <v>7.1428571428571397E-2</v>
      </c>
      <c r="Z9" s="17">
        <v>6.9767441860465101E-2</v>
      </c>
      <c r="AA9" s="17">
        <v>4.4444444444444398E-2</v>
      </c>
      <c r="AB9" s="17"/>
      <c r="AC9" s="17">
        <v>5.6069707300399799E-2</v>
      </c>
      <c r="AD9" s="17">
        <v>5.0095116320849502E-2</v>
      </c>
      <c r="AE9" s="17">
        <v>8.8550395383936095E-2</v>
      </c>
      <c r="AF9" s="17"/>
      <c r="AG9" s="17">
        <v>5.1601248932652999E-2</v>
      </c>
      <c r="AH9" s="17">
        <v>5.0302247357417403E-2</v>
      </c>
      <c r="AI9" s="17">
        <v>8.3201837531321599E-2</v>
      </c>
      <c r="AJ9" s="17">
        <v>0</v>
      </c>
      <c r="AK9" s="17">
        <v>0.14236080155466399</v>
      </c>
      <c r="AL9" s="17"/>
      <c r="AM9" s="17">
        <v>3.5019992595200201E-2</v>
      </c>
      <c r="AN9" s="17">
        <v>2.4655837247928501E-2</v>
      </c>
      <c r="AO9" s="17">
        <v>7.0040325711172399E-2</v>
      </c>
      <c r="AP9" s="17">
        <v>7.3897953575006101E-2</v>
      </c>
      <c r="AQ9" s="17">
        <v>9.4668909459060105E-2</v>
      </c>
      <c r="AR9" s="17"/>
      <c r="AS9" s="17">
        <v>3.71837768355857E-2</v>
      </c>
      <c r="AT9" s="17">
        <v>7.5912795320542306E-2</v>
      </c>
      <c r="AU9" s="17">
        <v>2.68941173095033E-2</v>
      </c>
      <c r="AV9" s="17">
        <v>9.4350850001084993E-2</v>
      </c>
      <c r="AW9" s="17"/>
      <c r="AX9" s="17">
        <v>4.8626050144452898E-2</v>
      </c>
      <c r="AY9" s="17"/>
      <c r="AZ9" s="17">
        <v>8.2799768192956105E-2</v>
      </c>
      <c r="BA9" s="17">
        <v>6.6488811224655803E-2</v>
      </c>
      <c r="BB9" s="17">
        <v>1.9482593422056899E-2</v>
      </c>
      <c r="BC9" s="17"/>
      <c r="BD9" s="17">
        <v>5.8402082783402497E-2</v>
      </c>
      <c r="BE9" s="17">
        <v>6.9006941650838302E-2</v>
      </c>
    </row>
    <row r="10" spans="2:57" ht="43.5" x14ac:dyDescent="0.35">
      <c r="B10" s="18" t="s">
        <v>439</v>
      </c>
      <c r="C10" s="17">
        <v>0.11909072510591499</v>
      </c>
      <c r="D10" s="17">
        <v>0.14306505087216501</v>
      </c>
      <c r="E10" s="17">
        <v>0.105551227305641</v>
      </c>
      <c r="F10" s="17"/>
      <c r="G10" s="17">
        <v>0.133514393099853</v>
      </c>
      <c r="H10" s="17">
        <v>0.18160921523607301</v>
      </c>
      <c r="I10" s="17">
        <v>0.136001886030619</v>
      </c>
      <c r="J10" s="17">
        <v>8.4809020198217594E-2</v>
      </c>
      <c r="K10" s="17">
        <v>4.2086198308063698E-2</v>
      </c>
      <c r="L10" s="17">
        <v>0</v>
      </c>
      <c r="M10" s="17"/>
      <c r="N10" s="17">
        <v>0.108914097884813</v>
      </c>
      <c r="O10" s="17">
        <v>0.11542886198592101</v>
      </c>
      <c r="P10" s="17">
        <v>0.12943178305588601</v>
      </c>
      <c r="Q10" s="17">
        <v>0.174673895740795</v>
      </c>
      <c r="R10" s="17"/>
      <c r="S10" s="17">
        <v>0.133333333333333</v>
      </c>
      <c r="T10" s="17">
        <v>0.114285714285714</v>
      </c>
      <c r="U10" s="17">
        <v>2.9411764705882401E-2</v>
      </c>
      <c r="V10" s="17">
        <v>9.5238095238095205E-2</v>
      </c>
      <c r="W10" s="17">
        <v>0.186440677966102</v>
      </c>
      <c r="X10" s="17">
        <v>0.151898734177215</v>
      </c>
      <c r="Y10" s="17">
        <v>0.157142857142857</v>
      </c>
      <c r="Z10" s="17">
        <v>0.116279069767442</v>
      </c>
      <c r="AA10" s="17">
        <v>0.1</v>
      </c>
      <c r="AB10" s="17"/>
      <c r="AC10" s="17">
        <v>7.3125250430371894E-2</v>
      </c>
      <c r="AD10" s="17">
        <v>0.14177543969353301</v>
      </c>
      <c r="AE10" s="17">
        <v>0.12557217412876701</v>
      </c>
      <c r="AF10" s="17"/>
      <c r="AG10" s="17">
        <v>0.103013875534767</v>
      </c>
      <c r="AH10" s="17">
        <v>0.14707626340692101</v>
      </c>
      <c r="AI10" s="17">
        <v>9.2820678681988802E-2</v>
      </c>
      <c r="AJ10" s="17">
        <v>0</v>
      </c>
      <c r="AK10" s="17">
        <v>8.5998297689550501E-2</v>
      </c>
      <c r="AL10" s="17"/>
      <c r="AM10" s="17">
        <v>0.119999569111696</v>
      </c>
      <c r="AN10" s="17">
        <v>7.5010465738770404E-2</v>
      </c>
      <c r="AO10" s="17">
        <v>0.105475156668508</v>
      </c>
      <c r="AP10" s="17">
        <v>0.16828254527365499</v>
      </c>
      <c r="AQ10" s="17">
        <v>8.5932305840746306E-2</v>
      </c>
      <c r="AR10" s="17"/>
      <c r="AS10" s="17">
        <v>0.105765347342133</v>
      </c>
      <c r="AT10" s="17">
        <v>0.13840402194085399</v>
      </c>
      <c r="AU10" s="17">
        <v>7.1947899383994304E-2</v>
      </c>
      <c r="AV10" s="17">
        <v>0.16375216144055901</v>
      </c>
      <c r="AW10" s="17"/>
      <c r="AX10" s="17">
        <v>0.120450343999989</v>
      </c>
      <c r="AY10" s="17"/>
      <c r="AZ10" s="17">
        <v>0.14636455942260501</v>
      </c>
      <c r="BA10" s="17">
        <v>0.14745551233576201</v>
      </c>
      <c r="BB10" s="17">
        <v>5.8018578288401498E-2</v>
      </c>
      <c r="BC10" s="17"/>
      <c r="BD10" s="17">
        <v>9.7759690450314199E-2</v>
      </c>
      <c r="BE10" s="17">
        <v>0.16115633993734799</v>
      </c>
    </row>
    <row r="11" spans="2:57" ht="43.5" x14ac:dyDescent="0.35">
      <c r="B11" s="18" t="s">
        <v>440</v>
      </c>
      <c r="C11" s="17">
        <v>0.53643996518194104</v>
      </c>
      <c r="D11" s="17">
        <v>0.50378776931200198</v>
      </c>
      <c r="E11" s="17">
        <v>0.55346331532542403</v>
      </c>
      <c r="F11" s="17"/>
      <c r="G11" s="17">
        <v>0.42360707965451899</v>
      </c>
      <c r="H11" s="17">
        <v>0.44525130947548203</v>
      </c>
      <c r="I11" s="17">
        <v>0.52563887759304795</v>
      </c>
      <c r="J11" s="17">
        <v>0.56039322273067804</v>
      </c>
      <c r="K11" s="17">
        <v>0.69327014417532495</v>
      </c>
      <c r="L11" s="17">
        <v>0.78155796598915706</v>
      </c>
      <c r="M11" s="17"/>
      <c r="N11" s="17">
        <v>0.59421738220341602</v>
      </c>
      <c r="O11" s="17">
        <v>0.47079186651030802</v>
      </c>
      <c r="P11" s="17">
        <v>0.488296711112228</v>
      </c>
      <c r="Q11" s="17">
        <v>0.45304478545034199</v>
      </c>
      <c r="R11" s="17"/>
      <c r="S11" s="17">
        <v>0.5</v>
      </c>
      <c r="T11" s="17">
        <v>0.52380952380952395</v>
      </c>
      <c r="U11" s="17">
        <v>0.61764705882352899</v>
      </c>
      <c r="V11" s="17">
        <v>0.60317460317460303</v>
      </c>
      <c r="W11" s="17">
        <v>0.338983050847458</v>
      </c>
      <c r="X11" s="17">
        <v>0.544303797468354</v>
      </c>
      <c r="Y11" s="17">
        <v>0.51428571428571401</v>
      </c>
      <c r="Z11" s="17">
        <v>0.581395348837209</v>
      </c>
      <c r="AA11" s="17">
        <v>0.6</v>
      </c>
      <c r="AB11" s="17"/>
      <c r="AC11" s="17">
        <v>0.59490129083982102</v>
      </c>
      <c r="AD11" s="17">
        <v>0.53023382245591599</v>
      </c>
      <c r="AE11" s="17">
        <v>0.45250493685367399</v>
      </c>
      <c r="AF11" s="17"/>
      <c r="AG11" s="17">
        <v>0.54583692494548297</v>
      </c>
      <c r="AH11" s="17">
        <v>0.55399319633663502</v>
      </c>
      <c r="AI11" s="17">
        <v>0.507785546259514</v>
      </c>
      <c r="AJ11" s="17">
        <v>0.42283614938640601</v>
      </c>
      <c r="AK11" s="17">
        <v>0.45011685928741102</v>
      </c>
      <c r="AL11" s="17"/>
      <c r="AM11" s="17">
        <v>0.49932567907672898</v>
      </c>
      <c r="AN11" s="17">
        <v>0.55887532863073996</v>
      </c>
      <c r="AO11" s="17">
        <v>0.50529889966812702</v>
      </c>
      <c r="AP11" s="17">
        <v>0.56386521494669495</v>
      </c>
      <c r="AQ11" s="17">
        <v>0.561766593642825</v>
      </c>
      <c r="AR11" s="17"/>
      <c r="AS11" s="17">
        <v>0.53521116459462004</v>
      </c>
      <c r="AT11" s="17">
        <v>0.51838297673507405</v>
      </c>
      <c r="AU11" s="17">
        <v>0.59329433815413002</v>
      </c>
      <c r="AV11" s="17">
        <v>0.500341409654952</v>
      </c>
      <c r="AW11" s="17"/>
      <c r="AX11" s="17">
        <v>0.53800783606082903</v>
      </c>
      <c r="AY11" s="17"/>
      <c r="AZ11" s="17">
        <v>0.44728958672186198</v>
      </c>
      <c r="BA11" s="17">
        <v>0.529275930506658</v>
      </c>
      <c r="BB11" s="17">
        <v>0.63094945899492205</v>
      </c>
      <c r="BC11" s="17"/>
      <c r="BD11" s="17">
        <v>0.52175454789329201</v>
      </c>
      <c r="BE11" s="17">
        <v>0.52943985483198697</v>
      </c>
    </row>
    <row r="12" spans="2:57" ht="43.5" x14ac:dyDescent="0.35">
      <c r="B12" s="18" t="s">
        <v>441</v>
      </c>
      <c r="C12" s="17">
        <v>0.13688359126671801</v>
      </c>
      <c r="D12" s="17">
        <v>0.132206590062971</v>
      </c>
      <c r="E12" s="17">
        <v>0.140277776166011</v>
      </c>
      <c r="F12" s="17"/>
      <c r="G12" s="17">
        <v>0.195990989591457</v>
      </c>
      <c r="H12" s="17">
        <v>0.17250096797169701</v>
      </c>
      <c r="I12" s="17">
        <v>0.121328026761411</v>
      </c>
      <c r="J12" s="17">
        <v>0.14896352132676999</v>
      </c>
      <c r="K12" s="17">
        <v>7.1742394800692694E-2</v>
      </c>
      <c r="L12" s="17">
        <v>5.0723874918256501E-2</v>
      </c>
      <c r="M12" s="17"/>
      <c r="N12" s="17">
        <v>0.112618585454987</v>
      </c>
      <c r="O12" s="17">
        <v>0.18619843966514599</v>
      </c>
      <c r="P12" s="17">
        <v>0.158624822633119</v>
      </c>
      <c r="Q12" s="17">
        <v>0.103154453670583</v>
      </c>
      <c r="R12" s="17"/>
      <c r="S12" s="17">
        <v>0.125</v>
      </c>
      <c r="T12" s="17">
        <v>0.133333333333333</v>
      </c>
      <c r="U12" s="17">
        <v>0.20588235294117599</v>
      </c>
      <c r="V12" s="17">
        <v>9.5238095238095205E-2</v>
      </c>
      <c r="W12" s="17">
        <v>0.186440677966102</v>
      </c>
      <c r="X12" s="17">
        <v>0.164556962025316</v>
      </c>
      <c r="Y12" s="17">
        <v>0.128571428571429</v>
      </c>
      <c r="Z12" s="17">
        <v>0.162790697674419</v>
      </c>
      <c r="AA12" s="17">
        <v>7.7777777777777807E-2</v>
      </c>
      <c r="AB12" s="17"/>
      <c r="AC12" s="17">
        <v>0.120108126210663</v>
      </c>
      <c r="AD12" s="17">
        <v>0.142429665068388</v>
      </c>
      <c r="AE12" s="17">
        <v>0.12535729813899699</v>
      </c>
      <c r="AF12" s="17"/>
      <c r="AG12" s="17">
        <v>0.15927992966309601</v>
      </c>
      <c r="AH12" s="17">
        <v>0.106883640957155</v>
      </c>
      <c r="AI12" s="17">
        <v>0.16679767037920201</v>
      </c>
      <c r="AJ12" s="17">
        <v>0.18883113101711901</v>
      </c>
      <c r="AK12" s="17">
        <v>5.9421479068102002E-2</v>
      </c>
      <c r="AL12" s="17"/>
      <c r="AM12" s="17">
        <v>0.187753625952501</v>
      </c>
      <c r="AN12" s="17">
        <v>0.14887616617642899</v>
      </c>
      <c r="AO12" s="17">
        <v>0.152515080602833</v>
      </c>
      <c r="AP12" s="17">
        <v>0.10938022921153</v>
      </c>
      <c r="AQ12" s="17">
        <v>0.12646355757112701</v>
      </c>
      <c r="AR12" s="17"/>
      <c r="AS12" s="17">
        <v>0.13376442656680701</v>
      </c>
      <c r="AT12" s="17">
        <v>0.14843888020568199</v>
      </c>
      <c r="AU12" s="17">
        <v>0.12916476752975301</v>
      </c>
      <c r="AV12" s="17">
        <v>0.126273018806422</v>
      </c>
      <c r="AW12" s="17"/>
      <c r="AX12" s="17">
        <v>0.14766220436481201</v>
      </c>
      <c r="AY12" s="17"/>
      <c r="AZ12" s="17">
        <v>0.16478419392518301</v>
      </c>
      <c r="BA12" s="17">
        <v>0.15446308455032101</v>
      </c>
      <c r="BB12" s="17">
        <v>9.4805968171606803E-2</v>
      </c>
      <c r="BC12" s="17"/>
      <c r="BD12" s="17">
        <v>0.144542885475229</v>
      </c>
      <c r="BE12" s="17">
        <v>0.129326502097068</v>
      </c>
    </row>
    <row r="13" spans="2:57" ht="43.5" x14ac:dyDescent="0.35">
      <c r="B13" s="18" t="s">
        <v>442</v>
      </c>
      <c r="C13" s="17">
        <v>5.0300448949189197E-2</v>
      </c>
      <c r="D13" s="17">
        <v>4.9203254529915801E-2</v>
      </c>
      <c r="E13" s="17">
        <v>5.1182222942014598E-2</v>
      </c>
      <c r="F13" s="17"/>
      <c r="G13" s="17">
        <v>4.0313587101011399E-2</v>
      </c>
      <c r="H13" s="17">
        <v>6.3955658156307299E-2</v>
      </c>
      <c r="I13" s="17">
        <v>3.8980721932938799E-2</v>
      </c>
      <c r="J13" s="17">
        <v>5.80382083032214E-2</v>
      </c>
      <c r="K13" s="17">
        <v>6.1364665218207E-2</v>
      </c>
      <c r="L13" s="17">
        <v>0</v>
      </c>
      <c r="M13" s="17"/>
      <c r="N13" s="17">
        <v>4.5006778466167803E-2</v>
      </c>
      <c r="O13" s="17">
        <v>6.2563712163027405E-2</v>
      </c>
      <c r="P13" s="17">
        <v>5.4463484061845299E-2</v>
      </c>
      <c r="Q13" s="17">
        <v>4.3899029093952498E-2</v>
      </c>
      <c r="R13" s="17"/>
      <c r="S13" s="17">
        <v>5.83333333333333E-2</v>
      </c>
      <c r="T13" s="17">
        <v>3.8095238095238099E-2</v>
      </c>
      <c r="U13" s="17">
        <v>5.8823529411764698E-2</v>
      </c>
      <c r="V13" s="17">
        <v>4.7619047619047603E-2</v>
      </c>
      <c r="W13" s="17">
        <v>0.101694915254237</v>
      </c>
      <c r="X13" s="17">
        <v>2.53164556962025E-2</v>
      </c>
      <c r="Y13" s="17">
        <v>2.8571428571428598E-2</v>
      </c>
      <c r="Z13" s="17">
        <v>4.6511627906976702E-2</v>
      </c>
      <c r="AA13" s="17">
        <v>5.5555555555555601E-2</v>
      </c>
      <c r="AB13" s="17"/>
      <c r="AC13" s="17">
        <v>4.9153163527508099E-2</v>
      </c>
      <c r="AD13" s="17">
        <v>4.27481406896697E-2</v>
      </c>
      <c r="AE13" s="17">
        <v>8.5471418529184204E-2</v>
      </c>
      <c r="AF13" s="17"/>
      <c r="AG13" s="17">
        <v>5.9392571316847699E-2</v>
      </c>
      <c r="AH13" s="17">
        <v>3.4599852345301503E-2</v>
      </c>
      <c r="AI13" s="17">
        <v>6.6762764793278306E-2</v>
      </c>
      <c r="AJ13" s="17">
        <v>0</v>
      </c>
      <c r="AK13" s="17">
        <v>0.12795499450613801</v>
      </c>
      <c r="AL13" s="17"/>
      <c r="AM13" s="17">
        <v>6.9194388646169405E-2</v>
      </c>
      <c r="AN13" s="17">
        <v>5.9592333782005499E-2</v>
      </c>
      <c r="AO13" s="17">
        <v>5.3966038111036702E-2</v>
      </c>
      <c r="AP13" s="17">
        <v>4.7147646343274598E-2</v>
      </c>
      <c r="AQ13" s="17">
        <v>3.9307395106195298E-2</v>
      </c>
      <c r="AR13" s="17"/>
      <c r="AS13" s="17">
        <v>5.2124315408026402E-2</v>
      </c>
      <c r="AT13" s="17">
        <v>4.6457672038137998E-2</v>
      </c>
      <c r="AU13" s="17">
        <v>2.85183145620179E-2</v>
      </c>
      <c r="AV13" s="17">
        <v>8.6847933944146402E-2</v>
      </c>
      <c r="AW13" s="17"/>
      <c r="AX13" s="17">
        <v>4.7667734613893002E-2</v>
      </c>
      <c r="AY13" s="17"/>
      <c r="AZ13" s="17">
        <v>4.19003040082324E-2</v>
      </c>
      <c r="BA13" s="17">
        <v>4.9756293272689302E-2</v>
      </c>
      <c r="BB13" s="17">
        <v>6.3041132160166602E-2</v>
      </c>
      <c r="BC13" s="17"/>
      <c r="BD13" s="17">
        <v>4.3194204618721303E-2</v>
      </c>
      <c r="BE13" s="17">
        <v>6.0363848856183497E-2</v>
      </c>
    </row>
    <row r="14" spans="2:57" x14ac:dyDescent="0.35">
      <c r="B14" s="18" t="s">
        <v>443</v>
      </c>
      <c r="C14" s="19">
        <v>9.95786370468036E-2</v>
      </c>
      <c r="D14" s="19">
        <v>9.55263080760137E-2</v>
      </c>
      <c r="E14" s="19">
        <v>0.102430044557953</v>
      </c>
      <c r="F14" s="19"/>
      <c r="G14" s="19">
        <v>8.7059875261820394E-2</v>
      </c>
      <c r="H14" s="19">
        <v>6.9406673858230197E-2</v>
      </c>
      <c r="I14" s="19">
        <v>0.102567144517939</v>
      </c>
      <c r="J14" s="19">
        <v>0.111565350333813</v>
      </c>
      <c r="K14" s="19">
        <v>0.121557857821935</v>
      </c>
      <c r="L14" s="19">
        <v>0.167718159092586</v>
      </c>
      <c r="M14" s="19"/>
      <c r="N14" s="19">
        <v>8.9890733649860693E-2</v>
      </c>
      <c r="O14" s="19">
        <v>7.5632822968766597E-2</v>
      </c>
      <c r="P14" s="19">
        <v>0.123108483945348</v>
      </c>
      <c r="Q14" s="19">
        <v>0.18360884083675799</v>
      </c>
      <c r="R14" s="19"/>
      <c r="S14" s="19">
        <v>7.4999999999999997E-2</v>
      </c>
      <c r="T14" s="19">
        <v>0.114285714285714</v>
      </c>
      <c r="U14" s="19">
        <v>8.8235294117647106E-2</v>
      </c>
      <c r="V14" s="19">
        <v>0.11111111111111099</v>
      </c>
      <c r="W14" s="19">
        <v>0.152542372881356</v>
      </c>
      <c r="X14" s="19">
        <v>7.5949367088607597E-2</v>
      </c>
      <c r="Y14" s="19">
        <v>0.1</v>
      </c>
      <c r="Z14" s="19">
        <v>2.32558139534884E-2</v>
      </c>
      <c r="AA14" s="19">
        <v>0.122222222222222</v>
      </c>
      <c r="AB14" s="19"/>
      <c r="AC14" s="19">
        <v>0.10664246169123701</v>
      </c>
      <c r="AD14" s="19">
        <v>9.27178157716438E-2</v>
      </c>
      <c r="AE14" s="19">
        <v>0.122543776965442</v>
      </c>
      <c r="AF14" s="19"/>
      <c r="AG14" s="19">
        <v>8.0875449607153996E-2</v>
      </c>
      <c r="AH14" s="19">
        <v>0.10714479959657</v>
      </c>
      <c r="AI14" s="19">
        <v>8.2631502354695602E-2</v>
      </c>
      <c r="AJ14" s="19">
        <v>0.38833271959647497</v>
      </c>
      <c r="AK14" s="19">
        <v>0.13414756789413401</v>
      </c>
      <c r="AL14" s="19"/>
      <c r="AM14" s="19">
        <v>8.8706744617704295E-2</v>
      </c>
      <c r="AN14" s="19">
        <v>0.132989868424126</v>
      </c>
      <c r="AO14" s="19">
        <v>0.112704499238323</v>
      </c>
      <c r="AP14" s="19">
        <v>3.7426410649838697E-2</v>
      </c>
      <c r="AQ14" s="19">
        <v>9.1861238380046104E-2</v>
      </c>
      <c r="AR14" s="19"/>
      <c r="AS14" s="19">
        <v>0.13595096925282801</v>
      </c>
      <c r="AT14" s="19">
        <v>7.2403653759709294E-2</v>
      </c>
      <c r="AU14" s="19">
        <v>0.15018056306060101</v>
      </c>
      <c r="AV14" s="19">
        <v>2.84346261528363E-2</v>
      </c>
      <c r="AW14" s="19"/>
      <c r="AX14" s="19">
        <v>9.7585830816024399E-2</v>
      </c>
      <c r="AY14" s="19"/>
      <c r="AZ14" s="19">
        <v>0.116861587729162</v>
      </c>
      <c r="BA14" s="19">
        <v>5.2560368109912999E-2</v>
      </c>
      <c r="BB14" s="19">
        <v>0.13370226896284601</v>
      </c>
      <c r="BC14" s="19"/>
      <c r="BD14" s="19">
        <v>0.13434658877904099</v>
      </c>
      <c r="BE14" s="19">
        <v>5.0706512626576203E-2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0.10172028448371</v>
      </c>
      <c r="D9" s="17">
        <v>0.12700061035610699</v>
      </c>
      <c r="E9" s="17">
        <v>8.7331046045398E-2</v>
      </c>
      <c r="F9" s="17"/>
      <c r="G9" s="17">
        <v>0.17732682688353399</v>
      </c>
      <c r="H9" s="17">
        <v>0.14016412958504701</v>
      </c>
      <c r="I9" s="17">
        <v>8.2386172836742197E-2</v>
      </c>
      <c r="J9" s="17">
        <v>8.7019903343835997E-2</v>
      </c>
      <c r="K9" s="17">
        <v>4.1301545273729097E-2</v>
      </c>
      <c r="L9" s="17">
        <v>6.1801502773967697E-2</v>
      </c>
      <c r="M9" s="17"/>
      <c r="N9" s="17">
        <v>7.4714210903180298E-2</v>
      </c>
      <c r="O9" s="17">
        <v>0.156467129534336</v>
      </c>
      <c r="P9" s="17">
        <v>8.7886023295614596E-2</v>
      </c>
      <c r="Q9" s="17">
        <v>0.130626596330777</v>
      </c>
      <c r="R9" s="17"/>
      <c r="S9" s="17">
        <v>0.108333333333333</v>
      </c>
      <c r="T9" s="17">
        <v>0.161904761904762</v>
      </c>
      <c r="U9" s="17">
        <v>2.9411764705882401E-2</v>
      </c>
      <c r="V9" s="17">
        <v>7.9365079365079402E-2</v>
      </c>
      <c r="W9" s="17">
        <v>8.4745762711864403E-2</v>
      </c>
      <c r="X9" s="17">
        <v>6.3291139240506306E-2</v>
      </c>
      <c r="Y9" s="17">
        <v>0.128571428571429</v>
      </c>
      <c r="Z9" s="17">
        <v>0.116279069767442</v>
      </c>
      <c r="AA9" s="17">
        <v>0.11111111111111099</v>
      </c>
      <c r="AB9" s="17"/>
      <c r="AC9" s="17">
        <v>6.5641612683751696E-2</v>
      </c>
      <c r="AD9" s="17">
        <v>0.117223936897147</v>
      </c>
      <c r="AE9" s="17">
        <v>7.6084089996086804E-2</v>
      </c>
      <c r="AF9" s="17"/>
      <c r="AG9" s="17">
        <v>7.6884291262030197E-2</v>
      </c>
      <c r="AH9" s="17">
        <v>0.12581988021139701</v>
      </c>
      <c r="AI9" s="17">
        <v>0.12197916805593</v>
      </c>
      <c r="AJ9" s="17">
        <v>0</v>
      </c>
      <c r="AK9" s="17">
        <v>6.0753974007234202E-2</v>
      </c>
      <c r="AL9" s="17"/>
      <c r="AM9" s="17">
        <v>8.6655310144327494E-2</v>
      </c>
      <c r="AN9" s="17">
        <v>4.9158429534457003E-2</v>
      </c>
      <c r="AO9" s="17">
        <v>0.117871236327204</v>
      </c>
      <c r="AP9" s="17">
        <v>0.11750928029209</v>
      </c>
      <c r="AQ9" s="17">
        <v>0.12804737202595601</v>
      </c>
      <c r="AR9" s="17"/>
      <c r="AS9" s="17">
        <v>0.109743045462609</v>
      </c>
      <c r="AT9" s="17">
        <v>0.105044218921883</v>
      </c>
      <c r="AU9" s="17">
        <v>8.77742539243513E-2</v>
      </c>
      <c r="AV9" s="17">
        <v>9.9779283349993697E-2</v>
      </c>
      <c r="AW9" s="17"/>
      <c r="AX9" s="17">
        <v>9.5149845761601903E-2</v>
      </c>
      <c r="AY9" s="17"/>
      <c r="AZ9" s="17">
        <v>0.16072968959286299</v>
      </c>
      <c r="BA9" s="17">
        <v>0.100281984701936</v>
      </c>
      <c r="BB9" s="17">
        <v>4.4003847171860198E-2</v>
      </c>
      <c r="BC9" s="17"/>
      <c r="BD9" s="17">
        <v>0.116437091146532</v>
      </c>
      <c r="BE9" s="17">
        <v>8.2178326522023407E-2</v>
      </c>
    </row>
    <row r="10" spans="2:57" ht="43.5" x14ac:dyDescent="0.35">
      <c r="B10" s="18" t="s">
        <v>439</v>
      </c>
      <c r="C10" s="17">
        <v>0.26047062639968599</v>
      </c>
      <c r="D10" s="17">
        <v>0.22523058749400299</v>
      </c>
      <c r="E10" s="17">
        <v>0.279949149250036</v>
      </c>
      <c r="F10" s="17"/>
      <c r="G10" s="17">
        <v>0.16152053170543901</v>
      </c>
      <c r="H10" s="17">
        <v>0.264013525531829</v>
      </c>
      <c r="I10" s="17">
        <v>0.28942177097069</v>
      </c>
      <c r="J10" s="17">
        <v>0.31339672845025102</v>
      </c>
      <c r="K10" s="17">
        <v>0.24436704399423001</v>
      </c>
      <c r="L10" s="17">
        <v>0.15991584722239499</v>
      </c>
      <c r="M10" s="17"/>
      <c r="N10" s="17">
        <v>0.29393242204611603</v>
      </c>
      <c r="O10" s="17">
        <v>0.25018872467584202</v>
      </c>
      <c r="P10" s="17">
        <v>0.20974253295971099</v>
      </c>
      <c r="Q10" s="17">
        <v>0.204895129432</v>
      </c>
      <c r="R10" s="17"/>
      <c r="S10" s="17">
        <v>0.28333333333333299</v>
      </c>
      <c r="T10" s="17">
        <v>0.33333333333333298</v>
      </c>
      <c r="U10" s="17">
        <v>0.20588235294117599</v>
      </c>
      <c r="V10" s="17">
        <v>0.22222222222222199</v>
      </c>
      <c r="W10" s="17">
        <v>0.28813559322033899</v>
      </c>
      <c r="X10" s="17">
        <v>0.240506329113924</v>
      </c>
      <c r="Y10" s="17">
        <v>0.22857142857142901</v>
      </c>
      <c r="Z10" s="17">
        <v>0.186046511627907</v>
      </c>
      <c r="AA10" s="17">
        <v>0.266666666666667</v>
      </c>
      <c r="AB10" s="17"/>
      <c r="AC10" s="17">
        <v>0.23042891218747599</v>
      </c>
      <c r="AD10" s="17">
        <v>0.28755689826404102</v>
      </c>
      <c r="AE10" s="17">
        <v>0.241606056859554</v>
      </c>
      <c r="AF10" s="17"/>
      <c r="AG10" s="17">
        <v>0.21113745573867099</v>
      </c>
      <c r="AH10" s="17">
        <v>0.30209202030495402</v>
      </c>
      <c r="AI10" s="17">
        <v>0.20930106860667599</v>
      </c>
      <c r="AJ10" s="17">
        <v>0</v>
      </c>
      <c r="AK10" s="17">
        <v>0.132611260505446</v>
      </c>
      <c r="AL10" s="17"/>
      <c r="AM10" s="17">
        <v>0.18677612736459701</v>
      </c>
      <c r="AN10" s="17">
        <v>0.236909714475047</v>
      </c>
      <c r="AO10" s="17">
        <v>0.24016901222831999</v>
      </c>
      <c r="AP10" s="17">
        <v>0.35950784605764802</v>
      </c>
      <c r="AQ10" s="17">
        <v>0.136639992512012</v>
      </c>
      <c r="AR10" s="17"/>
      <c r="AS10" s="17">
        <v>0.24645869259066899</v>
      </c>
      <c r="AT10" s="17">
        <v>0.27415426049182501</v>
      </c>
      <c r="AU10" s="17">
        <v>0.22270655768099601</v>
      </c>
      <c r="AV10" s="17">
        <v>0.30618871925901697</v>
      </c>
      <c r="AW10" s="17"/>
      <c r="AX10" s="17">
        <v>0.26383903798948799</v>
      </c>
      <c r="AY10" s="17"/>
      <c r="AZ10" s="17">
        <v>0.24346456339682901</v>
      </c>
      <c r="BA10" s="17">
        <v>0.252390500503959</v>
      </c>
      <c r="BB10" s="17">
        <v>0.29100802857918101</v>
      </c>
      <c r="BC10" s="17"/>
      <c r="BD10" s="17">
        <v>0.25505089505969503</v>
      </c>
      <c r="BE10" s="17">
        <v>0.27716907537913099</v>
      </c>
    </row>
    <row r="11" spans="2:57" ht="43.5" x14ac:dyDescent="0.35">
      <c r="B11" s="18" t="s">
        <v>440</v>
      </c>
      <c r="C11" s="17">
        <v>0.40437918501786901</v>
      </c>
      <c r="D11" s="17">
        <v>0.41745373151472298</v>
      </c>
      <c r="E11" s="17">
        <v>0.398591309726257</v>
      </c>
      <c r="F11" s="17"/>
      <c r="G11" s="17">
        <v>0.31592070466191102</v>
      </c>
      <c r="H11" s="17">
        <v>0.34277161813986801</v>
      </c>
      <c r="I11" s="17">
        <v>0.42288279374326898</v>
      </c>
      <c r="J11" s="17">
        <v>0.399275762044074</v>
      </c>
      <c r="K11" s="17">
        <v>0.48889825752170302</v>
      </c>
      <c r="L11" s="17">
        <v>0.59186832917901</v>
      </c>
      <c r="M11" s="17"/>
      <c r="N11" s="17">
        <v>0.41244292935431898</v>
      </c>
      <c r="O11" s="17">
        <v>0.36267171227309097</v>
      </c>
      <c r="P11" s="17">
        <v>0.51621995513900898</v>
      </c>
      <c r="Q11" s="17">
        <v>0.30064270076864102</v>
      </c>
      <c r="R11" s="17"/>
      <c r="S11" s="17">
        <v>0.34166666666666701</v>
      </c>
      <c r="T11" s="17">
        <v>0.32380952380952399</v>
      </c>
      <c r="U11" s="17">
        <v>0.55882352941176505</v>
      </c>
      <c r="V11" s="17">
        <v>0.49206349206349198</v>
      </c>
      <c r="W11" s="17">
        <v>0.38983050847457601</v>
      </c>
      <c r="X11" s="17">
        <v>0.430379746835443</v>
      </c>
      <c r="Y11" s="17">
        <v>0.35714285714285698</v>
      </c>
      <c r="Z11" s="17">
        <v>0.48837209302325602</v>
      </c>
      <c r="AA11" s="17">
        <v>0.37777777777777799</v>
      </c>
      <c r="AB11" s="17"/>
      <c r="AC11" s="17">
        <v>0.473662010341242</v>
      </c>
      <c r="AD11" s="17">
        <v>0.36787989787448599</v>
      </c>
      <c r="AE11" s="17">
        <v>0.40536029644292998</v>
      </c>
      <c r="AF11" s="17"/>
      <c r="AG11" s="17">
        <v>0.48163796446031498</v>
      </c>
      <c r="AH11" s="17">
        <v>0.365965040477295</v>
      </c>
      <c r="AI11" s="17">
        <v>0.35329945575506499</v>
      </c>
      <c r="AJ11" s="17">
        <v>0.61166728040352503</v>
      </c>
      <c r="AK11" s="17">
        <v>0.52918366195909905</v>
      </c>
      <c r="AL11" s="17"/>
      <c r="AM11" s="17">
        <v>0.47115598249716001</v>
      </c>
      <c r="AN11" s="17">
        <v>0.48880847015171502</v>
      </c>
      <c r="AO11" s="17">
        <v>0.38507258444746001</v>
      </c>
      <c r="AP11" s="17">
        <v>0.33265602992932197</v>
      </c>
      <c r="AQ11" s="17">
        <v>0.38348985179174599</v>
      </c>
      <c r="AR11" s="17"/>
      <c r="AS11" s="17">
        <v>0.38978621532781799</v>
      </c>
      <c r="AT11" s="17">
        <v>0.364531410066401</v>
      </c>
      <c r="AU11" s="17">
        <v>0.48164739162676301</v>
      </c>
      <c r="AV11" s="17">
        <v>0.41334457184523599</v>
      </c>
      <c r="AW11" s="17"/>
      <c r="AX11" s="17">
        <v>0.41949725639311303</v>
      </c>
      <c r="AY11" s="17"/>
      <c r="AZ11" s="17">
        <v>0.34156607558966501</v>
      </c>
      <c r="BA11" s="17">
        <v>0.41442604719706999</v>
      </c>
      <c r="BB11" s="17">
        <v>0.46112038387158799</v>
      </c>
      <c r="BC11" s="17"/>
      <c r="BD11" s="17">
        <v>0.39214385140111102</v>
      </c>
      <c r="BE11" s="17">
        <v>0.42766124959969298</v>
      </c>
    </row>
    <row r="12" spans="2:57" ht="43.5" x14ac:dyDescent="0.35">
      <c r="B12" s="18" t="s">
        <v>441</v>
      </c>
      <c r="C12" s="17">
        <v>0.12423684786754501</v>
      </c>
      <c r="D12" s="17">
        <v>0.130559582868742</v>
      </c>
      <c r="E12" s="17">
        <v>0.12110255627588</v>
      </c>
      <c r="F12" s="17"/>
      <c r="G12" s="17">
        <v>0.23366105387125</v>
      </c>
      <c r="H12" s="17">
        <v>0.11691290789908</v>
      </c>
      <c r="I12" s="17">
        <v>0.111725069249948</v>
      </c>
      <c r="J12" s="17">
        <v>0.14124944377097701</v>
      </c>
      <c r="K12" s="17">
        <v>7.9987323036931998E-2</v>
      </c>
      <c r="L12" s="17">
        <v>7.9081173151791501E-2</v>
      </c>
      <c r="M12" s="17"/>
      <c r="N12" s="17">
        <v>0.113295886698337</v>
      </c>
      <c r="O12" s="17">
        <v>0.15095209756121999</v>
      </c>
      <c r="P12" s="17">
        <v>8.7813007435041696E-2</v>
      </c>
      <c r="Q12" s="17">
        <v>0.162100242175159</v>
      </c>
      <c r="R12" s="17"/>
      <c r="S12" s="17">
        <v>0.17499999999999999</v>
      </c>
      <c r="T12" s="17">
        <v>8.5714285714285701E-2</v>
      </c>
      <c r="U12" s="17">
        <v>8.8235294117647106E-2</v>
      </c>
      <c r="V12" s="17">
        <v>9.5238095238095205E-2</v>
      </c>
      <c r="W12" s="17">
        <v>0.152542372881356</v>
      </c>
      <c r="X12" s="17">
        <v>0.139240506329114</v>
      </c>
      <c r="Y12" s="17">
        <v>0.14285714285714299</v>
      </c>
      <c r="Z12" s="17">
        <v>0.116279069767442</v>
      </c>
      <c r="AA12" s="17">
        <v>0.122222222222222</v>
      </c>
      <c r="AB12" s="17"/>
      <c r="AC12" s="17">
        <v>0.11547187101152701</v>
      </c>
      <c r="AD12" s="17">
        <v>0.122743328186669</v>
      </c>
      <c r="AE12" s="17">
        <v>0.14508291399982101</v>
      </c>
      <c r="AF12" s="17"/>
      <c r="AG12" s="17">
        <v>0.12963442244071099</v>
      </c>
      <c r="AH12" s="17">
        <v>0.122593141630186</v>
      </c>
      <c r="AI12" s="17">
        <v>0.101093189472857</v>
      </c>
      <c r="AJ12" s="17">
        <v>0.18469483005198201</v>
      </c>
      <c r="AK12" s="17">
        <v>6.4044040808557107E-2</v>
      </c>
      <c r="AL12" s="17"/>
      <c r="AM12" s="17">
        <v>0.18695665023458699</v>
      </c>
      <c r="AN12" s="17">
        <v>0.10546937366129901</v>
      </c>
      <c r="AO12" s="17">
        <v>0.10493894087188201</v>
      </c>
      <c r="AP12" s="17">
        <v>0.13407186943287</v>
      </c>
      <c r="AQ12" s="17">
        <v>0.16529263583118001</v>
      </c>
      <c r="AR12" s="17"/>
      <c r="AS12" s="17">
        <v>0.11767706228644401</v>
      </c>
      <c r="AT12" s="17">
        <v>0.154403856413285</v>
      </c>
      <c r="AU12" s="17">
        <v>8.4556334208341299E-2</v>
      </c>
      <c r="AV12" s="17">
        <v>0.12136985120621201</v>
      </c>
      <c r="AW12" s="17"/>
      <c r="AX12" s="17">
        <v>0.120955779323487</v>
      </c>
      <c r="AY12" s="17"/>
      <c r="AZ12" s="17">
        <v>0.13651223084507799</v>
      </c>
      <c r="BA12" s="17">
        <v>0.145367231532124</v>
      </c>
      <c r="BB12" s="17">
        <v>8.7221138395030096E-2</v>
      </c>
      <c r="BC12" s="17"/>
      <c r="BD12" s="17">
        <v>0.10298457743830999</v>
      </c>
      <c r="BE12" s="17">
        <v>0.14600614819424099</v>
      </c>
    </row>
    <row r="13" spans="2:57" ht="43.5" x14ac:dyDescent="0.35">
      <c r="B13" s="18" t="s">
        <v>442</v>
      </c>
      <c r="C13" s="17">
        <v>5.3111012961781501E-2</v>
      </c>
      <c r="D13" s="17">
        <v>5.7658206332939499E-2</v>
      </c>
      <c r="E13" s="17">
        <v>5.0686502546051802E-2</v>
      </c>
      <c r="F13" s="17"/>
      <c r="G13" s="17">
        <v>5.4342379347754002E-2</v>
      </c>
      <c r="H13" s="17">
        <v>7.9195821297406502E-2</v>
      </c>
      <c r="I13" s="17">
        <v>4.3769319727035599E-2</v>
      </c>
      <c r="J13" s="17">
        <v>2.5131844593587999E-2</v>
      </c>
      <c r="K13" s="17">
        <v>7.2748205591784701E-2</v>
      </c>
      <c r="L13" s="17">
        <v>0</v>
      </c>
      <c r="M13" s="17"/>
      <c r="N13" s="17">
        <v>5.4641638711854797E-2</v>
      </c>
      <c r="O13" s="17">
        <v>2.8713320481349999E-2</v>
      </c>
      <c r="P13" s="17">
        <v>4.8257768743438297E-2</v>
      </c>
      <c r="Q13" s="17">
        <v>9.3037735421315701E-2</v>
      </c>
      <c r="R13" s="17"/>
      <c r="S13" s="17">
        <v>0.05</v>
      </c>
      <c r="T13" s="17">
        <v>3.8095238095238099E-2</v>
      </c>
      <c r="U13" s="17">
        <v>5.8823529411764698E-2</v>
      </c>
      <c r="V13" s="17">
        <v>7.9365079365079402E-2</v>
      </c>
      <c r="W13" s="17">
        <v>3.3898305084745797E-2</v>
      </c>
      <c r="X13" s="17">
        <v>6.3291139240506306E-2</v>
      </c>
      <c r="Y13" s="17">
        <v>7.1428571428571397E-2</v>
      </c>
      <c r="Z13" s="17">
        <v>6.9767441860465101E-2</v>
      </c>
      <c r="AA13" s="17">
        <v>3.3333333333333298E-2</v>
      </c>
      <c r="AB13" s="17"/>
      <c r="AC13" s="17">
        <v>4.6404113522539397E-2</v>
      </c>
      <c r="AD13" s="17">
        <v>5.1698649641099603E-2</v>
      </c>
      <c r="AE13" s="17">
        <v>0.105007143980444</v>
      </c>
      <c r="AF13" s="17"/>
      <c r="AG13" s="17">
        <v>4.8654719654694499E-2</v>
      </c>
      <c r="AH13" s="17">
        <v>3.6269576295561101E-2</v>
      </c>
      <c r="AI13" s="17">
        <v>0.152790373184815</v>
      </c>
      <c r="AJ13" s="17">
        <v>0</v>
      </c>
      <c r="AK13" s="17">
        <v>0.12576770941037799</v>
      </c>
      <c r="AL13" s="17"/>
      <c r="AM13" s="17">
        <v>1.7098163456861701E-2</v>
      </c>
      <c r="AN13" s="17">
        <v>4.3568402905594203E-2</v>
      </c>
      <c r="AO13" s="17">
        <v>7.6867707178525202E-2</v>
      </c>
      <c r="AP13" s="17">
        <v>3.5191394627336302E-2</v>
      </c>
      <c r="AQ13" s="17">
        <v>0.133976304565255</v>
      </c>
      <c r="AR13" s="17"/>
      <c r="AS13" s="17">
        <v>4.7441397334352098E-2</v>
      </c>
      <c r="AT13" s="17">
        <v>7.0455595389868994E-2</v>
      </c>
      <c r="AU13" s="17">
        <v>3.30532033157247E-2</v>
      </c>
      <c r="AV13" s="17">
        <v>5.0856917184527999E-2</v>
      </c>
      <c r="AW13" s="17"/>
      <c r="AX13" s="17">
        <v>4.62805718372531E-2</v>
      </c>
      <c r="AY13" s="17"/>
      <c r="AZ13" s="17">
        <v>4.3202723060806997E-2</v>
      </c>
      <c r="BA13" s="17">
        <v>5.6466538054739501E-2</v>
      </c>
      <c r="BB13" s="17">
        <v>5.8203523032059397E-2</v>
      </c>
      <c r="BC13" s="17"/>
      <c r="BD13" s="17">
        <v>5.5922511094294101E-2</v>
      </c>
      <c r="BE13" s="17">
        <v>5.1452447685817797E-2</v>
      </c>
    </row>
    <row r="14" spans="2:57" x14ac:dyDescent="0.35">
      <c r="B14" s="18" t="s">
        <v>443</v>
      </c>
      <c r="C14" s="19">
        <v>5.6082043269406703E-2</v>
      </c>
      <c r="D14" s="19">
        <v>4.2097281433484998E-2</v>
      </c>
      <c r="E14" s="19">
        <v>6.2339436156376701E-2</v>
      </c>
      <c r="F14" s="19"/>
      <c r="G14" s="19">
        <v>5.7228503530111101E-2</v>
      </c>
      <c r="H14" s="19">
        <v>5.6941997546769402E-2</v>
      </c>
      <c r="I14" s="19">
        <v>4.9814873472315398E-2</v>
      </c>
      <c r="J14" s="19">
        <v>3.39263177972738E-2</v>
      </c>
      <c r="K14" s="19">
        <v>7.2697624581621795E-2</v>
      </c>
      <c r="L14" s="19">
        <v>0.107333147672835</v>
      </c>
      <c r="M14" s="19"/>
      <c r="N14" s="19">
        <v>5.09729122861938E-2</v>
      </c>
      <c r="O14" s="19">
        <v>5.1007015474160498E-2</v>
      </c>
      <c r="P14" s="19">
        <v>5.0080712427185002E-2</v>
      </c>
      <c r="Q14" s="19">
        <v>0.10869759587210701</v>
      </c>
      <c r="R14" s="19"/>
      <c r="S14" s="19">
        <v>4.1666666666666699E-2</v>
      </c>
      <c r="T14" s="19">
        <v>5.7142857142857099E-2</v>
      </c>
      <c r="U14" s="19">
        <v>5.8823529411764698E-2</v>
      </c>
      <c r="V14" s="19">
        <v>3.17460317460318E-2</v>
      </c>
      <c r="W14" s="19">
        <v>5.0847457627118599E-2</v>
      </c>
      <c r="X14" s="19">
        <v>6.3291139240506306E-2</v>
      </c>
      <c r="Y14" s="19">
        <v>7.1428571428571397E-2</v>
      </c>
      <c r="Z14" s="19">
        <v>2.32558139534884E-2</v>
      </c>
      <c r="AA14" s="19">
        <v>8.8888888888888906E-2</v>
      </c>
      <c r="AB14" s="19"/>
      <c r="AC14" s="19">
        <v>6.8391480253464199E-2</v>
      </c>
      <c r="AD14" s="19">
        <v>5.2897289136557703E-2</v>
      </c>
      <c r="AE14" s="19">
        <v>2.68594987211648E-2</v>
      </c>
      <c r="AF14" s="19"/>
      <c r="AG14" s="19">
        <v>5.2051146443578299E-2</v>
      </c>
      <c r="AH14" s="19">
        <v>4.7260341080606297E-2</v>
      </c>
      <c r="AI14" s="19">
        <v>6.1536744924656099E-2</v>
      </c>
      <c r="AJ14" s="19">
        <v>0.20363788954449299</v>
      </c>
      <c r="AK14" s="19">
        <v>8.76393533092861E-2</v>
      </c>
      <c r="AL14" s="19"/>
      <c r="AM14" s="19">
        <v>5.1357766302466502E-2</v>
      </c>
      <c r="AN14" s="19">
        <v>7.6085609271888496E-2</v>
      </c>
      <c r="AO14" s="19">
        <v>7.5080518946608499E-2</v>
      </c>
      <c r="AP14" s="19">
        <v>2.1063579660734199E-2</v>
      </c>
      <c r="AQ14" s="19">
        <v>5.2553843273850799E-2</v>
      </c>
      <c r="AR14" s="19"/>
      <c r="AS14" s="19">
        <v>8.8893586998107496E-2</v>
      </c>
      <c r="AT14" s="19">
        <v>3.14106587167374E-2</v>
      </c>
      <c r="AU14" s="19">
        <v>9.0262259243824E-2</v>
      </c>
      <c r="AV14" s="19">
        <v>8.4606571550128896E-3</v>
      </c>
      <c r="AW14" s="19"/>
      <c r="AX14" s="19">
        <v>5.4277508695057798E-2</v>
      </c>
      <c r="AY14" s="19"/>
      <c r="AZ14" s="19">
        <v>7.4524717514758504E-2</v>
      </c>
      <c r="BA14" s="19">
        <v>3.1067698010172801E-2</v>
      </c>
      <c r="BB14" s="19">
        <v>5.8443078950280801E-2</v>
      </c>
      <c r="BC14" s="19"/>
      <c r="BD14" s="19">
        <v>7.7461073860058696E-2</v>
      </c>
      <c r="BE14" s="19">
        <v>1.55327526190939E-2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E19"/>
  <sheetViews>
    <sheetView showGridLines="0" topLeftCell="A1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6.5899293252617397E-2</v>
      </c>
      <c r="D9" s="17">
        <v>9.5247021411851596E-2</v>
      </c>
      <c r="E9" s="17">
        <v>4.8949564018183303E-2</v>
      </c>
      <c r="F9" s="17"/>
      <c r="G9" s="17">
        <v>0.107048000099481</v>
      </c>
      <c r="H9" s="17">
        <v>7.2801082330652606E-2</v>
      </c>
      <c r="I9" s="17">
        <v>6.1619712622727897E-2</v>
      </c>
      <c r="J9" s="17">
        <v>5.0263689187175997E-2</v>
      </c>
      <c r="K9" s="17">
        <v>5.1513021019011902E-2</v>
      </c>
      <c r="L9" s="17">
        <v>6.1801502773967697E-2</v>
      </c>
      <c r="M9" s="17"/>
      <c r="N9" s="17">
        <v>6.2712090954450003E-2</v>
      </c>
      <c r="O9" s="17">
        <v>8.2452827568380196E-2</v>
      </c>
      <c r="P9" s="17">
        <v>8.6836157847007697E-2</v>
      </c>
      <c r="Q9" s="17">
        <v>1.3550370532697101E-2</v>
      </c>
      <c r="R9" s="17"/>
      <c r="S9" s="17">
        <v>8.3333333333333301E-2</v>
      </c>
      <c r="T9" s="17">
        <v>7.6190476190476197E-2</v>
      </c>
      <c r="U9" s="17">
        <v>2.9411764705882401E-2</v>
      </c>
      <c r="V9" s="17">
        <v>6.3492063492063502E-2</v>
      </c>
      <c r="W9" s="17">
        <v>0.11864406779661001</v>
      </c>
      <c r="X9" s="17">
        <v>2.53164556962025E-2</v>
      </c>
      <c r="Y9" s="17">
        <v>8.5714285714285701E-2</v>
      </c>
      <c r="Z9" s="17">
        <v>6.9767441860465101E-2</v>
      </c>
      <c r="AA9" s="17">
        <v>4.4444444444444398E-2</v>
      </c>
      <c r="AB9" s="17"/>
      <c r="AC9" s="17">
        <v>4.4546702897368499E-2</v>
      </c>
      <c r="AD9" s="17">
        <v>7.4413591697079395E-2</v>
      </c>
      <c r="AE9" s="17">
        <v>4.2545445974324997E-2</v>
      </c>
      <c r="AF9" s="17"/>
      <c r="AG9" s="17">
        <v>6.41298110963896E-2</v>
      </c>
      <c r="AH9" s="17">
        <v>6.8444641080971105E-2</v>
      </c>
      <c r="AI9" s="17">
        <v>3.8514398986273103E-2</v>
      </c>
      <c r="AJ9" s="17">
        <v>0</v>
      </c>
      <c r="AK9" s="17">
        <v>6.7178532178114106E-2</v>
      </c>
      <c r="AL9" s="17"/>
      <c r="AM9" s="17">
        <v>5.46459576262492E-2</v>
      </c>
      <c r="AN9" s="17">
        <v>2.63169487774382E-2</v>
      </c>
      <c r="AO9" s="17">
        <v>7.7451555874477607E-2</v>
      </c>
      <c r="AP9" s="17">
        <v>7.6896708184527596E-2</v>
      </c>
      <c r="AQ9" s="17">
        <v>0.12804737202595601</v>
      </c>
      <c r="AR9" s="17"/>
      <c r="AS9" s="17">
        <v>4.9014386536643202E-2</v>
      </c>
      <c r="AT9" s="17">
        <v>8.6375339808584306E-2</v>
      </c>
      <c r="AU9" s="17">
        <v>2.7976667470936599E-2</v>
      </c>
      <c r="AV9" s="17">
        <v>0.10099745863776199</v>
      </c>
      <c r="AW9" s="17"/>
      <c r="AX9" s="17">
        <v>6.2941111818633599E-2</v>
      </c>
      <c r="AY9" s="17"/>
      <c r="AZ9" s="17">
        <v>8.4256126797121703E-2</v>
      </c>
      <c r="BA9" s="17">
        <v>6.3369189233611206E-2</v>
      </c>
      <c r="BB9" s="17">
        <v>4.94514607057581E-2</v>
      </c>
      <c r="BC9" s="17"/>
      <c r="BD9" s="17">
        <v>4.8706210751000401E-2</v>
      </c>
      <c r="BE9" s="17">
        <v>8.5995864592646798E-2</v>
      </c>
    </row>
    <row r="10" spans="2:57" ht="43.5" x14ac:dyDescent="0.35">
      <c r="B10" s="18" t="s">
        <v>439</v>
      </c>
      <c r="C10" s="17">
        <v>0.20958014921044901</v>
      </c>
      <c r="D10" s="17">
        <v>0.202316235913476</v>
      </c>
      <c r="E10" s="17">
        <v>0.21483752431747999</v>
      </c>
      <c r="F10" s="17"/>
      <c r="G10" s="17">
        <v>0.18671358018769099</v>
      </c>
      <c r="H10" s="17">
        <v>0.23956461184635899</v>
      </c>
      <c r="I10" s="17">
        <v>0.21364590921492499</v>
      </c>
      <c r="J10" s="17">
        <v>0.25457920136576601</v>
      </c>
      <c r="K10" s="17">
        <v>0.14049303314643999</v>
      </c>
      <c r="L10" s="17">
        <v>0.11579933248358799</v>
      </c>
      <c r="M10" s="17"/>
      <c r="N10" s="17">
        <v>0.19604139438337601</v>
      </c>
      <c r="O10" s="17">
        <v>0.20181809108093901</v>
      </c>
      <c r="P10" s="17">
        <v>0.173942239388651</v>
      </c>
      <c r="Q10" s="17">
        <v>0.33827992702574999</v>
      </c>
      <c r="R10" s="17"/>
      <c r="S10" s="17">
        <v>0.22500000000000001</v>
      </c>
      <c r="T10" s="17">
        <v>0.27619047619047599</v>
      </c>
      <c r="U10" s="17">
        <v>8.8235294117647106E-2</v>
      </c>
      <c r="V10" s="17">
        <v>0.238095238095238</v>
      </c>
      <c r="W10" s="17">
        <v>0.169491525423729</v>
      </c>
      <c r="X10" s="17">
        <v>0.253164556962025</v>
      </c>
      <c r="Y10" s="17">
        <v>0.214285714285714</v>
      </c>
      <c r="Z10" s="17">
        <v>0.209302325581395</v>
      </c>
      <c r="AA10" s="17">
        <v>0.16666666666666699</v>
      </c>
      <c r="AB10" s="17"/>
      <c r="AC10" s="17">
        <v>0.17859994717038799</v>
      </c>
      <c r="AD10" s="17">
        <v>0.23294407793618699</v>
      </c>
      <c r="AE10" s="17">
        <v>0.23895119031430601</v>
      </c>
      <c r="AF10" s="17"/>
      <c r="AG10" s="17">
        <v>0.15419858193678901</v>
      </c>
      <c r="AH10" s="17">
        <v>0.24314213308657601</v>
      </c>
      <c r="AI10" s="17">
        <v>0.25347980874521298</v>
      </c>
      <c r="AJ10" s="17">
        <v>0</v>
      </c>
      <c r="AK10" s="17">
        <v>0.187109572714341</v>
      </c>
      <c r="AL10" s="17"/>
      <c r="AM10" s="17">
        <v>0.272525398556341</v>
      </c>
      <c r="AN10" s="17">
        <v>0.19544833238724499</v>
      </c>
      <c r="AO10" s="17">
        <v>0.17347581109489299</v>
      </c>
      <c r="AP10" s="17">
        <v>0.26037676981609598</v>
      </c>
      <c r="AQ10" s="17">
        <v>0.125265325063699</v>
      </c>
      <c r="AR10" s="17"/>
      <c r="AS10" s="17">
        <v>0.23319197477862699</v>
      </c>
      <c r="AT10" s="17">
        <v>0.21937973844560199</v>
      </c>
      <c r="AU10" s="17">
        <v>0.17715333937178601</v>
      </c>
      <c r="AV10" s="17">
        <v>0.19165986598882501</v>
      </c>
      <c r="AW10" s="17"/>
      <c r="AX10" s="17">
        <v>0.210556751730898</v>
      </c>
      <c r="AY10" s="17"/>
      <c r="AZ10" s="17">
        <v>0.19970105985902201</v>
      </c>
      <c r="BA10" s="17">
        <v>0.22955733283134699</v>
      </c>
      <c r="BB10" s="17">
        <v>0.199265715782489</v>
      </c>
      <c r="BC10" s="17"/>
      <c r="BD10" s="17">
        <v>0.211732719676961</v>
      </c>
      <c r="BE10" s="17">
        <v>0.215142888268405</v>
      </c>
    </row>
    <row r="11" spans="2:57" ht="43.5" x14ac:dyDescent="0.35">
      <c r="B11" s="18" t="s">
        <v>440</v>
      </c>
      <c r="C11" s="17">
        <v>0.37391879087219898</v>
      </c>
      <c r="D11" s="17">
        <v>0.40804897189003603</v>
      </c>
      <c r="E11" s="17">
        <v>0.35090285545586503</v>
      </c>
      <c r="F11" s="17"/>
      <c r="G11" s="17">
        <v>0.39666493730771102</v>
      </c>
      <c r="H11" s="17">
        <v>0.30646408657672503</v>
      </c>
      <c r="I11" s="17">
        <v>0.41779274487585</v>
      </c>
      <c r="J11" s="17">
        <v>0.36219217237364598</v>
      </c>
      <c r="K11" s="17">
        <v>0.37267611059871297</v>
      </c>
      <c r="L11" s="17">
        <v>0.50567894531948598</v>
      </c>
      <c r="M11" s="17"/>
      <c r="N11" s="17">
        <v>0.39408729962439698</v>
      </c>
      <c r="O11" s="17">
        <v>0.34347522425541099</v>
      </c>
      <c r="P11" s="17">
        <v>0.44031030392102399</v>
      </c>
      <c r="Q11" s="17">
        <v>0.259306234566546</v>
      </c>
      <c r="R11" s="17"/>
      <c r="S11" s="17">
        <v>0.35</v>
      </c>
      <c r="T11" s="17">
        <v>0.371428571428571</v>
      </c>
      <c r="U11" s="17">
        <v>0.41176470588235298</v>
      </c>
      <c r="V11" s="17">
        <v>0.30158730158730201</v>
      </c>
      <c r="W11" s="17">
        <v>0.37288135593220301</v>
      </c>
      <c r="X11" s="17">
        <v>0.392405063291139</v>
      </c>
      <c r="Y11" s="17">
        <v>0.38571428571428601</v>
      </c>
      <c r="Z11" s="17">
        <v>0.44186046511627902</v>
      </c>
      <c r="AA11" s="17">
        <v>0.38888888888888901</v>
      </c>
      <c r="AB11" s="17"/>
      <c r="AC11" s="17">
        <v>0.42568345189186302</v>
      </c>
      <c r="AD11" s="17">
        <v>0.35084764063910501</v>
      </c>
      <c r="AE11" s="17">
        <v>0.34623481794826999</v>
      </c>
      <c r="AF11" s="17"/>
      <c r="AG11" s="17">
        <v>0.451011956303076</v>
      </c>
      <c r="AH11" s="17">
        <v>0.34069919482926703</v>
      </c>
      <c r="AI11" s="17">
        <v>0.31271897463836001</v>
      </c>
      <c r="AJ11" s="17">
        <v>0.61166728040352503</v>
      </c>
      <c r="AK11" s="17">
        <v>0.39717165877545701</v>
      </c>
      <c r="AL11" s="17"/>
      <c r="AM11" s="17">
        <v>0.418331407701731</v>
      </c>
      <c r="AN11" s="17">
        <v>0.342391409146864</v>
      </c>
      <c r="AO11" s="17">
        <v>0.39951278640594601</v>
      </c>
      <c r="AP11" s="17">
        <v>0.31911375676607201</v>
      </c>
      <c r="AQ11" s="17">
        <v>0.34370413983940801</v>
      </c>
      <c r="AR11" s="17"/>
      <c r="AS11" s="17">
        <v>0.35642458903517599</v>
      </c>
      <c r="AT11" s="17">
        <v>0.323605335947455</v>
      </c>
      <c r="AU11" s="17">
        <v>0.40378040526828202</v>
      </c>
      <c r="AV11" s="17">
        <v>0.47921888337355101</v>
      </c>
      <c r="AW11" s="17"/>
      <c r="AX11" s="17">
        <v>0.378888281519694</v>
      </c>
      <c r="AY11" s="17"/>
      <c r="AZ11" s="17">
        <v>0.34159218025845101</v>
      </c>
      <c r="BA11" s="17">
        <v>0.40795487401400599</v>
      </c>
      <c r="BB11" s="17">
        <v>0.36155488446617901</v>
      </c>
      <c r="BC11" s="17"/>
      <c r="BD11" s="17">
        <v>0.36949738992885101</v>
      </c>
      <c r="BE11" s="17">
        <v>0.40596029704494901</v>
      </c>
    </row>
    <row r="12" spans="2:57" ht="43.5" x14ac:dyDescent="0.35">
      <c r="B12" s="18" t="s">
        <v>441</v>
      </c>
      <c r="C12" s="17">
        <v>0.19201717495558401</v>
      </c>
      <c r="D12" s="17">
        <v>0.16465727051699899</v>
      </c>
      <c r="E12" s="17">
        <v>0.20901054757967699</v>
      </c>
      <c r="F12" s="17"/>
      <c r="G12" s="17">
        <v>0.18511461866287099</v>
      </c>
      <c r="H12" s="17">
        <v>0.19842601611861799</v>
      </c>
      <c r="I12" s="17">
        <v>0.132562261938584</v>
      </c>
      <c r="J12" s="17">
        <v>0.19639868782638301</v>
      </c>
      <c r="K12" s="17">
        <v>0.29371883006728899</v>
      </c>
      <c r="L12" s="17">
        <v>0.180127055196216</v>
      </c>
      <c r="M12" s="17"/>
      <c r="N12" s="17">
        <v>0.190900745579556</v>
      </c>
      <c r="O12" s="17">
        <v>0.236218961359528</v>
      </c>
      <c r="P12" s="17">
        <v>0.13929082762975301</v>
      </c>
      <c r="Q12" s="17">
        <v>0.176346999690951</v>
      </c>
      <c r="R12" s="17"/>
      <c r="S12" s="17">
        <v>0.2</v>
      </c>
      <c r="T12" s="17">
        <v>0.17142857142857101</v>
      </c>
      <c r="U12" s="17">
        <v>0.32352941176470601</v>
      </c>
      <c r="V12" s="17">
        <v>0.19047619047618999</v>
      </c>
      <c r="W12" s="17">
        <v>0.169491525423729</v>
      </c>
      <c r="X12" s="17">
        <v>0.177215189873418</v>
      </c>
      <c r="Y12" s="17">
        <v>0.128571428571429</v>
      </c>
      <c r="Z12" s="17">
        <v>0.13953488372093001</v>
      </c>
      <c r="AA12" s="17">
        <v>0.2</v>
      </c>
      <c r="AB12" s="17"/>
      <c r="AC12" s="17">
        <v>0.20598733671511901</v>
      </c>
      <c r="AD12" s="17">
        <v>0.17784319863192699</v>
      </c>
      <c r="AE12" s="17">
        <v>0.187477946781307</v>
      </c>
      <c r="AF12" s="17"/>
      <c r="AG12" s="17">
        <v>0.185947277373017</v>
      </c>
      <c r="AH12" s="17">
        <v>0.180406166423172</v>
      </c>
      <c r="AI12" s="17">
        <v>0.28517857941330099</v>
      </c>
      <c r="AJ12" s="17">
        <v>0.18469483005198201</v>
      </c>
      <c r="AK12" s="17">
        <v>8.7018819484856E-2</v>
      </c>
      <c r="AL12" s="17"/>
      <c r="AM12" s="17">
        <v>0.13207700308718601</v>
      </c>
      <c r="AN12" s="17">
        <v>0.22484799431119401</v>
      </c>
      <c r="AO12" s="17">
        <v>0.179278128948784</v>
      </c>
      <c r="AP12" s="17">
        <v>0.22997922221686101</v>
      </c>
      <c r="AQ12" s="17">
        <v>0.173114092422436</v>
      </c>
      <c r="AR12" s="17"/>
      <c r="AS12" s="17">
        <v>0.187994161244773</v>
      </c>
      <c r="AT12" s="17">
        <v>0.22024433142413399</v>
      </c>
      <c r="AU12" s="17">
        <v>0.20341301419466601</v>
      </c>
      <c r="AV12" s="17">
        <v>0.117155488645072</v>
      </c>
      <c r="AW12" s="17"/>
      <c r="AX12" s="17">
        <v>0.19288705988374399</v>
      </c>
      <c r="AY12" s="17"/>
      <c r="AZ12" s="17">
        <v>0.22032100299871499</v>
      </c>
      <c r="BA12" s="17">
        <v>0.14712344628860999</v>
      </c>
      <c r="BB12" s="17">
        <v>0.22588166936969301</v>
      </c>
      <c r="BC12" s="17"/>
      <c r="BD12" s="17">
        <v>0.20624958721374101</v>
      </c>
      <c r="BE12" s="17">
        <v>0.15060235418002599</v>
      </c>
    </row>
    <row r="13" spans="2:57" ht="43.5" x14ac:dyDescent="0.35">
      <c r="B13" s="18" t="s">
        <v>442</v>
      </c>
      <c r="C13" s="17">
        <v>9.4870639244171606E-2</v>
      </c>
      <c r="D13" s="17">
        <v>8.23176862468111E-2</v>
      </c>
      <c r="E13" s="17">
        <v>0.10269917983594901</v>
      </c>
      <c r="F13" s="17"/>
      <c r="G13" s="17">
        <v>6.8566805665715699E-2</v>
      </c>
      <c r="H13" s="17">
        <v>0.13089724835979599</v>
      </c>
      <c r="I13" s="17">
        <v>0.10070619971747199</v>
      </c>
      <c r="J13" s="17">
        <v>9.4998112341953295E-2</v>
      </c>
      <c r="K13" s="17">
        <v>5.7848007407602299E-2</v>
      </c>
      <c r="L13" s="17">
        <v>2.72968926301097E-2</v>
      </c>
      <c r="M13" s="17"/>
      <c r="N13" s="17">
        <v>0.104860715021728</v>
      </c>
      <c r="O13" s="17">
        <v>7.4456421743162193E-2</v>
      </c>
      <c r="P13" s="17">
        <v>8.5209543628189E-2</v>
      </c>
      <c r="Q13" s="17">
        <v>9.0268501779251303E-2</v>
      </c>
      <c r="R13" s="17"/>
      <c r="S13" s="17">
        <v>7.4999999999999997E-2</v>
      </c>
      <c r="T13" s="17">
        <v>3.8095238095238099E-2</v>
      </c>
      <c r="U13" s="17">
        <v>8.8235294117647106E-2</v>
      </c>
      <c r="V13" s="17">
        <v>0.14285714285714299</v>
      </c>
      <c r="W13" s="17">
        <v>0.11864406779661001</v>
      </c>
      <c r="X13" s="17">
        <v>0.10126582278481</v>
      </c>
      <c r="Y13" s="17">
        <v>0.114285714285714</v>
      </c>
      <c r="Z13" s="17">
        <v>0.116279069767442</v>
      </c>
      <c r="AA13" s="17">
        <v>0.11111111111111099</v>
      </c>
      <c r="AB13" s="17"/>
      <c r="AC13" s="17">
        <v>7.6457478683496297E-2</v>
      </c>
      <c r="AD13" s="17">
        <v>0.108001772090607</v>
      </c>
      <c r="AE13" s="17">
        <v>9.2023738289749593E-2</v>
      </c>
      <c r="AF13" s="17"/>
      <c r="AG13" s="17">
        <v>8.7160821957436102E-2</v>
      </c>
      <c r="AH13" s="17">
        <v>0.112803443082933</v>
      </c>
      <c r="AI13" s="17">
        <v>6.7299550841867395E-2</v>
      </c>
      <c r="AJ13" s="17">
        <v>0</v>
      </c>
      <c r="AK13" s="17">
        <v>0.15125644563180399</v>
      </c>
      <c r="AL13" s="17"/>
      <c r="AM13" s="17">
        <v>5.4447141772099597E-2</v>
      </c>
      <c r="AN13" s="17">
        <v>0.11799344258914</v>
      </c>
      <c r="AO13" s="17">
        <v>9.8097457672503593E-2</v>
      </c>
      <c r="AP13" s="17">
        <v>8.1397124113119806E-2</v>
      </c>
      <c r="AQ13" s="17">
        <v>0.17731522737465</v>
      </c>
      <c r="AR13" s="17"/>
      <c r="AS13" s="17">
        <v>8.2140735160256606E-2</v>
      </c>
      <c r="AT13" s="17">
        <v>0.11078559686907399</v>
      </c>
      <c r="AU13" s="17">
        <v>7.88238404926693E-2</v>
      </c>
      <c r="AV13" s="17">
        <v>0.10250764619977699</v>
      </c>
      <c r="AW13" s="17"/>
      <c r="AX13" s="17">
        <v>9.6082782716505402E-2</v>
      </c>
      <c r="AY13" s="17"/>
      <c r="AZ13" s="17">
        <v>7.5036190508553799E-2</v>
      </c>
      <c r="BA13" s="17">
        <v>0.104219087653211</v>
      </c>
      <c r="BB13" s="17">
        <v>0.105501664374194</v>
      </c>
      <c r="BC13" s="17"/>
      <c r="BD13" s="17">
        <v>8.4889717876701798E-2</v>
      </c>
      <c r="BE13" s="17">
        <v>0.111003756415175</v>
      </c>
    </row>
    <row r="14" spans="2:57" x14ac:dyDescent="0.35">
      <c r="B14" s="18" t="s">
        <v>443</v>
      </c>
      <c r="C14" s="19">
        <v>6.3713952464979295E-2</v>
      </c>
      <c r="D14" s="19">
        <v>4.7412814020826199E-2</v>
      </c>
      <c r="E14" s="19">
        <v>7.3600328792845698E-2</v>
      </c>
      <c r="F14" s="19"/>
      <c r="G14" s="19">
        <v>5.5892058076530603E-2</v>
      </c>
      <c r="H14" s="19">
        <v>5.1846954767848397E-2</v>
      </c>
      <c r="I14" s="19">
        <v>7.3673171630442402E-2</v>
      </c>
      <c r="J14" s="19">
        <v>4.1568136905075603E-2</v>
      </c>
      <c r="K14" s="19">
        <v>8.3750997760943705E-2</v>
      </c>
      <c r="L14" s="19">
        <v>0.10929627159663199</v>
      </c>
      <c r="M14" s="19"/>
      <c r="N14" s="19">
        <v>5.13977544364932E-2</v>
      </c>
      <c r="O14" s="19">
        <v>6.15784739925807E-2</v>
      </c>
      <c r="P14" s="19">
        <v>7.4410927585375597E-2</v>
      </c>
      <c r="Q14" s="19">
        <v>0.122247966404804</v>
      </c>
      <c r="R14" s="19"/>
      <c r="S14" s="19">
        <v>6.6666666666666693E-2</v>
      </c>
      <c r="T14" s="19">
        <v>6.6666666666666693E-2</v>
      </c>
      <c r="U14" s="19">
        <v>5.8823529411764698E-2</v>
      </c>
      <c r="V14" s="19">
        <v>6.3492063492063502E-2</v>
      </c>
      <c r="W14" s="19">
        <v>5.0847457627118599E-2</v>
      </c>
      <c r="X14" s="19">
        <v>5.0632911392405097E-2</v>
      </c>
      <c r="Y14" s="19">
        <v>7.1428571428571397E-2</v>
      </c>
      <c r="Z14" s="19">
        <v>2.32558139534884E-2</v>
      </c>
      <c r="AA14" s="19">
        <v>8.8888888888888906E-2</v>
      </c>
      <c r="AB14" s="19"/>
      <c r="AC14" s="19">
        <v>6.8725082641764801E-2</v>
      </c>
      <c r="AD14" s="19">
        <v>5.5949719005095898E-2</v>
      </c>
      <c r="AE14" s="19">
        <v>9.2766860692042305E-2</v>
      </c>
      <c r="AF14" s="19"/>
      <c r="AG14" s="19">
        <v>5.7551551333291998E-2</v>
      </c>
      <c r="AH14" s="19">
        <v>5.45044214970812E-2</v>
      </c>
      <c r="AI14" s="19">
        <v>4.2808687374986498E-2</v>
      </c>
      <c r="AJ14" s="19">
        <v>0.20363788954449299</v>
      </c>
      <c r="AK14" s="19">
        <v>0.110264971215428</v>
      </c>
      <c r="AL14" s="19"/>
      <c r="AM14" s="19">
        <v>6.79730912563936E-2</v>
      </c>
      <c r="AN14" s="19">
        <v>9.3001872788119E-2</v>
      </c>
      <c r="AO14" s="19">
        <v>7.2184260003395895E-2</v>
      </c>
      <c r="AP14" s="19">
        <v>3.2236418903324099E-2</v>
      </c>
      <c r="AQ14" s="19">
        <v>5.2553843273850799E-2</v>
      </c>
      <c r="AR14" s="19"/>
      <c r="AS14" s="19">
        <v>9.1234153244523997E-2</v>
      </c>
      <c r="AT14" s="19">
        <v>3.9609657505150803E-2</v>
      </c>
      <c r="AU14" s="19">
        <v>0.10885273320166</v>
      </c>
      <c r="AV14" s="19">
        <v>8.4606571550128896E-3</v>
      </c>
      <c r="AW14" s="19"/>
      <c r="AX14" s="19">
        <v>5.8644012330524201E-2</v>
      </c>
      <c r="AY14" s="19"/>
      <c r="AZ14" s="19">
        <v>7.9093439578136193E-2</v>
      </c>
      <c r="BA14" s="19">
        <v>4.7776069979215401E-2</v>
      </c>
      <c r="BB14" s="19">
        <v>5.8344605301686503E-2</v>
      </c>
      <c r="BC14" s="19"/>
      <c r="BD14" s="19">
        <v>7.8924374552744203E-2</v>
      </c>
      <c r="BE14" s="19">
        <v>3.12948394987978E-2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E19"/>
  <sheetViews>
    <sheetView showGridLines="0" topLeftCell="A7" workbookViewId="0">
      <pane xSplit="2" topLeftCell="Q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6.2258104914445597E-2</v>
      </c>
      <c r="D9" s="17">
        <v>7.3679506487673296E-2</v>
      </c>
      <c r="E9" s="17">
        <v>5.5833838755647597E-2</v>
      </c>
      <c r="F9" s="17"/>
      <c r="G9" s="17">
        <v>7.7349885828520606E-2</v>
      </c>
      <c r="H9" s="17">
        <v>7.9981658469929495E-2</v>
      </c>
      <c r="I9" s="17">
        <v>8.5474777228304294E-2</v>
      </c>
      <c r="J9" s="17">
        <v>5.17242554082828E-2</v>
      </c>
      <c r="K9" s="17">
        <v>1.02687201449873E-2</v>
      </c>
      <c r="L9" s="17">
        <v>0</v>
      </c>
      <c r="M9" s="17"/>
      <c r="N9" s="17">
        <v>2.91413536321012E-2</v>
      </c>
      <c r="O9" s="17">
        <v>8.7498112205014397E-2</v>
      </c>
      <c r="P9" s="17">
        <v>8.0357452296864598E-2</v>
      </c>
      <c r="Q9" s="17">
        <v>0.13045223877701601</v>
      </c>
      <c r="R9" s="17"/>
      <c r="S9" s="17">
        <v>7.4999999999999997E-2</v>
      </c>
      <c r="T9" s="17">
        <v>5.7142857142857099E-2</v>
      </c>
      <c r="U9" s="17">
        <v>2.9411764705882401E-2</v>
      </c>
      <c r="V9" s="17">
        <v>7.9365079365079402E-2</v>
      </c>
      <c r="W9" s="17">
        <v>1.6949152542372899E-2</v>
      </c>
      <c r="X9" s="17">
        <v>8.8607594936708806E-2</v>
      </c>
      <c r="Y9" s="17">
        <v>0.1</v>
      </c>
      <c r="Z9" s="17">
        <v>9.3023255813953501E-2</v>
      </c>
      <c r="AA9" s="17">
        <v>3.3333333333333298E-2</v>
      </c>
      <c r="AB9" s="17"/>
      <c r="AC9" s="17">
        <v>4.1282379062126701E-2</v>
      </c>
      <c r="AD9" s="17">
        <v>7.1349856909477399E-2</v>
      </c>
      <c r="AE9" s="17">
        <v>8.7928652941003896E-2</v>
      </c>
      <c r="AF9" s="17"/>
      <c r="AG9" s="17">
        <v>6.3767365500725606E-2</v>
      </c>
      <c r="AH9" s="17">
        <v>5.8736487809320198E-2</v>
      </c>
      <c r="AI9" s="17">
        <v>0</v>
      </c>
      <c r="AJ9" s="17">
        <v>0</v>
      </c>
      <c r="AK9" s="17">
        <v>8.5063519171979504E-2</v>
      </c>
      <c r="AL9" s="17"/>
      <c r="AM9" s="17">
        <v>5.3203913519569497E-2</v>
      </c>
      <c r="AN9" s="17">
        <v>2.3255561413135301E-2</v>
      </c>
      <c r="AO9" s="17">
        <v>6.74304804227909E-2</v>
      </c>
      <c r="AP9" s="17">
        <v>7.8088720344559798E-2</v>
      </c>
      <c r="AQ9" s="17">
        <v>8.4230132370418501E-2</v>
      </c>
      <c r="AR9" s="17"/>
      <c r="AS9" s="17">
        <v>5.8547718293325203E-2</v>
      </c>
      <c r="AT9" s="17">
        <v>7.3237797140814506E-2</v>
      </c>
      <c r="AU9" s="17">
        <v>3.3709161186608598E-2</v>
      </c>
      <c r="AV9" s="17">
        <v>8.3423852545837507E-2</v>
      </c>
      <c r="AW9" s="17"/>
      <c r="AX9" s="17">
        <v>4.8862569085480097E-2</v>
      </c>
      <c r="AY9" s="17"/>
      <c r="AZ9" s="17">
        <v>7.6150475104662704E-2</v>
      </c>
      <c r="BA9" s="17">
        <v>6.5024414079072196E-2</v>
      </c>
      <c r="BB9" s="17">
        <v>4.3547473570785998E-2</v>
      </c>
      <c r="BC9" s="17"/>
      <c r="BD9" s="17">
        <v>6.7134950991116799E-2</v>
      </c>
      <c r="BE9" s="17">
        <v>6.3854939815725001E-2</v>
      </c>
    </row>
    <row r="10" spans="2:57" ht="43.5" x14ac:dyDescent="0.35">
      <c r="B10" s="18" t="s">
        <v>439</v>
      </c>
      <c r="C10" s="17">
        <v>0.106405982434799</v>
      </c>
      <c r="D10" s="17">
        <v>0.13676976346195399</v>
      </c>
      <c r="E10" s="17">
        <v>8.9049164213580598E-2</v>
      </c>
      <c r="F10" s="17"/>
      <c r="G10" s="17">
        <v>0.15572663682351501</v>
      </c>
      <c r="H10" s="17">
        <v>0.17129883764818901</v>
      </c>
      <c r="I10" s="17">
        <v>0.105174827422756</v>
      </c>
      <c r="J10" s="17">
        <v>6.8660818593035702E-2</v>
      </c>
      <c r="K10" s="17">
        <v>2.0360792167654001E-2</v>
      </c>
      <c r="L10" s="17">
        <v>3.27395479136404E-2</v>
      </c>
      <c r="M10" s="17"/>
      <c r="N10" s="17">
        <v>8.4920914142713202E-2</v>
      </c>
      <c r="O10" s="17">
        <v>0.13970957905786399</v>
      </c>
      <c r="P10" s="17">
        <v>8.9309018237034798E-2</v>
      </c>
      <c r="Q10" s="17">
        <v>0.166513603798744</v>
      </c>
      <c r="R10" s="17"/>
      <c r="S10" s="17">
        <v>0.125</v>
      </c>
      <c r="T10" s="17">
        <v>0.133333333333333</v>
      </c>
      <c r="U10" s="17">
        <v>2.9411764705882401E-2</v>
      </c>
      <c r="V10" s="17">
        <v>0.11111111111111099</v>
      </c>
      <c r="W10" s="17">
        <v>0.13559322033898299</v>
      </c>
      <c r="X10" s="17">
        <v>0.113924050632911</v>
      </c>
      <c r="Y10" s="17">
        <v>0.1</v>
      </c>
      <c r="Z10" s="17">
        <v>6.9767441860465101E-2</v>
      </c>
      <c r="AA10" s="17">
        <v>0.1</v>
      </c>
      <c r="AB10" s="17"/>
      <c r="AC10" s="17">
        <v>0.103418370977561</v>
      </c>
      <c r="AD10" s="17">
        <v>8.9101052726011098E-2</v>
      </c>
      <c r="AE10" s="17">
        <v>0.143759626425151</v>
      </c>
      <c r="AF10" s="17"/>
      <c r="AG10" s="17">
        <v>8.1813712125268598E-2</v>
      </c>
      <c r="AH10" s="17">
        <v>0.106009245789144</v>
      </c>
      <c r="AI10" s="17">
        <v>0.243993049615914</v>
      </c>
      <c r="AJ10" s="17">
        <v>0</v>
      </c>
      <c r="AK10" s="17">
        <v>0.10753583319567001</v>
      </c>
      <c r="AL10" s="17"/>
      <c r="AM10" s="17">
        <v>0.106281275175377</v>
      </c>
      <c r="AN10" s="17">
        <v>0.110469022446161</v>
      </c>
      <c r="AO10" s="17">
        <v>9.5651354285870002E-2</v>
      </c>
      <c r="AP10" s="17">
        <v>0.13609671524607</v>
      </c>
      <c r="AQ10" s="17">
        <v>9.6371082929387994E-2</v>
      </c>
      <c r="AR10" s="17"/>
      <c r="AS10" s="17">
        <v>9.1426389708395298E-2</v>
      </c>
      <c r="AT10" s="17">
        <v>0.10139474720804199</v>
      </c>
      <c r="AU10" s="17">
        <v>9.3863587987181293E-2</v>
      </c>
      <c r="AV10" s="17">
        <v>0.161724208305702</v>
      </c>
      <c r="AW10" s="17"/>
      <c r="AX10" s="17">
        <v>0.11158150521931599</v>
      </c>
      <c r="AY10" s="17"/>
      <c r="AZ10" s="17">
        <v>0.128283014337809</v>
      </c>
      <c r="BA10" s="17">
        <v>0.13667085472896801</v>
      </c>
      <c r="BB10" s="17">
        <v>5.26172211414946E-2</v>
      </c>
      <c r="BC10" s="17"/>
      <c r="BD10" s="17">
        <v>8.7614591795358798E-2</v>
      </c>
      <c r="BE10" s="17">
        <v>0.14827938597753901</v>
      </c>
    </row>
    <row r="11" spans="2:57" ht="43.5" x14ac:dyDescent="0.35">
      <c r="B11" s="18" t="s">
        <v>440</v>
      </c>
      <c r="C11" s="17">
        <v>0.43356287317438902</v>
      </c>
      <c r="D11" s="17">
        <v>0.40785339157359402</v>
      </c>
      <c r="E11" s="17">
        <v>0.44849051954317798</v>
      </c>
      <c r="F11" s="17"/>
      <c r="G11" s="17">
        <v>0.382281884293316</v>
      </c>
      <c r="H11" s="17">
        <v>0.334436410239495</v>
      </c>
      <c r="I11" s="17">
        <v>0.49280197194056102</v>
      </c>
      <c r="J11" s="17">
        <v>0.409523899450563</v>
      </c>
      <c r="K11" s="17">
        <v>0.50585358613319398</v>
      </c>
      <c r="L11" s="17">
        <v>0.63881031175145997</v>
      </c>
      <c r="M11" s="17"/>
      <c r="N11" s="17">
        <v>0.46337978557829701</v>
      </c>
      <c r="O11" s="17">
        <v>0.39849507987355498</v>
      </c>
      <c r="P11" s="17">
        <v>0.468403990238838</v>
      </c>
      <c r="Q11" s="17">
        <v>0.33131480841210198</v>
      </c>
      <c r="R11" s="17"/>
      <c r="S11" s="17">
        <v>0.42499999999999999</v>
      </c>
      <c r="T11" s="17">
        <v>0.4</v>
      </c>
      <c r="U11" s="17">
        <v>0.5</v>
      </c>
      <c r="V11" s="17">
        <v>0.365079365079365</v>
      </c>
      <c r="W11" s="17">
        <v>0.42372881355932202</v>
      </c>
      <c r="X11" s="17">
        <v>0.417721518987342</v>
      </c>
      <c r="Y11" s="17">
        <v>0.45714285714285702</v>
      </c>
      <c r="Z11" s="17">
        <v>0.53488372093023295</v>
      </c>
      <c r="AA11" s="17">
        <v>0.45555555555555599</v>
      </c>
      <c r="AB11" s="17"/>
      <c r="AC11" s="17">
        <v>0.44155893138713498</v>
      </c>
      <c r="AD11" s="17">
        <v>0.441789953238519</v>
      </c>
      <c r="AE11" s="17">
        <v>0.42151002731168302</v>
      </c>
      <c r="AF11" s="17"/>
      <c r="AG11" s="17">
        <v>0.48441416203080301</v>
      </c>
      <c r="AH11" s="17">
        <v>0.42366150290174098</v>
      </c>
      <c r="AI11" s="17">
        <v>0.37894495338304901</v>
      </c>
      <c r="AJ11" s="17">
        <v>0.42283614938640601</v>
      </c>
      <c r="AK11" s="17">
        <v>0.45963652055645798</v>
      </c>
      <c r="AL11" s="17"/>
      <c r="AM11" s="17">
        <v>0.44467325004835601</v>
      </c>
      <c r="AN11" s="17">
        <v>0.435608112222095</v>
      </c>
      <c r="AO11" s="17">
        <v>0.42778006150436998</v>
      </c>
      <c r="AP11" s="17">
        <v>0.43715059066640599</v>
      </c>
      <c r="AQ11" s="17">
        <v>0.47751083715564901</v>
      </c>
      <c r="AR11" s="17"/>
      <c r="AS11" s="17">
        <v>0.41701786637374699</v>
      </c>
      <c r="AT11" s="17">
        <v>0.40836917080845397</v>
      </c>
      <c r="AU11" s="17">
        <v>0.44646729258749102</v>
      </c>
      <c r="AV11" s="17">
        <v>0.50266277315163699</v>
      </c>
      <c r="AW11" s="17"/>
      <c r="AX11" s="17">
        <v>0.43305240941756101</v>
      </c>
      <c r="AY11" s="17"/>
      <c r="AZ11" s="17">
        <v>0.39962579978402202</v>
      </c>
      <c r="BA11" s="17">
        <v>0.42945193709429602</v>
      </c>
      <c r="BB11" s="17">
        <v>0.47480662057054801</v>
      </c>
      <c r="BC11" s="17"/>
      <c r="BD11" s="17">
        <v>0.42388129106505901</v>
      </c>
      <c r="BE11" s="17">
        <v>0.43929012748545598</v>
      </c>
    </row>
    <row r="12" spans="2:57" ht="43.5" x14ac:dyDescent="0.35">
      <c r="B12" s="18" t="s">
        <v>441</v>
      </c>
      <c r="C12" s="17">
        <v>0.213920127067908</v>
      </c>
      <c r="D12" s="17">
        <v>0.214415841591826</v>
      </c>
      <c r="E12" s="17">
        <v>0.212163356977177</v>
      </c>
      <c r="F12" s="17"/>
      <c r="G12" s="17">
        <v>0.244079226194404</v>
      </c>
      <c r="H12" s="17">
        <v>0.213911160100383</v>
      </c>
      <c r="I12" s="17">
        <v>0.15607508233619899</v>
      </c>
      <c r="J12" s="17">
        <v>0.26118170229895898</v>
      </c>
      <c r="K12" s="17">
        <v>0.25070933251067201</v>
      </c>
      <c r="L12" s="17">
        <v>0.19085434170606599</v>
      </c>
      <c r="M12" s="17"/>
      <c r="N12" s="17">
        <v>0.23165245900790399</v>
      </c>
      <c r="O12" s="17">
        <v>0.199843786858377</v>
      </c>
      <c r="P12" s="17">
        <v>0.226039360058399</v>
      </c>
      <c r="Q12" s="17">
        <v>0.116623220804654</v>
      </c>
      <c r="R12" s="17"/>
      <c r="S12" s="17">
        <v>0.22500000000000001</v>
      </c>
      <c r="T12" s="17">
        <v>0.22857142857142901</v>
      </c>
      <c r="U12" s="17">
        <v>0.32352941176470601</v>
      </c>
      <c r="V12" s="17">
        <v>0.26984126984126999</v>
      </c>
      <c r="W12" s="17">
        <v>0.186440677966102</v>
      </c>
      <c r="X12" s="17">
        <v>0.177215189873418</v>
      </c>
      <c r="Y12" s="17">
        <v>0.157142857142857</v>
      </c>
      <c r="Z12" s="17">
        <v>0.13953488372093001</v>
      </c>
      <c r="AA12" s="17">
        <v>0.16666666666666699</v>
      </c>
      <c r="AB12" s="17"/>
      <c r="AC12" s="17">
        <v>0.22886855968116401</v>
      </c>
      <c r="AD12" s="17">
        <v>0.20680375757820299</v>
      </c>
      <c r="AE12" s="17">
        <v>0.18414681926783899</v>
      </c>
      <c r="AF12" s="17"/>
      <c r="AG12" s="17">
        <v>0.17913003572224701</v>
      </c>
      <c r="AH12" s="17">
        <v>0.22133597612324499</v>
      </c>
      <c r="AI12" s="17">
        <v>0.190983244698571</v>
      </c>
      <c r="AJ12" s="17">
        <v>0.37352596106910102</v>
      </c>
      <c r="AK12" s="17">
        <v>0.115292886305682</v>
      </c>
      <c r="AL12" s="17"/>
      <c r="AM12" s="17">
        <v>0.25957113224821299</v>
      </c>
      <c r="AN12" s="17">
        <v>0.22321121122755999</v>
      </c>
      <c r="AO12" s="17">
        <v>0.19192009105952401</v>
      </c>
      <c r="AP12" s="17">
        <v>0.21394306247394601</v>
      </c>
      <c r="AQ12" s="17">
        <v>0.16457272016989499</v>
      </c>
      <c r="AR12" s="17"/>
      <c r="AS12" s="17">
        <v>0.20690030635393999</v>
      </c>
      <c r="AT12" s="17">
        <v>0.25095153020781402</v>
      </c>
      <c r="AU12" s="17">
        <v>0.23678240512996701</v>
      </c>
      <c r="AV12" s="17">
        <v>0.10755319413308299</v>
      </c>
      <c r="AW12" s="17"/>
      <c r="AX12" s="17">
        <v>0.21420134797655399</v>
      </c>
      <c r="AY12" s="17"/>
      <c r="AZ12" s="17">
        <v>0.21114452012210999</v>
      </c>
      <c r="BA12" s="17">
        <v>0.208825903180101</v>
      </c>
      <c r="BB12" s="17">
        <v>0.21767565811548101</v>
      </c>
      <c r="BC12" s="17"/>
      <c r="BD12" s="17">
        <v>0.21901720074835801</v>
      </c>
      <c r="BE12" s="17">
        <v>0.197317110443646</v>
      </c>
    </row>
    <row r="13" spans="2:57" ht="43.5" x14ac:dyDescent="0.35">
      <c r="B13" s="18" t="s">
        <v>442</v>
      </c>
      <c r="C13" s="17">
        <v>0.116117144923015</v>
      </c>
      <c r="D13" s="17">
        <v>0.116736834296522</v>
      </c>
      <c r="E13" s="17">
        <v>0.116298671790537</v>
      </c>
      <c r="F13" s="17"/>
      <c r="G13" s="17">
        <v>8.3739569985683701E-2</v>
      </c>
      <c r="H13" s="17">
        <v>0.142609827539187</v>
      </c>
      <c r="I13" s="17">
        <v>9.3252979530858093E-2</v>
      </c>
      <c r="J13" s="17">
        <v>0.149851161858298</v>
      </c>
      <c r="K13" s="17">
        <v>0.11174580833396899</v>
      </c>
      <c r="L13" s="17">
        <v>5.5298441887011697E-2</v>
      </c>
      <c r="M13" s="17"/>
      <c r="N13" s="17">
        <v>0.12792253326286199</v>
      </c>
      <c r="O13" s="17">
        <v>0.11778314518187601</v>
      </c>
      <c r="P13" s="17">
        <v>7.3644359162583301E-2</v>
      </c>
      <c r="Q13" s="17">
        <v>0.12121278102326299</v>
      </c>
      <c r="R13" s="17"/>
      <c r="S13" s="17">
        <v>9.1666666666666702E-2</v>
      </c>
      <c r="T13" s="17">
        <v>0.114285714285714</v>
      </c>
      <c r="U13" s="17">
        <v>5.8823529411764698E-2</v>
      </c>
      <c r="V13" s="17">
        <v>0.126984126984127</v>
      </c>
      <c r="W13" s="17">
        <v>0.169491525423729</v>
      </c>
      <c r="X13" s="17">
        <v>0.139240506329114</v>
      </c>
      <c r="Y13" s="17">
        <v>0.1</v>
      </c>
      <c r="Z13" s="17">
        <v>0.13953488372093001</v>
      </c>
      <c r="AA13" s="17">
        <v>0.133333333333333</v>
      </c>
      <c r="AB13" s="17"/>
      <c r="AC13" s="17">
        <v>0.10244448572532899</v>
      </c>
      <c r="AD13" s="17">
        <v>0.12620499376869801</v>
      </c>
      <c r="AE13" s="17">
        <v>0.12599213429105</v>
      </c>
      <c r="AF13" s="17"/>
      <c r="AG13" s="17">
        <v>0.12948045998377</v>
      </c>
      <c r="AH13" s="17">
        <v>0.118490855752841</v>
      </c>
      <c r="AI13" s="17">
        <v>0.12495224101937399</v>
      </c>
      <c r="AJ13" s="17">
        <v>0</v>
      </c>
      <c r="AK13" s="17">
        <v>0.167457505367066</v>
      </c>
      <c r="AL13" s="17"/>
      <c r="AM13" s="17">
        <v>6.8297337752091999E-2</v>
      </c>
      <c r="AN13" s="17">
        <v>0.118039513479019</v>
      </c>
      <c r="AO13" s="17">
        <v>0.129022633508141</v>
      </c>
      <c r="AP13" s="17">
        <v>0.11372854736778901</v>
      </c>
      <c r="AQ13" s="17">
        <v>0.124761384100799</v>
      </c>
      <c r="AR13" s="17"/>
      <c r="AS13" s="17">
        <v>0.122054256726954</v>
      </c>
      <c r="AT13" s="17">
        <v>0.121158033767965</v>
      </c>
      <c r="AU13" s="17">
        <v>8.0324819907091199E-2</v>
      </c>
      <c r="AV13" s="17">
        <v>0.144635971863741</v>
      </c>
      <c r="AW13" s="17"/>
      <c r="AX13" s="17">
        <v>0.128401626794382</v>
      </c>
      <c r="AY13" s="17"/>
      <c r="AZ13" s="17">
        <v>0.10137838974524301</v>
      </c>
      <c r="BA13" s="17">
        <v>0.11722036553387601</v>
      </c>
      <c r="BB13" s="17">
        <v>0.137723394573775</v>
      </c>
      <c r="BC13" s="17"/>
      <c r="BD13" s="17">
        <v>0.11203251234467</v>
      </c>
      <c r="BE13" s="17">
        <v>0.125031377031153</v>
      </c>
    </row>
    <row r="14" spans="2:57" x14ac:dyDescent="0.35">
      <c r="B14" s="18" t="s">
        <v>443</v>
      </c>
      <c r="C14" s="19">
        <v>6.7735767485444007E-2</v>
      </c>
      <c r="D14" s="19">
        <v>5.0544662588430302E-2</v>
      </c>
      <c r="E14" s="19">
        <v>7.8164448719879501E-2</v>
      </c>
      <c r="F14" s="19"/>
      <c r="G14" s="19">
        <v>5.6822796874559899E-2</v>
      </c>
      <c r="H14" s="19">
        <v>5.7762106002815901E-2</v>
      </c>
      <c r="I14" s="19">
        <v>6.7220361541321494E-2</v>
      </c>
      <c r="J14" s="19">
        <v>5.9058162390861799E-2</v>
      </c>
      <c r="K14" s="19">
        <v>0.101061760709524</v>
      </c>
      <c r="L14" s="19">
        <v>8.2297356741821995E-2</v>
      </c>
      <c r="M14" s="19"/>
      <c r="N14" s="19">
        <v>6.2982954376123404E-2</v>
      </c>
      <c r="O14" s="19">
        <v>5.6670296823314197E-2</v>
      </c>
      <c r="P14" s="19">
        <v>6.2245820006280303E-2</v>
      </c>
      <c r="Q14" s="19">
        <v>0.13388334718422201</v>
      </c>
      <c r="R14" s="19"/>
      <c r="S14" s="19">
        <v>5.83333333333333E-2</v>
      </c>
      <c r="T14" s="19">
        <v>6.6666666666666693E-2</v>
      </c>
      <c r="U14" s="19">
        <v>5.8823529411764698E-2</v>
      </c>
      <c r="V14" s="19">
        <v>4.7619047619047603E-2</v>
      </c>
      <c r="W14" s="19">
        <v>6.7796610169491497E-2</v>
      </c>
      <c r="X14" s="19">
        <v>6.3291139240506306E-2</v>
      </c>
      <c r="Y14" s="19">
        <v>8.5714285714285701E-2</v>
      </c>
      <c r="Z14" s="19">
        <v>2.32558139534884E-2</v>
      </c>
      <c r="AA14" s="19">
        <v>0.11111111111111099</v>
      </c>
      <c r="AB14" s="19"/>
      <c r="AC14" s="19">
        <v>8.2427273166684606E-2</v>
      </c>
      <c r="AD14" s="19">
        <v>6.4750385779091493E-2</v>
      </c>
      <c r="AE14" s="19">
        <v>3.6662739763273403E-2</v>
      </c>
      <c r="AF14" s="19"/>
      <c r="AG14" s="19">
        <v>6.1394264637186099E-2</v>
      </c>
      <c r="AH14" s="19">
        <v>7.1765931623709006E-2</v>
      </c>
      <c r="AI14" s="19">
        <v>6.1126511283092003E-2</v>
      </c>
      <c r="AJ14" s="19">
        <v>0.20363788954449299</v>
      </c>
      <c r="AK14" s="19">
        <v>6.5013735403143702E-2</v>
      </c>
      <c r="AL14" s="19"/>
      <c r="AM14" s="19">
        <v>6.79730912563936E-2</v>
      </c>
      <c r="AN14" s="19">
        <v>8.9416579212029598E-2</v>
      </c>
      <c r="AO14" s="19">
        <v>8.8195379219303899E-2</v>
      </c>
      <c r="AP14" s="19">
        <v>2.0992363901229001E-2</v>
      </c>
      <c r="AQ14" s="19">
        <v>5.2553843273850799E-2</v>
      </c>
      <c r="AR14" s="19"/>
      <c r="AS14" s="19">
        <v>0.10405346254363899</v>
      </c>
      <c r="AT14" s="19">
        <v>4.4888720866910203E-2</v>
      </c>
      <c r="AU14" s="19">
        <v>0.10885273320166</v>
      </c>
      <c r="AV14" s="19">
        <v>0</v>
      </c>
      <c r="AW14" s="19"/>
      <c r="AX14" s="19">
        <v>6.3900541506706807E-2</v>
      </c>
      <c r="AY14" s="19"/>
      <c r="AZ14" s="19">
        <v>8.3417800906152903E-2</v>
      </c>
      <c r="BA14" s="19">
        <v>4.2806525383687899E-2</v>
      </c>
      <c r="BB14" s="19">
        <v>7.3629632027914907E-2</v>
      </c>
      <c r="BC14" s="19"/>
      <c r="BD14" s="19">
        <v>9.0319453055437093E-2</v>
      </c>
      <c r="BE14" s="19">
        <v>2.6227059246481301E-2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E19"/>
  <sheetViews>
    <sheetView showGridLines="0" topLeftCell="A2"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8.3140760729014496E-2</v>
      </c>
      <c r="D9" s="17">
        <v>9.9716748685861598E-2</v>
      </c>
      <c r="E9" s="17">
        <v>7.3783238382857302E-2</v>
      </c>
      <c r="F9" s="17"/>
      <c r="G9" s="17">
        <v>0.148009001569468</v>
      </c>
      <c r="H9" s="17">
        <v>8.4459746356996199E-2</v>
      </c>
      <c r="I9" s="17">
        <v>0.106359400377509</v>
      </c>
      <c r="J9" s="17">
        <v>8.4262690222522904E-2</v>
      </c>
      <c r="K9" s="17">
        <v>1.03820524918772E-2</v>
      </c>
      <c r="L9" s="17">
        <v>2.90619548603273E-2</v>
      </c>
      <c r="M9" s="17"/>
      <c r="N9" s="17">
        <v>5.9334829215268003E-2</v>
      </c>
      <c r="O9" s="17">
        <v>0.128111369688095</v>
      </c>
      <c r="P9" s="17">
        <v>0.100984344606805</v>
      </c>
      <c r="Q9" s="17">
        <v>7.1867522323110097E-2</v>
      </c>
      <c r="R9" s="17"/>
      <c r="S9" s="17">
        <v>0.116666666666667</v>
      </c>
      <c r="T9" s="17">
        <v>0.12380952380952399</v>
      </c>
      <c r="U9" s="17">
        <v>2.9411764705882401E-2</v>
      </c>
      <c r="V9" s="17">
        <v>9.5238095238095205E-2</v>
      </c>
      <c r="W9" s="17">
        <v>6.7796610169491497E-2</v>
      </c>
      <c r="X9" s="17">
        <v>6.3291139240506306E-2</v>
      </c>
      <c r="Y9" s="17">
        <v>8.5714285714285701E-2</v>
      </c>
      <c r="Z9" s="17">
        <v>9.3023255813953501E-2</v>
      </c>
      <c r="AA9" s="17">
        <v>4.4444444444444398E-2</v>
      </c>
      <c r="AB9" s="17"/>
      <c r="AC9" s="17">
        <v>6.0100899564240202E-2</v>
      </c>
      <c r="AD9" s="17">
        <v>9.3703703618415998E-2</v>
      </c>
      <c r="AE9" s="17">
        <v>9.0312378500044505E-2</v>
      </c>
      <c r="AF9" s="17"/>
      <c r="AG9" s="17">
        <v>7.6193560735724197E-2</v>
      </c>
      <c r="AH9" s="17">
        <v>7.2935056019349104E-2</v>
      </c>
      <c r="AI9" s="17">
        <v>4.6230698434742402E-2</v>
      </c>
      <c r="AJ9" s="17">
        <v>0</v>
      </c>
      <c r="AK9" s="17">
        <v>0.106668615282816</v>
      </c>
      <c r="AL9" s="17"/>
      <c r="AM9" s="17">
        <v>8.9665950221449395E-2</v>
      </c>
      <c r="AN9" s="17">
        <v>4.3573289212096397E-2</v>
      </c>
      <c r="AO9" s="17">
        <v>7.2841933754907495E-2</v>
      </c>
      <c r="AP9" s="17">
        <v>0.114848707178219</v>
      </c>
      <c r="AQ9" s="17">
        <v>0.167354767132151</v>
      </c>
      <c r="AR9" s="17"/>
      <c r="AS9" s="17">
        <v>7.9476864163269503E-2</v>
      </c>
      <c r="AT9" s="17">
        <v>9.7742631011451295E-2</v>
      </c>
      <c r="AU9" s="17">
        <v>4.5399297295987802E-2</v>
      </c>
      <c r="AV9" s="17">
        <v>0.108770325281451</v>
      </c>
      <c r="AW9" s="17"/>
      <c r="AX9" s="17">
        <v>7.9669127814870996E-2</v>
      </c>
      <c r="AY9" s="17"/>
      <c r="AZ9" s="17">
        <v>9.2526258840283204E-2</v>
      </c>
      <c r="BA9" s="17">
        <v>9.9305694621999493E-2</v>
      </c>
      <c r="BB9" s="17">
        <v>5.3638374251844798E-2</v>
      </c>
      <c r="BC9" s="17"/>
      <c r="BD9" s="17">
        <v>8.0605706836316807E-2</v>
      </c>
      <c r="BE9" s="17">
        <v>9.4190366013408702E-2</v>
      </c>
    </row>
    <row r="10" spans="2:57" ht="43.5" x14ac:dyDescent="0.35">
      <c r="B10" s="18" t="s">
        <v>439</v>
      </c>
      <c r="C10" s="17">
        <v>0.21795058163612199</v>
      </c>
      <c r="D10" s="17">
        <v>0.20207713480422099</v>
      </c>
      <c r="E10" s="17">
        <v>0.22831063351713901</v>
      </c>
      <c r="F10" s="17"/>
      <c r="G10" s="17">
        <v>0.25360655451116099</v>
      </c>
      <c r="H10" s="17">
        <v>0.23142544454570399</v>
      </c>
      <c r="I10" s="17">
        <v>0.22389341802777901</v>
      </c>
      <c r="J10" s="17">
        <v>0.242508752286374</v>
      </c>
      <c r="K10" s="17">
        <v>0.178597612155102</v>
      </c>
      <c r="L10" s="17">
        <v>7.7385584857082093E-2</v>
      </c>
      <c r="M10" s="17"/>
      <c r="N10" s="17">
        <v>0.22674368389979699</v>
      </c>
      <c r="O10" s="17">
        <v>0.199385300301677</v>
      </c>
      <c r="P10" s="17">
        <v>0.19055092477125599</v>
      </c>
      <c r="Q10" s="17">
        <v>0.27529610017774298</v>
      </c>
      <c r="R10" s="17"/>
      <c r="S10" s="17">
        <v>0.22500000000000001</v>
      </c>
      <c r="T10" s="17">
        <v>0.238095238095238</v>
      </c>
      <c r="U10" s="17">
        <v>0.14705882352941199</v>
      </c>
      <c r="V10" s="17">
        <v>0.158730158730159</v>
      </c>
      <c r="W10" s="17">
        <v>0.27118644067796599</v>
      </c>
      <c r="X10" s="17">
        <v>0.227848101265823</v>
      </c>
      <c r="Y10" s="17">
        <v>0.214285714285714</v>
      </c>
      <c r="Z10" s="17">
        <v>0.232558139534884</v>
      </c>
      <c r="AA10" s="17">
        <v>0.24444444444444399</v>
      </c>
      <c r="AB10" s="17"/>
      <c r="AC10" s="17">
        <v>0.18447862143907301</v>
      </c>
      <c r="AD10" s="17">
        <v>0.225165606380096</v>
      </c>
      <c r="AE10" s="17">
        <v>0.24535799279066101</v>
      </c>
      <c r="AF10" s="17"/>
      <c r="AG10" s="17">
        <v>0.16806297095713299</v>
      </c>
      <c r="AH10" s="17">
        <v>0.264257012716757</v>
      </c>
      <c r="AI10" s="17">
        <v>0.20051337968019101</v>
      </c>
      <c r="AJ10" s="17">
        <v>0</v>
      </c>
      <c r="AK10" s="17">
        <v>0.21193490347246899</v>
      </c>
      <c r="AL10" s="17"/>
      <c r="AM10" s="17">
        <v>0.23792860641079</v>
      </c>
      <c r="AN10" s="17">
        <v>0.178593237534932</v>
      </c>
      <c r="AO10" s="17">
        <v>0.21996292444899801</v>
      </c>
      <c r="AP10" s="17">
        <v>0.27225245592654601</v>
      </c>
      <c r="AQ10" s="17">
        <v>0.13380669731624101</v>
      </c>
      <c r="AR10" s="17"/>
      <c r="AS10" s="17">
        <v>0.19784328737307499</v>
      </c>
      <c r="AT10" s="17">
        <v>0.21013307431296299</v>
      </c>
      <c r="AU10" s="17">
        <v>0.247870640789212</v>
      </c>
      <c r="AV10" s="17">
        <v>0.228726139899808</v>
      </c>
      <c r="AW10" s="17"/>
      <c r="AX10" s="17">
        <v>0.22784822152516501</v>
      </c>
      <c r="AY10" s="17"/>
      <c r="AZ10" s="17">
        <v>0.246545183403166</v>
      </c>
      <c r="BA10" s="17">
        <v>0.21188277821149901</v>
      </c>
      <c r="BB10" s="17">
        <v>0.20013827033602</v>
      </c>
      <c r="BC10" s="17"/>
      <c r="BD10" s="17">
        <v>0.208642008065166</v>
      </c>
      <c r="BE10" s="17">
        <v>0.21656682999999699</v>
      </c>
    </row>
    <row r="11" spans="2:57" ht="43.5" x14ac:dyDescent="0.35">
      <c r="B11" s="18" t="s">
        <v>440</v>
      </c>
      <c r="C11" s="17">
        <v>0.43988643573057801</v>
      </c>
      <c r="D11" s="17">
        <v>0.444341412629354</v>
      </c>
      <c r="E11" s="17">
        <v>0.439334733813253</v>
      </c>
      <c r="F11" s="17"/>
      <c r="G11" s="17">
        <v>0.30354083259804598</v>
      </c>
      <c r="H11" s="17">
        <v>0.38537189065211003</v>
      </c>
      <c r="I11" s="17">
        <v>0.43700211030485397</v>
      </c>
      <c r="J11" s="17">
        <v>0.46663036684693698</v>
      </c>
      <c r="K11" s="17">
        <v>0.49540171013955098</v>
      </c>
      <c r="L11" s="17">
        <v>0.75922039775494499</v>
      </c>
      <c r="M11" s="17"/>
      <c r="N11" s="17">
        <v>0.47023469816907099</v>
      </c>
      <c r="O11" s="17">
        <v>0.39966737905559202</v>
      </c>
      <c r="P11" s="17">
        <v>0.45802997388563599</v>
      </c>
      <c r="Q11" s="17">
        <v>0.34360906130602997</v>
      </c>
      <c r="R11" s="17"/>
      <c r="S11" s="17">
        <v>0.49166666666666697</v>
      </c>
      <c r="T11" s="17">
        <v>0.42857142857142899</v>
      </c>
      <c r="U11" s="17">
        <v>0.5</v>
      </c>
      <c r="V11" s="17">
        <v>0.50793650793650802</v>
      </c>
      <c r="W11" s="17">
        <v>0.38983050847457601</v>
      </c>
      <c r="X11" s="17">
        <v>0.367088607594937</v>
      </c>
      <c r="Y11" s="17">
        <v>0.42857142857142899</v>
      </c>
      <c r="Z11" s="17">
        <v>0.46511627906976699</v>
      </c>
      <c r="AA11" s="17">
        <v>0.37777777777777799</v>
      </c>
      <c r="AB11" s="17"/>
      <c r="AC11" s="17">
        <v>0.51293973373271795</v>
      </c>
      <c r="AD11" s="17">
        <v>0.43246731273092598</v>
      </c>
      <c r="AE11" s="17">
        <v>0.34674617408713199</v>
      </c>
      <c r="AF11" s="17"/>
      <c r="AG11" s="17">
        <v>0.50312101920770003</v>
      </c>
      <c r="AH11" s="17">
        <v>0.41423117999292403</v>
      </c>
      <c r="AI11" s="17">
        <v>0.40366301664106502</v>
      </c>
      <c r="AJ11" s="17">
        <v>0.81530516994801805</v>
      </c>
      <c r="AK11" s="17">
        <v>0.39980279230785698</v>
      </c>
      <c r="AL11" s="17"/>
      <c r="AM11" s="17">
        <v>0.39756571419694597</v>
      </c>
      <c r="AN11" s="17">
        <v>0.45843631336563401</v>
      </c>
      <c r="AO11" s="17">
        <v>0.42740981574152398</v>
      </c>
      <c r="AP11" s="17">
        <v>0.41750047418820802</v>
      </c>
      <c r="AQ11" s="17">
        <v>0.29914136040582801</v>
      </c>
      <c r="AR11" s="17"/>
      <c r="AS11" s="17">
        <v>0.42280957063047298</v>
      </c>
      <c r="AT11" s="17">
        <v>0.42157937038744497</v>
      </c>
      <c r="AU11" s="17">
        <v>0.45668678931764001</v>
      </c>
      <c r="AV11" s="17">
        <v>0.488368271654471</v>
      </c>
      <c r="AW11" s="17"/>
      <c r="AX11" s="17">
        <v>0.44580477762109399</v>
      </c>
      <c r="AY11" s="17"/>
      <c r="AZ11" s="17">
        <v>0.39430584108723798</v>
      </c>
      <c r="BA11" s="17">
        <v>0.42713841143243297</v>
      </c>
      <c r="BB11" s="17">
        <v>0.50534013484606999</v>
      </c>
      <c r="BC11" s="17"/>
      <c r="BD11" s="17">
        <v>0.45119730496397997</v>
      </c>
      <c r="BE11" s="17">
        <v>0.44339224244451098</v>
      </c>
    </row>
    <row r="12" spans="2:57" ht="43.5" x14ac:dyDescent="0.35">
      <c r="B12" s="18" t="s">
        <v>441</v>
      </c>
      <c r="C12" s="17">
        <v>0.145093451896152</v>
      </c>
      <c r="D12" s="17">
        <v>0.15036015105537601</v>
      </c>
      <c r="E12" s="17">
        <v>0.14020722078928899</v>
      </c>
      <c r="F12" s="17"/>
      <c r="G12" s="17">
        <v>0.16747014895849299</v>
      </c>
      <c r="H12" s="17">
        <v>0.16697385370977699</v>
      </c>
      <c r="I12" s="17">
        <v>0.137394777166122</v>
      </c>
      <c r="J12" s="17">
        <v>0.112929698842948</v>
      </c>
      <c r="K12" s="17">
        <v>0.17435470216238699</v>
      </c>
      <c r="L12" s="17">
        <v>5.3997829709620498E-2</v>
      </c>
      <c r="M12" s="17"/>
      <c r="N12" s="17">
        <v>0.14246474356675901</v>
      </c>
      <c r="O12" s="17">
        <v>0.171139517390649</v>
      </c>
      <c r="P12" s="17">
        <v>0.13810822430283901</v>
      </c>
      <c r="Q12" s="17">
        <v>0.10090021702198899</v>
      </c>
      <c r="R12" s="17"/>
      <c r="S12" s="17">
        <v>9.1666666666666702E-2</v>
      </c>
      <c r="T12" s="17">
        <v>0.133333333333333</v>
      </c>
      <c r="U12" s="17">
        <v>0.14705882352941199</v>
      </c>
      <c r="V12" s="17">
        <v>0.126984126984127</v>
      </c>
      <c r="W12" s="17">
        <v>0.152542372881356</v>
      </c>
      <c r="X12" s="17">
        <v>0.227848101265823</v>
      </c>
      <c r="Y12" s="17">
        <v>0.114285714285714</v>
      </c>
      <c r="Z12" s="17">
        <v>0.116279069767442</v>
      </c>
      <c r="AA12" s="17">
        <v>0.2</v>
      </c>
      <c r="AB12" s="17"/>
      <c r="AC12" s="17">
        <v>0.141653133565947</v>
      </c>
      <c r="AD12" s="17">
        <v>0.13436927432284901</v>
      </c>
      <c r="AE12" s="17">
        <v>0.18750028263564</v>
      </c>
      <c r="AF12" s="17"/>
      <c r="AG12" s="17">
        <v>0.13248716175022501</v>
      </c>
      <c r="AH12" s="17">
        <v>0.164090560633953</v>
      </c>
      <c r="AI12" s="17">
        <v>0.16503150780831399</v>
      </c>
      <c r="AJ12" s="17">
        <v>0.18469483005198201</v>
      </c>
      <c r="AK12" s="17">
        <v>0.111250576933718</v>
      </c>
      <c r="AL12" s="17"/>
      <c r="AM12" s="17">
        <v>0.15605498604677101</v>
      </c>
      <c r="AN12" s="17">
        <v>0.16695619827861299</v>
      </c>
      <c r="AO12" s="17">
        <v>0.149647266928362</v>
      </c>
      <c r="AP12" s="17">
        <v>0.138284707479327</v>
      </c>
      <c r="AQ12" s="17">
        <v>0.172635775576294</v>
      </c>
      <c r="AR12" s="17"/>
      <c r="AS12" s="17">
        <v>0.13355410581697499</v>
      </c>
      <c r="AT12" s="17">
        <v>0.16309718540463999</v>
      </c>
      <c r="AU12" s="17">
        <v>0.14654740624059401</v>
      </c>
      <c r="AV12" s="17">
        <v>0.121093451000151</v>
      </c>
      <c r="AW12" s="17"/>
      <c r="AX12" s="17">
        <v>0.137145393174081</v>
      </c>
      <c r="AY12" s="17"/>
      <c r="AZ12" s="17">
        <v>0.14095923956315601</v>
      </c>
      <c r="BA12" s="17">
        <v>0.170978603149778</v>
      </c>
      <c r="BB12" s="17">
        <v>0.116037423058235</v>
      </c>
      <c r="BC12" s="17"/>
      <c r="BD12" s="17">
        <v>0.120059686373735</v>
      </c>
      <c r="BE12" s="17">
        <v>0.16145715044976899</v>
      </c>
    </row>
    <row r="13" spans="2:57" ht="43.5" x14ac:dyDescent="0.35">
      <c r="B13" s="18" t="s">
        <v>442</v>
      </c>
      <c r="C13" s="17">
        <v>5.16390801206651E-2</v>
      </c>
      <c r="D13" s="17">
        <v>5.8230033714422397E-2</v>
      </c>
      <c r="E13" s="17">
        <v>4.8005700811057699E-2</v>
      </c>
      <c r="F13" s="17"/>
      <c r="G13" s="17">
        <v>8.45117474587119E-2</v>
      </c>
      <c r="H13" s="17">
        <v>7.8910393065130702E-2</v>
      </c>
      <c r="I13" s="17">
        <v>3.2094809545965101E-2</v>
      </c>
      <c r="J13" s="17">
        <v>4.2313957954151403E-2</v>
      </c>
      <c r="K13" s="17">
        <v>4.1942045156822601E-2</v>
      </c>
      <c r="L13" s="17">
        <v>0</v>
      </c>
      <c r="M13" s="17"/>
      <c r="N13" s="17">
        <v>4.3836499921575602E-2</v>
      </c>
      <c r="O13" s="17">
        <v>5.5975147349037302E-2</v>
      </c>
      <c r="P13" s="17">
        <v>5.0080712427185002E-2</v>
      </c>
      <c r="Q13" s="17">
        <v>7.3475868377428102E-2</v>
      </c>
      <c r="R13" s="17"/>
      <c r="S13" s="17">
        <v>3.3333333333333298E-2</v>
      </c>
      <c r="T13" s="17">
        <v>1.9047619047619001E-2</v>
      </c>
      <c r="U13" s="17">
        <v>0.11764705882352899</v>
      </c>
      <c r="V13" s="17">
        <v>4.7619047619047603E-2</v>
      </c>
      <c r="W13" s="17">
        <v>5.0847457627118599E-2</v>
      </c>
      <c r="X13" s="17">
        <v>3.7974683544303799E-2</v>
      </c>
      <c r="Y13" s="17">
        <v>5.7142857142857099E-2</v>
      </c>
      <c r="Z13" s="17">
        <v>6.9767441860465101E-2</v>
      </c>
      <c r="AA13" s="17">
        <v>6.6666666666666693E-2</v>
      </c>
      <c r="AB13" s="17"/>
      <c r="AC13" s="17">
        <v>3.1163367908164201E-2</v>
      </c>
      <c r="AD13" s="17">
        <v>5.8377262293204099E-2</v>
      </c>
      <c r="AE13" s="17">
        <v>6.5164239568584803E-2</v>
      </c>
      <c r="AF13" s="17"/>
      <c r="AG13" s="17">
        <v>5.2472211022100299E-2</v>
      </c>
      <c r="AH13" s="17">
        <v>3.3751269159257698E-2</v>
      </c>
      <c r="AI13" s="17">
        <v>8.54908223429479E-2</v>
      </c>
      <c r="AJ13" s="17">
        <v>0</v>
      </c>
      <c r="AK13" s="17">
        <v>0.105329376599996</v>
      </c>
      <c r="AL13" s="17"/>
      <c r="AM13" s="17">
        <v>5.0811651867650597E-2</v>
      </c>
      <c r="AN13" s="17">
        <v>4.2813352210362497E-2</v>
      </c>
      <c r="AO13" s="17">
        <v>5.7845029131459197E-2</v>
      </c>
      <c r="AP13" s="17">
        <v>4.1498028358745102E-2</v>
      </c>
      <c r="AQ13" s="17">
        <v>0.174507556295636</v>
      </c>
      <c r="AR13" s="17"/>
      <c r="AS13" s="17">
        <v>7.2754690336717803E-2</v>
      </c>
      <c r="AT13" s="17">
        <v>7.1765109045831596E-2</v>
      </c>
      <c r="AU13" s="17">
        <v>6.6794460991525199E-3</v>
      </c>
      <c r="AV13" s="17">
        <v>3.1688725058610499E-2</v>
      </c>
      <c r="AW13" s="17"/>
      <c r="AX13" s="17">
        <v>5.0963567038616001E-2</v>
      </c>
      <c r="AY13" s="17"/>
      <c r="AZ13" s="17">
        <v>5.0497557806275198E-2</v>
      </c>
      <c r="BA13" s="17">
        <v>5.4709298790048599E-2</v>
      </c>
      <c r="BB13" s="17">
        <v>5.2375026888336097E-2</v>
      </c>
      <c r="BC13" s="17"/>
      <c r="BD13" s="17">
        <v>5.9429206176973497E-2</v>
      </c>
      <c r="BE13" s="17">
        <v>5.4641707314493103E-2</v>
      </c>
    </row>
    <row r="14" spans="2:57" x14ac:dyDescent="0.35">
      <c r="B14" s="18" t="s">
        <v>443</v>
      </c>
      <c r="C14" s="19">
        <v>6.2289689887467699E-2</v>
      </c>
      <c r="D14" s="19">
        <v>4.5274519110764501E-2</v>
      </c>
      <c r="E14" s="19">
        <v>7.0358472686404397E-2</v>
      </c>
      <c r="F14" s="19"/>
      <c r="G14" s="19">
        <v>4.2861714904119899E-2</v>
      </c>
      <c r="H14" s="19">
        <v>5.2858671670281701E-2</v>
      </c>
      <c r="I14" s="19">
        <v>6.3255484577769999E-2</v>
      </c>
      <c r="J14" s="19">
        <v>5.1354533847067098E-2</v>
      </c>
      <c r="K14" s="19">
        <v>9.9321877894260599E-2</v>
      </c>
      <c r="L14" s="19">
        <v>8.0334232818025098E-2</v>
      </c>
      <c r="M14" s="19"/>
      <c r="N14" s="19">
        <v>5.7385545227529498E-2</v>
      </c>
      <c r="O14" s="19">
        <v>4.5721286214950398E-2</v>
      </c>
      <c r="P14" s="19">
        <v>6.2245820006280303E-2</v>
      </c>
      <c r="Q14" s="19">
        <v>0.13485123079370001</v>
      </c>
      <c r="R14" s="19"/>
      <c r="S14" s="19">
        <v>4.1666666666666699E-2</v>
      </c>
      <c r="T14" s="19">
        <v>5.7142857142857099E-2</v>
      </c>
      <c r="U14" s="19">
        <v>5.8823529411764698E-2</v>
      </c>
      <c r="V14" s="19">
        <v>6.3492063492063502E-2</v>
      </c>
      <c r="W14" s="19">
        <v>6.7796610169491497E-2</v>
      </c>
      <c r="X14" s="19">
        <v>7.5949367088607597E-2</v>
      </c>
      <c r="Y14" s="19">
        <v>0.1</v>
      </c>
      <c r="Z14" s="19">
        <v>2.32558139534884E-2</v>
      </c>
      <c r="AA14" s="19">
        <v>6.6666666666666693E-2</v>
      </c>
      <c r="AB14" s="19"/>
      <c r="AC14" s="19">
        <v>6.9664243789858193E-2</v>
      </c>
      <c r="AD14" s="19">
        <v>5.5916840654508998E-2</v>
      </c>
      <c r="AE14" s="19">
        <v>6.4918932417938696E-2</v>
      </c>
      <c r="AF14" s="19"/>
      <c r="AG14" s="19">
        <v>6.7663076327116906E-2</v>
      </c>
      <c r="AH14" s="19">
        <v>5.07349214777588E-2</v>
      </c>
      <c r="AI14" s="19">
        <v>9.9070575092739005E-2</v>
      </c>
      <c r="AJ14" s="19">
        <v>0</v>
      </c>
      <c r="AK14" s="19">
        <v>6.5013735403143702E-2</v>
      </c>
      <c r="AL14" s="19"/>
      <c r="AM14" s="19">
        <v>6.79730912563936E-2</v>
      </c>
      <c r="AN14" s="19">
        <v>0.109627609398362</v>
      </c>
      <c r="AO14" s="19">
        <v>7.2293029994749597E-2</v>
      </c>
      <c r="AP14" s="19">
        <v>1.56156268689546E-2</v>
      </c>
      <c r="AQ14" s="19">
        <v>5.2553843273850799E-2</v>
      </c>
      <c r="AR14" s="19"/>
      <c r="AS14" s="19">
        <v>9.3561481679489994E-2</v>
      </c>
      <c r="AT14" s="19">
        <v>3.5682629837668997E-2</v>
      </c>
      <c r="AU14" s="19">
        <v>9.6816420257413799E-2</v>
      </c>
      <c r="AV14" s="19">
        <v>2.1353087105508699E-2</v>
      </c>
      <c r="AW14" s="19"/>
      <c r="AX14" s="19">
        <v>5.8568912826172499E-2</v>
      </c>
      <c r="AY14" s="19"/>
      <c r="AZ14" s="19">
        <v>7.5165919299881007E-2</v>
      </c>
      <c r="BA14" s="19">
        <v>3.59852137942413E-2</v>
      </c>
      <c r="BB14" s="19">
        <v>7.2470770619493599E-2</v>
      </c>
      <c r="BC14" s="19"/>
      <c r="BD14" s="19">
        <v>8.0066087583828993E-2</v>
      </c>
      <c r="BE14" s="19">
        <v>2.9751703777820201E-2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E19"/>
  <sheetViews>
    <sheetView showGridLines="0" topLeftCell="A8"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6.6585130981814303E-2</v>
      </c>
      <c r="D9" s="17">
        <v>7.2546059349545305E-2</v>
      </c>
      <c r="E9" s="17">
        <v>6.3392548088728295E-2</v>
      </c>
      <c r="F9" s="17"/>
      <c r="G9" s="17">
        <v>0.11380109833455</v>
      </c>
      <c r="H9" s="17">
        <v>0.112843924846746</v>
      </c>
      <c r="I9" s="17">
        <v>7.6130011222323393E-2</v>
      </c>
      <c r="J9" s="17">
        <v>1.6944181263800401E-2</v>
      </c>
      <c r="K9" s="17">
        <v>0</v>
      </c>
      <c r="L9" s="17">
        <v>2.72968926301097E-2</v>
      </c>
      <c r="M9" s="17"/>
      <c r="N9" s="17">
        <v>5.77499438175283E-2</v>
      </c>
      <c r="O9" s="17">
        <v>6.3723587309288898E-2</v>
      </c>
      <c r="P9" s="17">
        <v>7.2057431742476905E-2</v>
      </c>
      <c r="Q9" s="17">
        <v>0.11670482420328</v>
      </c>
      <c r="R9" s="17"/>
      <c r="S9" s="17">
        <v>9.1666666666666702E-2</v>
      </c>
      <c r="T9" s="17">
        <v>6.6666666666666693E-2</v>
      </c>
      <c r="U9" s="17">
        <v>5.8823529411764698E-2</v>
      </c>
      <c r="V9" s="17">
        <v>7.9365079365079402E-2</v>
      </c>
      <c r="W9" s="17">
        <v>6.7796610169491497E-2</v>
      </c>
      <c r="X9" s="17">
        <v>7.5949367088607597E-2</v>
      </c>
      <c r="Y9" s="17">
        <v>8.5714285714285701E-2</v>
      </c>
      <c r="Z9" s="17">
        <v>0</v>
      </c>
      <c r="AA9" s="17">
        <v>3.3333333333333298E-2</v>
      </c>
      <c r="AB9" s="17"/>
      <c r="AC9" s="17">
        <v>5.7732399785417499E-2</v>
      </c>
      <c r="AD9" s="17">
        <v>6.0053682885964202E-2</v>
      </c>
      <c r="AE9" s="17">
        <v>8.8399982191097501E-2</v>
      </c>
      <c r="AF9" s="17"/>
      <c r="AG9" s="17">
        <v>5.3871774337289902E-2</v>
      </c>
      <c r="AH9" s="17">
        <v>5.4463607361193898E-2</v>
      </c>
      <c r="AI9" s="17">
        <v>6.6427273512910001E-2</v>
      </c>
      <c r="AJ9" s="17">
        <v>0</v>
      </c>
      <c r="AK9" s="17">
        <v>0.121690483961398</v>
      </c>
      <c r="AL9" s="17"/>
      <c r="AM9" s="17">
        <v>0.12302850217297701</v>
      </c>
      <c r="AN9" s="17">
        <v>6.1793731201908897E-2</v>
      </c>
      <c r="AO9" s="17">
        <v>4.8218133237279998E-2</v>
      </c>
      <c r="AP9" s="17">
        <v>7.5599286074672298E-2</v>
      </c>
      <c r="AQ9" s="17">
        <v>0.17779354422079199</v>
      </c>
      <c r="AR9" s="17"/>
      <c r="AS9" s="17">
        <v>5.44646527303876E-2</v>
      </c>
      <c r="AT9" s="17">
        <v>9.5065033598924001E-2</v>
      </c>
      <c r="AU9" s="17">
        <v>2.0682660249211001E-2</v>
      </c>
      <c r="AV9" s="17">
        <v>8.6061183449206005E-2</v>
      </c>
      <c r="AW9" s="17"/>
      <c r="AX9" s="17">
        <v>6.3899854313241203E-2</v>
      </c>
      <c r="AY9" s="17"/>
      <c r="AZ9" s="17">
        <v>8.1000865350303597E-2</v>
      </c>
      <c r="BA9" s="17">
        <v>7.5649030780125304E-2</v>
      </c>
      <c r="BB9" s="17">
        <v>4.4594878718486497E-2</v>
      </c>
      <c r="BC9" s="17"/>
      <c r="BD9" s="17">
        <v>6.4061570727047407E-2</v>
      </c>
      <c r="BE9" s="17">
        <v>8.6477899545215606E-2</v>
      </c>
    </row>
    <row r="10" spans="2:57" ht="43.5" x14ac:dyDescent="0.35">
      <c r="B10" s="18" t="s">
        <v>439</v>
      </c>
      <c r="C10" s="17">
        <v>9.0176300049095506E-2</v>
      </c>
      <c r="D10" s="17">
        <v>9.9112684143790597E-2</v>
      </c>
      <c r="E10" s="17">
        <v>8.5344756316922205E-2</v>
      </c>
      <c r="F10" s="17"/>
      <c r="G10" s="17">
        <v>0.107866355166007</v>
      </c>
      <c r="H10" s="17">
        <v>0.107827205547674</v>
      </c>
      <c r="I10" s="17">
        <v>0.118873266528376</v>
      </c>
      <c r="J10" s="17">
        <v>5.1354533847067098E-2</v>
      </c>
      <c r="K10" s="17">
        <v>7.1414412423379994E-2</v>
      </c>
      <c r="L10" s="17">
        <v>0</v>
      </c>
      <c r="M10" s="17"/>
      <c r="N10" s="17">
        <v>7.1347613402302307E-2</v>
      </c>
      <c r="O10" s="17">
        <v>0.109669649861899</v>
      </c>
      <c r="P10" s="17">
        <v>0.10895378737320401</v>
      </c>
      <c r="Q10" s="17">
        <v>0.117210008129827</v>
      </c>
      <c r="R10" s="17"/>
      <c r="S10" s="17">
        <v>0.125</v>
      </c>
      <c r="T10" s="17">
        <v>5.7142857142857099E-2</v>
      </c>
      <c r="U10" s="17">
        <v>5.8823529411764698E-2</v>
      </c>
      <c r="V10" s="17">
        <v>9.5238095238095205E-2</v>
      </c>
      <c r="W10" s="17">
        <v>6.7796610169491497E-2</v>
      </c>
      <c r="X10" s="17">
        <v>6.3291139240506306E-2</v>
      </c>
      <c r="Y10" s="17">
        <v>0.157142857142857</v>
      </c>
      <c r="Z10" s="17">
        <v>0.13953488372093001</v>
      </c>
      <c r="AA10" s="17">
        <v>7.7777777777777807E-2</v>
      </c>
      <c r="AB10" s="17"/>
      <c r="AC10" s="17">
        <v>0.10301417552415799</v>
      </c>
      <c r="AD10" s="17">
        <v>8.4019076896888395E-2</v>
      </c>
      <c r="AE10" s="17">
        <v>0.102833398502545</v>
      </c>
      <c r="AF10" s="17"/>
      <c r="AG10" s="17">
        <v>0.105836394870328</v>
      </c>
      <c r="AH10" s="17">
        <v>8.1950796624180006E-2</v>
      </c>
      <c r="AI10" s="17">
        <v>0.13258069251556601</v>
      </c>
      <c r="AJ10" s="17">
        <v>0</v>
      </c>
      <c r="AK10" s="17">
        <v>6.6934119639004599E-2</v>
      </c>
      <c r="AL10" s="17"/>
      <c r="AM10" s="17">
        <v>7.3590268300213896E-2</v>
      </c>
      <c r="AN10" s="17">
        <v>9.1713180872456904E-2</v>
      </c>
      <c r="AO10" s="17">
        <v>7.0983987943478696E-2</v>
      </c>
      <c r="AP10" s="17">
        <v>0.14550648275667299</v>
      </c>
      <c r="AQ10" s="17">
        <v>0</v>
      </c>
      <c r="AR10" s="17"/>
      <c r="AS10" s="17">
        <v>7.3598477123135206E-2</v>
      </c>
      <c r="AT10" s="17">
        <v>8.8075293103037106E-2</v>
      </c>
      <c r="AU10" s="17">
        <v>8.4566594554262603E-2</v>
      </c>
      <c r="AV10" s="17">
        <v>0.13169550887211301</v>
      </c>
      <c r="AW10" s="17"/>
      <c r="AX10" s="17">
        <v>9.3834267232746807E-2</v>
      </c>
      <c r="AY10" s="17"/>
      <c r="AZ10" s="17">
        <v>9.9136061887381999E-2</v>
      </c>
      <c r="BA10" s="17">
        <v>0.124841147524415</v>
      </c>
      <c r="BB10" s="17">
        <v>4.3208206504702897E-2</v>
      </c>
      <c r="BC10" s="17"/>
      <c r="BD10" s="17">
        <v>8.2938041949096999E-2</v>
      </c>
      <c r="BE10" s="17">
        <v>0.11118101195223901</v>
      </c>
    </row>
    <row r="11" spans="2:57" ht="43.5" x14ac:dyDescent="0.35">
      <c r="B11" s="18" t="s">
        <v>440</v>
      </c>
      <c r="C11" s="17">
        <v>0.49006265698585</v>
      </c>
      <c r="D11" s="17">
        <v>0.47105908279756897</v>
      </c>
      <c r="E11" s="17">
        <v>0.50131217348638801</v>
      </c>
      <c r="F11" s="17"/>
      <c r="G11" s="17">
        <v>0.37138269432932702</v>
      </c>
      <c r="H11" s="17">
        <v>0.36111067216141501</v>
      </c>
      <c r="I11" s="17">
        <v>0.48082905642151202</v>
      </c>
      <c r="J11" s="17">
        <v>0.556853077074697</v>
      </c>
      <c r="K11" s="17">
        <v>0.63409809914612603</v>
      </c>
      <c r="L11" s="17">
        <v>0.829366675682226</v>
      </c>
      <c r="M11" s="17"/>
      <c r="N11" s="17">
        <v>0.53822655020638799</v>
      </c>
      <c r="O11" s="17">
        <v>0.44317524873824199</v>
      </c>
      <c r="P11" s="17">
        <v>0.44923505061168101</v>
      </c>
      <c r="Q11" s="17">
        <v>0.41522350694996601</v>
      </c>
      <c r="R11" s="17"/>
      <c r="S11" s="17">
        <v>0.5</v>
      </c>
      <c r="T11" s="17">
        <v>0.45714285714285702</v>
      </c>
      <c r="U11" s="17">
        <v>0.52941176470588203</v>
      </c>
      <c r="V11" s="17">
        <v>0.41269841269841301</v>
      </c>
      <c r="W11" s="17">
        <v>0.45762711864406802</v>
      </c>
      <c r="X11" s="17">
        <v>0.506329113924051</v>
      </c>
      <c r="Y11" s="17">
        <v>0.45714285714285702</v>
      </c>
      <c r="Z11" s="17">
        <v>0.60465116279069797</v>
      </c>
      <c r="AA11" s="17">
        <v>0.54444444444444395</v>
      </c>
      <c r="AB11" s="17"/>
      <c r="AC11" s="17">
        <v>0.54902551016624601</v>
      </c>
      <c r="AD11" s="17">
        <v>0.47559590840298599</v>
      </c>
      <c r="AE11" s="17">
        <v>0.39686939295517598</v>
      </c>
      <c r="AF11" s="17"/>
      <c r="AG11" s="17">
        <v>0.50441584813752605</v>
      </c>
      <c r="AH11" s="17">
        <v>0.49687868731436602</v>
      </c>
      <c r="AI11" s="17">
        <v>0.447848382641579</v>
      </c>
      <c r="AJ11" s="17">
        <v>0.81530516994801805</v>
      </c>
      <c r="AK11" s="17">
        <v>0.48596324262626001</v>
      </c>
      <c r="AL11" s="17"/>
      <c r="AM11" s="17">
        <v>0.59314483137256502</v>
      </c>
      <c r="AN11" s="17">
        <v>0.45343043657260401</v>
      </c>
      <c r="AO11" s="17">
        <v>0.49693492648980903</v>
      </c>
      <c r="AP11" s="17">
        <v>0.427789018416385</v>
      </c>
      <c r="AQ11" s="17">
        <v>0.52555483588015794</v>
      </c>
      <c r="AR11" s="17"/>
      <c r="AS11" s="17">
        <v>0.47561399739412902</v>
      </c>
      <c r="AT11" s="17">
        <v>0.44484471787044999</v>
      </c>
      <c r="AU11" s="17">
        <v>0.57259464783549996</v>
      </c>
      <c r="AV11" s="17">
        <v>0.50385201568840099</v>
      </c>
      <c r="AW11" s="17"/>
      <c r="AX11" s="17">
        <v>0.49443894063923799</v>
      </c>
      <c r="AY11" s="17"/>
      <c r="AZ11" s="17">
        <v>0.43124863437890099</v>
      </c>
      <c r="BA11" s="17">
        <v>0.45840172902905901</v>
      </c>
      <c r="BB11" s="17">
        <v>0.57098712588495304</v>
      </c>
      <c r="BC11" s="17"/>
      <c r="BD11" s="17">
        <v>0.47995877945332899</v>
      </c>
      <c r="BE11" s="17">
        <v>0.48274832760720499</v>
      </c>
    </row>
    <row r="12" spans="2:57" ht="43.5" x14ac:dyDescent="0.35">
      <c r="B12" s="18" t="s">
        <v>441</v>
      </c>
      <c r="C12" s="17">
        <v>0.189192312328233</v>
      </c>
      <c r="D12" s="17">
        <v>0.18776445488917001</v>
      </c>
      <c r="E12" s="17">
        <v>0.18845053934623801</v>
      </c>
      <c r="F12" s="17"/>
      <c r="G12" s="17">
        <v>0.20719199683619199</v>
      </c>
      <c r="H12" s="17">
        <v>0.196708042342495</v>
      </c>
      <c r="I12" s="17">
        <v>0.147012726836942</v>
      </c>
      <c r="J12" s="17">
        <v>0.29113136181389898</v>
      </c>
      <c r="K12" s="17">
        <v>0.163956137285171</v>
      </c>
      <c r="L12" s="17">
        <v>6.1801502773967697E-2</v>
      </c>
      <c r="M12" s="17"/>
      <c r="N12" s="17">
        <v>0.19230182289323999</v>
      </c>
      <c r="O12" s="17">
        <v>0.22190160804265699</v>
      </c>
      <c r="P12" s="17">
        <v>0.18838875902569099</v>
      </c>
      <c r="Q12" s="17">
        <v>0.103301862654725</v>
      </c>
      <c r="R12" s="17"/>
      <c r="S12" s="17">
        <v>0.133333333333333</v>
      </c>
      <c r="T12" s="17">
        <v>0.25714285714285701</v>
      </c>
      <c r="U12" s="17">
        <v>0.14705882352941199</v>
      </c>
      <c r="V12" s="17">
        <v>0.22222222222222199</v>
      </c>
      <c r="W12" s="17">
        <v>0.27118644067796599</v>
      </c>
      <c r="X12" s="17">
        <v>0.151898734177215</v>
      </c>
      <c r="Y12" s="17">
        <v>0.14285714285714299</v>
      </c>
      <c r="Z12" s="17">
        <v>0.186046511627907</v>
      </c>
      <c r="AA12" s="17">
        <v>0.18888888888888899</v>
      </c>
      <c r="AB12" s="17"/>
      <c r="AC12" s="17">
        <v>0.176695726438512</v>
      </c>
      <c r="AD12" s="17">
        <v>0.203990191309074</v>
      </c>
      <c r="AE12" s="17">
        <v>0.15575660902132099</v>
      </c>
      <c r="AF12" s="17"/>
      <c r="AG12" s="17">
        <v>0.21190601272763199</v>
      </c>
      <c r="AH12" s="17">
        <v>0.20960839841757001</v>
      </c>
      <c r="AI12" s="17">
        <v>0.12348458170764499</v>
      </c>
      <c r="AJ12" s="17">
        <v>0</v>
      </c>
      <c r="AK12" s="17">
        <v>0.103974393340074</v>
      </c>
      <c r="AL12" s="17"/>
      <c r="AM12" s="17">
        <v>7.2500872954111201E-2</v>
      </c>
      <c r="AN12" s="17">
        <v>0.24138021956209901</v>
      </c>
      <c r="AO12" s="17">
        <v>0.19591009044849</v>
      </c>
      <c r="AP12" s="17">
        <v>0.193011819728135</v>
      </c>
      <c r="AQ12" s="17">
        <v>8.5453988994604005E-2</v>
      </c>
      <c r="AR12" s="17"/>
      <c r="AS12" s="17">
        <v>0.187066934073646</v>
      </c>
      <c r="AT12" s="17">
        <v>0.20903281534735901</v>
      </c>
      <c r="AU12" s="17">
        <v>0.17042815718823301</v>
      </c>
      <c r="AV12" s="17">
        <v>0.17316191641515699</v>
      </c>
      <c r="AW12" s="17"/>
      <c r="AX12" s="17">
        <v>0.198258757529236</v>
      </c>
      <c r="AY12" s="17"/>
      <c r="AZ12" s="17">
        <v>0.170164273859016</v>
      </c>
      <c r="BA12" s="17">
        <v>0.19525138338409101</v>
      </c>
      <c r="BB12" s="17">
        <v>0.21385087668257699</v>
      </c>
      <c r="BC12" s="17"/>
      <c r="BD12" s="17">
        <v>0.18329623816870999</v>
      </c>
      <c r="BE12" s="17">
        <v>0.18590345586924001</v>
      </c>
    </row>
    <row r="13" spans="2:57" ht="43.5" x14ac:dyDescent="0.35">
      <c r="B13" s="18" t="s">
        <v>442</v>
      </c>
      <c r="C13" s="17">
        <v>0.105084684996789</v>
      </c>
      <c r="D13" s="17">
        <v>0.126559521705815</v>
      </c>
      <c r="E13" s="17">
        <v>9.2949297313423704E-2</v>
      </c>
      <c r="F13" s="17"/>
      <c r="G13" s="17">
        <v>0.12510783071249401</v>
      </c>
      <c r="H13" s="17">
        <v>0.17225048097586201</v>
      </c>
      <c r="I13" s="17">
        <v>0.109090705780704</v>
      </c>
      <c r="J13" s="17">
        <v>4.2148709095461402E-2</v>
      </c>
      <c r="K13" s="17">
        <v>5.8498975875419801E-2</v>
      </c>
      <c r="L13" s="17">
        <v>2.6236487026684401E-2</v>
      </c>
      <c r="M13" s="17"/>
      <c r="N13" s="17">
        <v>0.106151287498568</v>
      </c>
      <c r="O13" s="17">
        <v>9.8963988127787395E-2</v>
      </c>
      <c r="P13" s="17">
        <v>0.106954043661572</v>
      </c>
      <c r="Q13" s="17">
        <v>0.10580525429714201</v>
      </c>
      <c r="R13" s="17"/>
      <c r="S13" s="17">
        <v>0.1</v>
      </c>
      <c r="T13" s="17">
        <v>9.5238095238095205E-2</v>
      </c>
      <c r="U13" s="17">
        <v>0.14705882352941199</v>
      </c>
      <c r="V13" s="17">
        <v>0.11111111111111099</v>
      </c>
      <c r="W13" s="17">
        <v>6.7796610169491497E-2</v>
      </c>
      <c r="X13" s="17">
        <v>0.151898734177215</v>
      </c>
      <c r="Y13" s="17">
        <v>0.1</v>
      </c>
      <c r="Z13" s="17">
        <v>6.9767441860465101E-2</v>
      </c>
      <c r="AA13" s="17">
        <v>8.8888888888888906E-2</v>
      </c>
      <c r="AB13" s="17"/>
      <c r="AC13" s="17">
        <v>5.7168916557860001E-2</v>
      </c>
      <c r="AD13" s="17">
        <v>0.12833043999688801</v>
      </c>
      <c r="AE13" s="17">
        <v>0.134752274800544</v>
      </c>
      <c r="AF13" s="17"/>
      <c r="AG13" s="17">
        <v>7.4871517407038998E-2</v>
      </c>
      <c r="AH13" s="17">
        <v>0.112595368290322</v>
      </c>
      <c r="AI13" s="17">
        <v>0.17282684672792101</v>
      </c>
      <c r="AJ13" s="17">
        <v>0.18469483005198201</v>
      </c>
      <c r="AK13" s="17">
        <v>8.5684052996409604E-2</v>
      </c>
      <c r="AL13" s="17"/>
      <c r="AM13" s="17">
        <v>5.1357766302466502E-2</v>
      </c>
      <c r="AN13" s="17">
        <v>8.3861195583214795E-2</v>
      </c>
      <c r="AO13" s="17">
        <v>0.118739879690135</v>
      </c>
      <c r="AP13" s="17">
        <v>0.1249373617519</v>
      </c>
      <c r="AQ13" s="17">
        <v>0.21119763090444599</v>
      </c>
      <c r="AR13" s="17"/>
      <c r="AS13" s="17">
        <v>0.117225322299992</v>
      </c>
      <c r="AT13" s="17">
        <v>0.126075210873421</v>
      </c>
      <c r="AU13" s="17">
        <v>5.5473709983882499E-2</v>
      </c>
      <c r="AV13" s="17">
        <v>0.105229375575124</v>
      </c>
      <c r="AW13" s="17"/>
      <c r="AX13" s="17">
        <v>9.9979320781193204E-2</v>
      </c>
      <c r="AY13" s="17"/>
      <c r="AZ13" s="17">
        <v>0.12858720213597999</v>
      </c>
      <c r="BA13" s="17">
        <v>0.120465759368971</v>
      </c>
      <c r="BB13" s="17">
        <v>6.8244063423676601E-2</v>
      </c>
      <c r="BC13" s="17"/>
      <c r="BD13" s="17">
        <v>0.11777539153469101</v>
      </c>
      <c r="BE13" s="17">
        <v>0.107427129625128</v>
      </c>
    </row>
    <row r="14" spans="2:57" x14ac:dyDescent="0.35">
      <c r="B14" s="18" t="s">
        <v>443</v>
      </c>
      <c r="C14" s="19">
        <v>5.8898914658218997E-2</v>
      </c>
      <c r="D14" s="19">
        <v>4.2958197114109802E-2</v>
      </c>
      <c r="E14" s="19">
        <v>6.8550685448299703E-2</v>
      </c>
      <c r="F14" s="19"/>
      <c r="G14" s="19">
        <v>7.4650024621429403E-2</v>
      </c>
      <c r="H14" s="19">
        <v>4.92596741258075E-2</v>
      </c>
      <c r="I14" s="19">
        <v>6.8064233210142405E-2</v>
      </c>
      <c r="J14" s="19">
        <v>4.1568136905075603E-2</v>
      </c>
      <c r="K14" s="19">
        <v>7.2032375269903304E-2</v>
      </c>
      <c r="L14" s="19">
        <v>5.5298441887011697E-2</v>
      </c>
      <c r="M14" s="19"/>
      <c r="N14" s="19">
        <v>3.4222782181974103E-2</v>
      </c>
      <c r="O14" s="19">
        <v>6.2565917920125405E-2</v>
      </c>
      <c r="P14" s="19">
        <v>7.4410927585375597E-2</v>
      </c>
      <c r="Q14" s="19">
        <v>0.14175454376506</v>
      </c>
      <c r="R14" s="19"/>
      <c r="S14" s="19">
        <v>0.05</v>
      </c>
      <c r="T14" s="19">
        <v>6.6666666666666693E-2</v>
      </c>
      <c r="U14" s="19">
        <v>5.8823529411764698E-2</v>
      </c>
      <c r="V14" s="19">
        <v>7.9365079365079402E-2</v>
      </c>
      <c r="W14" s="19">
        <v>6.7796610169491497E-2</v>
      </c>
      <c r="X14" s="19">
        <v>5.0632911392405097E-2</v>
      </c>
      <c r="Y14" s="19">
        <v>5.7142857142857099E-2</v>
      </c>
      <c r="Z14" s="19">
        <v>0</v>
      </c>
      <c r="AA14" s="19">
        <v>6.6666666666666693E-2</v>
      </c>
      <c r="AB14" s="19"/>
      <c r="AC14" s="19">
        <v>5.6363271527806597E-2</v>
      </c>
      <c r="AD14" s="19">
        <v>4.8010700508199403E-2</v>
      </c>
      <c r="AE14" s="19">
        <v>0.121388342529316</v>
      </c>
      <c r="AF14" s="19"/>
      <c r="AG14" s="19">
        <v>4.90984525201845E-2</v>
      </c>
      <c r="AH14" s="19">
        <v>4.4503141992369197E-2</v>
      </c>
      <c r="AI14" s="19">
        <v>5.6832222894378601E-2</v>
      </c>
      <c r="AJ14" s="19">
        <v>0</v>
      </c>
      <c r="AK14" s="19">
        <v>0.135753707436854</v>
      </c>
      <c r="AL14" s="19"/>
      <c r="AM14" s="19">
        <v>8.6377758897666704E-2</v>
      </c>
      <c r="AN14" s="19">
        <v>6.7821236207716504E-2</v>
      </c>
      <c r="AO14" s="19">
        <v>6.9212982190807903E-2</v>
      </c>
      <c r="AP14" s="19">
        <v>3.3156031272233898E-2</v>
      </c>
      <c r="AQ14" s="19">
        <v>0</v>
      </c>
      <c r="AR14" s="19"/>
      <c r="AS14" s="19">
        <v>9.2030616378710198E-2</v>
      </c>
      <c r="AT14" s="19">
        <v>3.6906929206809699E-2</v>
      </c>
      <c r="AU14" s="19">
        <v>9.6254230188911605E-2</v>
      </c>
      <c r="AV14" s="19">
        <v>0</v>
      </c>
      <c r="AW14" s="19"/>
      <c r="AX14" s="19">
        <v>4.9588859504344399E-2</v>
      </c>
      <c r="AY14" s="19"/>
      <c r="AZ14" s="19">
        <v>8.9862962388417802E-2</v>
      </c>
      <c r="BA14" s="19">
        <v>2.5390949913339102E-2</v>
      </c>
      <c r="BB14" s="19">
        <v>5.9114848785604503E-2</v>
      </c>
      <c r="BC14" s="19"/>
      <c r="BD14" s="19">
        <v>7.1969978167126303E-2</v>
      </c>
      <c r="BE14" s="19">
        <v>2.62621754009735E-2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E19"/>
  <sheetViews>
    <sheetView showGridLines="0" workbookViewId="0">
      <pane xSplit="2" topLeftCell="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438</v>
      </c>
      <c r="C9" s="17">
        <v>0.14280186643678999</v>
      </c>
      <c r="D9" s="17">
        <v>0.16437681890879299</v>
      </c>
      <c r="E9" s="17">
        <v>0.13078494208521599</v>
      </c>
      <c r="F9" s="17"/>
      <c r="G9" s="17">
        <v>0.168623225878998</v>
      </c>
      <c r="H9" s="17">
        <v>0.149468135423166</v>
      </c>
      <c r="I9" s="17">
        <v>0.124542333010197</v>
      </c>
      <c r="J9" s="17">
        <v>0.204680147013</v>
      </c>
      <c r="K9" s="17">
        <v>0.10257814528787999</v>
      </c>
      <c r="L9" s="17">
        <v>5.6358847490437E-2</v>
      </c>
      <c r="M9" s="17"/>
      <c r="N9" s="17">
        <v>0.12819990673899401</v>
      </c>
      <c r="O9" s="17">
        <v>0.15403253767176001</v>
      </c>
      <c r="P9" s="17">
        <v>0.121988163391289</v>
      </c>
      <c r="Q9" s="17">
        <v>0.21759534653576301</v>
      </c>
      <c r="R9" s="17"/>
      <c r="S9" s="17">
        <v>0.125</v>
      </c>
      <c r="T9" s="17">
        <v>0.104761904761905</v>
      </c>
      <c r="U9" s="17">
        <v>0.20588235294117599</v>
      </c>
      <c r="V9" s="17">
        <v>0.14285714285714299</v>
      </c>
      <c r="W9" s="17">
        <v>0.22033898305084701</v>
      </c>
      <c r="X9" s="17">
        <v>0.177215189873418</v>
      </c>
      <c r="Y9" s="17">
        <v>8.5714285714285701E-2</v>
      </c>
      <c r="Z9" s="17">
        <v>9.3023255813953501E-2</v>
      </c>
      <c r="AA9" s="17">
        <v>0.14444444444444399</v>
      </c>
      <c r="AB9" s="17"/>
      <c r="AC9" s="17">
        <v>0.13903905079939899</v>
      </c>
      <c r="AD9" s="17">
        <v>0.14440902021879601</v>
      </c>
      <c r="AE9" s="17">
        <v>0.139861427448426</v>
      </c>
      <c r="AF9" s="17"/>
      <c r="AG9" s="17">
        <v>0.16045756269328099</v>
      </c>
      <c r="AH9" s="17">
        <v>0.12997789292297199</v>
      </c>
      <c r="AI9" s="17">
        <v>0.106224183469705</v>
      </c>
      <c r="AJ9" s="17">
        <v>0</v>
      </c>
      <c r="AK9" s="17">
        <v>0.16533558023096301</v>
      </c>
      <c r="AL9" s="17"/>
      <c r="AM9" s="17">
        <v>0.121732107269285</v>
      </c>
      <c r="AN9" s="17">
        <v>0.17635253917448601</v>
      </c>
      <c r="AO9" s="17">
        <v>0.104445052121346</v>
      </c>
      <c r="AP9" s="17">
        <v>0.171443856974095</v>
      </c>
      <c r="AQ9" s="17">
        <v>0.21522915860764499</v>
      </c>
      <c r="AR9" s="17"/>
      <c r="AS9" s="17">
        <v>0.151055211475288</v>
      </c>
      <c r="AT9" s="17">
        <v>0.14858246264487199</v>
      </c>
      <c r="AU9" s="17">
        <v>0.123785518845879</v>
      </c>
      <c r="AV9" s="17">
        <v>0.14189968097675601</v>
      </c>
      <c r="AW9" s="17"/>
      <c r="AX9" s="17">
        <v>0.12728426255882799</v>
      </c>
      <c r="AY9" s="17"/>
      <c r="AZ9" s="17">
        <v>0.135493897684274</v>
      </c>
      <c r="BA9" s="17">
        <v>0.14524138223834401</v>
      </c>
      <c r="BB9" s="17">
        <v>0.14696200249161601</v>
      </c>
      <c r="BC9" s="17"/>
      <c r="BD9" s="17">
        <v>0.157180803284826</v>
      </c>
      <c r="BE9" s="17">
        <v>0.12354740086399101</v>
      </c>
    </row>
    <row r="10" spans="2:57" ht="43.5" x14ac:dyDescent="0.35">
      <c r="B10" s="18" t="s">
        <v>439</v>
      </c>
      <c r="C10" s="17">
        <v>0.31078890989054497</v>
      </c>
      <c r="D10" s="17">
        <v>0.281198930486937</v>
      </c>
      <c r="E10" s="17">
        <v>0.32495036519156001</v>
      </c>
      <c r="F10" s="17"/>
      <c r="G10" s="17">
        <v>0.32649599954319902</v>
      </c>
      <c r="H10" s="17">
        <v>0.32053260666278199</v>
      </c>
      <c r="I10" s="17">
        <v>0.28908668076975202</v>
      </c>
      <c r="J10" s="17">
        <v>0.33575831279857599</v>
      </c>
      <c r="K10" s="17">
        <v>0.34557629912445698</v>
      </c>
      <c r="L10" s="17">
        <v>0.16532251130617401</v>
      </c>
      <c r="M10" s="17"/>
      <c r="N10" s="17">
        <v>0.31380682987129199</v>
      </c>
      <c r="O10" s="17">
        <v>0.344905620975685</v>
      </c>
      <c r="P10" s="17">
        <v>0.26994283893693899</v>
      </c>
      <c r="Q10" s="17">
        <v>0.28980552096233497</v>
      </c>
      <c r="R10" s="17"/>
      <c r="S10" s="17">
        <v>0.33333333333333298</v>
      </c>
      <c r="T10" s="17">
        <v>0.36190476190476201</v>
      </c>
      <c r="U10" s="17">
        <v>0.17647058823529399</v>
      </c>
      <c r="V10" s="17">
        <v>0.317460317460317</v>
      </c>
      <c r="W10" s="17">
        <v>0.338983050847458</v>
      </c>
      <c r="X10" s="17">
        <v>0.240506329113924</v>
      </c>
      <c r="Y10" s="17">
        <v>0.38571428571428601</v>
      </c>
      <c r="Z10" s="17">
        <v>0.25581395348837199</v>
      </c>
      <c r="AA10" s="17">
        <v>0.32222222222222202</v>
      </c>
      <c r="AB10" s="17"/>
      <c r="AC10" s="17">
        <v>0.304188169360464</v>
      </c>
      <c r="AD10" s="17">
        <v>0.30706266379096703</v>
      </c>
      <c r="AE10" s="17">
        <v>0.30745495128621497</v>
      </c>
      <c r="AF10" s="17"/>
      <c r="AG10" s="17">
        <v>0.28337879334884802</v>
      </c>
      <c r="AH10" s="17">
        <v>0.34252705493864999</v>
      </c>
      <c r="AI10" s="17">
        <v>0.39907108320996199</v>
      </c>
      <c r="AJ10" s="17">
        <v>0</v>
      </c>
      <c r="AK10" s="17">
        <v>0.22122257995863301</v>
      </c>
      <c r="AL10" s="17"/>
      <c r="AM10" s="17">
        <v>0.172564885644623</v>
      </c>
      <c r="AN10" s="17">
        <v>0.25596875514477702</v>
      </c>
      <c r="AO10" s="17">
        <v>0.33956310440231802</v>
      </c>
      <c r="AP10" s="17">
        <v>0.382844862580138</v>
      </c>
      <c r="AQ10" s="17">
        <v>0.23315505857365701</v>
      </c>
      <c r="AR10" s="17"/>
      <c r="AS10" s="17">
        <v>0.33519088656698798</v>
      </c>
      <c r="AT10" s="17">
        <v>0.315221658237544</v>
      </c>
      <c r="AU10" s="17">
        <v>0.30713977419945698</v>
      </c>
      <c r="AV10" s="17">
        <v>0.26336496149869298</v>
      </c>
      <c r="AW10" s="17"/>
      <c r="AX10" s="17">
        <v>0.31535928509636801</v>
      </c>
      <c r="AY10" s="17"/>
      <c r="AZ10" s="17">
        <v>0.31864442472361898</v>
      </c>
      <c r="BA10" s="17">
        <v>0.310466533762779</v>
      </c>
      <c r="BB10" s="17">
        <v>0.30888934062170498</v>
      </c>
      <c r="BC10" s="17"/>
      <c r="BD10" s="17">
        <v>0.327938783283031</v>
      </c>
      <c r="BE10" s="17">
        <v>0.31312311097874801</v>
      </c>
    </row>
    <row r="11" spans="2:57" ht="43.5" x14ac:dyDescent="0.35">
      <c r="B11" s="18" t="s">
        <v>440</v>
      </c>
      <c r="C11" s="17">
        <v>0.39905156766677002</v>
      </c>
      <c r="D11" s="17">
        <v>0.40843799315792301</v>
      </c>
      <c r="E11" s="17">
        <v>0.39540764928038302</v>
      </c>
      <c r="F11" s="17"/>
      <c r="G11" s="17">
        <v>0.25067514638302002</v>
      </c>
      <c r="H11" s="17">
        <v>0.31014673867414599</v>
      </c>
      <c r="I11" s="17">
        <v>0.45586158500408602</v>
      </c>
      <c r="J11" s="17">
        <v>0.40892399159496901</v>
      </c>
      <c r="K11" s="17">
        <v>0.44900701988279701</v>
      </c>
      <c r="L11" s="17">
        <v>0.69602128446156697</v>
      </c>
      <c r="M11" s="17"/>
      <c r="N11" s="17">
        <v>0.45664723991495798</v>
      </c>
      <c r="O11" s="17">
        <v>0.35070675673364599</v>
      </c>
      <c r="P11" s="17">
        <v>0.365456994123246</v>
      </c>
      <c r="Q11" s="17">
        <v>0.26142703373810999</v>
      </c>
      <c r="R11" s="17"/>
      <c r="S11" s="17">
        <v>0.391666666666667</v>
      </c>
      <c r="T11" s="17">
        <v>0.39047619047618998</v>
      </c>
      <c r="U11" s="17">
        <v>0.41176470588235298</v>
      </c>
      <c r="V11" s="17">
        <v>0.38095238095238099</v>
      </c>
      <c r="W11" s="17">
        <v>0.322033898305085</v>
      </c>
      <c r="X11" s="17">
        <v>0.417721518987342</v>
      </c>
      <c r="Y11" s="17">
        <v>0.4</v>
      </c>
      <c r="Z11" s="17">
        <v>0.55813953488372103</v>
      </c>
      <c r="AA11" s="17">
        <v>0.4</v>
      </c>
      <c r="AB11" s="17"/>
      <c r="AC11" s="17">
        <v>0.43826857138506298</v>
      </c>
      <c r="AD11" s="17">
        <v>0.39904597426196298</v>
      </c>
      <c r="AE11" s="17">
        <v>0.33720788268915203</v>
      </c>
      <c r="AF11" s="17"/>
      <c r="AG11" s="17">
        <v>0.45654090649611301</v>
      </c>
      <c r="AH11" s="17">
        <v>0.383094896826845</v>
      </c>
      <c r="AI11" s="17">
        <v>0.31060537957203999</v>
      </c>
      <c r="AJ11" s="17">
        <v>0.61166728040352503</v>
      </c>
      <c r="AK11" s="17">
        <v>0.37513961417858099</v>
      </c>
      <c r="AL11" s="17"/>
      <c r="AM11" s="17">
        <v>0.45839154398467502</v>
      </c>
      <c r="AN11" s="17">
        <v>0.41901960461377402</v>
      </c>
      <c r="AO11" s="17">
        <v>0.40887530379724801</v>
      </c>
      <c r="AP11" s="17">
        <v>0.31527510410454901</v>
      </c>
      <c r="AQ11" s="17">
        <v>0.47300099260630701</v>
      </c>
      <c r="AR11" s="17"/>
      <c r="AS11" s="17">
        <v>0.36457392565474001</v>
      </c>
      <c r="AT11" s="17">
        <v>0.373682335265278</v>
      </c>
      <c r="AU11" s="17">
        <v>0.42524826692923801</v>
      </c>
      <c r="AV11" s="17">
        <v>0.48084287246583901</v>
      </c>
      <c r="AW11" s="17"/>
      <c r="AX11" s="17">
        <v>0.411957884910223</v>
      </c>
      <c r="AY11" s="17"/>
      <c r="AZ11" s="17">
        <v>0.35632032144087</v>
      </c>
      <c r="BA11" s="17">
        <v>0.399803813532634</v>
      </c>
      <c r="BB11" s="17">
        <v>0.43654348745674498</v>
      </c>
      <c r="BC11" s="17"/>
      <c r="BD11" s="17">
        <v>0.36978919313214198</v>
      </c>
      <c r="BE11" s="17">
        <v>0.408306167102228</v>
      </c>
    </row>
    <row r="12" spans="2:57" ht="43.5" x14ac:dyDescent="0.35">
      <c r="B12" s="18" t="s">
        <v>441</v>
      </c>
      <c r="C12" s="17">
        <v>6.1567507351174902E-2</v>
      </c>
      <c r="D12" s="17">
        <v>7.6739804268434297E-2</v>
      </c>
      <c r="E12" s="17">
        <v>5.2934069327106599E-2</v>
      </c>
      <c r="F12" s="17"/>
      <c r="G12" s="17">
        <v>0.15371819746169599</v>
      </c>
      <c r="H12" s="17">
        <v>0.126455982809377</v>
      </c>
      <c r="I12" s="17">
        <v>3.8763003978804299E-2</v>
      </c>
      <c r="J12" s="17">
        <v>0</v>
      </c>
      <c r="K12" s="17">
        <v>9.3134903640582807E-3</v>
      </c>
      <c r="L12" s="17">
        <v>0</v>
      </c>
      <c r="M12" s="17"/>
      <c r="N12" s="17">
        <v>3.2232105491111197E-2</v>
      </c>
      <c r="O12" s="17">
        <v>5.4473043864181198E-2</v>
      </c>
      <c r="P12" s="17">
        <v>0.14935349148101801</v>
      </c>
      <c r="Q12" s="17">
        <v>0.10711245278227199</v>
      </c>
      <c r="R12" s="17"/>
      <c r="S12" s="17">
        <v>7.4999999999999997E-2</v>
      </c>
      <c r="T12" s="17">
        <v>6.6666666666666693E-2</v>
      </c>
      <c r="U12" s="17">
        <v>8.8235294117647106E-2</v>
      </c>
      <c r="V12" s="17">
        <v>7.9365079365079402E-2</v>
      </c>
      <c r="W12" s="17">
        <v>1.6949152542372899E-2</v>
      </c>
      <c r="X12" s="17">
        <v>6.3291139240506306E-2</v>
      </c>
      <c r="Y12" s="17">
        <v>4.2857142857142899E-2</v>
      </c>
      <c r="Z12" s="17">
        <v>9.3023255813953501E-2</v>
      </c>
      <c r="AA12" s="17">
        <v>3.3333333333333298E-2</v>
      </c>
      <c r="AB12" s="17"/>
      <c r="AC12" s="17">
        <v>5.29648453235642E-2</v>
      </c>
      <c r="AD12" s="17">
        <v>5.62593698844263E-2</v>
      </c>
      <c r="AE12" s="17">
        <v>0.114302330775556</v>
      </c>
      <c r="AF12" s="17"/>
      <c r="AG12" s="17">
        <v>4.64138710389356E-2</v>
      </c>
      <c r="AH12" s="17">
        <v>7.3104180716715095E-2</v>
      </c>
      <c r="AI12" s="17">
        <v>4.04678925175311E-2</v>
      </c>
      <c r="AJ12" s="17">
        <v>0.18469483005198201</v>
      </c>
      <c r="AK12" s="17">
        <v>3.9490083104702201E-2</v>
      </c>
      <c r="AL12" s="17"/>
      <c r="AM12" s="17">
        <v>0.12179538320116599</v>
      </c>
      <c r="AN12" s="17">
        <v>4.9918842995083701E-2</v>
      </c>
      <c r="AO12" s="17">
        <v>5.4830804883444502E-2</v>
      </c>
      <c r="AP12" s="17">
        <v>6.11661698662204E-2</v>
      </c>
      <c r="AQ12" s="17">
        <v>7.8614790212390595E-2</v>
      </c>
      <c r="AR12" s="17"/>
      <c r="AS12" s="17">
        <v>3.7229978773340902E-2</v>
      </c>
      <c r="AT12" s="17">
        <v>8.3240348136769296E-2</v>
      </c>
      <c r="AU12" s="17">
        <v>5.3304703552186097E-2</v>
      </c>
      <c r="AV12" s="17">
        <v>6.4903487336491997E-2</v>
      </c>
      <c r="AW12" s="17"/>
      <c r="AX12" s="17">
        <v>5.9991771937058201E-2</v>
      </c>
      <c r="AY12" s="17"/>
      <c r="AZ12" s="17">
        <v>7.0085653549673693E-2</v>
      </c>
      <c r="BA12" s="17">
        <v>8.4223400466744106E-2</v>
      </c>
      <c r="BB12" s="17">
        <v>2.82767183878322E-2</v>
      </c>
      <c r="BC12" s="17"/>
      <c r="BD12" s="17">
        <v>4.0517174478703101E-2</v>
      </c>
      <c r="BE12" s="17">
        <v>9.4217838740351903E-2</v>
      </c>
    </row>
    <row r="13" spans="2:57" ht="43.5" x14ac:dyDescent="0.35">
      <c r="B13" s="18" t="s">
        <v>442</v>
      </c>
      <c r="C13" s="17">
        <v>2.7364724268948301E-2</v>
      </c>
      <c r="D13" s="17">
        <v>1.9123260893611001E-2</v>
      </c>
      <c r="E13" s="17">
        <v>3.2340245772857497E-2</v>
      </c>
      <c r="F13" s="17"/>
      <c r="G13" s="17">
        <v>4.3258927202974702E-2</v>
      </c>
      <c r="H13" s="17">
        <v>4.5293238020572897E-2</v>
      </c>
      <c r="I13" s="17">
        <v>2.9068927601894699E-2</v>
      </c>
      <c r="J13" s="17">
        <v>0</v>
      </c>
      <c r="K13" s="17">
        <v>2.1492670070903701E-2</v>
      </c>
      <c r="L13" s="17">
        <v>0</v>
      </c>
      <c r="M13" s="17"/>
      <c r="N13" s="17">
        <v>3.2042201370771399E-2</v>
      </c>
      <c r="O13" s="17">
        <v>2.6924574016920801E-2</v>
      </c>
      <c r="P13" s="17">
        <v>2.1263941467021399E-2</v>
      </c>
      <c r="Q13" s="17">
        <v>1.49401521257943E-2</v>
      </c>
      <c r="R13" s="17"/>
      <c r="S13" s="17">
        <v>3.3333333333333298E-2</v>
      </c>
      <c r="T13" s="17">
        <v>0</v>
      </c>
      <c r="U13" s="17">
        <v>5.8823529411764698E-2</v>
      </c>
      <c r="V13" s="17">
        <v>3.17460317460318E-2</v>
      </c>
      <c r="W13" s="17">
        <v>3.3898305084745797E-2</v>
      </c>
      <c r="X13" s="17">
        <v>3.7974683544303799E-2</v>
      </c>
      <c r="Y13" s="17">
        <v>2.8571428571428598E-2</v>
      </c>
      <c r="Z13" s="17">
        <v>0</v>
      </c>
      <c r="AA13" s="17">
        <v>2.2222222222222199E-2</v>
      </c>
      <c r="AB13" s="17"/>
      <c r="AC13" s="17">
        <v>4.5880458018513403E-3</v>
      </c>
      <c r="AD13" s="17">
        <v>4.2043477795955402E-2</v>
      </c>
      <c r="AE13" s="17">
        <v>1.17322290414048E-2</v>
      </c>
      <c r="AF13" s="17"/>
      <c r="AG13" s="17">
        <v>0</v>
      </c>
      <c r="AH13" s="17">
        <v>2.6792832602448999E-2</v>
      </c>
      <c r="AI13" s="17">
        <v>0.10511706224448999</v>
      </c>
      <c r="AJ13" s="17">
        <v>0</v>
      </c>
      <c r="AK13" s="17">
        <v>6.3058435090267206E-2</v>
      </c>
      <c r="AL13" s="17"/>
      <c r="AM13" s="17">
        <v>2.0733653361310798E-2</v>
      </c>
      <c r="AN13" s="17">
        <v>2.3255561413135301E-2</v>
      </c>
      <c r="AO13" s="17">
        <v>2.73442592300547E-2</v>
      </c>
      <c r="AP13" s="17">
        <v>4.2769118245588197E-2</v>
      </c>
      <c r="AQ13" s="17">
        <v>0</v>
      </c>
      <c r="AR13" s="17"/>
      <c r="AS13" s="17">
        <v>2.1064856220323998E-2</v>
      </c>
      <c r="AT13" s="17">
        <v>3.9197541215262401E-2</v>
      </c>
      <c r="AU13" s="17">
        <v>6.6794460991525199E-3</v>
      </c>
      <c r="AV13" s="17">
        <v>3.9924007913277798E-2</v>
      </c>
      <c r="AW13" s="17"/>
      <c r="AX13" s="17">
        <v>3.08016145811249E-2</v>
      </c>
      <c r="AY13" s="17"/>
      <c r="AZ13" s="17">
        <v>3.9779503853984301E-2</v>
      </c>
      <c r="BA13" s="17">
        <v>3.2228800580953898E-2</v>
      </c>
      <c r="BB13" s="17">
        <v>1.0147067268202199E-2</v>
      </c>
      <c r="BC13" s="17"/>
      <c r="BD13" s="17">
        <v>3.33202082312909E-2</v>
      </c>
      <c r="BE13" s="17">
        <v>2.8934357365609301E-2</v>
      </c>
    </row>
    <row r="14" spans="2:57" x14ac:dyDescent="0.35">
      <c r="B14" s="18" t="s">
        <v>443</v>
      </c>
      <c r="C14" s="19">
        <v>5.8425424385771203E-2</v>
      </c>
      <c r="D14" s="19">
        <v>5.0123192284301399E-2</v>
      </c>
      <c r="E14" s="19">
        <v>6.3582728342876996E-2</v>
      </c>
      <c r="F14" s="19"/>
      <c r="G14" s="19">
        <v>5.7228503530111101E-2</v>
      </c>
      <c r="H14" s="19">
        <v>4.8103298409955503E-2</v>
      </c>
      <c r="I14" s="19">
        <v>6.26774696352662E-2</v>
      </c>
      <c r="J14" s="19">
        <v>5.0637548593455699E-2</v>
      </c>
      <c r="K14" s="19">
        <v>7.2032375269903304E-2</v>
      </c>
      <c r="L14" s="19">
        <v>8.2297356741821995E-2</v>
      </c>
      <c r="M14" s="19"/>
      <c r="N14" s="19">
        <v>3.7071716612873701E-2</v>
      </c>
      <c r="O14" s="19">
        <v>6.8957466737807005E-2</v>
      </c>
      <c r="P14" s="19">
        <v>7.1994570600486807E-2</v>
      </c>
      <c r="Q14" s="19">
        <v>0.109119493855726</v>
      </c>
      <c r="R14" s="19"/>
      <c r="S14" s="19">
        <v>4.1666666666666699E-2</v>
      </c>
      <c r="T14" s="19">
        <v>7.6190476190476197E-2</v>
      </c>
      <c r="U14" s="19">
        <v>5.8823529411764698E-2</v>
      </c>
      <c r="V14" s="19">
        <v>4.7619047619047603E-2</v>
      </c>
      <c r="W14" s="19">
        <v>6.7796610169491497E-2</v>
      </c>
      <c r="X14" s="19">
        <v>6.3291139240506306E-2</v>
      </c>
      <c r="Y14" s="19">
        <v>5.7142857142857099E-2</v>
      </c>
      <c r="Z14" s="19">
        <v>0</v>
      </c>
      <c r="AA14" s="19">
        <v>7.7777777777777807E-2</v>
      </c>
      <c r="AB14" s="19"/>
      <c r="AC14" s="19">
        <v>6.0951317329657903E-2</v>
      </c>
      <c r="AD14" s="19">
        <v>5.11794940478928E-2</v>
      </c>
      <c r="AE14" s="19">
        <v>8.9441178759245593E-2</v>
      </c>
      <c r="AF14" s="19"/>
      <c r="AG14" s="19">
        <v>5.32088664228225E-2</v>
      </c>
      <c r="AH14" s="19">
        <v>4.4503141992369197E-2</v>
      </c>
      <c r="AI14" s="19">
        <v>3.8514398986273103E-2</v>
      </c>
      <c r="AJ14" s="19">
        <v>0.20363788954449299</v>
      </c>
      <c r="AK14" s="19">
        <v>0.135753707436854</v>
      </c>
      <c r="AL14" s="19"/>
      <c r="AM14" s="19">
        <v>0.10478242653894</v>
      </c>
      <c r="AN14" s="19">
        <v>7.5484696658744396E-2</v>
      </c>
      <c r="AO14" s="19">
        <v>6.4941475565588505E-2</v>
      </c>
      <c r="AP14" s="19">
        <v>2.6500888229409599E-2</v>
      </c>
      <c r="AQ14" s="19">
        <v>0</v>
      </c>
      <c r="AR14" s="19"/>
      <c r="AS14" s="19">
        <v>9.0885141309318906E-2</v>
      </c>
      <c r="AT14" s="19">
        <v>4.0075654500275198E-2</v>
      </c>
      <c r="AU14" s="19">
        <v>8.3842290374087095E-2</v>
      </c>
      <c r="AV14" s="19">
        <v>9.0649898089423808E-3</v>
      </c>
      <c r="AW14" s="19"/>
      <c r="AX14" s="19">
        <v>5.4605180916397003E-2</v>
      </c>
      <c r="AY14" s="19"/>
      <c r="AZ14" s="19">
        <v>7.9676198747578406E-2</v>
      </c>
      <c r="BA14" s="19">
        <v>2.8036069418544599E-2</v>
      </c>
      <c r="BB14" s="19">
        <v>6.9181383773900304E-2</v>
      </c>
      <c r="BC14" s="19"/>
      <c r="BD14" s="19">
        <v>7.1253837590007196E-2</v>
      </c>
      <c r="BE14" s="19">
        <v>3.18711249490716E-2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E23"/>
  <sheetViews>
    <sheetView showGridLines="0" topLeftCell="A15" workbookViewId="0">
      <pane xSplit="2" topLeftCell="C1" activePane="topRight" state="frozen"/>
      <selection pane="topRight" activeCell="F17" sqref="F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323</v>
      </c>
      <c r="D7" s="10">
        <v>123</v>
      </c>
      <c r="E7" s="10">
        <v>200</v>
      </c>
      <c r="F7" s="10"/>
      <c r="G7" s="10">
        <v>34</v>
      </c>
      <c r="H7" s="10">
        <v>93</v>
      </c>
      <c r="I7" s="10">
        <v>81</v>
      </c>
      <c r="J7" s="10">
        <v>55</v>
      </c>
      <c r="K7" s="10">
        <v>45</v>
      </c>
      <c r="L7" s="10">
        <v>15</v>
      </c>
      <c r="M7" s="10"/>
      <c r="N7" s="10">
        <v>158</v>
      </c>
      <c r="O7" s="10">
        <v>86</v>
      </c>
      <c r="P7" s="10">
        <v>45</v>
      </c>
      <c r="Q7" s="10">
        <v>31</v>
      </c>
      <c r="R7" s="10"/>
      <c r="S7" s="10">
        <v>53</v>
      </c>
      <c r="T7" s="10">
        <v>44</v>
      </c>
      <c r="U7" s="10">
        <v>17</v>
      </c>
      <c r="V7" s="10">
        <v>35</v>
      </c>
      <c r="W7" s="10">
        <v>26</v>
      </c>
      <c r="X7" s="10">
        <v>46</v>
      </c>
      <c r="Y7" s="10">
        <v>36</v>
      </c>
      <c r="Z7" s="10">
        <v>23</v>
      </c>
      <c r="AA7" s="10">
        <v>43</v>
      </c>
      <c r="AB7" s="10"/>
      <c r="AC7" s="10">
        <v>98</v>
      </c>
      <c r="AD7" s="10">
        <v>171</v>
      </c>
      <c r="AE7" s="10">
        <v>38</v>
      </c>
      <c r="AF7" s="10"/>
      <c r="AG7" s="10">
        <v>103</v>
      </c>
      <c r="AH7" s="10">
        <v>135</v>
      </c>
      <c r="AI7" s="10">
        <v>28</v>
      </c>
      <c r="AJ7" s="10">
        <v>1</v>
      </c>
      <c r="AK7" s="10">
        <v>19</v>
      </c>
      <c r="AL7" s="10"/>
      <c r="AM7" s="10">
        <v>26</v>
      </c>
      <c r="AN7" s="10">
        <v>60</v>
      </c>
      <c r="AO7" s="10">
        <v>116</v>
      </c>
      <c r="AP7" s="10">
        <v>96</v>
      </c>
      <c r="AQ7" s="10">
        <v>9</v>
      </c>
      <c r="AR7" s="10"/>
      <c r="AS7" s="10">
        <v>87</v>
      </c>
      <c r="AT7" s="10">
        <v>130</v>
      </c>
      <c r="AU7" s="10">
        <v>57</v>
      </c>
      <c r="AV7" s="10">
        <v>49</v>
      </c>
      <c r="AW7" s="10"/>
      <c r="AX7" s="10">
        <v>260</v>
      </c>
      <c r="AY7" s="10"/>
      <c r="AZ7" s="10">
        <v>98</v>
      </c>
      <c r="BA7" s="10">
        <v>125</v>
      </c>
      <c r="BB7" s="10">
        <v>93</v>
      </c>
      <c r="BC7" s="10"/>
      <c r="BD7" s="10">
        <v>126</v>
      </c>
      <c r="BE7" s="10">
        <v>164</v>
      </c>
    </row>
    <row r="8" spans="2:57" ht="30" customHeight="1" x14ac:dyDescent="0.35">
      <c r="B8" s="11" t="s">
        <v>20</v>
      </c>
      <c r="C8" s="11">
        <v>323</v>
      </c>
      <c r="D8" s="11">
        <v>119</v>
      </c>
      <c r="E8" s="11">
        <v>204</v>
      </c>
      <c r="F8" s="11"/>
      <c r="G8" s="11">
        <v>32</v>
      </c>
      <c r="H8" s="11">
        <v>91</v>
      </c>
      <c r="I8" s="11">
        <v>83</v>
      </c>
      <c r="J8" s="11">
        <v>55</v>
      </c>
      <c r="K8" s="11">
        <v>47</v>
      </c>
      <c r="L8" s="11">
        <v>16</v>
      </c>
      <c r="M8" s="11"/>
      <c r="N8" s="11">
        <v>158</v>
      </c>
      <c r="O8" s="11">
        <v>85</v>
      </c>
      <c r="P8" s="11">
        <v>47</v>
      </c>
      <c r="Q8" s="11">
        <v>30</v>
      </c>
      <c r="R8" s="11"/>
      <c r="S8" s="11">
        <v>46</v>
      </c>
      <c r="T8" s="11">
        <v>45</v>
      </c>
      <c r="U8" s="11">
        <v>34</v>
      </c>
      <c r="V8" s="11">
        <v>41</v>
      </c>
      <c r="W8" s="11">
        <v>25</v>
      </c>
      <c r="X8" s="11">
        <v>41</v>
      </c>
      <c r="Y8" s="11">
        <v>33</v>
      </c>
      <c r="Z8" s="11">
        <v>17</v>
      </c>
      <c r="AA8" s="11">
        <v>41</v>
      </c>
      <c r="AB8" s="11"/>
      <c r="AC8" s="11">
        <v>98</v>
      </c>
      <c r="AD8" s="11">
        <v>173</v>
      </c>
      <c r="AE8" s="11">
        <v>37</v>
      </c>
      <c r="AF8" s="11"/>
      <c r="AG8" s="11">
        <v>102</v>
      </c>
      <c r="AH8" s="11">
        <v>135</v>
      </c>
      <c r="AI8" s="11">
        <v>29</v>
      </c>
      <c r="AJ8" s="11">
        <v>1</v>
      </c>
      <c r="AK8" s="11">
        <v>19</v>
      </c>
      <c r="AL8" s="11"/>
      <c r="AM8" s="11">
        <v>24</v>
      </c>
      <c r="AN8" s="11">
        <v>65</v>
      </c>
      <c r="AO8" s="11">
        <v>115</v>
      </c>
      <c r="AP8" s="11">
        <v>94</v>
      </c>
      <c r="AQ8" s="11">
        <v>9</v>
      </c>
      <c r="AR8" s="11"/>
      <c r="AS8" s="11">
        <v>86</v>
      </c>
      <c r="AT8" s="11">
        <v>131</v>
      </c>
      <c r="AU8" s="11">
        <v>60</v>
      </c>
      <c r="AV8" s="11">
        <v>47</v>
      </c>
      <c r="AW8" s="11"/>
      <c r="AX8" s="11">
        <v>261</v>
      </c>
      <c r="AY8" s="11"/>
      <c r="AZ8" s="11">
        <v>96</v>
      </c>
      <c r="BA8" s="11">
        <v>128</v>
      </c>
      <c r="BB8" s="11">
        <v>92</v>
      </c>
      <c r="BC8" s="11"/>
      <c r="BD8" s="11">
        <v>128</v>
      </c>
      <c r="BE8" s="11">
        <v>161</v>
      </c>
    </row>
    <row r="9" spans="2:57" ht="58" x14ac:dyDescent="0.35">
      <c r="B9" s="18" t="s">
        <v>459</v>
      </c>
      <c r="C9" s="17">
        <v>0.138571187649178</v>
      </c>
      <c r="D9" s="17">
        <v>0.10549132903745501</v>
      </c>
      <c r="E9" s="17">
        <v>0.15780969161949701</v>
      </c>
      <c r="F9" s="17"/>
      <c r="G9" s="17">
        <v>0.110531432424156</v>
      </c>
      <c r="H9" s="17">
        <v>9.2573454209291098E-2</v>
      </c>
      <c r="I9" s="17">
        <v>0.18557883448133999</v>
      </c>
      <c r="J9" s="17">
        <v>0.21472693055405701</v>
      </c>
      <c r="K9" s="17">
        <v>0.103835434614849</v>
      </c>
      <c r="L9" s="17">
        <v>5.5715502049673099E-2</v>
      </c>
      <c r="M9" s="17"/>
      <c r="N9" s="17">
        <v>0.13681715294010199</v>
      </c>
      <c r="O9" s="17">
        <v>0.14663749691620601</v>
      </c>
      <c r="P9" s="17">
        <v>0.141773648807546</v>
      </c>
      <c r="Q9" s="17">
        <v>0.132839510428167</v>
      </c>
      <c r="R9" s="17"/>
      <c r="S9" s="17">
        <v>7.5471698113207503E-2</v>
      </c>
      <c r="T9" s="17">
        <v>0.13636363636363599</v>
      </c>
      <c r="U9" s="17">
        <v>0.23529411764705899</v>
      </c>
      <c r="V9" s="17">
        <v>0.114285714285714</v>
      </c>
      <c r="W9" s="17">
        <v>0.15384615384615399</v>
      </c>
      <c r="X9" s="17">
        <v>0.217391304347826</v>
      </c>
      <c r="Y9" s="17">
        <v>8.3333333333333301E-2</v>
      </c>
      <c r="Z9" s="17">
        <v>0.13043478260869601</v>
      </c>
      <c r="AA9" s="17">
        <v>0.116279069767442</v>
      </c>
      <c r="AB9" s="17"/>
      <c r="AC9" s="17">
        <v>9.8998197445633096E-2</v>
      </c>
      <c r="AD9" s="17">
        <v>0.151134486692171</v>
      </c>
      <c r="AE9" s="17">
        <v>0.16712915070155401</v>
      </c>
      <c r="AF9" s="17"/>
      <c r="AG9" s="17">
        <v>0.119321406344384</v>
      </c>
      <c r="AH9" s="17">
        <v>0.163235824670804</v>
      </c>
      <c r="AI9" s="17">
        <v>0.106681096427739</v>
      </c>
      <c r="AJ9" s="17">
        <v>0</v>
      </c>
      <c r="AK9" s="17">
        <v>0.14210400795029199</v>
      </c>
      <c r="AL9" s="17"/>
      <c r="AM9" s="17">
        <v>4.2119985946904998E-2</v>
      </c>
      <c r="AN9" s="17">
        <v>0.15039126569403299</v>
      </c>
      <c r="AO9" s="17">
        <v>0.117123641873977</v>
      </c>
      <c r="AP9" s="17">
        <v>0.16427894504079499</v>
      </c>
      <c r="AQ9" s="17">
        <v>0.22036597805883901</v>
      </c>
      <c r="AR9" s="17"/>
      <c r="AS9" s="17">
        <v>0.108221816401253</v>
      </c>
      <c r="AT9" s="17">
        <v>0.15240410672647101</v>
      </c>
      <c r="AU9" s="17">
        <v>0.16387520561701299</v>
      </c>
      <c r="AV9" s="17">
        <v>0.12377392989609901</v>
      </c>
      <c r="AW9" s="17"/>
      <c r="AX9" s="17">
        <v>0.13072199494577399</v>
      </c>
      <c r="AY9" s="17"/>
      <c r="AZ9" s="17">
        <v>0.116972882051046</v>
      </c>
      <c r="BA9" s="17">
        <v>0.14909256417484701</v>
      </c>
      <c r="BB9" s="17">
        <v>0.13459495659621101</v>
      </c>
      <c r="BC9" s="17"/>
      <c r="BD9" s="17">
        <v>0.14036322831859599</v>
      </c>
      <c r="BE9" s="17">
        <v>0.12973961438457601</v>
      </c>
    </row>
    <row r="10" spans="2:57" ht="58" x14ac:dyDescent="0.35">
      <c r="B10" s="18" t="s">
        <v>460</v>
      </c>
      <c r="C10" s="17">
        <v>0.21915017809721801</v>
      </c>
      <c r="D10" s="17">
        <v>0.24645100301053899</v>
      </c>
      <c r="E10" s="17">
        <v>0.203272630534128</v>
      </c>
      <c r="F10" s="17"/>
      <c r="G10" s="17">
        <v>0.14623369253712501</v>
      </c>
      <c r="H10" s="17">
        <v>0.31797453555541899</v>
      </c>
      <c r="I10" s="17">
        <v>0.174040883922043</v>
      </c>
      <c r="J10" s="17">
        <v>0.224160304908777</v>
      </c>
      <c r="K10" s="17">
        <v>0.183855284928962</v>
      </c>
      <c r="L10" s="17">
        <v>0.118471876954739</v>
      </c>
      <c r="M10" s="17"/>
      <c r="N10" s="17">
        <v>0.214222236421624</v>
      </c>
      <c r="O10" s="17">
        <v>0.28614276326217503</v>
      </c>
      <c r="P10" s="17">
        <v>0.169962770229029</v>
      </c>
      <c r="Q10" s="17">
        <v>0.152568882354916</v>
      </c>
      <c r="R10" s="17"/>
      <c r="S10" s="17">
        <v>0.169811320754717</v>
      </c>
      <c r="T10" s="17">
        <v>0.25</v>
      </c>
      <c r="U10" s="17">
        <v>0.29411764705882398</v>
      </c>
      <c r="V10" s="17">
        <v>0.17142857142857101</v>
      </c>
      <c r="W10" s="17">
        <v>0.30769230769230799</v>
      </c>
      <c r="X10" s="17">
        <v>0.108695652173913</v>
      </c>
      <c r="Y10" s="17">
        <v>0.22222222222222199</v>
      </c>
      <c r="Z10" s="17">
        <v>0.217391304347826</v>
      </c>
      <c r="AA10" s="17">
        <v>0.27906976744186002</v>
      </c>
      <c r="AB10" s="17"/>
      <c r="AC10" s="17">
        <v>0.235522835529694</v>
      </c>
      <c r="AD10" s="17">
        <v>0.237941445727052</v>
      </c>
      <c r="AE10" s="17">
        <v>0.15167660394583701</v>
      </c>
      <c r="AF10" s="17"/>
      <c r="AG10" s="17">
        <v>0.17985478547248099</v>
      </c>
      <c r="AH10" s="17">
        <v>0.23871291659712199</v>
      </c>
      <c r="AI10" s="17">
        <v>0.20673795249597299</v>
      </c>
      <c r="AJ10" s="17">
        <v>0</v>
      </c>
      <c r="AK10" s="17">
        <v>0.18891200294684099</v>
      </c>
      <c r="AL10" s="17"/>
      <c r="AM10" s="17">
        <v>8.5474971481759393E-2</v>
      </c>
      <c r="AN10" s="17">
        <v>0.19508523873470099</v>
      </c>
      <c r="AO10" s="17">
        <v>0.21370387704060001</v>
      </c>
      <c r="AP10" s="17">
        <v>0.25342848686210701</v>
      </c>
      <c r="AQ10" s="17">
        <v>0.552002303008305</v>
      </c>
      <c r="AR10" s="17"/>
      <c r="AS10" s="17">
        <v>0.228120504977122</v>
      </c>
      <c r="AT10" s="17">
        <v>0.23390085017008899</v>
      </c>
      <c r="AU10" s="17">
        <v>0.19312757836429001</v>
      </c>
      <c r="AV10" s="17">
        <v>0.19463041375424101</v>
      </c>
      <c r="AW10" s="17"/>
      <c r="AX10" s="17">
        <v>0.24276845950482501</v>
      </c>
      <c r="AY10" s="17"/>
      <c r="AZ10" s="17">
        <v>0.223487154984815</v>
      </c>
      <c r="BA10" s="17">
        <v>0.23078301437488999</v>
      </c>
      <c r="BB10" s="17">
        <v>0.213777699852785</v>
      </c>
      <c r="BC10" s="17"/>
      <c r="BD10" s="17">
        <v>0.251940495069432</v>
      </c>
      <c r="BE10" s="17">
        <v>0.211873485551549</v>
      </c>
    </row>
    <row r="11" spans="2:57" ht="58" x14ac:dyDescent="0.35">
      <c r="B11" s="18" t="s">
        <v>461</v>
      </c>
      <c r="C11" s="17">
        <v>0.25166669713553003</v>
      </c>
      <c r="D11" s="17">
        <v>0.30245579651835103</v>
      </c>
      <c r="E11" s="17">
        <v>0.22212889585305701</v>
      </c>
      <c r="F11" s="17"/>
      <c r="G11" s="17">
        <v>0.22839580405384299</v>
      </c>
      <c r="H11" s="17">
        <v>0.241132548394629</v>
      </c>
      <c r="I11" s="17">
        <v>0.24853207985655901</v>
      </c>
      <c r="J11" s="17">
        <v>0.23527608884286599</v>
      </c>
      <c r="K11" s="17">
        <v>0.319914048153363</v>
      </c>
      <c r="L11" s="17">
        <v>0.230639613751388</v>
      </c>
      <c r="M11" s="17"/>
      <c r="N11" s="17">
        <v>0.24133720698392899</v>
      </c>
      <c r="O11" s="17">
        <v>0.27564172751667299</v>
      </c>
      <c r="P11" s="17">
        <v>0.282030777404297</v>
      </c>
      <c r="Q11" s="17">
        <v>0.17635166543478301</v>
      </c>
      <c r="R11" s="17"/>
      <c r="S11" s="17">
        <v>0.43396226415094302</v>
      </c>
      <c r="T11" s="17">
        <v>0.22727272727272699</v>
      </c>
      <c r="U11" s="17">
        <v>0.11764705882352899</v>
      </c>
      <c r="V11" s="17">
        <v>0.22857142857142901</v>
      </c>
      <c r="W11" s="17">
        <v>0.230769230769231</v>
      </c>
      <c r="X11" s="17">
        <v>0.173913043478261</v>
      </c>
      <c r="Y11" s="17">
        <v>0.30555555555555602</v>
      </c>
      <c r="Z11" s="17">
        <v>0.30434782608695699</v>
      </c>
      <c r="AA11" s="17">
        <v>0.232558139534884</v>
      </c>
      <c r="AB11" s="17"/>
      <c r="AC11" s="17">
        <v>0.29191996734702602</v>
      </c>
      <c r="AD11" s="17">
        <v>0.238377518839679</v>
      </c>
      <c r="AE11" s="17">
        <v>0.183979390192575</v>
      </c>
      <c r="AF11" s="17"/>
      <c r="AG11" s="17">
        <v>0.27826123776862699</v>
      </c>
      <c r="AH11" s="17">
        <v>0.25615057562965998</v>
      </c>
      <c r="AI11" s="17">
        <v>0.30134348886495099</v>
      </c>
      <c r="AJ11" s="17">
        <v>0</v>
      </c>
      <c r="AK11" s="17">
        <v>0.15399384127561899</v>
      </c>
      <c r="AL11" s="17"/>
      <c r="AM11" s="17">
        <v>0.30050970986321801</v>
      </c>
      <c r="AN11" s="17">
        <v>0.23110108377111299</v>
      </c>
      <c r="AO11" s="17">
        <v>0.28126287529493399</v>
      </c>
      <c r="AP11" s="17">
        <v>0.24787340548273901</v>
      </c>
      <c r="AQ11" s="17">
        <v>0</v>
      </c>
      <c r="AR11" s="17"/>
      <c r="AS11" s="17">
        <v>0.269101338452717</v>
      </c>
      <c r="AT11" s="17">
        <v>0.25229865749952401</v>
      </c>
      <c r="AU11" s="17">
        <v>0.161281781985952</v>
      </c>
      <c r="AV11" s="17">
        <v>0.33259239988293299</v>
      </c>
      <c r="AW11" s="17"/>
      <c r="AX11" s="17">
        <v>0.224560223904192</v>
      </c>
      <c r="AY11" s="17"/>
      <c r="AZ11" s="17">
        <v>0.21559670528526001</v>
      </c>
      <c r="BA11" s="17">
        <v>0.28580311637623002</v>
      </c>
      <c r="BB11" s="17">
        <v>0.25953688789531898</v>
      </c>
      <c r="BC11" s="17"/>
      <c r="BD11" s="17">
        <v>0.22878902066576701</v>
      </c>
      <c r="BE11" s="17">
        <v>0.26236711621113501</v>
      </c>
    </row>
    <row r="12" spans="2:57" ht="72.5" x14ac:dyDescent="0.35">
      <c r="B12" s="18" t="s">
        <v>462</v>
      </c>
      <c r="C12" s="17">
        <v>0.143279506189184</v>
      </c>
      <c r="D12" s="17">
        <v>0.13188076769773699</v>
      </c>
      <c r="E12" s="17">
        <v>0.14990875688515401</v>
      </c>
      <c r="F12" s="17"/>
      <c r="G12" s="17">
        <v>0.18355748638178801</v>
      </c>
      <c r="H12" s="17">
        <v>0.11739956557209</v>
      </c>
      <c r="I12" s="17">
        <v>0.147074700181829</v>
      </c>
      <c r="J12" s="17">
        <v>0.14539976545038399</v>
      </c>
      <c r="K12" s="17">
        <v>0.19000323435754299</v>
      </c>
      <c r="L12" s="17">
        <v>4.67936176682969E-2</v>
      </c>
      <c r="M12" s="17"/>
      <c r="N12" s="17">
        <v>0.16661597720197699</v>
      </c>
      <c r="O12" s="17">
        <v>5.7374969280246498E-2</v>
      </c>
      <c r="P12" s="17">
        <v>0.19709220782606399</v>
      </c>
      <c r="Q12" s="17">
        <v>0.164263247229295</v>
      </c>
      <c r="R12" s="17"/>
      <c r="S12" s="17">
        <v>5.6603773584905703E-2</v>
      </c>
      <c r="T12" s="17">
        <v>0.204545454545455</v>
      </c>
      <c r="U12" s="17">
        <v>0.23529411764705899</v>
      </c>
      <c r="V12" s="17">
        <v>0.22857142857142901</v>
      </c>
      <c r="W12" s="17">
        <v>0.15384615384615399</v>
      </c>
      <c r="X12" s="17">
        <v>0.108695652173913</v>
      </c>
      <c r="Y12" s="17">
        <v>2.7777777777777801E-2</v>
      </c>
      <c r="Z12" s="17">
        <v>0.13043478260869601</v>
      </c>
      <c r="AA12" s="17">
        <v>0.13953488372093001</v>
      </c>
      <c r="AB12" s="17"/>
      <c r="AC12" s="17">
        <v>0.119235023899129</v>
      </c>
      <c r="AD12" s="17">
        <v>0.13674050295288501</v>
      </c>
      <c r="AE12" s="17">
        <v>0.21838026889453499</v>
      </c>
      <c r="AF12" s="17"/>
      <c r="AG12" s="17">
        <v>0.17521216013299601</v>
      </c>
      <c r="AH12" s="17">
        <v>0.13803267224593899</v>
      </c>
      <c r="AI12" s="17">
        <v>7.0304266708737004E-2</v>
      </c>
      <c r="AJ12" s="17">
        <v>0</v>
      </c>
      <c r="AK12" s="17">
        <v>0.21631296767043801</v>
      </c>
      <c r="AL12" s="17"/>
      <c r="AM12" s="17">
        <v>0.16008662112136701</v>
      </c>
      <c r="AN12" s="17">
        <v>0.144020377801309</v>
      </c>
      <c r="AO12" s="17">
        <v>0.16044884371224999</v>
      </c>
      <c r="AP12" s="17">
        <v>0.142321331546749</v>
      </c>
      <c r="AQ12" s="17">
        <v>0</v>
      </c>
      <c r="AR12" s="17"/>
      <c r="AS12" s="17">
        <v>0.12956049013214399</v>
      </c>
      <c r="AT12" s="17">
        <v>0.154754423518531</v>
      </c>
      <c r="AU12" s="17">
        <v>0.134837897268408</v>
      </c>
      <c r="AV12" s="17">
        <v>0.147296730354887</v>
      </c>
      <c r="AW12" s="17"/>
      <c r="AX12" s="17">
        <v>0.14905476708360199</v>
      </c>
      <c r="AY12" s="17"/>
      <c r="AZ12" s="17">
        <v>0.14301863427438499</v>
      </c>
      <c r="BA12" s="17">
        <v>0.14788131880810601</v>
      </c>
      <c r="BB12" s="17">
        <v>0.147156250965677</v>
      </c>
      <c r="BC12" s="17"/>
      <c r="BD12" s="17">
        <v>0.13209484918195599</v>
      </c>
      <c r="BE12" s="17">
        <v>0.15823722500823501</v>
      </c>
    </row>
    <row r="13" spans="2:57" ht="58" x14ac:dyDescent="0.35">
      <c r="B13" s="18" t="s">
        <v>463</v>
      </c>
      <c r="C13" s="17">
        <v>0.137367232909826</v>
      </c>
      <c r="D13" s="17">
        <v>0.133134807778063</v>
      </c>
      <c r="E13" s="17">
        <v>0.13982871645657499</v>
      </c>
      <c r="F13" s="17"/>
      <c r="G13" s="17">
        <v>0.11776680606345601</v>
      </c>
      <c r="H13" s="17">
        <v>0.130713551485232</v>
      </c>
      <c r="I13" s="17">
        <v>0.15034535811823899</v>
      </c>
      <c r="J13" s="17">
        <v>6.6505029041303093E-2</v>
      </c>
      <c r="K13" s="17">
        <v>0.10439146846667501</v>
      </c>
      <c r="L13" s="17">
        <v>0.48763195477452798</v>
      </c>
      <c r="M13" s="17"/>
      <c r="N13" s="17">
        <v>0.14480502837640899</v>
      </c>
      <c r="O13" s="17">
        <v>9.5197529377196E-2</v>
      </c>
      <c r="P13" s="17">
        <v>0.168617285420508</v>
      </c>
      <c r="Q13" s="17">
        <v>0.18155966184898201</v>
      </c>
      <c r="R13" s="17"/>
      <c r="S13" s="17">
        <v>5.6603773584905703E-2</v>
      </c>
      <c r="T13" s="17">
        <v>6.8181818181818205E-2</v>
      </c>
      <c r="U13" s="17">
        <v>0.11764705882352899</v>
      </c>
      <c r="V13" s="17">
        <v>0.14285714285714299</v>
      </c>
      <c r="W13" s="17">
        <v>0.115384615384615</v>
      </c>
      <c r="X13" s="17">
        <v>0.26086956521739102</v>
      </c>
      <c r="Y13" s="17">
        <v>0.22222222222222199</v>
      </c>
      <c r="Z13" s="17">
        <v>0.13043478260869601</v>
      </c>
      <c r="AA13" s="17">
        <v>0.13953488372093001</v>
      </c>
      <c r="AB13" s="17"/>
      <c r="AC13" s="17">
        <v>0.168277841289731</v>
      </c>
      <c r="AD13" s="17">
        <v>0.11850769535148201</v>
      </c>
      <c r="AE13" s="17">
        <v>0.14882886211000601</v>
      </c>
      <c r="AF13" s="17"/>
      <c r="AG13" s="17">
        <v>0.146217675458474</v>
      </c>
      <c r="AH13" s="17">
        <v>0.136914161661849</v>
      </c>
      <c r="AI13" s="17">
        <v>0.128652400285973</v>
      </c>
      <c r="AJ13" s="17">
        <v>1</v>
      </c>
      <c r="AK13" s="17">
        <v>9.1548083744554601E-2</v>
      </c>
      <c r="AL13" s="17"/>
      <c r="AM13" s="17">
        <v>0.217118966417301</v>
      </c>
      <c r="AN13" s="17">
        <v>0.18903566943085701</v>
      </c>
      <c r="AO13" s="17">
        <v>0.122323344262742</v>
      </c>
      <c r="AP13" s="17">
        <v>9.5785433073764095E-2</v>
      </c>
      <c r="AQ13" s="17">
        <v>0.108000450588581</v>
      </c>
      <c r="AR13" s="17"/>
      <c r="AS13" s="17">
        <v>0.14309525296891201</v>
      </c>
      <c r="AT13" s="17">
        <v>0.13076877389216099</v>
      </c>
      <c r="AU13" s="17">
        <v>0.160372024806893</v>
      </c>
      <c r="AV13" s="17">
        <v>0.115987272816999</v>
      </c>
      <c r="AW13" s="17"/>
      <c r="AX13" s="17">
        <v>0.152701814582345</v>
      </c>
      <c r="AY13" s="17"/>
      <c r="AZ13" s="17">
        <v>0.14415706690055699</v>
      </c>
      <c r="BA13" s="17">
        <v>0.134378411677814</v>
      </c>
      <c r="BB13" s="17">
        <v>0.14399081219799301</v>
      </c>
      <c r="BC13" s="17"/>
      <c r="BD13" s="17">
        <v>0.159694806918388</v>
      </c>
      <c r="BE13" s="17">
        <v>0.114442588856389</v>
      </c>
    </row>
    <row r="14" spans="2:57" ht="72.5" x14ac:dyDescent="0.35">
      <c r="B14" s="18" t="s">
        <v>464</v>
      </c>
      <c r="C14" s="17">
        <v>1.1902629269136499E-2</v>
      </c>
      <c r="D14" s="17">
        <v>1.7786781179745002E-2</v>
      </c>
      <c r="E14" s="17">
        <v>8.4805384669077999E-3</v>
      </c>
      <c r="F14" s="17"/>
      <c r="G14" s="17">
        <v>2.9958565192649701E-2</v>
      </c>
      <c r="H14" s="17">
        <v>9.4801399179577604E-3</v>
      </c>
      <c r="I14" s="17">
        <v>2.44975899899748E-2</v>
      </c>
      <c r="J14" s="17">
        <v>0</v>
      </c>
      <c r="K14" s="17">
        <v>0</v>
      </c>
      <c r="L14" s="17">
        <v>0</v>
      </c>
      <c r="M14" s="17"/>
      <c r="N14" s="17">
        <v>5.4857401639787301E-3</v>
      </c>
      <c r="O14" s="17">
        <v>2.47847975108157E-2</v>
      </c>
      <c r="P14" s="17">
        <v>1.8530759992173601E-2</v>
      </c>
      <c r="Q14" s="17">
        <v>0</v>
      </c>
      <c r="R14" s="17"/>
      <c r="S14" s="17">
        <v>3.77358490566038E-2</v>
      </c>
      <c r="T14" s="17">
        <v>0</v>
      </c>
      <c r="U14" s="17">
        <v>0</v>
      </c>
      <c r="V14" s="17">
        <v>2.8571428571428598E-2</v>
      </c>
      <c r="W14" s="17">
        <v>0</v>
      </c>
      <c r="X14" s="17">
        <v>0</v>
      </c>
      <c r="Y14" s="17">
        <v>0</v>
      </c>
      <c r="Z14" s="17">
        <v>0</v>
      </c>
      <c r="AA14" s="17">
        <v>2.32558139534884E-2</v>
      </c>
      <c r="AB14" s="17"/>
      <c r="AC14" s="17">
        <v>0</v>
      </c>
      <c r="AD14" s="17">
        <v>2.2218579068473601E-2</v>
      </c>
      <c r="AE14" s="17">
        <v>0</v>
      </c>
      <c r="AF14" s="17"/>
      <c r="AG14" s="17">
        <v>8.5089529535875407E-3</v>
      </c>
      <c r="AH14" s="17">
        <v>6.4201587603453097E-3</v>
      </c>
      <c r="AI14" s="17">
        <v>3.3168627397068703E-2</v>
      </c>
      <c r="AJ14" s="17">
        <v>0</v>
      </c>
      <c r="AK14" s="17">
        <v>0</v>
      </c>
      <c r="AL14" s="17"/>
      <c r="AM14" s="17">
        <v>0</v>
      </c>
      <c r="AN14" s="17">
        <v>0</v>
      </c>
      <c r="AO14" s="17">
        <v>2.5064993638969701E-2</v>
      </c>
      <c r="AP14" s="17">
        <v>0</v>
      </c>
      <c r="AQ14" s="17">
        <v>0</v>
      </c>
      <c r="AR14" s="17"/>
      <c r="AS14" s="17">
        <v>0</v>
      </c>
      <c r="AT14" s="17">
        <v>1.39594291004289E-2</v>
      </c>
      <c r="AU14" s="17">
        <v>1.9459713552224998E-2</v>
      </c>
      <c r="AV14" s="17">
        <v>1.84797828064725E-2</v>
      </c>
      <c r="AW14" s="17"/>
      <c r="AX14" s="17">
        <v>1.4721922071516701E-2</v>
      </c>
      <c r="AY14" s="17"/>
      <c r="AZ14" s="17">
        <v>1.89032889612002E-2</v>
      </c>
      <c r="BA14" s="17">
        <v>1.5823478757704099E-2</v>
      </c>
      <c r="BB14" s="17">
        <v>0</v>
      </c>
      <c r="BC14" s="17"/>
      <c r="BD14" s="17">
        <v>0</v>
      </c>
      <c r="BE14" s="17">
        <v>2.3900128099748098E-2</v>
      </c>
    </row>
    <row r="15" spans="2:57" ht="58" x14ac:dyDescent="0.35">
      <c r="B15" s="18" t="s">
        <v>465</v>
      </c>
      <c r="C15" s="17">
        <v>8.1631987740358892E-3</v>
      </c>
      <c r="D15" s="17">
        <v>0</v>
      </c>
      <c r="E15" s="17">
        <v>1.29107321256186E-2</v>
      </c>
      <c r="F15" s="17"/>
      <c r="G15" s="17">
        <v>2.7780241494508799E-2</v>
      </c>
      <c r="H15" s="17">
        <v>1.9172590661731499E-2</v>
      </c>
      <c r="I15" s="17">
        <v>0</v>
      </c>
      <c r="J15" s="17">
        <v>0</v>
      </c>
      <c r="K15" s="17">
        <v>0</v>
      </c>
      <c r="L15" s="17">
        <v>0</v>
      </c>
      <c r="M15" s="17"/>
      <c r="N15" s="17">
        <v>0</v>
      </c>
      <c r="O15" s="17">
        <v>3.09336545053167E-2</v>
      </c>
      <c r="P15" s="17">
        <v>0</v>
      </c>
      <c r="Q15" s="17">
        <v>0</v>
      </c>
      <c r="R15" s="17"/>
      <c r="S15" s="17">
        <v>1.88679245283019E-2</v>
      </c>
      <c r="T15" s="17">
        <v>0</v>
      </c>
      <c r="U15" s="17">
        <v>0</v>
      </c>
      <c r="V15" s="17">
        <v>0</v>
      </c>
      <c r="W15" s="17">
        <v>0</v>
      </c>
      <c r="X15" s="17">
        <v>4.3478260869565202E-2</v>
      </c>
      <c r="Y15" s="17">
        <v>0</v>
      </c>
      <c r="Z15" s="17">
        <v>0</v>
      </c>
      <c r="AA15" s="17">
        <v>0</v>
      </c>
      <c r="AB15" s="17"/>
      <c r="AC15" s="17">
        <v>9.0297487630919201E-3</v>
      </c>
      <c r="AD15" s="17">
        <v>0</v>
      </c>
      <c r="AE15" s="17">
        <v>4.78164710635995E-2</v>
      </c>
      <c r="AF15" s="17"/>
      <c r="AG15" s="17">
        <v>8.6995137305422698E-3</v>
      </c>
      <c r="AH15" s="17">
        <v>0</v>
      </c>
      <c r="AI15" s="17">
        <v>3.07568961733195E-2</v>
      </c>
      <c r="AJ15" s="17">
        <v>0</v>
      </c>
      <c r="AK15" s="17">
        <v>4.47713723836465E-2</v>
      </c>
      <c r="AL15" s="17"/>
      <c r="AM15" s="17">
        <v>0</v>
      </c>
      <c r="AN15" s="17">
        <v>1.36513966951842E-2</v>
      </c>
      <c r="AO15" s="17">
        <v>0</v>
      </c>
      <c r="AP15" s="17">
        <v>1.86336675469909E-2</v>
      </c>
      <c r="AQ15" s="17">
        <v>0</v>
      </c>
      <c r="AR15" s="17"/>
      <c r="AS15" s="17">
        <v>0</v>
      </c>
      <c r="AT15" s="17">
        <v>2.0215097930089999E-2</v>
      </c>
      <c r="AU15" s="17">
        <v>0</v>
      </c>
      <c r="AV15" s="17">
        <v>0</v>
      </c>
      <c r="AW15" s="17"/>
      <c r="AX15" s="17">
        <v>1.0096758748697501E-2</v>
      </c>
      <c r="AY15" s="17"/>
      <c r="AZ15" s="17">
        <v>1.8182524470089299E-2</v>
      </c>
      <c r="BA15" s="17">
        <v>6.9224972542235603E-3</v>
      </c>
      <c r="BB15" s="17">
        <v>0</v>
      </c>
      <c r="BC15" s="17"/>
      <c r="BD15" s="17">
        <v>6.7910080514274702E-3</v>
      </c>
      <c r="BE15" s="17">
        <v>1.10080173914744E-2</v>
      </c>
    </row>
    <row r="16" spans="2:57" ht="58" x14ac:dyDescent="0.35">
      <c r="B16" s="18" t="s">
        <v>466</v>
      </c>
      <c r="C16" s="17">
        <v>2.6810377809193698E-3</v>
      </c>
      <c r="D16" s="17">
        <v>7.2909778709765501E-3</v>
      </c>
      <c r="E16" s="17">
        <v>0</v>
      </c>
      <c r="F16" s="17"/>
      <c r="G16" s="17">
        <v>0</v>
      </c>
      <c r="H16" s="17">
        <v>9.4801399179577604E-3</v>
      </c>
      <c r="I16" s="17">
        <v>0</v>
      </c>
      <c r="J16" s="17">
        <v>0</v>
      </c>
      <c r="K16" s="17">
        <v>0</v>
      </c>
      <c r="L16" s="17">
        <v>0</v>
      </c>
      <c r="M16" s="17"/>
      <c r="N16" s="17">
        <v>5.4857401639787301E-3</v>
      </c>
      <c r="O16" s="17">
        <v>0</v>
      </c>
      <c r="P16" s="17">
        <v>0</v>
      </c>
      <c r="Q16" s="17">
        <v>0</v>
      </c>
      <c r="R16" s="17"/>
      <c r="S16" s="17">
        <v>1.88679245283019E-2</v>
      </c>
      <c r="T16" s="17">
        <v>0</v>
      </c>
      <c r="U16" s="17">
        <v>0</v>
      </c>
      <c r="V16" s="17">
        <v>0</v>
      </c>
      <c r="W16" s="17">
        <v>0</v>
      </c>
      <c r="X16" s="17">
        <v>0</v>
      </c>
      <c r="Y16" s="17">
        <v>0</v>
      </c>
      <c r="Z16" s="17">
        <v>0</v>
      </c>
      <c r="AA16" s="17">
        <v>0</v>
      </c>
      <c r="AB16" s="17"/>
      <c r="AC16" s="17">
        <v>0</v>
      </c>
      <c r="AD16" s="17">
        <v>5.0046799386908401E-3</v>
      </c>
      <c r="AE16" s="17">
        <v>0</v>
      </c>
      <c r="AF16" s="17"/>
      <c r="AG16" s="17">
        <v>0</v>
      </c>
      <c r="AH16" s="17">
        <v>6.4201587603453097E-3</v>
      </c>
      <c r="AI16" s="17">
        <v>0</v>
      </c>
      <c r="AJ16" s="17">
        <v>0</v>
      </c>
      <c r="AK16" s="17">
        <v>0</v>
      </c>
      <c r="AL16" s="17"/>
      <c r="AM16" s="17">
        <v>0</v>
      </c>
      <c r="AN16" s="17">
        <v>0</v>
      </c>
      <c r="AO16" s="17">
        <v>0</v>
      </c>
      <c r="AP16" s="17">
        <v>9.2136622873180592E-3</v>
      </c>
      <c r="AQ16" s="17">
        <v>0</v>
      </c>
      <c r="AR16" s="17"/>
      <c r="AS16" s="17">
        <v>0</v>
      </c>
      <c r="AT16" s="17">
        <v>6.6392406697161604E-3</v>
      </c>
      <c r="AU16" s="17">
        <v>0</v>
      </c>
      <c r="AV16" s="17">
        <v>0</v>
      </c>
      <c r="AW16" s="17"/>
      <c r="AX16" s="17">
        <v>3.3160765062079799E-3</v>
      </c>
      <c r="AY16" s="17"/>
      <c r="AZ16" s="17">
        <v>0</v>
      </c>
      <c r="BA16" s="17">
        <v>6.7708616000834304E-3</v>
      </c>
      <c r="BB16" s="17">
        <v>0</v>
      </c>
      <c r="BC16" s="17"/>
      <c r="BD16" s="17">
        <v>6.7910080514274702E-3</v>
      </c>
      <c r="BE16" s="17">
        <v>0</v>
      </c>
    </row>
    <row r="17" spans="2:57" ht="58" x14ac:dyDescent="0.35">
      <c r="B17" s="18" t="s">
        <v>467</v>
      </c>
      <c r="C17" s="17">
        <v>0</v>
      </c>
      <c r="D17" s="17">
        <v>0</v>
      </c>
      <c r="E17" s="17">
        <v>0</v>
      </c>
      <c r="F17" s="17"/>
      <c r="G17" s="17">
        <v>0</v>
      </c>
      <c r="H17" s="17">
        <v>0</v>
      </c>
      <c r="I17" s="17">
        <v>0</v>
      </c>
      <c r="J17" s="17">
        <v>0</v>
      </c>
      <c r="K17" s="17">
        <v>0</v>
      </c>
      <c r="L17" s="17">
        <v>0</v>
      </c>
      <c r="M17" s="17"/>
      <c r="N17" s="17">
        <v>0</v>
      </c>
      <c r="O17" s="17">
        <v>0</v>
      </c>
      <c r="P17" s="17">
        <v>0</v>
      </c>
      <c r="Q17" s="17">
        <v>0</v>
      </c>
      <c r="R17" s="17"/>
      <c r="S17" s="17">
        <v>0</v>
      </c>
      <c r="T17" s="17">
        <v>0</v>
      </c>
      <c r="U17" s="17">
        <v>0</v>
      </c>
      <c r="V17" s="17">
        <v>0</v>
      </c>
      <c r="W17" s="17">
        <v>0</v>
      </c>
      <c r="X17" s="17">
        <v>0</v>
      </c>
      <c r="Y17" s="17">
        <v>0</v>
      </c>
      <c r="Z17" s="17">
        <v>0</v>
      </c>
      <c r="AA17" s="17">
        <v>0</v>
      </c>
      <c r="AB17" s="17"/>
      <c r="AC17" s="17">
        <v>0</v>
      </c>
      <c r="AD17" s="17">
        <v>0</v>
      </c>
      <c r="AE17" s="17">
        <v>0</v>
      </c>
      <c r="AF17" s="17"/>
      <c r="AG17" s="17">
        <v>0</v>
      </c>
      <c r="AH17" s="17">
        <v>0</v>
      </c>
      <c r="AI17" s="17">
        <v>0</v>
      </c>
      <c r="AJ17" s="17">
        <v>0</v>
      </c>
      <c r="AK17" s="17">
        <v>0</v>
      </c>
      <c r="AL17" s="17"/>
      <c r="AM17" s="17">
        <v>0</v>
      </c>
      <c r="AN17" s="17">
        <v>0</v>
      </c>
      <c r="AO17" s="17">
        <v>0</v>
      </c>
      <c r="AP17" s="17">
        <v>0</v>
      </c>
      <c r="AQ17" s="17">
        <v>0</v>
      </c>
      <c r="AR17" s="17"/>
      <c r="AS17" s="17">
        <v>0</v>
      </c>
      <c r="AT17" s="17">
        <v>0</v>
      </c>
      <c r="AU17" s="17">
        <v>0</v>
      </c>
      <c r="AV17" s="17">
        <v>0</v>
      </c>
      <c r="AW17" s="17"/>
      <c r="AX17" s="17">
        <v>0</v>
      </c>
      <c r="AY17" s="17"/>
      <c r="AZ17" s="17">
        <v>0</v>
      </c>
      <c r="BA17" s="17">
        <v>0</v>
      </c>
      <c r="BB17" s="17">
        <v>0</v>
      </c>
      <c r="BC17" s="17"/>
      <c r="BD17" s="17">
        <v>0</v>
      </c>
      <c r="BE17" s="17">
        <v>0</v>
      </c>
    </row>
    <row r="18" spans="2:57" x14ac:dyDescent="0.35">
      <c r="B18" s="18" t="s">
        <v>81</v>
      </c>
      <c r="C18" s="19">
        <v>8.7218332194971701E-2</v>
      </c>
      <c r="D18" s="19">
        <v>5.5508536907134198E-2</v>
      </c>
      <c r="E18" s="19">
        <v>0.105660038059062</v>
      </c>
      <c r="F18" s="19"/>
      <c r="G18" s="19">
        <v>0.15577597185247399</v>
      </c>
      <c r="H18" s="19">
        <v>6.20734742856918E-2</v>
      </c>
      <c r="I18" s="19">
        <v>6.9930553450014102E-2</v>
      </c>
      <c r="J18" s="19">
        <v>0.11393188120261299</v>
      </c>
      <c r="K18" s="19">
        <v>9.8000529478608295E-2</v>
      </c>
      <c r="L18" s="19">
        <v>6.0747434801374803E-2</v>
      </c>
      <c r="M18" s="19"/>
      <c r="N18" s="19">
        <v>8.5230917748000998E-2</v>
      </c>
      <c r="O18" s="19">
        <v>8.3287061631370493E-2</v>
      </c>
      <c r="P18" s="19">
        <v>2.1992550320381801E-2</v>
      </c>
      <c r="Q18" s="19">
        <v>0.19241703270385699</v>
      </c>
      <c r="R18" s="19"/>
      <c r="S18" s="19">
        <v>0.13207547169811301</v>
      </c>
      <c r="T18" s="19">
        <v>0.11363636363636399</v>
      </c>
      <c r="U18" s="19">
        <v>0</v>
      </c>
      <c r="V18" s="19">
        <v>8.5714285714285701E-2</v>
      </c>
      <c r="W18" s="19">
        <v>3.8461538461538498E-2</v>
      </c>
      <c r="X18" s="19">
        <v>8.6956521739130405E-2</v>
      </c>
      <c r="Y18" s="19">
        <v>0.13888888888888901</v>
      </c>
      <c r="Z18" s="19">
        <v>8.6956521739130405E-2</v>
      </c>
      <c r="AA18" s="19">
        <v>6.9767441860465101E-2</v>
      </c>
      <c r="AB18" s="19"/>
      <c r="AC18" s="19">
        <v>7.7016385725693998E-2</v>
      </c>
      <c r="AD18" s="19">
        <v>9.0075091429567294E-2</v>
      </c>
      <c r="AE18" s="19">
        <v>8.2189253091893399E-2</v>
      </c>
      <c r="AF18" s="19"/>
      <c r="AG18" s="19">
        <v>8.3924268138906799E-2</v>
      </c>
      <c r="AH18" s="19">
        <v>5.4113531673935303E-2</v>
      </c>
      <c r="AI18" s="19">
        <v>0.12235527164623899</v>
      </c>
      <c r="AJ18" s="19">
        <v>0</v>
      </c>
      <c r="AK18" s="19">
        <v>0.16235772402860801</v>
      </c>
      <c r="AL18" s="19"/>
      <c r="AM18" s="19">
        <v>0.19468974516945001</v>
      </c>
      <c r="AN18" s="19">
        <v>7.6714967872803394E-2</v>
      </c>
      <c r="AO18" s="19">
        <v>8.0072424176528004E-2</v>
      </c>
      <c r="AP18" s="19">
        <v>6.8465068159537096E-2</v>
      </c>
      <c r="AQ18" s="19">
        <v>0.119631268344275</v>
      </c>
      <c r="AR18" s="19"/>
      <c r="AS18" s="19">
        <v>0.121900597067852</v>
      </c>
      <c r="AT18" s="19">
        <v>3.5059420492989303E-2</v>
      </c>
      <c r="AU18" s="19">
        <v>0.16704579840521899</v>
      </c>
      <c r="AV18" s="19">
        <v>6.7239470488367203E-2</v>
      </c>
      <c r="AW18" s="19"/>
      <c r="AX18" s="19">
        <v>7.2057982652839303E-2</v>
      </c>
      <c r="AY18" s="19"/>
      <c r="AZ18" s="19">
        <v>0.11968174307264801</v>
      </c>
      <c r="BA18" s="19">
        <v>2.2544736976102001E-2</v>
      </c>
      <c r="BB18" s="19">
        <v>0.100943392492016</v>
      </c>
      <c r="BC18" s="19"/>
      <c r="BD18" s="19">
        <v>7.3535583743005506E-2</v>
      </c>
      <c r="BE18" s="19">
        <v>8.8431824496894407E-2</v>
      </c>
    </row>
    <row r="19" spans="2:57" x14ac:dyDescent="0.35">
      <c r="B19" s="16" t="s">
        <v>359</v>
      </c>
    </row>
    <row r="20" spans="2:57" x14ac:dyDescent="0.35">
      <c r="B20" t="s">
        <v>86</v>
      </c>
    </row>
    <row r="21" spans="2:57" x14ac:dyDescent="0.35">
      <c r="B21" t="s">
        <v>87</v>
      </c>
    </row>
    <row r="23" spans="2:57" x14ac:dyDescent="0.35">
      <c r="B23"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E22"/>
  <sheetViews>
    <sheetView showGridLines="0" topLeftCell="A1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344</v>
      </c>
      <c r="D7" s="10">
        <v>134</v>
      </c>
      <c r="E7" s="10">
        <v>209</v>
      </c>
      <c r="F7" s="10"/>
      <c r="G7" s="10">
        <v>40</v>
      </c>
      <c r="H7" s="10">
        <v>87</v>
      </c>
      <c r="I7" s="10">
        <v>100</v>
      </c>
      <c r="J7" s="10">
        <v>48</v>
      </c>
      <c r="K7" s="10">
        <v>47</v>
      </c>
      <c r="L7" s="10">
        <v>22</v>
      </c>
      <c r="M7" s="10"/>
      <c r="N7" s="10">
        <v>183</v>
      </c>
      <c r="O7" s="10">
        <v>87</v>
      </c>
      <c r="P7" s="10">
        <v>41</v>
      </c>
      <c r="Q7" s="10">
        <v>32</v>
      </c>
      <c r="R7" s="10"/>
      <c r="S7" s="10">
        <v>66</v>
      </c>
      <c r="T7" s="10">
        <v>60</v>
      </c>
      <c r="U7" s="10">
        <v>14</v>
      </c>
      <c r="V7" s="10">
        <v>29</v>
      </c>
      <c r="W7" s="10">
        <v>37</v>
      </c>
      <c r="X7" s="10">
        <v>35</v>
      </c>
      <c r="Y7" s="10">
        <v>37</v>
      </c>
      <c r="Z7" s="10">
        <v>21</v>
      </c>
      <c r="AA7" s="10">
        <v>45</v>
      </c>
      <c r="AB7" s="10"/>
      <c r="AC7" s="10">
        <v>102</v>
      </c>
      <c r="AD7" s="10">
        <v>180</v>
      </c>
      <c r="AE7" s="10">
        <v>37</v>
      </c>
      <c r="AF7" s="10"/>
      <c r="AG7" s="10">
        <v>112</v>
      </c>
      <c r="AH7" s="10">
        <v>138</v>
      </c>
      <c r="AI7" s="10">
        <v>28</v>
      </c>
      <c r="AJ7" s="10">
        <v>4</v>
      </c>
      <c r="AK7" s="10">
        <v>27</v>
      </c>
      <c r="AL7" s="10"/>
      <c r="AM7" s="10">
        <v>33</v>
      </c>
      <c r="AN7" s="10">
        <v>51</v>
      </c>
      <c r="AO7" s="10">
        <v>122</v>
      </c>
      <c r="AP7" s="10">
        <v>93</v>
      </c>
      <c r="AQ7" s="10">
        <v>12</v>
      </c>
      <c r="AR7" s="10"/>
      <c r="AS7" s="10">
        <v>85</v>
      </c>
      <c r="AT7" s="10">
        <v>128</v>
      </c>
      <c r="AU7" s="10">
        <v>71</v>
      </c>
      <c r="AV7" s="10">
        <v>60</v>
      </c>
      <c r="AW7" s="10"/>
      <c r="AX7" s="10">
        <v>270</v>
      </c>
      <c r="AY7" s="10"/>
      <c r="AZ7" s="10">
        <v>106</v>
      </c>
      <c r="BA7" s="10">
        <v>129</v>
      </c>
      <c r="BB7" s="10">
        <v>99</v>
      </c>
      <c r="BC7" s="10"/>
      <c r="BD7" s="10">
        <v>146</v>
      </c>
      <c r="BE7" s="10">
        <v>161</v>
      </c>
    </row>
    <row r="8" spans="2:57" ht="30" customHeight="1" x14ac:dyDescent="0.35">
      <c r="B8" s="11" t="s">
        <v>20</v>
      </c>
      <c r="C8" s="11">
        <v>340</v>
      </c>
      <c r="D8" s="11">
        <v>130</v>
      </c>
      <c r="E8" s="11">
        <v>209</v>
      </c>
      <c r="F8" s="11"/>
      <c r="G8" s="11">
        <v>36</v>
      </c>
      <c r="H8" s="11">
        <v>85</v>
      </c>
      <c r="I8" s="11">
        <v>102</v>
      </c>
      <c r="J8" s="11">
        <v>48</v>
      </c>
      <c r="K8" s="11">
        <v>47</v>
      </c>
      <c r="L8" s="11">
        <v>22</v>
      </c>
      <c r="M8" s="11"/>
      <c r="N8" s="11">
        <v>179</v>
      </c>
      <c r="O8" s="11">
        <v>87</v>
      </c>
      <c r="P8" s="11">
        <v>42</v>
      </c>
      <c r="Q8" s="11">
        <v>31</v>
      </c>
      <c r="R8" s="11"/>
      <c r="S8" s="11">
        <v>57</v>
      </c>
      <c r="T8" s="11">
        <v>62</v>
      </c>
      <c r="U8" s="11">
        <v>28</v>
      </c>
      <c r="V8" s="11">
        <v>34</v>
      </c>
      <c r="W8" s="11">
        <v>36</v>
      </c>
      <c r="X8" s="11">
        <v>31</v>
      </c>
      <c r="Y8" s="11">
        <v>34</v>
      </c>
      <c r="Z8" s="11">
        <v>16</v>
      </c>
      <c r="AA8" s="11">
        <v>43</v>
      </c>
      <c r="AB8" s="11"/>
      <c r="AC8" s="11">
        <v>105</v>
      </c>
      <c r="AD8" s="11">
        <v>177</v>
      </c>
      <c r="AE8" s="11">
        <v>35</v>
      </c>
      <c r="AF8" s="11"/>
      <c r="AG8" s="11">
        <v>111</v>
      </c>
      <c r="AH8" s="11">
        <v>135</v>
      </c>
      <c r="AI8" s="11">
        <v>29</v>
      </c>
      <c r="AJ8" s="11">
        <v>4</v>
      </c>
      <c r="AK8" s="11">
        <v>27</v>
      </c>
      <c r="AL8" s="11"/>
      <c r="AM8" s="11">
        <v>32</v>
      </c>
      <c r="AN8" s="11">
        <v>54</v>
      </c>
      <c r="AO8" s="11">
        <v>122</v>
      </c>
      <c r="AP8" s="11">
        <v>87</v>
      </c>
      <c r="AQ8" s="11">
        <v>12</v>
      </c>
      <c r="AR8" s="11"/>
      <c r="AS8" s="11">
        <v>83</v>
      </c>
      <c r="AT8" s="11">
        <v>123</v>
      </c>
      <c r="AU8" s="11">
        <v>76</v>
      </c>
      <c r="AV8" s="11">
        <v>57</v>
      </c>
      <c r="AW8" s="11"/>
      <c r="AX8" s="11">
        <v>266</v>
      </c>
      <c r="AY8" s="11"/>
      <c r="AZ8" s="11">
        <v>102</v>
      </c>
      <c r="BA8" s="11">
        <v>129</v>
      </c>
      <c r="BB8" s="11">
        <v>100</v>
      </c>
      <c r="BC8" s="11"/>
      <c r="BD8" s="11">
        <v>142</v>
      </c>
      <c r="BE8" s="11">
        <v>159</v>
      </c>
    </row>
    <row r="9" spans="2:57" ht="101.5" x14ac:dyDescent="0.35">
      <c r="B9" s="18" t="s">
        <v>469</v>
      </c>
      <c r="C9" s="17">
        <v>0.11220160965674</v>
      </c>
      <c r="D9" s="17">
        <v>0.112164504284523</v>
      </c>
      <c r="E9" s="17">
        <v>0.112775994241136</v>
      </c>
      <c r="F9" s="17"/>
      <c r="G9" s="17">
        <v>0.14921877150702301</v>
      </c>
      <c r="H9" s="17">
        <v>0.10633084202371799</v>
      </c>
      <c r="I9" s="17">
        <v>9.1024988676453894E-2</v>
      </c>
      <c r="J9" s="17">
        <v>0.180050176931288</v>
      </c>
      <c r="K9" s="17">
        <v>0.12282503135592999</v>
      </c>
      <c r="L9" s="17">
        <v>0</v>
      </c>
      <c r="M9" s="17"/>
      <c r="N9" s="17">
        <v>0.11371489593018901</v>
      </c>
      <c r="O9" s="17">
        <v>9.9719202934802298E-2</v>
      </c>
      <c r="P9" s="17">
        <v>0.11971893887412199</v>
      </c>
      <c r="Q9" s="17">
        <v>0.130766939445146</v>
      </c>
      <c r="R9" s="17"/>
      <c r="S9" s="17">
        <v>4.5454545454545497E-2</v>
      </c>
      <c r="T9" s="17">
        <v>0.16666666666666699</v>
      </c>
      <c r="U9" s="17">
        <v>7.1428571428571397E-2</v>
      </c>
      <c r="V9" s="17">
        <v>0.13793103448275901</v>
      </c>
      <c r="W9" s="17">
        <v>0.18918918918918901</v>
      </c>
      <c r="X9" s="17">
        <v>8.5714285714285701E-2</v>
      </c>
      <c r="Y9" s="17">
        <v>0.108108108108108</v>
      </c>
      <c r="Z9" s="17">
        <v>4.7619047619047603E-2</v>
      </c>
      <c r="AA9" s="17">
        <v>0.11111111111111099</v>
      </c>
      <c r="AB9" s="17"/>
      <c r="AC9" s="17">
        <v>0.15031772355212999</v>
      </c>
      <c r="AD9" s="17">
        <v>7.7854245054710794E-2</v>
      </c>
      <c r="AE9" s="17">
        <v>5.4132418671975102E-2</v>
      </c>
      <c r="AF9" s="17"/>
      <c r="AG9" s="17">
        <v>0.105400868383645</v>
      </c>
      <c r="AH9" s="17">
        <v>0.117037994975641</v>
      </c>
      <c r="AI9" s="17">
        <v>0</v>
      </c>
      <c r="AJ9" s="17">
        <v>0.27022518765637998</v>
      </c>
      <c r="AK9" s="17">
        <v>0.14404898132801</v>
      </c>
      <c r="AL9" s="17"/>
      <c r="AM9" s="17">
        <v>6.4260202865177599E-2</v>
      </c>
      <c r="AN9" s="17">
        <v>0.111949616786367</v>
      </c>
      <c r="AO9" s="17">
        <v>8.4823621705928207E-2</v>
      </c>
      <c r="AP9" s="17">
        <v>0.15827207332975901</v>
      </c>
      <c r="AQ9" s="17">
        <v>0</v>
      </c>
      <c r="AR9" s="17"/>
      <c r="AS9" s="17">
        <v>0.118266204709709</v>
      </c>
      <c r="AT9" s="17">
        <v>0.11061302702008501</v>
      </c>
      <c r="AU9" s="17">
        <v>0.118242996962694</v>
      </c>
      <c r="AV9" s="17">
        <v>9.8792251059497099E-2</v>
      </c>
      <c r="AW9" s="17"/>
      <c r="AX9" s="17">
        <v>0.12550958053382</v>
      </c>
      <c r="AY9" s="17"/>
      <c r="AZ9" s="17">
        <v>0.10465744151542999</v>
      </c>
      <c r="BA9" s="17">
        <v>0.113228402718045</v>
      </c>
      <c r="BB9" s="17">
        <v>0.12898211169228899</v>
      </c>
      <c r="BC9" s="17"/>
      <c r="BD9" s="17">
        <v>0.111147755498693</v>
      </c>
      <c r="BE9" s="17">
        <v>0.12921942280441001</v>
      </c>
    </row>
    <row r="10" spans="2:57" ht="101.5" x14ac:dyDescent="0.35">
      <c r="B10" s="18" t="s">
        <v>470</v>
      </c>
      <c r="C10" s="17">
        <v>0.146746940005721</v>
      </c>
      <c r="D10" s="17">
        <v>0.16906436280699</v>
      </c>
      <c r="E10" s="17">
        <v>0.133616295843101</v>
      </c>
      <c r="F10" s="17"/>
      <c r="G10" s="17">
        <v>0.16660651355463599</v>
      </c>
      <c r="H10" s="17">
        <v>0.19352578699214901</v>
      </c>
      <c r="I10" s="17">
        <v>0.117441009586692</v>
      </c>
      <c r="J10" s="17">
        <v>8.3079624498165403E-2</v>
      </c>
      <c r="K10" s="17">
        <v>0.223475956336393</v>
      </c>
      <c r="L10" s="17">
        <v>4.3388494072292803E-2</v>
      </c>
      <c r="M10" s="17"/>
      <c r="N10" s="17">
        <v>0.12507001695679101</v>
      </c>
      <c r="O10" s="17">
        <v>0.161780953511448</v>
      </c>
      <c r="P10" s="17">
        <v>0.21286054048280201</v>
      </c>
      <c r="Q10" s="17">
        <v>0.14287762297492701</v>
      </c>
      <c r="R10" s="17"/>
      <c r="S10" s="17">
        <v>0.22727272727272699</v>
      </c>
      <c r="T10" s="17">
        <v>0.1</v>
      </c>
      <c r="U10" s="17">
        <v>7.1428571428571397E-2</v>
      </c>
      <c r="V10" s="17">
        <v>0.10344827586206901</v>
      </c>
      <c r="W10" s="17">
        <v>0.135135135135135</v>
      </c>
      <c r="X10" s="17">
        <v>0.114285714285714</v>
      </c>
      <c r="Y10" s="17">
        <v>0.18918918918918901</v>
      </c>
      <c r="Z10" s="17">
        <v>0.238095238095238</v>
      </c>
      <c r="AA10" s="17">
        <v>0.155555555555556</v>
      </c>
      <c r="AB10" s="17"/>
      <c r="AC10" s="17">
        <v>7.2716574168738696E-2</v>
      </c>
      <c r="AD10" s="17">
        <v>0.17523730818701699</v>
      </c>
      <c r="AE10" s="17">
        <v>0.21149887803032399</v>
      </c>
      <c r="AF10" s="17"/>
      <c r="AG10" s="17">
        <v>0.116340358053131</v>
      </c>
      <c r="AH10" s="17">
        <v>0.19084860454131</v>
      </c>
      <c r="AI10" s="17">
        <v>9.4280733948656895E-2</v>
      </c>
      <c r="AJ10" s="17">
        <v>0</v>
      </c>
      <c r="AK10" s="17">
        <v>0.18173779824566499</v>
      </c>
      <c r="AL10" s="17"/>
      <c r="AM10" s="17">
        <v>0.21722528007674899</v>
      </c>
      <c r="AN10" s="17">
        <v>0.10887487067846199</v>
      </c>
      <c r="AO10" s="17">
        <v>0.15581815201190499</v>
      </c>
      <c r="AP10" s="17">
        <v>0.15270143179943499</v>
      </c>
      <c r="AQ10" s="17">
        <v>0.24676993103279701</v>
      </c>
      <c r="AR10" s="17"/>
      <c r="AS10" s="17">
        <v>0.12581225117165001</v>
      </c>
      <c r="AT10" s="17">
        <v>0.160928388345384</v>
      </c>
      <c r="AU10" s="17">
        <v>9.8752737116619499E-2</v>
      </c>
      <c r="AV10" s="17">
        <v>0.210358948590361</v>
      </c>
      <c r="AW10" s="17"/>
      <c r="AX10" s="17">
        <v>0.14482317347177301</v>
      </c>
      <c r="AY10" s="17"/>
      <c r="AZ10" s="17">
        <v>0.123789334705035</v>
      </c>
      <c r="BA10" s="17">
        <v>0.18287839067756001</v>
      </c>
      <c r="BB10" s="17">
        <v>0.12771558361066501</v>
      </c>
      <c r="BC10" s="17"/>
      <c r="BD10" s="17">
        <v>0.13666910891117701</v>
      </c>
      <c r="BE10" s="17">
        <v>0.18073578793200601</v>
      </c>
    </row>
    <row r="11" spans="2:57" ht="101.5" x14ac:dyDescent="0.35">
      <c r="B11" s="18" t="s">
        <v>471</v>
      </c>
      <c r="C11" s="17">
        <v>0.22424284584699</v>
      </c>
      <c r="D11" s="17">
        <v>0.22089777169789099</v>
      </c>
      <c r="E11" s="17">
        <v>0.22742095346845601</v>
      </c>
      <c r="F11" s="17"/>
      <c r="G11" s="17">
        <v>0.26309814598105502</v>
      </c>
      <c r="H11" s="17">
        <v>0.20914069829067899</v>
      </c>
      <c r="I11" s="17">
        <v>0.23838802465304701</v>
      </c>
      <c r="J11" s="17">
        <v>0.22821199406057599</v>
      </c>
      <c r="K11" s="17">
        <v>0.17279032903265201</v>
      </c>
      <c r="L11" s="17">
        <v>0.25520198383184001</v>
      </c>
      <c r="M11" s="17"/>
      <c r="N11" s="17">
        <v>0.233905208411923</v>
      </c>
      <c r="O11" s="17">
        <v>0.22553366150027301</v>
      </c>
      <c r="P11" s="17">
        <v>0.18620398183984299</v>
      </c>
      <c r="Q11" s="17">
        <v>0.22229946128289399</v>
      </c>
      <c r="R11" s="17"/>
      <c r="S11" s="17">
        <v>0.25757575757575801</v>
      </c>
      <c r="T11" s="17">
        <v>0.33333333333333298</v>
      </c>
      <c r="U11" s="17">
        <v>0.14285714285714299</v>
      </c>
      <c r="V11" s="17">
        <v>0.20689655172413801</v>
      </c>
      <c r="W11" s="17">
        <v>0.18918918918918901</v>
      </c>
      <c r="X11" s="17">
        <v>0.22857142857142901</v>
      </c>
      <c r="Y11" s="17">
        <v>0.162162162162162</v>
      </c>
      <c r="Z11" s="17">
        <v>0.19047619047618999</v>
      </c>
      <c r="AA11" s="17">
        <v>0.17777777777777801</v>
      </c>
      <c r="AB11" s="17"/>
      <c r="AC11" s="17">
        <v>0.199440721949591</v>
      </c>
      <c r="AD11" s="17">
        <v>0.25546395580797898</v>
      </c>
      <c r="AE11" s="17">
        <v>0.212786940282572</v>
      </c>
      <c r="AF11" s="17"/>
      <c r="AG11" s="17">
        <v>0.132429115164926</v>
      </c>
      <c r="AH11" s="17">
        <v>0.27287349251603299</v>
      </c>
      <c r="AI11" s="17">
        <v>0.34297906134182099</v>
      </c>
      <c r="AJ11" s="17">
        <v>0.22768974145120899</v>
      </c>
      <c r="AK11" s="17">
        <v>0.107339217190157</v>
      </c>
      <c r="AL11" s="17"/>
      <c r="AM11" s="17">
        <v>0.26579915205240401</v>
      </c>
      <c r="AN11" s="17">
        <v>0.25160751211942101</v>
      </c>
      <c r="AO11" s="17">
        <v>0.201472295809179</v>
      </c>
      <c r="AP11" s="17">
        <v>0.24388975349860001</v>
      </c>
      <c r="AQ11" s="17">
        <v>0.15718456734577901</v>
      </c>
      <c r="AR11" s="17"/>
      <c r="AS11" s="17">
        <v>0.19456479509387001</v>
      </c>
      <c r="AT11" s="17">
        <v>0.2838145592613</v>
      </c>
      <c r="AU11" s="17">
        <v>0.113225754433016</v>
      </c>
      <c r="AV11" s="17">
        <v>0.286715456359878</v>
      </c>
      <c r="AW11" s="17"/>
      <c r="AX11" s="17">
        <v>0.20800568970948999</v>
      </c>
      <c r="AY11" s="17"/>
      <c r="AZ11" s="17">
        <v>0.20781950058548501</v>
      </c>
      <c r="BA11" s="17">
        <v>0.226677975953118</v>
      </c>
      <c r="BB11" s="17">
        <v>0.25865293266830802</v>
      </c>
      <c r="BC11" s="17"/>
      <c r="BD11" s="17">
        <v>0.20557107503532801</v>
      </c>
      <c r="BE11" s="17">
        <v>0.26168287445452998</v>
      </c>
    </row>
    <row r="12" spans="2:57" ht="101.5" x14ac:dyDescent="0.35">
      <c r="B12" s="18" t="s">
        <v>472</v>
      </c>
      <c r="C12" s="17">
        <v>0.13520810929558699</v>
      </c>
      <c r="D12" s="17">
        <v>0.12340774277885801</v>
      </c>
      <c r="E12" s="17">
        <v>0.138282687713491</v>
      </c>
      <c r="F12" s="17"/>
      <c r="G12" s="17">
        <v>0.122554306387625</v>
      </c>
      <c r="H12" s="17">
        <v>0.13897862819768</v>
      </c>
      <c r="I12" s="17">
        <v>0.16718962354891101</v>
      </c>
      <c r="J12" s="17">
        <v>8.2783574619238603E-2</v>
      </c>
      <c r="K12" s="17">
        <v>0.12584260802827199</v>
      </c>
      <c r="L12" s="17">
        <v>0.129100795464232</v>
      </c>
      <c r="M12" s="17"/>
      <c r="N12" s="17">
        <v>0.13986733147399499</v>
      </c>
      <c r="O12" s="17">
        <v>0.123142617581241</v>
      </c>
      <c r="P12" s="17">
        <v>0.11778744138708699</v>
      </c>
      <c r="Q12" s="17">
        <v>0.169145335150062</v>
      </c>
      <c r="R12" s="17"/>
      <c r="S12" s="17">
        <v>0.10606060606060599</v>
      </c>
      <c r="T12" s="17">
        <v>0.116666666666667</v>
      </c>
      <c r="U12" s="17">
        <v>0.214285714285714</v>
      </c>
      <c r="V12" s="17">
        <v>0.17241379310344801</v>
      </c>
      <c r="W12" s="17">
        <v>0.21621621621621601</v>
      </c>
      <c r="X12" s="17">
        <v>0.14285714285714299</v>
      </c>
      <c r="Y12" s="17">
        <v>0.135135135135135</v>
      </c>
      <c r="Z12" s="17">
        <v>0.14285714285714299</v>
      </c>
      <c r="AA12" s="17">
        <v>4.4444444444444398E-2</v>
      </c>
      <c r="AB12" s="17"/>
      <c r="AC12" s="17">
        <v>0.167749045556597</v>
      </c>
      <c r="AD12" s="17">
        <v>0.103517269052989</v>
      </c>
      <c r="AE12" s="17">
        <v>0.155837556272022</v>
      </c>
      <c r="AF12" s="17"/>
      <c r="AG12" s="17">
        <v>0.169823254384774</v>
      </c>
      <c r="AH12" s="17">
        <v>0.117623729608311</v>
      </c>
      <c r="AI12" s="17">
        <v>0.25738774318959101</v>
      </c>
      <c r="AJ12" s="17">
        <v>0</v>
      </c>
      <c r="AK12" s="17">
        <v>0.107317944648907</v>
      </c>
      <c r="AL12" s="17"/>
      <c r="AM12" s="17">
        <v>9.7081483511415906E-2</v>
      </c>
      <c r="AN12" s="17">
        <v>0.15508465941414701</v>
      </c>
      <c r="AO12" s="17">
        <v>0.16957732080495599</v>
      </c>
      <c r="AP12" s="17">
        <v>0.113500565648454</v>
      </c>
      <c r="AQ12" s="17">
        <v>9.9951859026497197E-2</v>
      </c>
      <c r="AR12" s="17"/>
      <c r="AS12" s="17">
        <v>0.19353584467677501</v>
      </c>
      <c r="AT12" s="17">
        <v>0.129533203896122</v>
      </c>
      <c r="AU12" s="17">
        <v>0.152048510166406</v>
      </c>
      <c r="AV12" s="17">
        <v>4.0349943605930097E-2</v>
      </c>
      <c r="AW12" s="17"/>
      <c r="AX12" s="17">
        <v>0.13529169263374499</v>
      </c>
      <c r="AY12" s="17"/>
      <c r="AZ12" s="17">
        <v>0.16057499168920999</v>
      </c>
      <c r="BA12" s="17">
        <v>0.13542881863016101</v>
      </c>
      <c r="BB12" s="17">
        <v>0.113165759736111</v>
      </c>
      <c r="BC12" s="17"/>
      <c r="BD12" s="17">
        <v>0.146799110568295</v>
      </c>
      <c r="BE12" s="17">
        <v>8.5868601045683293E-2</v>
      </c>
    </row>
    <row r="13" spans="2:57" ht="87" x14ac:dyDescent="0.35">
      <c r="B13" s="18" t="s">
        <v>473</v>
      </c>
      <c r="C13" s="17">
        <v>0.148621047022686</v>
      </c>
      <c r="D13" s="17">
        <v>0.178343671318661</v>
      </c>
      <c r="E13" s="17">
        <v>0.13090342634413199</v>
      </c>
      <c r="F13" s="17"/>
      <c r="G13" s="17">
        <v>0.12518847491643301</v>
      </c>
      <c r="H13" s="17">
        <v>9.8383463011255806E-2</v>
      </c>
      <c r="I13" s="17">
        <v>0.15765914449918</v>
      </c>
      <c r="J13" s="17">
        <v>0.16077627050096599</v>
      </c>
      <c r="K13" s="17">
        <v>0.17384048680757799</v>
      </c>
      <c r="L13" s="17">
        <v>0.25832192903879497</v>
      </c>
      <c r="M13" s="17"/>
      <c r="N13" s="17">
        <v>0.160296662191108</v>
      </c>
      <c r="O13" s="17">
        <v>0.14235581448713</v>
      </c>
      <c r="P13" s="17">
        <v>0.160796690992937</v>
      </c>
      <c r="Q13" s="17">
        <v>8.5585917247845006E-2</v>
      </c>
      <c r="R13" s="17"/>
      <c r="S13" s="17">
        <v>0.19696969696969699</v>
      </c>
      <c r="T13" s="17">
        <v>0.116666666666667</v>
      </c>
      <c r="U13" s="17">
        <v>0</v>
      </c>
      <c r="V13" s="17">
        <v>0.10344827586206901</v>
      </c>
      <c r="W13" s="17">
        <v>0.162162162162162</v>
      </c>
      <c r="X13" s="17">
        <v>8.5714285714285701E-2</v>
      </c>
      <c r="Y13" s="17">
        <v>0.21621621621621601</v>
      </c>
      <c r="Z13" s="17">
        <v>0.14285714285714299</v>
      </c>
      <c r="AA13" s="17">
        <v>0.24444444444444399</v>
      </c>
      <c r="AB13" s="17"/>
      <c r="AC13" s="17">
        <v>0.15025907701876701</v>
      </c>
      <c r="AD13" s="17">
        <v>0.18658223323916001</v>
      </c>
      <c r="AE13" s="17">
        <v>5.1878121157947002E-2</v>
      </c>
      <c r="AF13" s="17"/>
      <c r="AG13" s="17">
        <v>0.24095872227173301</v>
      </c>
      <c r="AH13" s="17">
        <v>0.134210757584311</v>
      </c>
      <c r="AI13" s="17">
        <v>0.10574580549140999</v>
      </c>
      <c r="AJ13" s="17">
        <v>0.25104253544620497</v>
      </c>
      <c r="AK13" s="17">
        <v>3.5978958100486999E-2</v>
      </c>
      <c r="AL13" s="17"/>
      <c r="AM13" s="17">
        <v>0.110081608462913</v>
      </c>
      <c r="AN13" s="17">
        <v>0.13546322401941199</v>
      </c>
      <c r="AO13" s="17">
        <v>0.16469520059544199</v>
      </c>
      <c r="AP13" s="17">
        <v>0.16113402648064101</v>
      </c>
      <c r="AQ13" s="17">
        <v>0.16252446118418101</v>
      </c>
      <c r="AR13" s="17"/>
      <c r="AS13" s="17">
        <v>9.8580494038352298E-2</v>
      </c>
      <c r="AT13" s="17">
        <v>0.12919625434343299</v>
      </c>
      <c r="AU13" s="17">
        <v>0.18833530160581999</v>
      </c>
      <c r="AV13" s="17">
        <v>0.21031363195536301</v>
      </c>
      <c r="AW13" s="17"/>
      <c r="AX13" s="17">
        <v>0.154739883101352</v>
      </c>
      <c r="AY13" s="17"/>
      <c r="AZ13" s="17">
        <v>0.130818785851777</v>
      </c>
      <c r="BA13" s="17">
        <v>0.17335305746247801</v>
      </c>
      <c r="BB13" s="17">
        <v>0.129904334995114</v>
      </c>
      <c r="BC13" s="17"/>
      <c r="BD13" s="17">
        <v>0.138391285080745</v>
      </c>
      <c r="BE13" s="17">
        <v>0.157796353147652</v>
      </c>
    </row>
    <row r="14" spans="2:57" ht="101.5" x14ac:dyDescent="0.35">
      <c r="B14" s="18" t="s">
        <v>474</v>
      </c>
      <c r="C14" s="17">
        <v>2.2430161673061302E-2</v>
      </c>
      <c r="D14" s="17">
        <v>4.4158222067408798E-2</v>
      </c>
      <c r="E14" s="17">
        <v>9.0544291581749706E-3</v>
      </c>
      <c r="F14" s="17"/>
      <c r="G14" s="17">
        <v>0</v>
      </c>
      <c r="H14" s="17">
        <v>5.5238959065445799E-2</v>
      </c>
      <c r="I14" s="17">
        <v>0</v>
      </c>
      <c r="J14" s="17">
        <v>3.9678178709840799E-2</v>
      </c>
      <c r="K14" s="17">
        <v>2.1726552040863201E-2</v>
      </c>
      <c r="L14" s="17">
        <v>0</v>
      </c>
      <c r="M14" s="17"/>
      <c r="N14" s="17">
        <v>2.65898989870374E-2</v>
      </c>
      <c r="O14" s="17">
        <v>9.9875028519544797E-3</v>
      </c>
      <c r="P14" s="17">
        <v>4.7062446144274399E-2</v>
      </c>
      <c r="Q14" s="17">
        <v>0</v>
      </c>
      <c r="R14" s="17"/>
      <c r="S14" s="17">
        <v>3.03030303030303E-2</v>
      </c>
      <c r="T14" s="17">
        <v>3.3333333333333298E-2</v>
      </c>
      <c r="U14" s="17">
        <v>7.1428571428571397E-2</v>
      </c>
      <c r="V14" s="17">
        <v>0</v>
      </c>
      <c r="W14" s="17">
        <v>0</v>
      </c>
      <c r="X14" s="17">
        <v>2.8571428571428598E-2</v>
      </c>
      <c r="Y14" s="17">
        <v>0</v>
      </c>
      <c r="Z14" s="17">
        <v>0</v>
      </c>
      <c r="AA14" s="17">
        <v>2.2222222222222199E-2</v>
      </c>
      <c r="AB14" s="17"/>
      <c r="AC14" s="17">
        <v>1.8085093447709599E-2</v>
      </c>
      <c r="AD14" s="17">
        <v>2.25387021608346E-2</v>
      </c>
      <c r="AE14" s="17">
        <v>4.9374151968102603E-2</v>
      </c>
      <c r="AF14" s="17"/>
      <c r="AG14" s="17">
        <v>3.51261019765048E-2</v>
      </c>
      <c r="AH14" s="17">
        <v>0</v>
      </c>
      <c r="AI14" s="17">
        <v>3.6064885241280799E-2</v>
      </c>
      <c r="AJ14" s="17">
        <v>0</v>
      </c>
      <c r="AK14" s="17">
        <v>6.5994962591738093E-2</v>
      </c>
      <c r="AL14" s="17"/>
      <c r="AM14" s="17">
        <v>0</v>
      </c>
      <c r="AN14" s="17">
        <v>5.3277426062571798E-2</v>
      </c>
      <c r="AO14" s="17">
        <v>0</v>
      </c>
      <c r="AP14" s="17">
        <v>1.1802763664873201E-2</v>
      </c>
      <c r="AQ14" s="17">
        <v>0.23361732238424801</v>
      </c>
      <c r="AR14" s="17"/>
      <c r="AS14" s="17">
        <v>1.2331922365637399E-2</v>
      </c>
      <c r="AT14" s="17">
        <v>3.74778010729424E-2</v>
      </c>
      <c r="AU14" s="17">
        <v>0</v>
      </c>
      <c r="AV14" s="17">
        <v>3.45461845941182E-2</v>
      </c>
      <c r="AW14" s="17"/>
      <c r="AX14" s="17">
        <v>2.21072428563544E-2</v>
      </c>
      <c r="AY14" s="17"/>
      <c r="AZ14" s="17">
        <v>1.7032339735766299E-2</v>
      </c>
      <c r="BA14" s="17">
        <v>3.0941140509354099E-2</v>
      </c>
      <c r="BB14" s="17">
        <v>1.90738692206983E-2</v>
      </c>
      <c r="BC14" s="17"/>
      <c r="BD14" s="17">
        <v>1.9586823219414198E-2</v>
      </c>
      <c r="BE14" s="17">
        <v>3.0576048188011899E-2</v>
      </c>
    </row>
    <row r="15" spans="2:57" ht="87" x14ac:dyDescent="0.35">
      <c r="B15" s="18" t="s">
        <v>475</v>
      </c>
      <c r="C15" s="17">
        <v>4.3742080180958001E-3</v>
      </c>
      <c r="D15" s="17">
        <v>5.7281993476732901E-3</v>
      </c>
      <c r="E15" s="17">
        <v>3.5553210203889099E-3</v>
      </c>
      <c r="F15" s="17"/>
      <c r="G15" s="17">
        <v>0</v>
      </c>
      <c r="H15" s="17">
        <v>8.7671223469901905E-3</v>
      </c>
      <c r="I15" s="17">
        <v>0</v>
      </c>
      <c r="J15" s="17">
        <v>1.5422133227817001E-2</v>
      </c>
      <c r="K15" s="17">
        <v>0</v>
      </c>
      <c r="L15" s="17">
        <v>0</v>
      </c>
      <c r="M15" s="17"/>
      <c r="N15" s="17">
        <v>0</v>
      </c>
      <c r="O15" s="17">
        <v>0</v>
      </c>
      <c r="P15" s="17">
        <v>1.7511607867636999E-2</v>
      </c>
      <c r="Q15" s="17">
        <v>0</v>
      </c>
      <c r="R15" s="17"/>
      <c r="S15" s="17">
        <v>0</v>
      </c>
      <c r="T15" s="17">
        <v>0</v>
      </c>
      <c r="U15" s="17">
        <v>0</v>
      </c>
      <c r="V15" s="17">
        <v>0</v>
      </c>
      <c r="W15" s="17">
        <v>0</v>
      </c>
      <c r="X15" s="17">
        <v>0</v>
      </c>
      <c r="Y15" s="17">
        <v>0</v>
      </c>
      <c r="Z15" s="17">
        <v>9.5238095238095205E-2</v>
      </c>
      <c r="AA15" s="17">
        <v>0</v>
      </c>
      <c r="AB15" s="17"/>
      <c r="AC15" s="17">
        <v>7.1013105041842096E-3</v>
      </c>
      <c r="AD15" s="17">
        <v>4.20995307664621E-3</v>
      </c>
      <c r="AE15" s="17">
        <v>0</v>
      </c>
      <c r="AF15" s="17"/>
      <c r="AG15" s="17">
        <v>6.7108490726705003E-3</v>
      </c>
      <c r="AH15" s="17">
        <v>5.5316617425048798E-3</v>
      </c>
      <c r="AI15" s="17">
        <v>0</v>
      </c>
      <c r="AJ15" s="17">
        <v>0</v>
      </c>
      <c r="AK15" s="17">
        <v>0</v>
      </c>
      <c r="AL15" s="17"/>
      <c r="AM15" s="17">
        <v>2.29107027988678E-2</v>
      </c>
      <c r="AN15" s="17">
        <v>0</v>
      </c>
      <c r="AO15" s="17">
        <v>0</v>
      </c>
      <c r="AP15" s="17">
        <v>8.5394672510710305E-3</v>
      </c>
      <c r="AQ15" s="17">
        <v>0</v>
      </c>
      <c r="AR15" s="17"/>
      <c r="AS15" s="17">
        <v>0</v>
      </c>
      <c r="AT15" s="17">
        <v>6.0376673521593599E-3</v>
      </c>
      <c r="AU15" s="17">
        <v>9.7710357745732692E-3</v>
      </c>
      <c r="AV15" s="17">
        <v>0</v>
      </c>
      <c r="AW15" s="17"/>
      <c r="AX15" s="17">
        <v>2.7982446128893002E-3</v>
      </c>
      <c r="AY15" s="17"/>
      <c r="AZ15" s="17">
        <v>0</v>
      </c>
      <c r="BA15" s="17">
        <v>5.7794254856720099E-3</v>
      </c>
      <c r="BB15" s="17">
        <v>0</v>
      </c>
      <c r="BC15" s="17"/>
      <c r="BD15" s="17">
        <v>5.2407747926384099E-3</v>
      </c>
      <c r="BE15" s="17">
        <v>0</v>
      </c>
    </row>
    <row r="16" spans="2:57" ht="87" x14ac:dyDescent="0.35">
      <c r="B16" s="18" t="s">
        <v>476</v>
      </c>
      <c r="C16" s="17">
        <v>1.34484648396711E-2</v>
      </c>
      <c r="D16" s="17">
        <v>2.1254772054387801E-2</v>
      </c>
      <c r="E16" s="17">
        <v>8.6694100186647596E-3</v>
      </c>
      <c r="F16" s="17"/>
      <c r="G16" s="17">
        <v>0</v>
      </c>
      <c r="H16" s="17">
        <v>3.23173687735374E-2</v>
      </c>
      <c r="I16" s="17">
        <v>1.8055965620798101E-2</v>
      </c>
      <c r="J16" s="17">
        <v>0</v>
      </c>
      <c r="K16" s="17">
        <v>0</v>
      </c>
      <c r="L16" s="17">
        <v>0</v>
      </c>
      <c r="M16" s="17"/>
      <c r="N16" s="17">
        <v>5.39059162082143E-3</v>
      </c>
      <c r="O16" s="17">
        <v>3.1389294677571199E-2</v>
      </c>
      <c r="P16" s="17">
        <v>0</v>
      </c>
      <c r="Q16" s="17">
        <v>2.8560126560649102E-2</v>
      </c>
      <c r="R16" s="17"/>
      <c r="S16" s="17">
        <v>1.5151515151515201E-2</v>
      </c>
      <c r="T16" s="17">
        <v>0</v>
      </c>
      <c r="U16" s="17">
        <v>0</v>
      </c>
      <c r="V16" s="17">
        <v>0</v>
      </c>
      <c r="W16" s="17">
        <v>2.7027027027027001E-2</v>
      </c>
      <c r="X16" s="17">
        <v>2.8571428571428598E-2</v>
      </c>
      <c r="Y16" s="17">
        <v>5.4054054054054099E-2</v>
      </c>
      <c r="Z16" s="17">
        <v>0</v>
      </c>
      <c r="AA16" s="17">
        <v>0</v>
      </c>
      <c r="AB16" s="17"/>
      <c r="AC16" s="17">
        <v>1.7488983136470099E-2</v>
      </c>
      <c r="AD16" s="17">
        <v>1.0265686043954701E-2</v>
      </c>
      <c r="AE16" s="17">
        <v>2.6157535286767401E-2</v>
      </c>
      <c r="AF16" s="17"/>
      <c r="AG16" s="17">
        <v>2.4900943328543399E-2</v>
      </c>
      <c r="AH16" s="17">
        <v>6.5863535779033602E-3</v>
      </c>
      <c r="AI16" s="17">
        <v>0</v>
      </c>
      <c r="AJ16" s="17">
        <v>0</v>
      </c>
      <c r="AK16" s="17">
        <v>3.49629410112706E-2</v>
      </c>
      <c r="AL16" s="17"/>
      <c r="AM16" s="17">
        <v>2.6681422634514802E-2</v>
      </c>
      <c r="AN16" s="17">
        <v>3.4422996801628199E-2</v>
      </c>
      <c r="AO16" s="17">
        <v>7.6411825729512696E-3</v>
      </c>
      <c r="AP16" s="17">
        <v>1.06552727530105E-2</v>
      </c>
      <c r="AQ16" s="17">
        <v>0</v>
      </c>
      <c r="AR16" s="17"/>
      <c r="AS16" s="17">
        <v>0</v>
      </c>
      <c r="AT16" s="17">
        <v>2.9936675918732201E-2</v>
      </c>
      <c r="AU16" s="17">
        <v>1.16340259815924E-2</v>
      </c>
      <c r="AV16" s="17">
        <v>0</v>
      </c>
      <c r="AW16" s="17"/>
      <c r="AX16" s="17">
        <v>1.3714798190483501E-2</v>
      </c>
      <c r="AY16" s="17"/>
      <c r="AZ16" s="17">
        <v>1.7831359985576702E-2</v>
      </c>
      <c r="BA16" s="17">
        <v>7.2113813537737796E-3</v>
      </c>
      <c r="BB16" s="17">
        <v>1.8258183957761499E-2</v>
      </c>
      <c r="BC16" s="17"/>
      <c r="BD16" s="17">
        <v>6.5392703327787297E-3</v>
      </c>
      <c r="BE16" s="17">
        <v>2.2990786135593098E-2</v>
      </c>
    </row>
    <row r="17" spans="2:57" x14ac:dyDescent="0.35">
      <c r="B17" s="18" t="s">
        <v>81</v>
      </c>
      <c r="C17" s="19">
        <v>0.192726613641447</v>
      </c>
      <c r="D17" s="19">
        <v>0.124980753643606</v>
      </c>
      <c r="E17" s="19">
        <v>0.23572148219245601</v>
      </c>
      <c r="F17" s="19"/>
      <c r="G17" s="19">
        <v>0.17333378765322899</v>
      </c>
      <c r="H17" s="19">
        <v>0.15731713129854499</v>
      </c>
      <c r="I17" s="19">
        <v>0.21024124341491801</v>
      </c>
      <c r="J17" s="19">
        <v>0.20999804745210801</v>
      </c>
      <c r="K17" s="19">
        <v>0.15949903639831101</v>
      </c>
      <c r="L17" s="19">
        <v>0.31398679759283998</v>
      </c>
      <c r="M17" s="19"/>
      <c r="N17" s="19">
        <v>0.19516539442813399</v>
      </c>
      <c r="O17" s="19">
        <v>0.20609095245558101</v>
      </c>
      <c r="P17" s="19">
        <v>0.13805835241129599</v>
      </c>
      <c r="Q17" s="19">
        <v>0.220764597338478</v>
      </c>
      <c r="R17" s="19"/>
      <c r="S17" s="19">
        <v>0.12121212121212099</v>
      </c>
      <c r="T17" s="19">
        <v>0.133333333333333</v>
      </c>
      <c r="U17" s="19">
        <v>0.42857142857142899</v>
      </c>
      <c r="V17" s="19">
        <v>0.27586206896551702</v>
      </c>
      <c r="W17" s="19">
        <v>8.1081081081081099E-2</v>
      </c>
      <c r="X17" s="19">
        <v>0.28571428571428598</v>
      </c>
      <c r="Y17" s="19">
        <v>0.135135135135135</v>
      </c>
      <c r="Z17" s="19">
        <v>0.14285714285714299</v>
      </c>
      <c r="AA17" s="19">
        <v>0.24444444444444399</v>
      </c>
      <c r="AB17" s="19"/>
      <c r="AC17" s="19">
        <v>0.216841470665812</v>
      </c>
      <c r="AD17" s="19">
        <v>0.16433064737670899</v>
      </c>
      <c r="AE17" s="19">
        <v>0.23833439833028899</v>
      </c>
      <c r="AF17" s="19"/>
      <c r="AG17" s="19">
        <v>0.16830978736407201</v>
      </c>
      <c r="AH17" s="19">
        <v>0.155287405453986</v>
      </c>
      <c r="AI17" s="19">
        <v>0.163541770787241</v>
      </c>
      <c r="AJ17" s="19">
        <v>0.25104253544620497</v>
      </c>
      <c r="AK17" s="19">
        <v>0.322619196883765</v>
      </c>
      <c r="AL17" s="19"/>
      <c r="AM17" s="19">
        <v>0.19596014759795799</v>
      </c>
      <c r="AN17" s="19">
        <v>0.14931969411799001</v>
      </c>
      <c r="AO17" s="19">
        <v>0.21597222649963899</v>
      </c>
      <c r="AP17" s="19">
        <v>0.13950464557415501</v>
      </c>
      <c r="AQ17" s="19">
        <v>9.9951859026497197E-2</v>
      </c>
      <c r="AR17" s="19"/>
      <c r="AS17" s="19">
        <v>0.256908487944007</v>
      </c>
      <c r="AT17" s="19">
        <v>0.112462422789842</v>
      </c>
      <c r="AU17" s="19">
        <v>0.30798963795927897</v>
      </c>
      <c r="AV17" s="19">
        <v>0.11892358383485201</v>
      </c>
      <c r="AW17" s="19"/>
      <c r="AX17" s="19">
        <v>0.19300969489009301</v>
      </c>
      <c r="AY17" s="19"/>
      <c r="AZ17" s="19">
        <v>0.23747624593172001</v>
      </c>
      <c r="BA17" s="19">
        <v>0.124501407209837</v>
      </c>
      <c r="BB17" s="19">
        <v>0.20424722411905399</v>
      </c>
      <c r="BC17" s="19"/>
      <c r="BD17" s="19">
        <v>0.23005479656093</v>
      </c>
      <c r="BE17" s="19">
        <v>0.13113012629211299</v>
      </c>
    </row>
    <row r="18" spans="2:57" x14ac:dyDescent="0.35">
      <c r="B18" s="16" t="s">
        <v>359</v>
      </c>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E23"/>
  <sheetViews>
    <sheetView showGridLines="0" topLeftCell="A1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318</v>
      </c>
      <c r="D7" s="10">
        <v>117</v>
      </c>
      <c r="E7" s="10">
        <v>200</v>
      </c>
      <c r="F7" s="10"/>
      <c r="G7" s="10">
        <v>32</v>
      </c>
      <c r="H7" s="10">
        <v>97</v>
      </c>
      <c r="I7" s="10">
        <v>77</v>
      </c>
      <c r="J7" s="10">
        <v>58</v>
      </c>
      <c r="K7" s="10">
        <v>43</v>
      </c>
      <c r="L7" s="10">
        <v>11</v>
      </c>
      <c r="M7" s="10"/>
      <c r="N7" s="10">
        <v>158</v>
      </c>
      <c r="O7" s="10">
        <v>79</v>
      </c>
      <c r="P7" s="10">
        <v>44</v>
      </c>
      <c r="Q7" s="10">
        <v>33</v>
      </c>
      <c r="R7" s="10"/>
      <c r="S7" s="10">
        <v>59</v>
      </c>
      <c r="T7" s="10">
        <v>53</v>
      </c>
      <c r="U7" s="10">
        <v>18</v>
      </c>
      <c r="V7" s="10">
        <v>33</v>
      </c>
      <c r="W7" s="10">
        <v>25</v>
      </c>
      <c r="X7" s="10">
        <v>36</v>
      </c>
      <c r="Y7" s="10">
        <v>28</v>
      </c>
      <c r="Z7" s="10">
        <v>20</v>
      </c>
      <c r="AA7" s="10">
        <v>46</v>
      </c>
      <c r="AB7" s="10"/>
      <c r="AC7" s="10">
        <v>107</v>
      </c>
      <c r="AD7" s="10">
        <v>158</v>
      </c>
      <c r="AE7" s="10">
        <v>34</v>
      </c>
      <c r="AF7" s="10"/>
      <c r="AG7" s="10">
        <v>105</v>
      </c>
      <c r="AH7" s="10">
        <v>137</v>
      </c>
      <c r="AI7" s="10">
        <v>18</v>
      </c>
      <c r="AJ7" s="10">
        <v>2</v>
      </c>
      <c r="AK7" s="10">
        <v>20</v>
      </c>
      <c r="AL7" s="10"/>
      <c r="AM7" s="10">
        <v>28</v>
      </c>
      <c r="AN7" s="10">
        <v>61</v>
      </c>
      <c r="AO7" s="10">
        <v>130</v>
      </c>
      <c r="AP7" s="10">
        <v>77</v>
      </c>
      <c r="AQ7" s="10">
        <v>8</v>
      </c>
      <c r="AR7" s="10"/>
      <c r="AS7" s="10">
        <v>89</v>
      </c>
      <c r="AT7" s="10">
        <v>102</v>
      </c>
      <c r="AU7" s="10">
        <v>73</v>
      </c>
      <c r="AV7" s="10">
        <v>54</v>
      </c>
      <c r="AW7" s="10"/>
      <c r="AX7" s="10">
        <v>253</v>
      </c>
      <c r="AY7" s="10"/>
      <c r="AZ7" s="10">
        <v>105</v>
      </c>
      <c r="BA7" s="10">
        <v>124</v>
      </c>
      <c r="BB7" s="10">
        <v>82</v>
      </c>
      <c r="BC7" s="10"/>
      <c r="BD7" s="10">
        <v>138</v>
      </c>
      <c r="BE7" s="10">
        <v>141</v>
      </c>
    </row>
    <row r="8" spans="2:57" ht="30" customHeight="1" x14ac:dyDescent="0.35">
      <c r="B8" s="11" t="s">
        <v>20</v>
      </c>
      <c r="C8" s="11">
        <v>321</v>
      </c>
      <c r="D8" s="11">
        <v>116</v>
      </c>
      <c r="E8" s="11">
        <v>204</v>
      </c>
      <c r="F8" s="11"/>
      <c r="G8" s="11">
        <v>30</v>
      </c>
      <c r="H8" s="11">
        <v>95</v>
      </c>
      <c r="I8" s="11">
        <v>77</v>
      </c>
      <c r="J8" s="11">
        <v>59</v>
      </c>
      <c r="K8" s="11">
        <v>48</v>
      </c>
      <c r="L8" s="11">
        <v>12</v>
      </c>
      <c r="M8" s="11"/>
      <c r="N8" s="11">
        <v>161</v>
      </c>
      <c r="O8" s="11">
        <v>80</v>
      </c>
      <c r="P8" s="11">
        <v>44</v>
      </c>
      <c r="Q8" s="11">
        <v>32</v>
      </c>
      <c r="R8" s="11"/>
      <c r="S8" s="11">
        <v>51</v>
      </c>
      <c r="T8" s="11">
        <v>55</v>
      </c>
      <c r="U8" s="11">
        <v>36</v>
      </c>
      <c r="V8" s="11">
        <v>38</v>
      </c>
      <c r="W8" s="11">
        <v>24</v>
      </c>
      <c r="X8" s="11">
        <v>32</v>
      </c>
      <c r="Y8" s="11">
        <v>26</v>
      </c>
      <c r="Z8" s="11">
        <v>15</v>
      </c>
      <c r="AA8" s="11">
        <v>44</v>
      </c>
      <c r="AB8" s="11"/>
      <c r="AC8" s="11">
        <v>111</v>
      </c>
      <c r="AD8" s="11">
        <v>157</v>
      </c>
      <c r="AE8" s="11">
        <v>35</v>
      </c>
      <c r="AF8" s="11"/>
      <c r="AG8" s="11">
        <v>105</v>
      </c>
      <c r="AH8" s="11">
        <v>137</v>
      </c>
      <c r="AI8" s="11">
        <v>18</v>
      </c>
      <c r="AJ8" s="11">
        <v>2</v>
      </c>
      <c r="AK8" s="11">
        <v>22</v>
      </c>
      <c r="AL8" s="11"/>
      <c r="AM8" s="11">
        <v>27</v>
      </c>
      <c r="AN8" s="11">
        <v>65</v>
      </c>
      <c r="AO8" s="11">
        <v>131</v>
      </c>
      <c r="AP8" s="11">
        <v>75</v>
      </c>
      <c r="AQ8" s="11">
        <v>8</v>
      </c>
      <c r="AR8" s="11"/>
      <c r="AS8" s="11">
        <v>90</v>
      </c>
      <c r="AT8" s="11">
        <v>100</v>
      </c>
      <c r="AU8" s="11">
        <v>78</v>
      </c>
      <c r="AV8" s="11">
        <v>53</v>
      </c>
      <c r="AW8" s="11"/>
      <c r="AX8" s="11">
        <v>259</v>
      </c>
      <c r="AY8" s="11"/>
      <c r="AZ8" s="11">
        <v>104</v>
      </c>
      <c r="BA8" s="11">
        <v>123</v>
      </c>
      <c r="BB8" s="11">
        <v>87</v>
      </c>
      <c r="BC8" s="11"/>
      <c r="BD8" s="11">
        <v>140</v>
      </c>
      <c r="BE8" s="11">
        <v>139</v>
      </c>
    </row>
    <row r="9" spans="2:57" ht="87" x14ac:dyDescent="0.35">
      <c r="B9" s="18" t="s">
        <v>478</v>
      </c>
      <c r="C9" s="17">
        <v>7.1433404069103895E-2</v>
      </c>
      <c r="D9" s="17">
        <v>9.9266359818387107E-2</v>
      </c>
      <c r="E9" s="17">
        <v>5.5982911612155198E-2</v>
      </c>
      <c r="F9" s="17"/>
      <c r="G9" s="17">
        <v>3.3893201040093898E-2</v>
      </c>
      <c r="H9" s="17">
        <v>9.42346513714378E-2</v>
      </c>
      <c r="I9" s="17">
        <v>7.4325623727547405E-2</v>
      </c>
      <c r="J9" s="17">
        <v>8.8111790511977706E-2</v>
      </c>
      <c r="K9" s="17">
        <v>4.2077962734954302E-2</v>
      </c>
      <c r="L9" s="17">
        <v>0</v>
      </c>
      <c r="M9" s="17"/>
      <c r="N9" s="17">
        <v>7.7958075227226503E-2</v>
      </c>
      <c r="O9" s="17">
        <v>5.9599058190410899E-2</v>
      </c>
      <c r="P9" s="17">
        <v>6.0463989042177202E-2</v>
      </c>
      <c r="Q9" s="17">
        <v>5.5270779335651998E-2</v>
      </c>
      <c r="R9" s="17"/>
      <c r="S9" s="17">
        <v>6.7796610169491497E-2</v>
      </c>
      <c r="T9" s="17">
        <v>5.6603773584905703E-2</v>
      </c>
      <c r="U9" s="17">
        <v>5.5555555555555601E-2</v>
      </c>
      <c r="V9" s="17">
        <v>9.0909090909090898E-2</v>
      </c>
      <c r="W9" s="17">
        <v>0.12</v>
      </c>
      <c r="X9" s="17">
        <v>0.13888888888888901</v>
      </c>
      <c r="Y9" s="17">
        <v>7.1428571428571397E-2</v>
      </c>
      <c r="Z9" s="17">
        <v>0.05</v>
      </c>
      <c r="AA9" s="17">
        <v>2.1739130434782601E-2</v>
      </c>
      <c r="AB9" s="17"/>
      <c r="AC9" s="17">
        <v>3.8043935603442498E-2</v>
      </c>
      <c r="AD9" s="17">
        <v>0.101482630857704</v>
      </c>
      <c r="AE9" s="17">
        <v>2.45545557060016E-2</v>
      </c>
      <c r="AF9" s="17"/>
      <c r="AG9" s="17">
        <v>2.6317061387913801E-2</v>
      </c>
      <c r="AH9" s="17">
        <v>9.16836026176511E-2</v>
      </c>
      <c r="AI9" s="17">
        <v>0.14288005165895201</v>
      </c>
      <c r="AJ9" s="17">
        <v>0</v>
      </c>
      <c r="AK9" s="17">
        <v>0.14480405441681901</v>
      </c>
      <c r="AL9" s="17"/>
      <c r="AM9" s="17">
        <v>0</v>
      </c>
      <c r="AN9" s="17">
        <v>6.7247848139230806E-2</v>
      </c>
      <c r="AO9" s="17">
        <v>6.6225462085232001E-2</v>
      </c>
      <c r="AP9" s="17">
        <v>0.103086707359936</v>
      </c>
      <c r="AQ9" s="17">
        <v>0.119803399549457</v>
      </c>
      <c r="AR9" s="17"/>
      <c r="AS9" s="17">
        <v>7.1200407049645198E-2</v>
      </c>
      <c r="AT9" s="17">
        <v>0.10269640446599</v>
      </c>
      <c r="AU9" s="17">
        <v>2.3768410967096899E-2</v>
      </c>
      <c r="AV9" s="17">
        <v>8.2695078307074704E-2</v>
      </c>
      <c r="AW9" s="17"/>
      <c r="AX9" s="17">
        <v>5.7813569027297701E-2</v>
      </c>
      <c r="AY9" s="17"/>
      <c r="AZ9" s="17">
        <v>7.7518377666325897E-2</v>
      </c>
      <c r="BA9" s="17">
        <v>7.2018013712225201E-2</v>
      </c>
      <c r="BB9" s="17">
        <v>5.7758496752064403E-2</v>
      </c>
      <c r="BC9" s="17"/>
      <c r="BD9" s="17">
        <v>6.6657449414088799E-2</v>
      </c>
      <c r="BE9" s="17">
        <v>9.0463858355556204E-2</v>
      </c>
    </row>
    <row r="10" spans="2:57" ht="87" x14ac:dyDescent="0.35">
      <c r="B10" s="18" t="s">
        <v>479</v>
      </c>
      <c r="C10" s="17">
        <v>0.14247553783179001</v>
      </c>
      <c r="D10" s="17">
        <v>0.19894954466811501</v>
      </c>
      <c r="E10" s="17">
        <v>0.111114753473467</v>
      </c>
      <c r="F10" s="17"/>
      <c r="G10" s="17">
        <v>0.17358101737096299</v>
      </c>
      <c r="H10" s="17">
        <v>0.193507538627192</v>
      </c>
      <c r="I10" s="17">
        <v>0.13639081433170799</v>
      </c>
      <c r="J10" s="17">
        <v>0.111406171854635</v>
      </c>
      <c r="K10" s="17">
        <v>0.104634797327402</v>
      </c>
      <c r="L10" s="17">
        <v>0</v>
      </c>
      <c r="M10" s="17"/>
      <c r="N10" s="17">
        <v>0.16348444879535601</v>
      </c>
      <c r="O10" s="17">
        <v>0.107641636709185</v>
      </c>
      <c r="P10" s="17">
        <v>0.202454742660819</v>
      </c>
      <c r="Q10" s="17">
        <v>5.6832398180373597E-2</v>
      </c>
      <c r="R10" s="17"/>
      <c r="S10" s="17">
        <v>0.186440677966102</v>
      </c>
      <c r="T10" s="17">
        <v>0.18867924528301899</v>
      </c>
      <c r="U10" s="17">
        <v>0.16666666666666699</v>
      </c>
      <c r="V10" s="17">
        <v>9.0909090909090898E-2</v>
      </c>
      <c r="W10" s="17">
        <v>0.12</v>
      </c>
      <c r="X10" s="17">
        <v>0.13888888888888901</v>
      </c>
      <c r="Y10" s="17">
        <v>7.1428571428571397E-2</v>
      </c>
      <c r="Z10" s="17">
        <v>0.1</v>
      </c>
      <c r="AA10" s="17">
        <v>0.13043478260869601</v>
      </c>
      <c r="AB10" s="17"/>
      <c r="AC10" s="17">
        <v>7.9218328348514097E-2</v>
      </c>
      <c r="AD10" s="17">
        <v>0.193399548256486</v>
      </c>
      <c r="AE10" s="17">
        <v>0.10335524491078101</v>
      </c>
      <c r="AF10" s="17"/>
      <c r="AG10" s="17">
        <v>5.9042031471381297E-2</v>
      </c>
      <c r="AH10" s="17">
        <v>0.19953615232841701</v>
      </c>
      <c r="AI10" s="17">
        <v>0.27582182165700198</v>
      </c>
      <c r="AJ10" s="17">
        <v>0</v>
      </c>
      <c r="AK10" s="17">
        <v>8.6882432650091199E-2</v>
      </c>
      <c r="AL10" s="17"/>
      <c r="AM10" s="17">
        <v>6.63714565726779E-2</v>
      </c>
      <c r="AN10" s="17">
        <v>4.67653266981925E-2</v>
      </c>
      <c r="AO10" s="17">
        <v>0.18072657801727399</v>
      </c>
      <c r="AP10" s="17">
        <v>0.228070741727882</v>
      </c>
      <c r="AQ10" s="17">
        <v>0</v>
      </c>
      <c r="AR10" s="17"/>
      <c r="AS10" s="17">
        <v>0.15014162772730399</v>
      </c>
      <c r="AT10" s="17">
        <v>0.16718795094099201</v>
      </c>
      <c r="AU10" s="17">
        <v>4.81577612314769E-2</v>
      </c>
      <c r="AV10" s="17">
        <v>0.221526549788199</v>
      </c>
      <c r="AW10" s="17"/>
      <c r="AX10" s="17">
        <v>0.14317102420143199</v>
      </c>
      <c r="AY10" s="17"/>
      <c r="AZ10" s="17">
        <v>0.13822073311951799</v>
      </c>
      <c r="BA10" s="17">
        <v>0.16227734553346901</v>
      </c>
      <c r="BB10" s="17">
        <v>0.13040837104626499</v>
      </c>
      <c r="BC10" s="17"/>
      <c r="BD10" s="17">
        <v>9.4254450908746706E-2</v>
      </c>
      <c r="BE10" s="17">
        <v>0.206269431612258</v>
      </c>
    </row>
    <row r="11" spans="2:57" ht="87" x14ac:dyDescent="0.35">
      <c r="B11" s="18" t="s">
        <v>480</v>
      </c>
      <c r="C11" s="17">
        <v>0.16021890148347701</v>
      </c>
      <c r="D11" s="17">
        <v>0.15954879800422</v>
      </c>
      <c r="E11" s="17">
        <v>0.156778837425884</v>
      </c>
      <c r="F11" s="17"/>
      <c r="G11" s="17">
        <v>0.182542085848654</v>
      </c>
      <c r="H11" s="17">
        <v>0.20446415930803799</v>
      </c>
      <c r="I11" s="17">
        <v>0.14383402674593401</v>
      </c>
      <c r="J11" s="17">
        <v>0.14844877325691899</v>
      </c>
      <c r="K11" s="17">
        <v>0.138594301276114</v>
      </c>
      <c r="L11" s="17">
        <v>0</v>
      </c>
      <c r="M11" s="17"/>
      <c r="N11" s="17">
        <v>0.14203376943874699</v>
      </c>
      <c r="O11" s="17">
        <v>0.159322182161758</v>
      </c>
      <c r="P11" s="17">
        <v>0.10942540808752101</v>
      </c>
      <c r="Q11" s="17">
        <v>0.29156386539634099</v>
      </c>
      <c r="R11" s="17"/>
      <c r="S11" s="17">
        <v>0.22033898305084701</v>
      </c>
      <c r="T11" s="17">
        <v>0.18867924528301899</v>
      </c>
      <c r="U11" s="17">
        <v>0.11111111111111099</v>
      </c>
      <c r="V11" s="17">
        <v>9.0909090909090898E-2</v>
      </c>
      <c r="W11" s="17">
        <v>0.12</v>
      </c>
      <c r="X11" s="17">
        <v>0.16666666666666699</v>
      </c>
      <c r="Y11" s="17">
        <v>0.107142857142857</v>
      </c>
      <c r="Z11" s="17">
        <v>0.25</v>
      </c>
      <c r="AA11" s="17">
        <v>0.173913043478261</v>
      </c>
      <c r="AB11" s="17"/>
      <c r="AC11" s="17">
        <v>0.14979965550075899</v>
      </c>
      <c r="AD11" s="17">
        <v>0.16607477645470101</v>
      </c>
      <c r="AE11" s="17">
        <v>0.19718495790055199</v>
      </c>
      <c r="AF11" s="17"/>
      <c r="AG11" s="17">
        <v>0.123690057935986</v>
      </c>
      <c r="AH11" s="17">
        <v>0.18911878986658501</v>
      </c>
      <c r="AI11" s="17">
        <v>0.144386790401937</v>
      </c>
      <c r="AJ11" s="17">
        <v>0</v>
      </c>
      <c r="AK11" s="17">
        <v>0.10027135024441</v>
      </c>
      <c r="AL11" s="17"/>
      <c r="AM11" s="17">
        <v>0.22422354945692299</v>
      </c>
      <c r="AN11" s="17">
        <v>0.117663698883092</v>
      </c>
      <c r="AO11" s="17">
        <v>0.16669329277337699</v>
      </c>
      <c r="AP11" s="17">
        <v>0.17473606618445001</v>
      </c>
      <c r="AQ11" s="17">
        <v>0</v>
      </c>
      <c r="AR11" s="17"/>
      <c r="AS11" s="17">
        <v>9.6202989880274106E-2</v>
      </c>
      <c r="AT11" s="17">
        <v>0.16312513196804099</v>
      </c>
      <c r="AU11" s="17">
        <v>0.14232777394047699</v>
      </c>
      <c r="AV11" s="17">
        <v>0.28939788399210598</v>
      </c>
      <c r="AW11" s="17"/>
      <c r="AX11" s="17">
        <v>0.14452823954886301</v>
      </c>
      <c r="AY11" s="17"/>
      <c r="AZ11" s="17">
        <v>0.12283980696532799</v>
      </c>
      <c r="BA11" s="17">
        <v>0.204202981055911</v>
      </c>
      <c r="BB11" s="17">
        <v>0.15468022492718</v>
      </c>
      <c r="BC11" s="17"/>
      <c r="BD11" s="17">
        <v>0.152133740986202</v>
      </c>
      <c r="BE11" s="17">
        <v>0.17622952265855199</v>
      </c>
    </row>
    <row r="12" spans="2:57" ht="101.5" x14ac:dyDescent="0.35">
      <c r="B12" s="18" t="s">
        <v>481</v>
      </c>
      <c r="C12" s="17">
        <v>0.14618565566594799</v>
      </c>
      <c r="D12" s="17">
        <v>0.16124982112457201</v>
      </c>
      <c r="E12" s="17">
        <v>0.13831239729424399</v>
      </c>
      <c r="F12" s="17"/>
      <c r="G12" s="17">
        <v>0.14271342969759401</v>
      </c>
      <c r="H12" s="17">
        <v>0.19122025185315999</v>
      </c>
      <c r="I12" s="17">
        <v>0.115418247171965</v>
      </c>
      <c r="J12" s="17">
        <v>0.11836076317053899</v>
      </c>
      <c r="K12" s="17">
        <v>0.122603432824422</v>
      </c>
      <c r="L12" s="17">
        <v>0.231430813363802</v>
      </c>
      <c r="M12" s="17"/>
      <c r="N12" s="17">
        <v>0.136660076428269</v>
      </c>
      <c r="O12" s="17">
        <v>0.23084679533807201</v>
      </c>
      <c r="P12" s="17">
        <v>8.5054372464204206E-2</v>
      </c>
      <c r="Q12" s="17">
        <v>5.7437744811192598E-2</v>
      </c>
      <c r="R12" s="17"/>
      <c r="S12" s="17">
        <v>0.169491525423729</v>
      </c>
      <c r="T12" s="17">
        <v>0.113207547169811</v>
      </c>
      <c r="U12" s="17">
        <v>0.11111111111111099</v>
      </c>
      <c r="V12" s="17">
        <v>0.12121212121212099</v>
      </c>
      <c r="W12" s="17">
        <v>0.16</v>
      </c>
      <c r="X12" s="17">
        <v>0.194444444444444</v>
      </c>
      <c r="Y12" s="17">
        <v>0.17857142857142899</v>
      </c>
      <c r="Z12" s="17">
        <v>0.2</v>
      </c>
      <c r="AA12" s="17">
        <v>0.13043478260869601</v>
      </c>
      <c r="AB12" s="17"/>
      <c r="AC12" s="17">
        <v>0.13587289040783301</v>
      </c>
      <c r="AD12" s="17">
        <v>0.15093187463900601</v>
      </c>
      <c r="AE12" s="17">
        <v>0.159005748255313</v>
      </c>
      <c r="AF12" s="17"/>
      <c r="AG12" s="17">
        <v>0.17647989016471</v>
      </c>
      <c r="AH12" s="17">
        <v>0.12339688383396701</v>
      </c>
      <c r="AI12" s="17">
        <v>0.11417781226625</v>
      </c>
      <c r="AJ12" s="17">
        <v>0</v>
      </c>
      <c r="AK12" s="17">
        <v>0.167584501456152</v>
      </c>
      <c r="AL12" s="17"/>
      <c r="AM12" s="17">
        <v>0.16425996896689901</v>
      </c>
      <c r="AN12" s="17">
        <v>0.16422999654140699</v>
      </c>
      <c r="AO12" s="17">
        <v>0.14136963716040901</v>
      </c>
      <c r="AP12" s="17">
        <v>0.15078512534020599</v>
      </c>
      <c r="AQ12" s="17">
        <v>0</v>
      </c>
      <c r="AR12" s="17"/>
      <c r="AS12" s="17">
        <v>0.17696919184155799</v>
      </c>
      <c r="AT12" s="17">
        <v>0.17130939819973401</v>
      </c>
      <c r="AU12" s="17">
        <v>0.106448180864283</v>
      </c>
      <c r="AV12" s="17">
        <v>0.104931084458246</v>
      </c>
      <c r="AW12" s="17"/>
      <c r="AX12" s="17">
        <v>0.149899020609957</v>
      </c>
      <c r="AY12" s="17"/>
      <c r="AZ12" s="17">
        <v>0.15462639880004</v>
      </c>
      <c r="BA12" s="17">
        <v>0.116274042221176</v>
      </c>
      <c r="BB12" s="17">
        <v>0.16515126203497901</v>
      </c>
      <c r="BC12" s="17"/>
      <c r="BD12" s="17">
        <v>0.16042249807200801</v>
      </c>
      <c r="BE12" s="17">
        <v>0.139462387817336</v>
      </c>
    </row>
    <row r="13" spans="2:57" ht="87" x14ac:dyDescent="0.35">
      <c r="B13" s="18" t="s">
        <v>482</v>
      </c>
      <c r="C13" s="17">
        <v>0.256616551503213</v>
      </c>
      <c r="D13" s="17">
        <v>0.157190088184329</v>
      </c>
      <c r="E13" s="17">
        <v>0.31413765414803302</v>
      </c>
      <c r="F13" s="17"/>
      <c r="G13" s="17">
        <v>0.31557581308316601</v>
      </c>
      <c r="H13" s="17">
        <v>0.15508779602384801</v>
      </c>
      <c r="I13" s="17">
        <v>0.24231503325134299</v>
      </c>
      <c r="J13" s="17">
        <v>0.24891448490005</v>
      </c>
      <c r="K13" s="17">
        <v>0.37292646614622099</v>
      </c>
      <c r="L13" s="17">
        <v>0.58652857562981198</v>
      </c>
      <c r="M13" s="17"/>
      <c r="N13" s="17">
        <v>0.26165208089838099</v>
      </c>
      <c r="O13" s="17">
        <v>0.23353461926396099</v>
      </c>
      <c r="P13" s="17">
        <v>0.33073761660266099</v>
      </c>
      <c r="Q13" s="17">
        <v>0.21554726626946599</v>
      </c>
      <c r="R13" s="17"/>
      <c r="S13" s="17">
        <v>0.169491525423729</v>
      </c>
      <c r="T13" s="17">
        <v>0.22641509433962301</v>
      </c>
      <c r="U13" s="17">
        <v>0.33333333333333298</v>
      </c>
      <c r="V13" s="17">
        <v>0.42424242424242398</v>
      </c>
      <c r="W13" s="17">
        <v>0.08</v>
      </c>
      <c r="X13" s="17">
        <v>0.194444444444444</v>
      </c>
      <c r="Y13" s="17">
        <v>0.28571428571428598</v>
      </c>
      <c r="Z13" s="17">
        <v>0.15</v>
      </c>
      <c r="AA13" s="17">
        <v>0.34782608695652201</v>
      </c>
      <c r="AB13" s="17"/>
      <c r="AC13" s="17">
        <v>0.33915598536736902</v>
      </c>
      <c r="AD13" s="17">
        <v>0.194580116910678</v>
      </c>
      <c r="AE13" s="17">
        <v>0.29389014933831598</v>
      </c>
      <c r="AF13" s="17"/>
      <c r="AG13" s="17">
        <v>0.34226694126131302</v>
      </c>
      <c r="AH13" s="17">
        <v>0.19626391310451899</v>
      </c>
      <c r="AI13" s="17">
        <v>0.22039546805663199</v>
      </c>
      <c r="AJ13" s="17">
        <v>0.46278806195693201</v>
      </c>
      <c r="AK13" s="17">
        <v>0.27549153267441001</v>
      </c>
      <c r="AL13" s="17"/>
      <c r="AM13" s="17">
        <v>0.30727255930077702</v>
      </c>
      <c r="AN13" s="17">
        <v>0.35492617247292102</v>
      </c>
      <c r="AO13" s="17">
        <v>0.223436198493458</v>
      </c>
      <c r="AP13" s="17">
        <v>0.205155904606276</v>
      </c>
      <c r="AQ13" s="17">
        <v>0.63567479008806105</v>
      </c>
      <c r="AR13" s="17"/>
      <c r="AS13" s="17">
        <v>0.224475041285744</v>
      </c>
      <c r="AT13" s="17">
        <v>0.24034300398813499</v>
      </c>
      <c r="AU13" s="17">
        <v>0.378053669382727</v>
      </c>
      <c r="AV13" s="17">
        <v>0.16301972439852599</v>
      </c>
      <c r="AW13" s="17"/>
      <c r="AX13" s="17">
        <v>0.26716994727563997</v>
      </c>
      <c r="AY13" s="17"/>
      <c r="AZ13" s="17">
        <v>0.28795204477640202</v>
      </c>
      <c r="BA13" s="17">
        <v>0.23569869561715601</v>
      </c>
      <c r="BB13" s="17">
        <v>0.24806560804928399</v>
      </c>
      <c r="BC13" s="17"/>
      <c r="BD13" s="17">
        <v>0.25012285382678501</v>
      </c>
      <c r="BE13" s="17">
        <v>0.228038017523713</v>
      </c>
    </row>
    <row r="14" spans="2:57" ht="101.5" x14ac:dyDescent="0.35">
      <c r="B14" s="18" t="s">
        <v>483</v>
      </c>
      <c r="C14" s="17">
        <v>2.39653033300809E-2</v>
      </c>
      <c r="D14" s="17">
        <v>7.4902770296097496E-3</v>
      </c>
      <c r="E14" s="17">
        <v>3.3412179754030602E-2</v>
      </c>
      <c r="F14" s="17"/>
      <c r="G14" s="17">
        <v>2.85581601356346E-2</v>
      </c>
      <c r="H14" s="17">
        <v>2.0114232890028502E-2</v>
      </c>
      <c r="I14" s="17">
        <v>2.4470948559817601E-2</v>
      </c>
      <c r="J14" s="17">
        <v>1.6320701487002199E-2</v>
      </c>
      <c r="K14" s="17">
        <v>4.3280190241667203E-2</v>
      </c>
      <c r="L14" s="17">
        <v>0</v>
      </c>
      <c r="M14" s="17"/>
      <c r="N14" s="17">
        <v>3.6723891772214003E-2</v>
      </c>
      <c r="O14" s="17">
        <v>9.3452361602137605E-3</v>
      </c>
      <c r="P14" s="17">
        <v>2.31944227910823E-2</v>
      </c>
      <c r="Q14" s="17">
        <v>0</v>
      </c>
      <c r="R14" s="17"/>
      <c r="S14" s="17">
        <v>1.6949152542372899E-2</v>
      </c>
      <c r="T14" s="17">
        <v>3.77358490566038E-2</v>
      </c>
      <c r="U14" s="17">
        <v>0</v>
      </c>
      <c r="V14" s="17">
        <v>3.03030303030303E-2</v>
      </c>
      <c r="W14" s="17">
        <v>0.08</v>
      </c>
      <c r="X14" s="17">
        <v>0</v>
      </c>
      <c r="Y14" s="17">
        <v>3.5714285714285698E-2</v>
      </c>
      <c r="Z14" s="17">
        <v>0.05</v>
      </c>
      <c r="AA14" s="17">
        <v>0</v>
      </c>
      <c r="AB14" s="17"/>
      <c r="AC14" s="17">
        <v>2.4737341148168199E-2</v>
      </c>
      <c r="AD14" s="17">
        <v>2.0100610980624399E-2</v>
      </c>
      <c r="AE14" s="17">
        <v>2.63084525421446E-2</v>
      </c>
      <c r="AF14" s="17"/>
      <c r="AG14" s="17">
        <v>4.8116282367648998E-2</v>
      </c>
      <c r="AH14" s="17">
        <v>1.2504413956558399E-2</v>
      </c>
      <c r="AI14" s="17">
        <v>0</v>
      </c>
      <c r="AJ14" s="17">
        <v>0</v>
      </c>
      <c r="AK14" s="17">
        <v>4.2568026047155198E-2</v>
      </c>
      <c r="AL14" s="17"/>
      <c r="AM14" s="17">
        <v>0</v>
      </c>
      <c r="AN14" s="17">
        <v>2.9021725612079899E-2</v>
      </c>
      <c r="AO14" s="17">
        <v>7.0716039590222697E-3</v>
      </c>
      <c r="AP14" s="17">
        <v>6.4784544080126905E-2</v>
      </c>
      <c r="AQ14" s="17">
        <v>0</v>
      </c>
      <c r="AR14" s="17"/>
      <c r="AS14" s="17">
        <v>3.30705574818645E-2</v>
      </c>
      <c r="AT14" s="17">
        <v>1.8949419803831E-2</v>
      </c>
      <c r="AU14" s="17">
        <v>2.5115396405680002E-2</v>
      </c>
      <c r="AV14" s="17">
        <v>1.6382987211778999E-2</v>
      </c>
      <c r="AW14" s="17"/>
      <c r="AX14" s="17">
        <v>2.5910902300708701E-2</v>
      </c>
      <c r="AY14" s="17"/>
      <c r="AZ14" s="17">
        <v>2.85198393078493E-2</v>
      </c>
      <c r="BA14" s="17">
        <v>3.0096546302952599E-2</v>
      </c>
      <c r="BB14" s="17">
        <v>1.1756184139403899E-2</v>
      </c>
      <c r="BC14" s="17"/>
      <c r="BD14" s="17">
        <v>4.2187013254018101E-2</v>
      </c>
      <c r="BE14" s="17">
        <v>1.2725322420756E-2</v>
      </c>
    </row>
    <row r="15" spans="2:57" ht="87" x14ac:dyDescent="0.35">
      <c r="B15" s="18" t="s">
        <v>484</v>
      </c>
      <c r="C15" s="17">
        <v>2.76782998437336E-2</v>
      </c>
      <c r="D15" s="17">
        <v>3.5558238206499101E-2</v>
      </c>
      <c r="E15" s="17">
        <v>2.3337934993661401E-2</v>
      </c>
      <c r="F15" s="17"/>
      <c r="G15" s="17">
        <v>0</v>
      </c>
      <c r="H15" s="17">
        <v>1.2248026584248201E-2</v>
      </c>
      <c r="I15" s="17">
        <v>1.49657615118402E-2</v>
      </c>
      <c r="J15" s="17">
        <v>9.6197784734356195E-2</v>
      </c>
      <c r="K15" s="17">
        <v>1.8233783851813502E-2</v>
      </c>
      <c r="L15" s="17">
        <v>0</v>
      </c>
      <c r="M15" s="17"/>
      <c r="N15" s="17">
        <v>1.2575432762094999E-2</v>
      </c>
      <c r="O15" s="17">
        <v>3.8031773587727101E-2</v>
      </c>
      <c r="P15" s="17">
        <v>2.15479051238141E-2</v>
      </c>
      <c r="Q15" s="17">
        <v>8.9480396902140102E-2</v>
      </c>
      <c r="R15" s="17"/>
      <c r="S15" s="17">
        <v>1.6949152542372899E-2</v>
      </c>
      <c r="T15" s="17">
        <v>1.88679245283019E-2</v>
      </c>
      <c r="U15" s="17">
        <v>5.5555555555555601E-2</v>
      </c>
      <c r="V15" s="17">
        <v>6.0606060606060601E-2</v>
      </c>
      <c r="W15" s="17">
        <v>0.04</v>
      </c>
      <c r="X15" s="17">
        <v>0</v>
      </c>
      <c r="Y15" s="17">
        <v>0</v>
      </c>
      <c r="Z15" s="17">
        <v>0.05</v>
      </c>
      <c r="AA15" s="17">
        <v>2.1739130434782601E-2</v>
      </c>
      <c r="AB15" s="17"/>
      <c r="AC15" s="17">
        <v>2.8386245694722E-2</v>
      </c>
      <c r="AD15" s="17">
        <v>3.04025591616317E-2</v>
      </c>
      <c r="AE15" s="17">
        <v>2.7371766790914399E-2</v>
      </c>
      <c r="AF15" s="17"/>
      <c r="AG15" s="17">
        <v>3.4262100491817001E-2</v>
      </c>
      <c r="AH15" s="17">
        <v>3.01578522431253E-2</v>
      </c>
      <c r="AI15" s="17">
        <v>0</v>
      </c>
      <c r="AJ15" s="17">
        <v>0</v>
      </c>
      <c r="AK15" s="17">
        <v>0</v>
      </c>
      <c r="AL15" s="17"/>
      <c r="AM15" s="17">
        <v>3.53276895285164E-2</v>
      </c>
      <c r="AN15" s="17">
        <v>1.32712413602979E-2</v>
      </c>
      <c r="AO15" s="17">
        <v>3.9246121441652501E-2</v>
      </c>
      <c r="AP15" s="17">
        <v>0</v>
      </c>
      <c r="AQ15" s="17">
        <v>0</v>
      </c>
      <c r="AR15" s="17"/>
      <c r="AS15" s="17">
        <v>3.6558153255994201E-2</v>
      </c>
      <c r="AT15" s="17">
        <v>3.5957213314668002E-2</v>
      </c>
      <c r="AU15" s="17">
        <v>2.5597010465172799E-2</v>
      </c>
      <c r="AV15" s="17">
        <v>0</v>
      </c>
      <c r="AW15" s="17"/>
      <c r="AX15" s="17">
        <v>3.0502349984095099E-2</v>
      </c>
      <c r="AY15" s="17"/>
      <c r="AZ15" s="17">
        <v>2.0412910240760501E-2</v>
      </c>
      <c r="BA15" s="17">
        <v>3.0853585486608999E-2</v>
      </c>
      <c r="BB15" s="17">
        <v>3.3901425543243303E-2</v>
      </c>
      <c r="BC15" s="17"/>
      <c r="BD15" s="17">
        <v>3.06811501843747E-2</v>
      </c>
      <c r="BE15" s="17">
        <v>2.59196565998982E-2</v>
      </c>
    </row>
    <row r="16" spans="2:57" ht="87" x14ac:dyDescent="0.35">
      <c r="B16" s="18" t="s">
        <v>485</v>
      </c>
      <c r="C16" s="17">
        <v>2.7622864894762899E-3</v>
      </c>
      <c r="D16" s="17">
        <v>7.65802422696226E-3</v>
      </c>
      <c r="E16" s="17">
        <v>0</v>
      </c>
      <c r="F16" s="17"/>
      <c r="G16" s="17">
        <v>0</v>
      </c>
      <c r="H16" s="17">
        <v>0</v>
      </c>
      <c r="I16" s="17">
        <v>1.1444253210892199E-2</v>
      </c>
      <c r="J16" s="17">
        <v>0</v>
      </c>
      <c r="K16" s="17">
        <v>0</v>
      </c>
      <c r="L16" s="17">
        <v>0</v>
      </c>
      <c r="M16" s="17"/>
      <c r="N16" s="17">
        <v>5.5015335185944099E-3</v>
      </c>
      <c r="O16" s="17">
        <v>0</v>
      </c>
      <c r="P16" s="17">
        <v>0</v>
      </c>
      <c r="Q16" s="17">
        <v>0</v>
      </c>
      <c r="R16" s="17"/>
      <c r="S16" s="17">
        <v>0</v>
      </c>
      <c r="T16" s="17">
        <v>0</v>
      </c>
      <c r="U16" s="17">
        <v>0</v>
      </c>
      <c r="V16" s="17">
        <v>0</v>
      </c>
      <c r="W16" s="17">
        <v>0</v>
      </c>
      <c r="X16" s="17">
        <v>2.7777777777777801E-2</v>
      </c>
      <c r="Y16" s="17">
        <v>0</v>
      </c>
      <c r="Z16" s="17">
        <v>0</v>
      </c>
      <c r="AA16" s="17">
        <v>0</v>
      </c>
      <c r="AB16" s="17"/>
      <c r="AC16" s="17">
        <v>0</v>
      </c>
      <c r="AD16" s="17">
        <v>5.6480780805791397E-3</v>
      </c>
      <c r="AE16" s="17">
        <v>0</v>
      </c>
      <c r="AF16" s="17"/>
      <c r="AG16" s="17">
        <v>8.4447829408754796E-3</v>
      </c>
      <c r="AH16" s="17">
        <v>0</v>
      </c>
      <c r="AI16" s="17">
        <v>0</v>
      </c>
      <c r="AJ16" s="17">
        <v>0</v>
      </c>
      <c r="AK16" s="17">
        <v>0</v>
      </c>
      <c r="AL16" s="17"/>
      <c r="AM16" s="17">
        <v>0</v>
      </c>
      <c r="AN16" s="17">
        <v>0</v>
      </c>
      <c r="AO16" s="17">
        <v>6.7479765139647797E-3</v>
      </c>
      <c r="AP16" s="17">
        <v>0</v>
      </c>
      <c r="AQ16" s="17">
        <v>0</v>
      </c>
      <c r="AR16" s="17"/>
      <c r="AS16" s="17">
        <v>0</v>
      </c>
      <c r="AT16" s="17">
        <v>8.8236282272353608E-3</v>
      </c>
      <c r="AU16" s="17">
        <v>0</v>
      </c>
      <c r="AV16" s="17">
        <v>0</v>
      </c>
      <c r="AW16" s="17"/>
      <c r="AX16" s="17">
        <v>3.4158108838294901E-3</v>
      </c>
      <c r="AY16" s="17"/>
      <c r="AZ16" s="17">
        <v>0</v>
      </c>
      <c r="BA16" s="17">
        <v>0</v>
      </c>
      <c r="BB16" s="17">
        <v>1.01275144660828E-2</v>
      </c>
      <c r="BC16" s="17"/>
      <c r="BD16" s="17">
        <v>6.3199529316218597E-3</v>
      </c>
      <c r="BE16" s="17">
        <v>0</v>
      </c>
    </row>
    <row r="17" spans="2:57" ht="87" x14ac:dyDescent="0.35">
      <c r="B17" s="18" t="s">
        <v>486</v>
      </c>
      <c r="C17" s="17">
        <v>9.1130325085034096E-3</v>
      </c>
      <c r="D17" s="17">
        <v>1.6914856369063799E-2</v>
      </c>
      <c r="E17" s="17">
        <v>4.73249518392604E-3</v>
      </c>
      <c r="F17" s="17"/>
      <c r="G17" s="17">
        <v>0</v>
      </c>
      <c r="H17" s="17">
        <v>0</v>
      </c>
      <c r="I17" s="17">
        <v>1.3284675972154001E-2</v>
      </c>
      <c r="J17" s="17">
        <v>3.2007390760850199E-2</v>
      </c>
      <c r="K17" s="17">
        <v>0</v>
      </c>
      <c r="L17" s="17">
        <v>0</v>
      </c>
      <c r="M17" s="17"/>
      <c r="N17" s="17">
        <v>1.23846731821802E-2</v>
      </c>
      <c r="O17" s="17">
        <v>0</v>
      </c>
      <c r="P17" s="17">
        <v>2.0939409464171499E-2</v>
      </c>
      <c r="Q17" s="17">
        <v>0</v>
      </c>
      <c r="R17" s="17"/>
      <c r="S17" s="17">
        <v>0</v>
      </c>
      <c r="T17" s="17">
        <v>1.88679245283019E-2</v>
      </c>
      <c r="U17" s="17">
        <v>0</v>
      </c>
      <c r="V17" s="17">
        <v>0</v>
      </c>
      <c r="W17" s="17">
        <v>0.04</v>
      </c>
      <c r="X17" s="17">
        <v>0</v>
      </c>
      <c r="Y17" s="17">
        <v>3.5714285714285698E-2</v>
      </c>
      <c r="Z17" s="17">
        <v>0</v>
      </c>
      <c r="AA17" s="17">
        <v>0</v>
      </c>
      <c r="AB17" s="17"/>
      <c r="AC17" s="17">
        <v>2.6402707571061598E-2</v>
      </c>
      <c r="AD17" s="17">
        <v>0</v>
      </c>
      <c r="AE17" s="17">
        <v>0</v>
      </c>
      <c r="AF17" s="17"/>
      <c r="AG17" s="17">
        <v>9.2074715696760998E-3</v>
      </c>
      <c r="AH17" s="17">
        <v>6.7890573321906502E-3</v>
      </c>
      <c r="AI17" s="17">
        <v>0</v>
      </c>
      <c r="AJ17" s="17">
        <v>0.53721193804306799</v>
      </c>
      <c r="AK17" s="17">
        <v>0</v>
      </c>
      <c r="AL17" s="17"/>
      <c r="AM17" s="17">
        <v>0</v>
      </c>
      <c r="AN17" s="17">
        <v>1.5750484251782101E-2</v>
      </c>
      <c r="AO17" s="17">
        <v>0</v>
      </c>
      <c r="AP17" s="17">
        <v>1.2868510260183701E-2</v>
      </c>
      <c r="AQ17" s="17">
        <v>0</v>
      </c>
      <c r="AR17" s="17"/>
      <c r="AS17" s="17">
        <v>2.1162668653548398E-2</v>
      </c>
      <c r="AT17" s="17">
        <v>0</v>
      </c>
      <c r="AU17" s="17">
        <v>0</v>
      </c>
      <c r="AV17" s="17">
        <v>1.9443545262331101E-2</v>
      </c>
      <c r="AW17" s="17"/>
      <c r="AX17" s="17">
        <v>1.1269068485774501E-2</v>
      </c>
      <c r="AY17" s="17"/>
      <c r="AZ17" s="17">
        <v>0</v>
      </c>
      <c r="BA17" s="17">
        <v>8.3554047544889092E-3</v>
      </c>
      <c r="BB17" s="17">
        <v>2.1655400398030902E-2</v>
      </c>
      <c r="BC17" s="17"/>
      <c r="BD17" s="17">
        <v>1.3513790741976299E-2</v>
      </c>
      <c r="BE17" s="17">
        <v>7.3833579862557404E-3</v>
      </c>
    </row>
    <row r="18" spans="2:57" x14ac:dyDescent="0.35">
      <c r="B18" s="18" t="s">
        <v>81</v>
      </c>
      <c r="C18" s="19">
        <v>0.15955102727467499</v>
      </c>
      <c r="D18" s="19">
        <v>0.156173992368243</v>
      </c>
      <c r="E18" s="19">
        <v>0.162190836114598</v>
      </c>
      <c r="F18" s="19"/>
      <c r="G18" s="19">
        <v>0.123136292823895</v>
      </c>
      <c r="H18" s="19">
        <v>0.129123343342048</v>
      </c>
      <c r="I18" s="19">
        <v>0.223550615516799</v>
      </c>
      <c r="J18" s="19">
        <v>0.14023213932367201</v>
      </c>
      <c r="K18" s="19">
        <v>0.15764906559740699</v>
      </c>
      <c r="L18" s="19">
        <v>0.18204061100638599</v>
      </c>
      <c r="M18" s="19"/>
      <c r="N18" s="19">
        <v>0.15102601797693799</v>
      </c>
      <c r="O18" s="19">
        <v>0.16167869858867201</v>
      </c>
      <c r="P18" s="19">
        <v>0.14618213376354899</v>
      </c>
      <c r="Q18" s="19">
        <v>0.23386754910483501</v>
      </c>
      <c r="R18" s="19"/>
      <c r="S18" s="19">
        <v>0.152542372881356</v>
      </c>
      <c r="T18" s="19">
        <v>0.15094339622641501</v>
      </c>
      <c r="U18" s="19">
        <v>0.16666666666666699</v>
      </c>
      <c r="V18" s="19">
        <v>9.0909090909090898E-2</v>
      </c>
      <c r="W18" s="19">
        <v>0.24</v>
      </c>
      <c r="X18" s="19">
        <v>0.13888888888888901</v>
      </c>
      <c r="Y18" s="19">
        <v>0.214285714285714</v>
      </c>
      <c r="Z18" s="19">
        <v>0.15</v>
      </c>
      <c r="AA18" s="19">
        <v>0.173913043478261</v>
      </c>
      <c r="AB18" s="19"/>
      <c r="AC18" s="19">
        <v>0.178382910358131</v>
      </c>
      <c r="AD18" s="19">
        <v>0.13737980465858901</v>
      </c>
      <c r="AE18" s="19">
        <v>0.16832912455597801</v>
      </c>
      <c r="AF18" s="19"/>
      <c r="AG18" s="19">
        <v>0.17217338040867899</v>
      </c>
      <c r="AH18" s="19">
        <v>0.150549334716987</v>
      </c>
      <c r="AI18" s="19">
        <v>0.102338055959226</v>
      </c>
      <c r="AJ18" s="19">
        <v>0</v>
      </c>
      <c r="AK18" s="19">
        <v>0.182398102510963</v>
      </c>
      <c r="AL18" s="19"/>
      <c r="AM18" s="19">
        <v>0.20254477617420699</v>
      </c>
      <c r="AN18" s="19">
        <v>0.19112350604099701</v>
      </c>
      <c r="AO18" s="19">
        <v>0.16848312955561001</v>
      </c>
      <c r="AP18" s="19">
        <v>6.0512400440940403E-2</v>
      </c>
      <c r="AQ18" s="19">
        <v>0.24452181036248199</v>
      </c>
      <c r="AR18" s="19"/>
      <c r="AS18" s="19">
        <v>0.19021936282406801</v>
      </c>
      <c r="AT18" s="19">
        <v>9.1607849091373802E-2</v>
      </c>
      <c r="AU18" s="19">
        <v>0.25053179674308601</v>
      </c>
      <c r="AV18" s="19">
        <v>0.102603146581739</v>
      </c>
      <c r="AW18" s="19"/>
      <c r="AX18" s="19">
        <v>0.16632006768240301</v>
      </c>
      <c r="AY18" s="19"/>
      <c r="AZ18" s="19">
        <v>0.169909889123777</v>
      </c>
      <c r="BA18" s="19">
        <v>0.140223385316013</v>
      </c>
      <c r="BB18" s="19">
        <v>0.16649551264346801</v>
      </c>
      <c r="BC18" s="19"/>
      <c r="BD18" s="19">
        <v>0.18370709968017801</v>
      </c>
      <c r="BE18" s="19">
        <v>0.113508445025675</v>
      </c>
    </row>
    <row r="19" spans="2:57" x14ac:dyDescent="0.35">
      <c r="B19" s="16" t="s">
        <v>359</v>
      </c>
    </row>
    <row r="20" spans="2:57" x14ac:dyDescent="0.35">
      <c r="B20" t="s">
        <v>86</v>
      </c>
    </row>
    <row r="21" spans="2:57" x14ac:dyDescent="0.35">
      <c r="B21" t="s">
        <v>87</v>
      </c>
    </row>
    <row r="23" spans="2:57" x14ac:dyDescent="0.35">
      <c r="B23"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E23"/>
  <sheetViews>
    <sheetView showGridLines="0" topLeftCell="A1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496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341</v>
      </c>
      <c r="D7" s="10">
        <v>128</v>
      </c>
      <c r="E7" s="10">
        <v>211</v>
      </c>
      <c r="F7" s="10"/>
      <c r="G7" s="10">
        <v>36</v>
      </c>
      <c r="H7" s="10">
        <v>95</v>
      </c>
      <c r="I7" s="10">
        <v>86</v>
      </c>
      <c r="J7" s="10">
        <v>65</v>
      </c>
      <c r="K7" s="10">
        <v>39</v>
      </c>
      <c r="L7" s="10">
        <v>20</v>
      </c>
      <c r="M7" s="10"/>
      <c r="N7" s="10">
        <v>175</v>
      </c>
      <c r="O7" s="10">
        <v>74</v>
      </c>
      <c r="P7" s="10">
        <v>54</v>
      </c>
      <c r="Q7" s="10">
        <v>36</v>
      </c>
      <c r="R7" s="10"/>
      <c r="S7" s="10">
        <v>62</v>
      </c>
      <c r="T7" s="10">
        <v>53</v>
      </c>
      <c r="U7" s="10">
        <v>19</v>
      </c>
      <c r="V7" s="10">
        <v>29</v>
      </c>
      <c r="W7" s="10">
        <v>30</v>
      </c>
      <c r="X7" s="10">
        <v>41</v>
      </c>
      <c r="Y7" s="10">
        <v>39</v>
      </c>
      <c r="Z7" s="10">
        <v>22</v>
      </c>
      <c r="AA7" s="10">
        <v>46</v>
      </c>
      <c r="AB7" s="10"/>
      <c r="AC7" s="10">
        <v>99</v>
      </c>
      <c r="AD7" s="10">
        <v>181</v>
      </c>
      <c r="AE7" s="10">
        <v>43</v>
      </c>
      <c r="AF7" s="10"/>
      <c r="AG7" s="10">
        <v>114</v>
      </c>
      <c r="AH7" s="10">
        <v>148</v>
      </c>
      <c r="AI7" s="10">
        <v>18</v>
      </c>
      <c r="AJ7" s="10">
        <v>3</v>
      </c>
      <c r="AK7" s="10">
        <v>22</v>
      </c>
      <c r="AL7" s="10"/>
      <c r="AM7" s="10">
        <v>27</v>
      </c>
      <c r="AN7" s="10">
        <v>48</v>
      </c>
      <c r="AO7" s="10">
        <v>132</v>
      </c>
      <c r="AP7" s="10">
        <v>92</v>
      </c>
      <c r="AQ7" s="10">
        <v>17</v>
      </c>
      <c r="AR7" s="10"/>
      <c r="AS7" s="10">
        <v>99</v>
      </c>
      <c r="AT7" s="10">
        <v>120</v>
      </c>
      <c r="AU7" s="10">
        <v>71</v>
      </c>
      <c r="AV7" s="10">
        <v>51</v>
      </c>
      <c r="AW7" s="10"/>
      <c r="AX7" s="10">
        <v>265</v>
      </c>
      <c r="AY7" s="10"/>
      <c r="AZ7" s="10">
        <v>109</v>
      </c>
      <c r="BA7" s="10">
        <v>120</v>
      </c>
      <c r="BB7" s="10">
        <v>108</v>
      </c>
      <c r="BC7" s="10"/>
      <c r="BD7" s="10">
        <v>158</v>
      </c>
      <c r="BE7" s="10">
        <v>142</v>
      </c>
    </row>
    <row r="8" spans="2:57" ht="30" customHeight="1" x14ac:dyDescent="0.35">
      <c r="B8" s="11" t="s">
        <v>20</v>
      </c>
      <c r="C8" s="11">
        <v>342</v>
      </c>
      <c r="D8" s="11">
        <v>125</v>
      </c>
      <c r="E8" s="11">
        <v>215</v>
      </c>
      <c r="F8" s="11"/>
      <c r="G8" s="11">
        <v>35</v>
      </c>
      <c r="H8" s="11">
        <v>94</v>
      </c>
      <c r="I8" s="11">
        <v>83</v>
      </c>
      <c r="J8" s="11">
        <v>65</v>
      </c>
      <c r="K8" s="11">
        <v>44</v>
      </c>
      <c r="L8" s="11">
        <v>21</v>
      </c>
      <c r="M8" s="11"/>
      <c r="N8" s="11">
        <v>173</v>
      </c>
      <c r="O8" s="11">
        <v>76</v>
      </c>
      <c r="P8" s="11">
        <v>57</v>
      </c>
      <c r="Q8" s="11">
        <v>34</v>
      </c>
      <c r="R8" s="11"/>
      <c r="S8" s="11">
        <v>54</v>
      </c>
      <c r="T8" s="11">
        <v>55</v>
      </c>
      <c r="U8" s="11">
        <v>38</v>
      </c>
      <c r="V8" s="11">
        <v>34</v>
      </c>
      <c r="W8" s="11">
        <v>29</v>
      </c>
      <c r="X8" s="11">
        <v>36</v>
      </c>
      <c r="Y8" s="11">
        <v>36</v>
      </c>
      <c r="Z8" s="11">
        <v>16</v>
      </c>
      <c r="AA8" s="11">
        <v>44</v>
      </c>
      <c r="AB8" s="11"/>
      <c r="AC8" s="11">
        <v>103</v>
      </c>
      <c r="AD8" s="11">
        <v>181</v>
      </c>
      <c r="AE8" s="11">
        <v>40</v>
      </c>
      <c r="AF8" s="11"/>
      <c r="AG8" s="11">
        <v>113</v>
      </c>
      <c r="AH8" s="11">
        <v>145</v>
      </c>
      <c r="AI8" s="11">
        <v>19</v>
      </c>
      <c r="AJ8" s="11">
        <v>3</v>
      </c>
      <c r="AK8" s="11">
        <v>23</v>
      </c>
      <c r="AL8" s="11"/>
      <c r="AM8" s="11">
        <v>28</v>
      </c>
      <c r="AN8" s="11">
        <v>47</v>
      </c>
      <c r="AO8" s="11">
        <v>133</v>
      </c>
      <c r="AP8" s="11">
        <v>92</v>
      </c>
      <c r="AQ8" s="11">
        <v>16</v>
      </c>
      <c r="AR8" s="11"/>
      <c r="AS8" s="11">
        <v>96</v>
      </c>
      <c r="AT8" s="11">
        <v>123</v>
      </c>
      <c r="AU8" s="11">
        <v>76</v>
      </c>
      <c r="AV8" s="11">
        <v>48</v>
      </c>
      <c r="AW8" s="11"/>
      <c r="AX8" s="11">
        <v>266</v>
      </c>
      <c r="AY8" s="11"/>
      <c r="AZ8" s="11">
        <v>108</v>
      </c>
      <c r="BA8" s="11">
        <v>116</v>
      </c>
      <c r="BB8" s="11">
        <v>114</v>
      </c>
      <c r="BC8" s="11"/>
      <c r="BD8" s="11">
        <v>158</v>
      </c>
      <c r="BE8" s="11">
        <v>142</v>
      </c>
    </row>
    <row r="9" spans="2:57" ht="58" x14ac:dyDescent="0.35">
      <c r="B9" s="18" t="s">
        <v>487</v>
      </c>
      <c r="C9" s="17">
        <v>9.1030536773147597E-2</v>
      </c>
      <c r="D9" s="17">
        <v>0.10637822909533599</v>
      </c>
      <c r="E9" s="17">
        <v>8.2915288522217703E-2</v>
      </c>
      <c r="F9" s="17"/>
      <c r="G9" s="17">
        <v>0.12745173171669499</v>
      </c>
      <c r="H9" s="17">
        <v>0.10815694564605099</v>
      </c>
      <c r="I9" s="17">
        <v>4.7524775188271098E-2</v>
      </c>
      <c r="J9" s="17">
        <v>0.13126152981044001</v>
      </c>
      <c r="K9" s="17">
        <v>9.2802645654427404E-2</v>
      </c>
      <c r="L9" s="17">
        <v>0</v>
      </c>
      <c r="M9" s="17"/>
      <c r="N9" s="17">
        <v>0.10118813620363599</v>
      </c>
      <c r="O9" s="17">
        <v>8.72882288384913E-2</v>
      </c>
      <c r="P9" s="17">
        <v>6.27084490530702E-2</v>
      </c>
      <c r="Q9" s="17">
        <v>9.9517612754111195E-2</v>
      </c>
      <c r="R9" s="17"/>
      <c r="S9" s="17">
        <v>3.2258064516128997E-2</v>
      </c>
      <c r="T9" s="17">
        <v>5.6603773584905703E-2</v>
      </c>
      <c r="U9" s="17">
        <v>0.105263157894737</v>
      </c>
      <c r="V9" s="17">
        <v>6.8965517241379296E-2</v>
      </c>
      <c r="W9" s="17">
        <v>0.2</v>
      </c>
      <c r="X9" s="17">
        <v>0.12195121951219499</v>
      </c>
      <c r="Y9" s="17">
        <v>0.128205128205128</v>
      </c>
      <c r="Z9" s="17">
        <v>0.13636363636363599</v>
      </c>
      <c r="AA9" s="17">
        <v>6.5217391304347797E-2</v>
      </c>
      <c r="AB9" s="17"/>
      <c r="AC9" s="17">
        <v>0.14074122316582</v>
      </c>
      <c r="AD9" s="17">
        <v>7.2632875821751902E-2</v>
      </c>
      <c r="AE9" s="17">
        <v>8.5501133206258698E-2</v>
      </c>
      <c r="AF9" s="17"/>
      <c r="AG9" s="17">
        <v>6.6491476915984601E-2</v>
      </c>
      <c r="AH9" s="17">
        <v>0.12801235894236601</v>
      </c>
      <c r="AI9" s="17">
        <v>0.15621257733345401</v>
      </c>
      <c r="AJ9" s="17">
        <v>0</v>
      </c>
      <c r="AK9" s="17">
        <v>0</v>
      </c>
      <c r="AL9" s="17"/>
      <c r="AM9" s="17">
        <v>6.6749714640483807E-2</v>
      </c>
      <c r="AN9" s="17">
        <v>5.9449233102427397E-2</v>
      </c>
      <c r="AO9" s="17">
        <v>9.4747991516265201E-2</v>
      </c>
      <c r="AP9" s="17">
        <v>0.12954615516940701</v>
      </c>
      <c r="AQ9" s="17">
        <v>0</v>
      </c>
      <c r="AR9" s="17"/>
      <c r="AS9" s="17">
        <v>6.5563230822796595E-2</v>
      </c>
      <c r="AT9" s="17">
        <v>0.10152018946192599</v>
      </c>
      <c r="AU9" s="17">
        <v>7.5834471886075505E-2</v>
      </c>
      <c r="AV9" s="17">
        <v>0.13916920044091799</v>
      </c>
      <c r="AW9" s="17"/>
      <c r="AX9" s="17">
        <v>8.9480229118698601E-2</v>
      </c>
      <c r="AY9" s="17"/>
      <c r="AZ9" s="17">
        <v>0.109566916126996</v>
      </c>
      <c r="BA9" s="17">
        <v>8.2971243757162E-2</v>
      </c>
      <c r="BB9" s="17">
        <v>7.6096722301426403E-2</v>
      </c>
      <c r="BC9" s="17"/>
      <c r="BD9" s="17">
        <v>6.3851417036745101E-2</v>
      </c>
      <c r="BE9" s="17">
        <v>0.107457535257383</v>
      </c>
    </row>
    <row r="10" spans="2:57" ht="58" x14ac:dyDescent="0.35">
      <c r="B10" s="18" t="s">
        <v>488</v>
      </c>
      <c r="C10" s="17">
        <v>0.14319346068691399</v>
      </c>
      <c r="D10" s="17">
        <v>0.12547933864993899</v>
      </c>
      <c r="E10" s="17">
        <v>0.15003165206948901</v>
      </c>
      <c r="F10" s="17"/>
      <c r="G10" s="17">
        <v>0.17207532078337301</v>
      </c>
      <c r="H10" s="17">
        <v>0.20107202352315301</v>
      </c>
      <c r="I10" s="17">
        <v>0.113672453319185</v>
      </c>
      <c r="J10" s="17">
        <v>0.107067604043539</v>
      </c>
      <c r="K10" s="17">
        <v>0.148964831146807</v>
      </c>
      <c r="L10" s="17">
        <v>5.4694196987687502E-2</v>
      </c>
      <c r="M10" s="17"/>
      <c r="N10" s="17">
        <v>0.108799008970567</v>
      </c>
      <c r="O10" s="17">
        <v>0.22518884780284901</v>
      </c>
      <c r="P10" s="17">
        <v>0.107170260000453</v>
      </c>
      <c r="Q10" s="17">
        <v>0.20037982659487899</v>
      </c>
      <c r="R10" s="17"/>
      <c r="S10" s="17">
        <v>0.16129032258064499</v>
      </c>
      <c r="T10" s="17">
        <v>0.15094339622641501</v>
      </c>
      <c r="U10" s="17">
        <v>5.2631578947368397E-2</v>
      </c>
      <c r="V10" s="17">
        <v>0.17241379310344801</v>
      </c>
      <c r="W10" s="17">
        <v>0.2</v>
      </c>
      <c r="X10" s="17">
        <v>0.12195121951219499</v>
      </c>
      <c r="Y10" s="17">
        <v>0.102564102564103</v>
      </c>
      <c r="Z10" s="17">
        <v>4.54545454545454E-2</v>
      </c>
      <c r="AA10" s="17">
        <v>0.217391304347826</v>
      </c>
      <c r="AB10" s="17"/>
      <c r="AC10" s="17">
        <v>0.105475564478618</v>
      </c>
      <c r="AD10" s="17">
        <v>0.14713402642978499</v>
      </c>
      <c r="AE10" s="17">
        <v>0.117780395001806</v>
      </c>
      <c r="AF10" s="17"/>
      <c r="AG10" s="17">
        <v>0.15232675707771301</v>
      </c>
      <c r="AH10" s="17">
        <v>0.14086546313717599</v>
      </c>
      <c r="AI10" s="17">
        <v>8.8215999645789606E-2</v>
      </c>
      <c r="AJ10" s="17">
        <v>0.312</v>
      </c>
      <c r="AK10" s="17">
        <v>8.1244612554762896E-2</v>
      </c>
      <c r="AL10" s="17"/>
      <c r="AM10" s="17">
        <v>6.8118939556186101E-2</v>
      </c>
      <c r="AN10" s="17">
        <v>0.163926275311055</v>
      </c>
      <c r="AO10" s="17">
        <v>9.2587707306495903E-2</v>
      </c>
      <c r="AP10" s="17">
        <v>0.19312796050021699</v>
      </c>
      <c r="AQ10" s="17">
        <v>0.23459167962873501</v>
      </c>
      <c r="AR10" s="17"/>
      <c r="AS10" s="17">
        <v>0.15096738369535301</v>
      </c>
      <c r="AT10" s="17">
        <v>0.14686510093269101</v>
      </c>
      <c r="AU10" s="17">
        <v>0.13161671364093999</v>
      </c>
      <c r="AV10" s="17">
        <v>0.136514402862392</v>
      </c>
      <c r="AW10" s="17"/>
      <c r="AX10" s="17">
        <v>0.13061355513261899</v>
      </c>
      <c r="AY10" s="17"/>
      <c r="AZ10" s="17">
        <v>0.142490218693724</v>
      </c>
      <c r="BA10" s="17">
        <v>0.16444371316975701</v>
      </c>
      <c r="BB10" s="17">
        <v>0.12679969574266001</v>
      </c>
      <c r="BC10" s="17"/>
      <c r="BD10" s="17">
        <v>0.147027987278539</v>
      </c>
      <c r="BE10" s="17">
        <v>0.15315583197763499</v>
      </c>
    </row>
    <row r="11" spans="2:57" ht="58" x14ac:dyDescent="0.35">
      <c r="B11" s="18" t="s">
        <v>489</v>
      </c>
      <c r="C11" s="17">
        <v>0.21396498113478299</v>
      </c>
      <c r="D11" s="17">
        <v>0.202501512919808</v>
      </c>
      <c r="E11" s="17">
        <v>0.218271219711026</v>
      </c>
      <c r="F11" s="17"/>
      <c r="G11" s="17">
        <v>0.29903194597851002</v>
      </c>
      <c r="H11" s="17">
        <v>0.251681984825458</v>
      </c>
      <c r="I11" s="17">
        <v>0.27575705322327798</v>
      </c>
      <c r="J11" s="17">
        <v>0.162482447566097</v>
      </c>
      <c r="K11" s="17">
        <v>4.4877209458065198E-2</v>
      </c>
      <c r="L11" s="17">
        <v>0.17839299044888199</v>
      </c>
      <c r="M11" s="17"/>
      <c r="N11" s="17">
        <v>0.22612734015771399</v>
      </c>
      <c r="O11" s="17">
        <v>0.13363107447257599</v>
      </c>
      <c r="P11" s="17">
        <v>0.26718021006477999</v>
      </c>
      <c r="Q11" s="17">
        <v>0.25305005940694197</v>
      </c>
      <c r="R11" s="17"/>
      <c r="S11" s="17">
        <v>0.209677419354839</v>
      </c>
      <c r="T11" s="17">
        <v>0.30188679245283001</v>
      </c>
      <c r="U11" s="17">
        <v>0.26315789473684198</v>
      </c>
      <c r="V11" s="17">
        <v>0.17241379310344801</v>
      </c>
      <c r="W11" s="17">
        <v>0.133333333333333</v>
      </c>
      <c r="X11" s="17">
        <v>0.34146341463414598</v>
      </c>
      <c r="Y11" s="17">
        <v>0.15384615384615399</v>
      </c>
      <c r="Z11" s="17">
        <v>0.18181818181818199</v>
      </c>
      <c r="AA11" s="17">
        <v>0.108695652173913</v>
      </c>
      <c r="AB11" s="17"/>
      <c r="AC11" s="17">
        <v>0.213828345375423</v>
      </c>
      <c r="AD11" s="17">
        <v>0.18566675958251999</v>
      </c>
      <c r="AE11" s="17">
        <v>0.314819930037671</v>
      </c>
      <c r="AF11" s="17"/>
      <c r="AG11" s="17">
        <v>0.21101629676737099</v>
      </c>
      <c r="AH11" s="17">
        <v>0.20967273514649801</v>
      </c>
      <c r="AI11" s="17">
        <v>0.14786159049487299</v>
      </c>
      <c r="AJ11" s="17">
        <v>0</v>
      </c>
      <c r="AK11" s="17">
        <v>0.21292467018923</v>
      </c>
      <c r="AL11" s="17"/>
      <c r="AM11" s="17">
        <v>0.244432645394286</v>
      </c>
      <c r="AN11" s="17">
        <v>0.164730854510094</v>
      </c>
      <c r="AO11" s="17">
        <v>0.25076256364212801</v>
      </c>
      <c r="AP11" s="17">
        <v>0.193119843750482</v>
      </c>
      <c r="AQ11" s="17">
        <v>0.16476921834519501</v>
      </c>
      <c r="AR11" s="17"/>
      <c r="AS11" s="17">
        <v>0.215792021640862</v>
      </c>
      <c r="AT11" s="17">
        <v>0.23914599921388299</v>
      </c>
      <c r="AU11" s="17">
        <v>0.15566342446348999</v>
      </c>
      <c r="AV11" s="17">
        <v>0.237914409795668</v>
      </c>
      <c r="AW11" s="17"/>
      <c r="AX11" s="17">
        <v>0.21245662129069101</v>
      </c>
      <c r="AY11" s="17"/>
      <c r="AZ11" s="17">
        <v>0.25274007577040197</v>
      </c>
      <c r="BA11" s="17">
        <v>0.241263267162939</v>
      </c>
      <c r="BB11" s="17">
        <v>0.15622392685967801</v>
      </c>
      <c r="BC11" s="17"/>
      <c r="BD11" s="17">
        <v>0.208239292953938</v>
      </c>
      <c r="BE11" s="17">
        <v>0.26282600254739102</v>
      </c>
    </row>
    <row r="12" spans="2:57" ht="72.5" x14ac:dyDescent="0.35">
      <c r="B12" s="18" t="s">
        <v>490</v>
      </c>
      <c r="C12" s="17">
        <v>0.12699444873467999</v>
      </c>
      <c r="D12" s="17">
        <v>0.14319359995596501</v>
      </c>
      <c r="E12" s="17">
        <v>0.118710856708816</v>
      </c>
      <c r="F12" s="17"/>
      <c r="G12" s="17">
        <v>0.123647590477894</v>
      </c>
      <c r="H12" s="17">
        <v>0.13817983650266999</v>
      </c>
      <c r="I12" s="17">
        <v>0.11200736234301301</v>
      </c>
      <c r="J12" s="17">
        <v>0.11985000159576201</v>
      </c>
      <c r="K12" s="17">
        <v>0.14520710989482399</v>
      </c>
      <c r="L12" s="17">
        <v>0.12550183317373201</v>
      </c>
      <c r="M12" s="17"/>
      <c r="N12" s="17">
        <v>0.103786480072544</v>
      </c>
      <c r="O12" s="17">
        <v>0.13193255742041399</v>
      </c>
      <c r="P12" s="17">
        <v>0.180156449492718</v>
      </c>
      <c r="Q12" s="17">
        <v>0.124810431035912</v>
      </c>
      <c r="R12" s="17"/>
      <c r="S12" s="17">
        <v>0.19354838709677399</v>
      </c>
      <c r="T12" s="17">
        <v>0.20754716981132099</v>
      </c>
      <c r="U12" s="17">
        <v>5.2631578947368397E-2</v>
      </c>
      <c r="V12" s="17">
        <v>3.4482758620689703E-2</v>
      </c>
      <c r="W12" s="17">
        <v>6.6666666666666693E-2</v>
      </c>
      <c r="X12" s="17">
        <v>0.12195121951219499</v>
      </c>
      <c r="Y12" s="17">
        <v>0.15384615384615399</v>
      </c>
      <c r="Z12" s="17">
        <v>0.22727272727272699</v>
      </c>
      <c r="AA12" s="17">
        <v>6.5217391304347797E-2</v>
      </c>
      <c r="AB12" s="17"/>
      <c r="AC12" s="17">
        <v>0.109616686159376</v>
      </c>
      <c r="AD12" s="17">
        <v>0.14345143934271101</v>
      </c>
      <c r="AE12" s="17">
        <v>0.12909469224966599</v>
      </c>
      <c r="AF12" s="17"/>
      <c r="AG12" s="17">
        <v>0.110193876045189</v>
      </c>
      <c r="AH12" s="17">
        <v>0.12981523903741701</v>
      </c>
      <c r="AI12" s="17">
        <v>0.243406704618637</v>
      </c>
      <c r="AJ12" s="17">
        <v>0</v>
      </c>
      <c r="AK12" s="17">
        <v>0</v>
      </c>
      <c r="AL12" s="17"/>
      <c r="AM12" s="17">
        <v>0.23138241604437601</v>
      </c>
      <c r="AN12" s="17">
        <v>0.13100834275407899</v>
      </c>
      <c r="AO12" s="17">
        <v>0.125473354729465</v>
      </c>
      <c r="AP12" s="17">
        <v>0.103572003059253</v>
      </c>
      <c r="AQ12" s="17">
        <v>5.7477634306463202E-2</v>
      </c>
      <c r="AR12" s="17"/>
      <c r="AS12" s="17">
        <v>9.43237245240474E-2</v>
      </c>
      <c r="AT12" s="17">
        <v>0.118517432863972</v>
      </c>
      <c r="AU12" s="17">
        <v>0.138594285622299</v>
      </c>
      <c r="AV12" s="17">
        <v>0.19596047949873799</v>
      </c>
      <c r="AW12" s="17"/>
      <c r="AX12" s="17">
        <v>0.13823404640918999</v>
      </c>
      <c r="AY12" s="17"/>
      <c r="AZ12" s="17">
        <v>0.15172247518909601</v>
      </c>
      <c r="BA12" s="17">
        <v>0.11174566064762299</v>
      </c>
      <c r="BB12" s="17">
        <v>0.11475964680645501</v>
      </c>
      <c r="BC12" s="17"/>
      <c r="BD12" s="17">
        <v>9.6250543049342704E-2</v>
      </c>
      <c r="BE12" s="17">
        <v>0.15300184447979001</v>
      </c>
    </row>
    <row r="13" spans="2:57" ht="58" x14ac:dyDescent="0.35">
      <c r="B13" s="18" t="s">
        <v>491</v>
      </c>
      <c r="C13" s="17">
        <v>0.133873887553771</v>
      </c>
      <c r="D13" s="17">
        <v>0.12590653586324199</v>
      </c>
      <c r="E13" s="17">
        <v>0.13973826342759099</v>
      </c>
      <c r="F13" s="17"/>
      <c r="G13" s="17">
        <v>0.100444395789392</v>
      </c>
      <c r="H13" s="17">
        <v>7.1110586840680098E-2</v>
      </c>
      <c r="I13" s="17">
        <v>0.13498929567922599</v>
      </c>
      <c r="J13" s="17">
        <v>0.141155912444451</v>
      </c>
      <c r="K13" s="17">
        <v>0.20683090033027299</v>
      </c>
      <c r="L13" s="17">
        <v>0.28590829548632302</v>
      </c>
      <c r="M13" s="17"/>
      <c r="N13" s="17">
        <v>0.16879508835290599</v>
      </c>
      <c r="O13" s="17">
        <v>0.102079354936379</v>
      </c>
      <c r="P13" s="17">
        <v>0.111495016652385</v>
      </c>
      <c r="Q13" s="17">
        <v>7.2540759919471398E-2</v>
      </c>
      <c r="R13" s="17"/>
      <c r="S13" s="17">
        <v>0.112903225806452</v>
      </c>
      <c r="T13" s="17">
        <v>9.4339622641509399E-2</v>
      </c>
      <c r="U13" s="17">
        <v>0.21052631578947401</v>
      </c>
      <c r="V13" s="17">
        <v>0.24137931034482801</v>
      </c>
      <c r="W13" s="17">
        <v>0.16666666666666699</v>
      </c>
      <c r="X13" s="17">
        <v>7.3170731707317097E-2</v>
      </c>
      <c r="Y13" s="17">
        <v>0.102564102564103</v>
      </c>
      <c r="Z13" s="17">
        <v>9.0909090909090898E-2</v>
      </c>
      <c r="AA13" s="17">
        <v>0.13043478260869601</v>
      </c>
      <c r="AB13" s="17"/>
      <c r="AC13" s="17">
        <v>0.117438454815015</v>
      </c>
      <c r="AD13" s="17">
        <v>0.16537409507349701</v>
      </c>
      <c r="AE13" s="17">
        <v>7.2261471791824197E-2</v>
      </c>
      <c r="AF13" s="17"/>
      <c r="AG13" s="17">
        <v>0.14149933610571</v>
      </c>
      <c r="AH13" s="17">
        <v>0.130056433762886</v>
      </c>
      <c r="AI13" s="17">
        <v>5.30533281509845E-2</v>
      </c>
      <c r="AJ13" s="17">
        <v>0.34399999999999997</v>
      </c>
      <c r="AK13" s="17">
        <v>0.123764760682157</v>
      </c>
      <c r="AL13" s="17"/>
      <c r="AM13" s="17">
        <v>4.1647257852609601E-2</v>
      </c>
      <c r="AN13" s="17">
        <v>0.116208615184032</v>
      </c>
      <c r="AO13" s="17">
        <v>0.11788571143698</v>
      </c>
      <c r="AP13" s="17">
        <v>0.156785704540301</v>
      </c>
      <c r="AQ13" s="17">
        <v>0.12281545791979299</v>
      </c>
      <c r="AR13" s="17"/>
      <c r="AS13" s="17">
        <v>0.116475446065891</v>
      </c>
      <c r="AT13" s="17">
        <v>0.14618471285892601</v>
      </c>
      <c r="AU13" s="17">
        <v>0.16082203928092401</v>
      </c>
      <c r="AV13" s="17">
        <v>9.4213306845925104E-2</v>
      </c>
      <c r="AW13" s="17"/>
      <c r="AX13" s="17">
        <v>0.14139102668371101</v>
      </c>
      <c r="AY13" s="17"/>
      <c r="AZ13" s="17">
        <v>0.107445161746495</v>
      </c>
      <c r="BA13" s="17">
        <v>0.106529039712351</v>
      </c>
      <c r="BB13" s="17">
        <v>0.18350166764133999</v>
      </c>
      <c r="BC13" s="17"/>
      <c r="BD13" s="17">
        <v>0.164739401554446</v>
      </c>
      <c r="BE13" s="17">
        <v>9.5809296926325796E-2</v>
      </c>
    </row>
    <row r="14" spans="2:57" ht="72.5" x14ac:dyDescent="0.35">
      <c r="B14" s="18" t="s">
        <v>492</v>
      </c>
      <c r="C14" s="17">
        <v>5.3677561972123103E-2</v>
      </c>
      <c r="D14" s="17">
        <v>5.2821768018637201E-2</v>
      </c>
      <c r="E14" s="17">
        <v>5.4665790463541503E-2</v>
      </c>
      <c r="F14" s="17"/>
      <c r="G14" s="17">
        <v>0</v>
      </c>
      <c r="H14" s="17">
        <v>2.1979999006429499E-2</v>
      </c>
      <c r="I14" s="17">
        <v>0.112576436033631</v>
      </c>
      <c r="J14" s="17">
        <v>4.7536058256758301E-2</v>
      </c>
      <c r="K14" s="17">
        <v>2.1735866197824701E-2</v>
      </c>
      <c r="L14" s="17">
        <v>0.13580974207209701</v>
      </c>
      <c r="M14" s="17"/>
      <c r="N14" s="17">
        <v>7.3415108933230694E-2</v>
      </c>
      <c r="O14" s="17">
        <v>6.1911395637507298E-2</v>
      </c>
      <c r="P14" s="17">
        <v>1.6796796802986898E-2</v>
      </c>
      <c r="Q14" s="17">
        <v>0</v>
      </c>
      <c r="R14" s="17"/>
      <c r="S14" s="17">
        <v>3.2258064516128997E-2</v>
      </c>
      <c r="T14" s="17">
        <v>3.77358490566038E-2</v>
      </c>
      <c r="U14" s="17">
        <v>0</v>
      </c>
      <c r="V14" s="17">
        <v>6.8965517241379296E-2</v>
      </c>
      <c r="W14" s="17">
        <v>0.1</v>
      </c>
      <c r="X14" s="17">
        <v>4.8780487804878099E-2</v>
      </c>
      <c r="Y14" s="17">
        <v>7.69230769230769E-2</v>
      </c>
      <c r="Z14" s="17">
        <v>0</v>
      </c>
      <c r="AA14" s="17">
        <v>0.108695652173913</v>
      </c>
      <c r="AB14" s="17"/>
      <c r="AC14" s="17">
        <v>2.8063824491055E-2</v>
      </c>
      <c r="AD14" s="17">
        <v>7.43885179753178E-2</v>
      </c>
      <c r="AE14" s="17">
        <v>2.3046733829702098E-2</v>
      </c>
      <c r="AF14" s="17"/>
      <c r="AG14" s="17">
        <v>5.8384894091437101E-2</v>
      </c>
      <c r="AH14" s="17">
        <v>6.1836788001323001E-2</v>
      </c>
      <c r="AI14" s="17">
        <v>0</v>
      </c>
      <c r="AJ14" s="17">
        <v>0</v>
      </c>
      <c r="AK14" s="17">
        <v>4.0040520930527602E-2</v>
      </c>
      <c r="AL14" s="17"/>
      <c r="AM14" s="17">
        <v>3.69690727239603E-2</v>
      </c>
      <c r="AN14" s="17">
        <v>3.9893357488669297E-2</v>
      </c>
      <c r="AO14" s="17">
        <v>7.3630917073405897E-2</v>
      </c>
      <c r="AP14" s="17">
        <v>4.0640179135742298E-2</v>
      </c>
      <c r="AQ14" s="17">
        <v>5.9147924534172398E-2</v>
      </c>
      <c r="AR14" s="17"/>
      <c r="AS14" s="17">
        <v>7.0611730764338507E-2</v>
      </c>
      <c r="AT14" s="17">
        <v>4.1703436889693003E-2</v>
      </c>
      <c r="AU14" s="17">
        <v>4.9606819419924501E-2</v>
      </c>
      <c r="AV14" s="17">
        <v>5.7073880102162598E-2</v>
      </c>
      <c r="AW14" s="17"/>
      <c r="AX14" s="17">
        <v>6.5352719085972094E-2</v>
      </c>
      <c r="AY14" s="17"/>
      <c r="AZ14" s="17">
        <v>1.8110554505505801E-2</v>
      </c>
      <c r="BA14" s="17">
        <v>7.2535943733545702E-2</v>
      </c>
      <c r="BB14" s="17">
        <v>6.99256446321352E-2</v>
      </c>
      <c r="BC14" s="17"/>
      <c r="BD14" s="17">
        <v>6.1670335151001801E-2</v>
      </c>
      <c r="BE14" s="17">
        <v>4.09262633255724E-2</v>
      </c>
    </row>
    <row r="15" spans="2:57" ht="58" x14ac:dyDescent="0.35">
      <c r="B15" s="18" t="s">
        <v>493</v>
      </c>
      <c r="C15" s="17">
        <v>3.1309226739821103E-2</v>
      </c>
      <c r="D15" s="17">
        <v>4.5918343888330701E-2</v>
      </c>
      <c r="E15" s="17">
        <v>2.3079907105479101E-2</v>
      </c>
      <c r="F15" s="17"/>
      <c r="G15" s="17">
        <v>6.1236569306778198E-2</v>
      </c>
      <c r="H15" s="17">
        <v>2.13694434784731E-2</v>
      </c>
      <c r="I15" s="17">
        <v>8.9496258763241392E-3</v>
      </c>
      <c r="J15" s="17">
        <v>3.1555129068489299E-2</v>
      </c>
      <c r="K15" s="17">
        <v>6.4495780753077603E-2</v>
      </c>
      <c r="L15" s="17">
        <v>4.3830281147667398E-2</v>
      </c>
      <c r="M15" s="17"/>
      <c r="N15" s="17">
        <v>2.8260021320407201E-2</v>
      </c>
      <c r="O15" s="17">
        <v>3.7613645620283E-2</v>
      </c>
      <c r="P15" s="17">
        <v>3.5156086331833002E-2</v>
      </c>
      <c r="Q15" s="17">
        <v>2.7760795566586501E-2</v>
      </c>
      <c r="R15" s="17"/>
      <c r="S15" s="17">
        <v>1.6129032258064498E-2</v>
      </c>
      <c r="T15" s="17">
        <v>0</v>
      </c>
      <c r="U15" s="17">
        <v>0.105263157894737</v>
      </c>
      <c r="V15" s="17">
        <v>6.8965517241379296E-2</v>
      </c>
      <c r="W15" s="17">
        <v>0</v>
      </c>
      <c r="X15" s="17">
        <v>2.4390243902439001E-2</v>
      </c>
      <c r="Y15" s="17">
        <v>2.5641025641025599E-2</v>
      </c>
      <c r="Z15" s="17">
        <v>4.54545454545454E-2</v>
      </c>
      <c r="AA15" s="17">
        <v>2.1739130434782601E-2</v>
      </c>
      <c r="AB15" s="17"/>
      <c r="AC15" s="17">
        <v>5.5375813991371398E-2</v>
      </c>
      <c r="AD15" s="17">
        <v>1.1022983999992301E-2</v>
      </c>
      <c r="AE15" s="17">
        <v>4.5708482729911001E-2</v>
      </c>
      <c r="AF15" s="17"/>
      <c r="AG15" s="17">
        <v>6.78462075938117E-2</v>
      </c>
      <c r="AH15" s="17">
        <v>0</v>
      </c>
      <c r="AI15" s="17">
        <v>4.9287196831624497E-2</v>
      </c>
      <c r="AJ15" s="17">
        <v>0</v>
      </c>
      <c r="AK15" s="17">
        <v>8.8173186521687694E-2</v>
      </c>
      <c r="AL15" s="17"/>
      <c r="AM15" s="17">
        <v>0</v>
      </c>
      <c r="AN15" s="17">
        <v>8.5231301256331299E-2</v>
      </c>
      <c r="AO15" s="17">
        <v>1.41978097920487E-2</v>
      </c>
      <c r="AP15" s="17">
        <v>4.2452430812726802E-2</v>
      </c>
      <c r="AQ15" s="17">
        <v>5.4847207030510201E-2</v>
      </c>
      <c r="AR15" s="17"/>
      <c r="AS15" s="17">
        <v>2.1849930129148199E-2</v>
      </c>
      <c r="AT15" s="17">
        <v>3.8967783638001803E-2</v>
      </c>
      <c r="AU15" s="17">
        <v>5.0530127395591401E-2</v>
      </c>
      <c r="AV15" s="17">
        <v>0</v>
      </c>
      <c r="AW15" s="17"/>
      <c r="AX15" s="17">
        <v>2.9288143209289901E-2</v>
      </c>
      <c r="AY15" s="17"/>
      <c r="AZ15" s="17">
        <v>1.9564686619086599E-2</v>
      </c>
      <c r="BA15" s="17">
        <v>2.3640769284867601E-2</v>
      </c>
      <c r="BB15" s="17">
        <v>5.1271212844608699E-2</v>
      </c>
      <c r="BC15" s="17"/>
      <c r="BD15" s="17">
        <v>3.1558264512303098E-2</v>
      </c>
      <c r="BE15" s="17">
        <v>3.4287144269707998E-2</v>
      </c>
    </row>
    <row r="16" spans="2:57" ht="58" x14ac:dyDescent="0.35">
      <c r="B16" s="18" t="s">
        <v>494</v>
      </c>
      <c r="C16" s="17">
        <v>2.1440022994934801E-2</v>
      </c>
      <c r="D16" s="17">
        <v>7.7224164714871802E-3</v>
      </c>
      <c r="E16" s="17">
        <v>2.9630705087303699E-2</v>
      </c>
      <c r="F16" s="17"/>
      <c r="G16" s="17">
        <v>5.4875876640579399E-2</v>
      </c>
      <c r="H16" s="17">
        <v>2.1640801490898198E-2</v>
      </c>
      <c r="I16" s="17">
        <v>1.04225851351358E-2</v>
      </c>
      <c r="J16" s="17">
        <v>2.7703834402480601E-2</v>
      </c>
      <c r="K16" s="17">
        <v>1.67430907309233E-2</v>
      </c>
      <c r="L16" s="17">
        <v>0</v>
      </c>
      <c r="M16" s="17"/>
      <c r="N16" s="17">
        <v>2.6672417796447901E-2</v>
      </c>
      <c r="O16" s="17">
        <v>0</v>
      </c>
      <c r="P16" s="17">
        <v>3.1556772731192902E-2</v>
      </c>
      <c r="Q16" s="17">
        <v>2.69768528346397E-2</v>
      </c>
      <c r="R16" s="17"/>
      <c r="S16" s="17">
        <v>4.8387096774193498E-2</v>
      </c>
      <c r="T16" s="17">
        <v>0</v>
      </c>
      <c r="U16" s="17">
        <v>0</v>
      </c>
      <c r="V16" s="17">
        <v>3.4482758620689703E-2</v>
      </c>
      <c r="W16" s="17">
        <v>3.3333333333333298E-2</v>
      </c>
      <c r="X16" s="17">
        <v>0</v>
      </c>
      <c r="Y16" s="17">
        <v>5.1282051282051301E-2</v>
      </c>
      <c r="Z16" s="17">
        <v>4.54545454545454E-2</v>
      </c>
      <c r="AA16" s="17">
        <v>0</v>
      </c>
      <c r="AB16" s="17"/>
      <c r="AC16" s="17">
        <v>2.4678636537955399E-2</v>
      </c>
      <c r="AD16" s="17">
        <v>2.12642465626969E-2</v>
      </c>
      <c r="AE16" s="17">
        <v>0</v>
      </c>
      <c r="AF16" s="17"/>
      <c r="AG16" s="17">
        <v>4.8745726893545199E-2</v>
      </c>
      <c r="AH16" s="17">
        <v>1.2343626588744201E-2</v>
      </c>
      <c r="AI16" s="17">
        <v>0</v>
      </c>
      <c r="AJ16" s="17">
        <v>0</v>
      </c>
      <c r="AK16" s="17">
        <v>0</v>
      </c>
      <c r="AL16" s="17"/>
      <c r="AM16" s="17">
        <v>6.4524724152467697E-2</v>
      </c>
      <c r="AN16" s="17">
        <v>2.0455649014294901E-2</v>
      </c>
      <c r="AO16" s="17">
        <v>1.5262346499287399E-2</v>
      </c>
      <c r="AP16" s="17">
        <v>2.7621583967652699E-2</v>
      </c>
      <c r="AQ16" s="17">
        <v>0</v>
      </c>
      <c r="AR16" s="17"/>
      <c r="AS16" s="17">
        <v>2.7623649996675902E-2</v>
      </c>
      <c r="AT16" s="17">
        <v>7.0520222340379E-3</v>
      </c>
      <c r="AU16" s="17">
        <v>2.37332118290755E-2</v>
      </c>
      <c r="AV16" s="17">
        <v>4.2517055907349902E-2</v>
      </c>
      <c r="AW16" s="17"/>
      <c r="AX16" s="17">
        <v>2.1496061651483999E-2</v>
      </c>
      <c r="AY16" s="17"/>
      <c r="AZ16" s="17">
        <v>2.6125085430434E-2</v>
      </c>
      <c r="BA16" s="17">
        <v>2.4914712273234201E-2</v>
      </c>
      <c r="BB16" s="17">
        <v>1.41420799985574E-2</v>
      </c>
      <c r="BC16" s="17"/>
      <c r="BD16" s="17">
        <v>1.67447202798333E-2</v>
      </c>
      <c r="BE16" s="17">
        <v>2.6962935502211401E-2</v>
      </c>
    </row>
    <row r="17" spans="2:57" ht="58" x14ac:dyDescent="0.35">
      <c r="B17" s="18" t="s">
        <v>495</v>
      </c>
      <c r="C17" s="17">
        <v>3.3381004238559303E-2</v>
      </c>
      <c r="D17" s="17">
        <v>3.7198864089481497E-2</v>
      </c>
      <c r="E17" s="17">
        <v>3.1460167747426999E-2</v>
      </c>
      <c r="F17" s="17"/>
      <c r="G17" s="17">
        <v>3.3560582277738803E-2</v>
      </c>
      <c r="H17" s="17">
        <v>3.1562328820189299E-2</v>
      </c>
      <c r="I17" s="17">
        <v>3.3448248943207498E-2</v>
      </c>
      <c r="J17" s="17">
        <v>4.0559716926593499E-2</v>
      </c>
      <c r="K17" s="17">
        <v>2.14985935843592E-2</v>
      </c>
      <c r="L17" s="17">
        <v>4.3830281147667398E-2</v>
      </c>
      <c r="M17" s="17"/>
      <c r="N17" s="17">
        <v>1.4829436239417499E-2</v>
      </c>
      <c r="O17" s="17">
        <v>4.7110778733709897E-2</v>
      </c>
      <c r="P17" s="17">
        <v>3.7165005550794897E-2</v>
      </c>
      <c r="Q17" s="17">
        <v>9.1306271132626807E-2</v>
      </c>
      <c r="R17" s="17"/>
      <c r="S17" s="17">
        <v>3.2258064516128997E-2</v>
      </c>
      <c r="T17" s="17">
        <v>1.88679245283019E-2</v>
      </c>
      <c r="U17" s="17">
        <v>0</v>
      </c>
      <c r="V17" s="17">
        <v>6.8965517241379296E-2</v>
      </c>
      <c r="W17" s="17">
        <v>0</v>
      </c>
      <c r="X17" s="17">
        <v>2.4390243902439001E-2</v>
      </c>
      <c r="Y17" s="17">
        <v>7.69230769230769E-2</v>
      </c>
      <c r="Z17" s="17">
        <v>4.54545454545454E-2</v>
      </c>
      <c r="AA17" s="17">
        <v>4.3478260869565202E-2</v>
      </c>
      <c r="AB17" s="17"/>
      <c r="AC17" s="17">
        <v>3.7580562095536799E-2</v>
      </c>
      <c r="AD17" s="17">
        <v>2.1022405199985199E-2</v>
      </c>
      <c r="AE17" s="17">
        <v>9.2456294879370293E-2</v>
      </c>
      <c r="AF17" s="17"/>
      <c r="AG17" s="17">
        <v>1.6059806330880999E-2</v>
      </c>
      <c r="AH17" s="17">
        <v>2.4958324121020201E-2</v>
      </c>
      <c r="AI17" s="17">
        <v>5.9766866589843599E-2</v>
      </c>
      <c r="AJ17" s="17">
        <v>0</v>
      </c>
      <c r="AK17" s="17">
        <v>0.116783336519911</v>
      </c>
      <c r="AL17" s="17"/>
      <c r="AM17" s="17">
        <v>6.5494591801090102E-2</v>
      </c>
      <c r="AN17" s="17">
        <v>6.5973597936190204E-2</v>
      </c>
      <c r="AO17" s="17">
        <v>2.0671482952538699E-2</v>
      </c>
      <c r="AP17" s="17">
        <v>3.0125044727298499E-2</v>
      </c>
      <c r="AQ17" s="17">
        <v>0</v>
      </c>
      <c r="AR17" s="17"/>
      <c r="AS17" s="17">
        <v>2.00055634034178E-2</v>
      </c>
      <c r="AT17" s="17">
        <v>5.3782196646136302E-2</v>
      </c>
      <c r="AU17" s="17">
        <v>3.81494068127846E-2</v>
      </c>
      <c r="AV17" s="17">
        <v>0</v>
      </c>
      <c r="AW17" s="17"/>
      <c r="AX17" s="17">
        <v>3.6508278063735099E-2</v>
      </c>
      <c r="AY17" s="17"/>
      <c r="AZ17" s="17">
        <v>2.6380012888798401E-2</v>
      </c>
      <c r="BA17" s="17">
        <v>4.2607128188806E-2</v>
      </c>
      <c r="BB17" s="17">
        <v>3.1692089990379702E-2</v>
      </c>
      <c r="BC17" s="17"/>
      <c r="BD17" s="17">
        <v>2.35184133451651E-2</v>
      </c>
      <c r="BE17" s="17">
        <v>4.0529146151050202E-2</v>
      </c>
    </row>
    <row r="18" spans="2:57" x14ac:dyDescent="0.35">
      <c r="B18" s="18" t="s">
        <v>81</v>
      </c>
      <c r="C18" s="19">
        <v>0.15113486917126501</v>
      </c>
      <c r="D18" s="19">
        <v>0.15287939104777301</v>
      </c>
      <c r="E18" s="19">
        <v>0.15149614915710999</v>
      </c>
      <c r="F18" s="19"/>
      <c r="G18" s="19">
        <v>2.7675987029039398E-2</v>
      </c>
      <c r="H18" s="19">
        <v>0.133246049865998</v>
      </c>
      <c r="I18" s="19">
        <v>0.15065216425872999</v>
      </c>
      <c r="J18" s="19">
        <v>0.19082776588538899</v>
      </c>
      <c r="K18" s="19">
        <v>0.236843972249418</v>
      </c>
      <c r="L18" s="19">
        <v>0.13203237953594399</v>
      </c>
      <c r="M18" s="19"/>
      <c r="N18" s="19">
        <v>0.14812696195312899</v>
      </c>
      <c r="O18" s="19">
        <v>0.17324411653779101</v>
      </c>
      <c r="P18" s="19">
        <v>0.150614953319787</v>
      </c>
      <c r="Q18" s="19">
        <v>0.10365739075483101</v>
      </c>
      <c r="R18" s="19"/>
      <c r="S18" s="19">
        <v>0.16129032258064499</v>
      </c>
      <c r="T18" s="19">
        <v>0.13207547169811301</v>
      </c>
      <c r="U18" s="19">
        <v>0.21052631578947401</v>
      </c>
      <c r="V18" s="19">
        <v>6.8965517241379296E-2</v>
      </c>
      <c r="W18" s="19">
        <v>0.1</v>
      </c>
      <c r="X18" s="19">
        <v>0.12195121951219499</v>
      </c>
      <c r="Y18" s="19">
        <v>0.128205128205128</v>
      </c>
      <c r="Z18" s="19">
        <v>0.18181818181818199</v>
      </c>
      <c r="AA18" s="19">
        <v>0.23913043478260901</v>
      </c>
      <c r="AB18" s="19"/>
      <c r="AC18" s="19">
        <v>0.16720088888983001</v>
      </c>
      <c r="AD18" s="19">
        <v>0.158042650011742</v>
      </c>
      <c r="AE18" s="19">
        <v>0.119330866273791</v>
      </c>
      <c r="AF18" s="19"/>
      <c r="AG18" s="19">
        <v>0.12743562217835699</v>
      </c>
      <c r="AH18" s="19">
        <v>0.16243903126256901</v>
      </c>
      <c r="AI18" s="19">
        <v>0.20219573633479301</v>
      </c>
      <c r="AJ18" s="19">
        <v>0.34399999999999997</v>
      </c>
      <c r="AK18" s="19">
        <v>0.337068912601725</v>
      </c>
      <c r="AL18" s="19"/>
      <c r="AM18" s="19">
        <v>0.18068063783454</v>
      </c>
      <c r="AN18" s="19">
        <v>0.15312277344282699</v>
      </c>
      <c r="AO18" s="19">
        <v>0.19478011505138501</v>
      </c>
      <c r="AP18" s="19">
        <v>8.30090943369204E-2</v>
      </c>
      <c r="AQ18" s="19">
        <v>0.30635087823513202</v>
      </c>
      <c r="AR18" s="19"/>
      <c r="AS18" s="19">
        <v>0.216787318957469</v>
      </c>
      <c r="AT18" s="19">
        <v>0.106261125260733</v>
      </c>
      <c r="AU18" s="19">
        <v>0.175449499648895</v>
      </c>
      <c r="AV18" s="19">
        <v>9.6637264546845195E-2</v>
      </c>
      <c r="AW18" s="19"/>
      <c r="AX18" s="19">
        <v>0.135179319354609</v>
      </c>
      <c r="AY18" s="19"/>
      <c r="AZ18" s="19">
        <v>0.14585481302946199</v>
      </c>
      <c r="BA18" s="19">
        <v>0.129348522069716</v>
      </c>
      <c r="BB18" s="19">
        <v>0.17558731318276</v>
      </c>
      <c r="BC18" s="19"/>
      <c r="BD18" s="19">
        <v>0.186399624838686</v>
      </c>
      <c r="BE18" s="19">
        <v>8.5043999562933598E-2</v>
      </c>
    </row>
    <row r="19" spans="2:57" x14ac:dyDescent="0.35">
      <c r="B19" s="16" t="s">
        <v>359</v>
      </c>
    </row>
    <row r="20" spans="2:57" x14ac:dyDescent="0.35">
      <c r="B20" t="s">
        <v>86</v>
      </c>
    </row>
    <row r="21" spans="2:57" x14ac:dyDescent="0.35">
      <c r="B21" t="s">
        <v>87</v>
      </c>
    </row>
    <row r="23" spans="2:57" x14ac:dyDescent="0.35">
      <c r="B23"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E32"/>
  <sheetViews>
    <sheetView showGridLines="0" topLeftCell="A2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497</v>
      </c>
      <c r="C9" s="17">
        <v>0.38912134720244701</v>
      </c>
      <c r="D9" s="17">
        <v>0.32957719123734602</v>
      </c>
      <c r="E9" s="17">
        <v>0.423738415678653</v>
      </c>
      <c r="F9" s="17"/>
      <c r="G9" s="17">
        <v>0.258710131955881</v>
      </c>
      <c r="H9" s="17">
        <v>0.34792027996629199</v>
      </c>
      <c r="I9" s="17">
        <v>0.33988262941267799</v>
      </c>
      <c r="J9" s="17">
        <v>0.45402260216839802</v>
      </c>
      <c r="K9" s="17">
        <v>0.50610003860789698</v>
      </c>
      <c r="L9" s="17">
        <v>0.57064467738862601</v>
      </c>
      <c r="M9" s="17"/>
      <c r="N9" s="17">
        <v>0.41627994330635298</v>
      </c>
      <c r="O9" s="17">
        <v>0.393346210437587</v>
      </c>
      <c r="P9" s="17">
        <v>0.302203282004048</v>
      </c>
      <c r="Q9" s="17">
        <v>0.36670696149765197</v>
      </c>
      <c r="R9" s="17"/>
      <c r="S9" s="17">
        <v>0.32500000000000001</v>
      </c>
      <c r="T9" s="17">
        <v>0.38095238095238099</v>
      </c>
      <c r="U9" s="17">
        <v>0.61764705882352899</v>
      </c>
      <c r="V9" s="17">
        <v>0.238095238095238</v>
      </c>
      <c r="W9" s="17">
        <v>0.42372881355932202</v>
      </c>
      <c r="X9" s="17">
        <v>0.329113924050633</v>
      </c>
      <c r="Y9" s="17">
        <v>0.5</v>
      </c>
      <c r="Z9" s="17">
        <v>0.418604651162791</v>
      </c>
      <c r="AA9" s="17">
        <v>0.35555555555555601</v>
      </c>
      <c r="AB9" s="17"/>
      <c r="AC9" s="17">
        <v>0.37642722124736899</v>
      </c>
      <c r="AD9" s="17">
        <v>0.40080038006757601</v>
      </c>
      <c r="AE9" s="17">
        <v>0.42777516406773503</v>
      </c>
      <c r="AF9" s="17"/>
      <c r="AG9" s="17">
        <v>0.33699666556806102</v>
      </c>
      <c r="AH9" s="17">
        <v>0.40478898573185301</v>
      </c>
      <c r="AI9" s="17">
        <v>0.52374728709991902</v>
      </c>
      <c r="AJ9" s="17">
        <v>0.38833271959647497</v>
      </c>
      <c r="AK9" s="17">
        <v>0.37011041636590902</v>
      </c>
      <c r="AL9" s="17"/>
      <c r="AM9" s="17">
        <v>0.28287294650691802</v>
      </c>
      <c r="AN9" s="17">
        <v>0.35627897917373103</v>
      </c>
      <c r="AO9" s="17">
        <v>0.41914383872795602</v>
      </c>
      <c r="AP9" s="17">
        <v>0.391201571334306</v>
      </c>
      <c r="AQ9" s="17">
        <v>0.43844938105556103</v>
      </c>
      <c r="AR9" s="17"/>
      <c r="AS9" s="17">
        <v>0.35818608994130402</v>
      </c>
      <c r="AT9" s="17">
        <v>0.38779811162841898</v>
      </c>
      <c r="AU9" s="17">
        <v>0.49591937094531902</v>
      </c>
      <c r="AV9" s="17">
        <v>0.29497029619592502</v>
      </c>
      <c r="AW9" s="17"/>
      <c r="AX9" s="17">
        <v>0.37848235420570198</v>
      </c>
      <c r="AY9" s="17"/>
      <c r="AZ9" s="17">
        <v>0.38792445430751499</v>
      </c>
      <c r="BA9" s="17">
        <v>0.34898803055151201</v>
      </c>
      <c r="BB9" s="17">
        <v>0.41873480570801103</v>
      </c>
      <c r="BC9" s="17"/>
      <c r="BD9" s="17">
        <v>0.39046387459593601</v>
      </c>
      <c r="BE9" s="17">
        <v>0.336846667472323</v>
      </c>
    </row>
    <row r="10" spans="2:57" ht="29" x14ac:dyDescent="0.35">
      <c r="B10" s="18" t="s">
        <v>498</v>
      </c>
      <c r="C10" s="17">
        <v>0.388586524188549</v>
      </c>
      <c r="D10" s="17">
        <v>0.29968166284109199</v>
      </c>
      <c r="E10" s="17">
        <v>0.44022804787594599</v>
      </c>
      <c r="F10" s="17"/>
      <c r="G10" s="17">
        <v>0.23542085364733301</v>
      </c>
      <c r="H10" s="17">
        <v>0.28670832917942402</v>
      </c>
      <c r="I10" s="17">
        <v>0.360069855158764</v>
      </c>
      <c r="J10" s="17">
        <v>0.46840418485278301</v>
      </c>
      <c r="K10" s="17">
        <v>0.53270509615342798</v>
      </c>
      <c r="L10" s="17">
        <v>0.70524008768597501</v>
      </c>
      <c r="M10" s="17"/>
      <c r="N10" s="17">
        <v>0.39414782105808399</v>
      </c>
      <c r="O10" s="17">
        <v>0.43872959148386198</v>
      </c>
      <c r="P10" s="17">
        <v>0.37930413517518402</v>
      </c>
      <c r="Q10" s="17">
        <v>0.27155004146873601</v>
      </c>
      <c r="R10" s="17"/>
      <c r="S10" s="17">
        <v>0.34166666666666701</v>
      </c>
      <c r="T10" s="17">
        <v>0.39047619047618998</v>
      </c>
      <c r="U10" s="17">
        <v>0.5</v>
      </c>
      <c r="V10" s="17">
        <v>0.317460317460317</v>
      </c>
      <c r="W10" s="17">
        <v>0.355932203389831</v>
      </c>
      <c r="X10" s="17">
        <v>0.329113924050633</v>
      </c>
      <c r="Y10" s="17">
        <v>0.4</v>
      </c>
      <c r="Z10" s="17">
        <v>0.53488372093023295</v>
      </c>
      <c r="AA10" s="17">
        <v>0.422222222222222</v>
      </c>
      <c r="AB10" s="17"/>
      <c r="AC10" s="17">
        <v>0.36095645706259699</v>
      </c>
      <c r="AD10" s="17">
        <v>0.413224204129782</v>
      </c>
      <c r="AE10" s="17">
        <v>0.38007059428511603</v>
      </c>
      <c r="AF10" s="17"/>
      <c r="AG10" s="17">
        <v>0.396701361095187</v>
      </c>
      <c r="AH10" s="17">
        <v>0.410800461537152</v>
      </c>
      <c r="AI10" s="17">
        <v>0.40262861518425902</v>
      </c>
      <c r="AJ10" s="17">
        <v>0.20363788954449299</v>
      </c>
      <c r="AK10" s="17">
        <v>0.385184005429759</v>
      </c>
      <c r="AL10" s="17"/>
      <c r="AM10" s="17">
        <v>0.38797216239351201</v>
      </c>
      <c r="AN10" s="17">
        <v>0.39755429714582002</v>
      </c>
      <c r="AO10" s="17">
        <v>0.370520545021574</v>
      </c>
      <c r="AP10" s="17">
        <v>0.41230925006330799</v>
      </c>
      <c r="AQ10" s="17">
        <v>0.401991684286787</v>
      </c>
      <c r="AR10" s="17"/>
      <c r="AS10" s="17">
        <v>0.39745355705951002</v>
      </c>
      <c r="AT10" s="17">
        <v>0.29893623094899702</v>
      </c>
      <c r="AU10" s="17">
        <v>0.58357143178488502</v>
      </c>
      <c r="AV10" s="17">
        <v>0.30669643704864102</v>
      </c>
      <c r="AW10" s="17"/>
      <c r="AX10" s="17">
        <v>0.380250883081521</v>
      </c>
      <c r="AY10" s="17"/>
      <c r="AZ10" s="17">
        <v>0.35745915634798497</v>
      </c>
      <c r="BA10" s="17">
        <v>0.32589457864558102</v>
      </c>
      <c r="BB10" s="17">
        <v>0.48178592489470201</v>
      </c>
      <c r="BC10" s="17"/>
      <c r="BD10" s="17">
        <v>0.407490341322153</v>
      </c>
      <c r="BE10" s="17">
        <v>0.29708634904404102</v>
      </c>
    </row>
    <row r="11" spans="2:57" x14ac:dyDescent="0.35">
      <c r="B11" s="18" t="s">
        <v>499</v>
      </c>
      <c r="C11" s="17">
        <v>0.38243254899162898</v>
      </c>
      <c r="D11" s="17">
        <v>0.35007388547440499</v>
      </c>
      <c r="E11" s="17">
        <v>0.39855914504147699</v>
      </c>
      <c r="F11" s="17"/>
      <c r="G11" s="17">
        <v>0.36433161536639203</v>
      </c>
      <c r="H11" s="17">
        <v>0.35593449411672601</v>
      </c>
      <c r="I11" s="17">
        <v>0.37608887421863801</v>
      </c>
      <c r="J11" s="17">
        <v>0.40042961795441101</v>
      </c>
      <c r="K11" s="17">
        <v>0.35595411007054401</v>
      </c>
      <c r="L11" s="17">
        <v>0.595743983925902</v>
      </c>
      <c r="M11" s="17"/>
      <c r="N11" s="17">
        <v>0.35667614449441998</v>
      </c>
      <c r="O11" s="17">
        <v>0.41284912741315699</v>
      </c>
      <c r="P11" s="17">
        <v>0.40927563990238103</v>
      </c>
      <c r="Q11" s="17">
        <v>0.398267706870433</v>
      </c>
      <c r="R11" s="17"/>
      <c r="S11" s="17">
        <v>0.3</v>
      </c>
      <c r="T11" s="17">
        <v>0.38095238095238099</v>
      </c>
      <c r="U11" s="17">
        <v>0.38235294117647101</v>
      </c>
      <c r="V11" s="17">
        <v>0.317460317460317</v>
      </c>
      <c r="W11" s="17">
        <v>0.338983050847458</v>
      </c>
      <c r="X11" s="17">
        <v>0.443037974683544</v>
      </c>
      <c r="Y11" s="17">
        <v>0.48571428571428599</v>
      </c>
      <c r="Z11" s="17">
        <v>0.372093023255814</v>
      </c>
      <c r="AA11" s="17">
        <v>0.44444444444444398</v>
      </c>
      <c r="AB11" s="17"/>
      <c r="AC11" s="17">
        <v>0.37432500884610498</v>
      </c>
      <c r="AD11" s="17">
        <v>0.35811879841161698</v>
      </c>
      <c r="AE11" s="17">
        <v>0.45489900390201299</v>
      </c>
      <c r="AF11" s="17"/>
      <c r="AG11" s="17">
        <v>0.29592238779672497</v>
      </c>
      <c r="AH11" s="17">
        <v>0.416724770690998</v>
      </c>
      <c r="AI11" s="17">
        <v>0.41473766778638999</v>
      </c>
      <c r="AJ11" s="17">
        <v>0.403893089893895</v>
      </c>
      <c r="AK11" s="17">
        <v>0.51206813612008895</v>
      </c>
      <c r="AL11" s="17"/>
      <c r="AM11" s="17">
        <v>0.321443222211931</v>
      </c>
      <c r="AN11" s="17">
        <v>0.37222277570574402</v>
      </c>
      <c r="AO11" s="17">
        <v>0.39959728549268703</v>
      </c>
      <c r="AP11" s="17">
        <v>0.369585540000885</v>
      </c>
      <c r="AQ11" s="17">
        <v>0.39342468791748803</v>
      </c>
      <c r="AR11" s="17"/>
      <c r="AS11" s="17">
        <v>0.41641058515016</v>
      </c>
      <c r="AT11" s="17">
        <v>0.40246684825211598</v>
      </c>
      <c r="AU11" s="17">
        <v>0.394350795561145</v>
      </c>
      <c r="AV11" s="17">
        <v>0.26011233459366301</v>
      </c>
      <c r="AW11" s="17"/>
      <c r="AX11" s="17">
        <v>0.39176212413234701</v>
      </c>
      <c r="AY11" s="17"/>
      <c r="AZ11" s="17">
        <v>0.40337248318320701</v>
      </c>
      <c r="BA11" s="17">
        <v>0.32826248289576399</v>
      </c>
      <c r="BB11" s="17">
        <v>0.410196661029752</v>
      </c>
      <c r="BC11" s="17"/>
      <c r="BD11" s="17">
        <v>0.38074975007001599</v>
      </c>
      <c r="BE11" s="17">
        <v>0.34989940230715899</v>
      </c>
    </row>
    <row r="12" spans="2:57" x14ac:dyDescent="0.35">
      <c r="B12" s="18" t="s">
        <v>500</v>
      </c>
      <c r="C12" s="17">
        <v>0.36508588069862402</v>
      </c>
      <c r="D12" s="17">
        <v>0.34531722971294598</v>
      </c>
      <c r="E12" s="17">
        <v>0.37372665038477898</v>
      </c>
      <c r="F12" s="17"/>
      <c r="G12" s="17">
        <v>0.43204449735766098</v>
      </c>
      <c r="H12" s="17">
        <v>0.36004593285502501</v>
      </c>
      <c r="I12" s="17">
        <v>0.38114551569767602</v>
      </c>
      <c r="J12" s="17">
        <v>0.382488173292788</v>
      </c>
      <c r="K12" s="17">
        <v>0.295090543780195</v>
      </c>
      <c r="L12" s="17">
        <v>0.31525753675174001</v>
      </c>
      <c r="M12" s="17"/>
      <c r="N12" s="17">
        <v>0.37306090917915602</v>
      </c>
      <c r="O12" s="17">
        <v>0.36719686657633499</v>
      </c>
      <c r="P12" s="17">
        <v>0.30320481638011398</v>
      </c>
      <c r="Q12" s="17">
        <v>0.43523381216976498</v>
      </c>
      <c r="R12" s="17"/>
      <c r="S12" s="17">
        <v>0.29166666666666702</v>
      </c>
      <c r="T12" s="17">
        <v>0.4</v>
      </c>
      <c r="U12" s="17">
        <v>0.41176470588235298</v>
      </c>
      <c r="V12" s="17">
        <v>0.33333333333333298</v>
      </c>
      <c r="W12" s="17">
        <v>0.338983050847458</v>
      </c>
      <c r="X12" s="17">
        <v>0.367088607594937</v>
      </c>
      <c r="Y12" s="17">
        <v>0.38571428571428601</v>
      </c>
      <c r="Z12" s="17">
        <v>0.39534883720930197</v>
      </c>
      <c r="AA12" s="17">
        <v>0.38888888888888901</v>
      </c>
      <c r="AB12" s="17"/>
      <c r="AC12" s="17">
        <v>0.30524838933555798</v>
      </c>
      <c r="AD12" s="17">
        <v>0.36920322582514398</v>
      </c>
      <c r="AE12" s="17">
        <v>0.44364420185736497</v>
      </c>
      <c r="AF12" s="17"/>
      <c r="AG12" s="17">
        <v>0.31282048750155</v>
      </c>
      <c r="AH12" s="17">
        <v>0.370989543222628</v>
      </c>
      <c r="AI12" s="17">
        <v>0.43153813682771602</v>
      </c>
      <c r="AJ12" s="17">
        <v>0.21919825984191299</v>
      </c>
      <c r="AK12" s="17">
        <v>0.44766129496698598</v>
      </c>
      <c r="AL12" s="17"/>
      <c r="AM12" s="17">
        <v>0.30200596375431199</v>
      </c>
      <c r="AN12" s="17">
        <v>0.39669478366031402</v>
      </c>
      <c r="AO12" s="17">
        <v>0.36962185213736798</v>
      </c>
      <c r="AP12" s="17">
        <v>0.36122412721206698</v>
      </c>
      <c r="AQ12" s="17">
        <v>0.26607160743606001</v>
      </c>
      <c r="AR12" s="17"/>
      <c r="AS12" s="17">
        <v>0.38401680408584798</v>
      </c>
      <c r="AT12" s="17">
        <v>0.34141839974247901</v>
      </c>
      <c r="AU12" s="17">
        <v>0.39712476438286298</v>
      </c>
      <c r="AV12" s="17">
        <v>0.34218514149854601</v>
      </c>
      <c r="AW12" s="17"/>
      <c r="AX12" s="17">
        <v>0.36330868859826498</v>
      </c>
      <c r="AY12" s="17"/>
      <c r="AZ12" s="17">
        <v>0.46093732602735099</v>
      </c>
      <c r="BA12" s="17">
        <v>0.32326237820225501</v>
      </c>
      <c r="BB12" s="17">
        <v>0.309471776293818</v>
      </c>
      <c r="BC12" s="17"/>
      <c r="BD12" s="17">
        <v>0.37634257066014698</v>
      </c>
      <c r="BE12" s="17">
        <v>0.32703621680924599</v>
      </c>
    </row>
    <row r="13" spans="2:57" x14ac:dyDescent="0.35">
      <c r="B13" s="18" t="s">
        <v>501</v>
      </c>
      <c r="C13" s="17">
        <v>0.36277136849649499</v>
      </c>
      <c r="D13" s="17">
        <v>0.32450644432902398</v>
      </c>
      <c r="E13" s="17">
        <v>0.38227902826147597</v>
      </c>
      <c r="F13" s="17"/>
      <c r="G13" s="17">
        <v>0.346438840435076</v>
      </c>
      <c r="H13" s="17">
        <v>0.378101463601553</v>
      </c>
      <c r="I13" s="17">
        <v>0.34573307760528399</v>
      </c>
      <c r="J13" s="17">
        <v>0.34168080232422199</v>
      </c>
      <c r="K13" s="17">
        <v>0.36345492698450099</v>
      </c>
      <c r="L13" s="17">
        <v>0.46329441935084498</v>
      </c>
      <c r="M13" s="17"/>
      <c r="N13" s="17">
        <v>0.35299747143204901</v>
      </c>
      <c r="O13" s="17">
        <v>0.37662249610883902</v>
      </c>
      <c r="P13" s="17">
        <v>0.39752765137852197</v>
      </c>
      <c r="Q13" s="17">
        <v>0.31985303195440301</v>
      </c>
      <c r="R13" s="17"/>
      <c r="S13" s="17">
        <v>0.29166666666666702</v>
      </c>
      <c r="T13" s="17">
        <v>0.40952380952381001</v>
      </c>
      <c r="U13" s="17">
        <v>0.52941176470588203</v>
      </c>
      <c r="V13" s="17">
        <v>0.30158730158730201</v>
      </c>
      <c r="W13" s="17">
        <v>0.338983050847458</v>
      </c>
      <c r="X13" s="17">
        <v>0.316455696202532</v>
      </c>
      <c r="Y13" s="17">
        <v>0.45714285714285702</v>
      </c>
      <c r="Z13" s="17">
        <v>0.372093023255814</v>
      </c>
      <c r="AA13" s="17">
        <v>0.28888888888888897</v>
      </c>
      <c r="AB13" s="17"/>
      <c r="AC13" s="17">
        <v>0.34193918003075902</v>
      </c>
      <c r="AD13" s="17">
        <v>0.37177314409548001</v>
      </c>
      <c r="AE13" s="17">
        <v>0.34863633703569502</v>
      </c>
      <c r="AF13" s="17"/>
      <c r="AG13" s="17">
        <v>0.35239975443896399</v>
      </c>
      <c r="AH13" s="17">
        <v>0.35092425673362498</v>
      </c>
      <c r="AI13" s="17">
        <v>0.46854617204751198</v>
      </c>
      <c r="AJ13" s="17">
        <v>0.21919825984191299</v>
      </c>
      <c r="AK13" s="17">
        <v>0.42999375999706602</v>
      </c>
      <c r="AL13" s="17"/>
      <c r="AM13" s="17">
        <v>0.26881818982604699</v>
      </c>
      <c r="AN13" s="17">
        <v>0.34823160573675099</v>
      </c>
      <c r="AO13" s="17">
        <v>0.39033055498013203</v>
      </c>
      <c r="AP13" s="17">
        <v>0.35738328917472101</v>
      </c>
      <c r="AQ13" s="17">
        <v>0.34418245668555097</v>
      </c>
      <c r="AR13" s="17"/>
      <c r="AS13" s="17">
        <v>0.351034426457003</v>
      </c>
      <c r="AT13" s="17">
        <v>0.38649208118941403</v>
      </c>
      <c r="AU13" s="17">
        <v>0.406344205974768</v>
      </c>
      <c r="AV13" s="17">
        <v>0.26632770229263902</v>
      </c>
      <c r="AW13" s="17"/>
      <c r="AX13" s="17">
        <v>0.341809252383448</v>
      </c>
      <c r="AY13" s="17"/>
      <c r="AZ13" s="17">
        <v>0.40750242270362802</v>
      </c>
      <c r="BA13" s="17">
        <v>0.36471922114594602</v>
      </c>
      <c r="BB13" s="17">
        <v>0.31025009506518197</v>
      </c>
      <c r="BC13" s="17"/>
      <c r="BD13" s="17">
        <v>0.32962613450259098</v>
      </c>
      <c r="BE13" s="17">
        <v>0.34839320499785098</v>
      </c>
    </row>
    <row r="14" spans="2:57" ht="58" x14ac:dyDescent="0.35">
      <c r="B14" s="18" t="s">
        <v>502</v>
      </c>
      <c r="C14" s="17">
        <v>0.337917021592607</v>
      </c>
      <c r="D14" s="17">
        <v>0.24952051446822299</v>
      </c>
      <c r="E14" s="17">
        <v>0.38902133659903598</v>
      </c>
      <c r="F14" s="17"/>
      <c r="G14" s="17">
        <v>0.41648301509553498</v>
      </c>
      <c r="H14" s="17">
        <v>0.29866435191891999</v>
      </c>
      <c r="I14" s="17">
        <v>0.31629348415446801</v>
      </c>
      <c r="J14" s="17">
        <v>0.33292063229885399</v>
      </c>
      <c r="K14" s="17">
        <v>0.38834920869189099</v>
      </c>
      <c r="L14" s="17">
        <v>0.38113005215079399</v>
      </c>
      <c r="M14" s="17"/>
      <c r="N14" s="17">
        <v>0.352409917163924</v>
      </c>
      <c r="O14" s="17">
        <v>0.37353368782942198</v>
      </c>
      <c r="P14" s="17">
        <v>0.28550014842618299</v>
      </c>
      <c r="Q14" s="17">
        <v>0.26038301499898497</v>
      </c>
      <c r="R14" s="17"/>
      <c r="S14" s="17">
        <v>0.27500000000000002</v>
      </c>
      <c r="T14" s="17">
        <v>0.36190476190476201</v>
      </c>
      <c r="U14" s="17">
        <v>0.32352941176470601</v>
      </c>
      <c r="V14" s="17">
        <v>0.28571428571428598</v>
      </c>
      <c r="W14" s="17">
        <v>0.355932203389831</v>
      </c>
      <c r="X14" s="17">
        <v>0.40506329113924</v>
      </c>
      <c r="Y14" s="17">
        <v>0.35714285714285698</v>
      </c>
      <c r="Z14" s="17">
        <v>0.46511627906976699</v>
      </c>
      <c r="AA14" s="17">
        <v>0.31111111111111101</v>
      </c>
      <c r="AB14" s="17"/>
      <c r="AC14" s="17">
        <v>0.31826040516509801</v>
      </c>
      <c r="AD14" s="17">
        <v>0.34446742349612802</v>
      </c>
      <c r="AE14" s="17">
        <v>0.366816989458985</v>
      </c>
      <c r="AF14" s="17"/>
      <c r="AG14" s="17">
        <v>0.320088055626988</v>
      </c>
      <c r="AH14" s="17">
        <v>0.347164792820505</v>
      </c>
      <c r="AI14" s="17">
        <v>0.35286113447142398</v>
      </c>
      <c r="AJ14" s="17">
        <v>0</v>
      </c>
      <c r="AK14" s="17">
        <v>0.35370213171786702</v>
      </c>
      <c r="AL14" s="17"/>
      <c r="AM14" s="17">
        <v>0.31590015693610701</v>
      </c>
      <c r="AN14" s="17">
        <v>0.33867407111220899</v>
      </c>
      <c r="AO14" s="17">
        <v>0.288973692432479</v>
      </c>
      <c r="AP14" s="17">
        <v>0.40161611432348199</v>
      </c>
      <c r="AQ14" s="17">
        <v>0.46894384078634999</v>
      </c>
      <c r="AR14" s="17"/>
      <c r="AS14" s="17">
        <v>0.278387896552314</v>
      </c>
      <c r="AT14" s="17">
        <v>0.34293080398051501</v>
      </c>
      <c r="AU14" s="17">
        <v>0.42059635627574199</v>
      </c>
      <c r="AV14" s="17">
        <v>0.312575364013292</v>
      </c>
      <c r="AW14" s="17"/>
      <c r="AX14" s="17">
        <v>0.34090683063465599</v>
      </c>
      <c r="AY14" s="17"/>
      <c r="AZ14" s="17">
        <v>0.385557565323008</v>
      </c>
      <c r="BA14" s="17">
        <v>0.28039532127248001</v>
      </c>
      <c r="BB14" s="17">
        <v>0.35329223413459998</v>
      </c>
      <c r="BC14" s="17"/>
      <c r="BD14" s="17">
        <v>0.310935139996945</v>
      </c>
      <c r="BE14" s="17">
        <v>0.31468663704051503</v>
      </c>
    </row>
    <row r="15" spans="2:57" ht="29" x14ac:dyDescent="0.35">
      <c r="B15" s="18" t="s">
        <v>503</v>
      </c>
      <c r="C15" s="17">
        <v>0.33114017142068403</v>
      </c>
      <c r="D15" s="17">
        <v>0.26729036444561699</v>
      </c>
      <c r="E15" s="17">
        <v>0.37024762242145798</v>
      </c>
      <c r="F15" s="17"/>
      <c r="G15" s="17">
        <v>0.24480588502749201</v>
      </c>
      <c r="H15" s="17">
        <v>0.30444231724656801</v>
      </c>
      <c r="I15" s="17">
        <v>0.279436227466</v>
      </c>
      <c r="J15" s="17">
        <v>0.38629544487136902</v>
      </c>
      <c r="K15" s="17">
        <v>0.43654884600567401</v>
      </c>
      <c r="L15" s="17">
        <v>0.42880577230209199</v>
      </c>
      <c r="M15" s="17"/>
      <c r="N15" s="17">
        <v>0.35313455782245801</v>
      </c>
      <c r="O15" s="17">
        <v>0.33089150941217399</v>
      </c>
      <c r="P15" s="17">
        <v>0.25696818493658702</v>
      </c>
      <c r="Q15" s="17">
        <v>0.33592289667779901</v>
      </c>
      <c r="R15" s="17"/>
      <c r="S15" s="17">
        <v>0.233333333333333</v>
      </c>
      <c r="T15" s="17">
        <v>0.38095238095238099</v>
      </c>
      <c r="U15" s="17">
        <v>0.441176470588235</v>
      </c>
      <c r="V15" s="17">
        <v>0.28571428571428598</v>
      </c>
      <c r="W15" s="17">
        <v>0.322033898305085</v>
      </c>
      <c r="X15" s="17">
        <v>0.30379746835443</v>
      </c>
      <c r="Y15" s="17">
        <v>0.314285714285714</v>
      </c>
      <c r="Z15" s="17">
        <v>0.39534883720930197</v>
      </c>
      <c r="AA15" s="17">
        <v>0.35555555555555601</v>
      </c>
      <c r="AB15" s="17"/>
      <c r="AC15" s="17">
        <v>0.337915909969285</v>
      </c>
      <c r="AD15" s="17">
        <v>0.333559217539868</v>
      </c>
      <c r="AE15" s="17">
        <v>0.32783983920725401</v>
      </c>
      <c r="AF15" s="17"/>
      <c r="AG15" s="17">
        <v>0.26301822039961797</v>
      </c>
      <c r="AH15" s="17">
        <v>0.36391714123632801</v>
      </c>
      <c r="AI15" s="17">
        <v>0.40701590685196098</v>
      </c>
      <c r="AJ15" s="17">
        <v>0.21919825984191299</v>
      </c>
      <c r="AK15" s="17">
        <v>0.32361015734291299</v>
      </c>
      <c r="AL15" s="17"/>
      <c r="AM15" s="17">
        <v>0.33376518154468898</v>
      </c>
      <c r="AN15" s="17">
        <v>0.23286474581185501</v>
      </c>
      <c r="AO15" s="17">
        <v>0.355301251831387</v>
      </c>
      <c r="AP15" s="17">
        <v>0.37467162923564901</v>
      </c>
      <c r="AQ15" s="17">
        <v>0.22897954773820101</v>
      </c>
      <c r="AR15" s="17"/>
      <c r="AS15" s="17">
        <v>0.32756347169991601</v>
      </c>
      <c r="AT15" s="17">
        <v>0.31088619473113799</v>
      </c>
      <c r="AU15" s="17">
        <v>0.45390794198025203</v>
      </c>
      <c r="AV15" s="17">
        <v>0.211153931895464</v>
      </c>
      <c r="AW15" s="17"/>
      <c r="AX15" s="17">
        <v>0.32221906619768897</v>
      </c>
      <c r="AY15" s="17"/>
      <c r="AZ15" s="17">
        <v>0.32428650011617699</v>
      </c>
      <c r="BA15" s="17">
        <v>0.29751768625045499</v>
      </c>
      <c r="BB15" s="17">
        <v>0.375223516434183</v>
      </c>
      <c r="BC15" s="17"/>
      <c r="BD15" s="17">
        <v>0.37404269966953202</v>
      </c>
      <c r="BE15" s="17">
        <v>0.27516279796905302</v>
      </c>
    </row>
    <row r="16" spans="2:57" ht="87" x14ac:dyDescent="0.35">
      <c r="B16" s="18" t="s">
        <v>504</v>
      </c>
      <c r="C16" s="17">
        <v>0.324003128532666</v>
      </c>
      <c r="D16" s="17">
        <v>0.24194637042536701</v>
      </c>
      <c r="E16" s="17">
        <v>0.36908275270350499</v>
      </c>
      <c r="F16" s="17"/>
      <c r="G16" s="17">
        <v>0.281508023928632</v>
      </c>
      <c r="H16" s="17">
        <v>0.25638283055039002</v>
      </c>
      <c r="I16" s="17">
        <v>0.313070295870093</v>
      </c>
      <c r="J16" s="17">
        <v>0.34828242113538399</v>
      </c>
      <c r="K16" s="17">
        <v>0.41687246427774</v>
      </c>
      <c r="L16" s="17">
        <v>0.48334022981543301</v>
      </c>
      <c r="M16" s="17"/>
      <c r="N16" s="17">
        <v>0.33273663636455397</v>
      </c>
      <c r="O16" s="17">
        <v>0.34994989764711298</v>
      </c>
      <c r="P16" s="17">
        <v>0.32225237523340899</v>
      </c>
      <c r="Q16" s="17">
        <v>0.225046033219649</v>
      </c>
      <c r="R16" s="17"/>
      <c r="S16" s="17">
        <v>0.29166666666666702</v>
      </c>
      <c r="T16" s="17">
        <v>0.38095238095238099</v>
      </c>
      <c r="U16" s="17">
        <v>0.441176470588235</v>
      </c>
      <c r="V16" s="17">
        <v>0.317460317460317</v>
      </c>
      <c r="W16" s="17">
        <v>0.27118644067796599</v>
      </c>
      <c r="X16" s="17">
        <v>0.240506329113924</v>
      </c>
      <c r="Y16" s="17">
        <v>0.34285714285714303</v>
      </c>
      <c r="Z16" s="17">
        <v>0.39534883720930197</v>
      </c>
      <c r="AA16" s="17">
        <v>0.266666666666667</v>
      </c>
      <c r="AB16" s="17"/>
      <c r="AC16" s="17">
        <v>0.32408093270815602</v>
      </c>
      <c r="AD16" s="17">
        <v>0.31139536192365602</v>
      </c>
      <c r="AE16" s="17">
        <v>0.39429888278907399</v>
      </c>
      <c r="AF16" s="17"/>
      <c r="AG16" s="17">
        <v>0.30997437692363</v>
      </c>
      <c r="AH16" s="17">
        <v>0.33073366939250198</v>
      </c>
      <c r="AI16" s="17">
        <v>0.34658410053335698</v>
      </c>
      <c r="AJ16" s="17">
        <v>0</v>
      </c>
      <c r="AK16" s="17">
        <v>0.31791436459498701</v>
      </c>
      <c r="AL16" s="17"/>
      <c r="AM16" s="17">
        <v>0.29360068345126</v>
      </c>
      <c r="AN16" s="17">
        <v>0.34800576422160301</v>
      </c>
      <c r="AO16" s="17">
        <v>0.31693471662661099</v>
      </c>
      <c r="AP16" s="17">
        <v>0.33761633027995203</v>
      </c>
      <c r="AQ16" s="17">
        <v>0.30609891820354101</v>
      </c>
      <c r="AR16" s="17"/>
      <c r="AS16" s="17">
        <v>0.30975050084084799</v>
      </c>
      <c r="AT16" s="17">
        <v>0.32629533270934702</v>
      </c>
      <c r="AU16" s="17">
        <v>0.44978864892575598</v>
      </c>
      <c r="AV16" s="17">
        <v>0.16573507439886601</v>
      </c>
      <c r="AW16" s="17"/>
      <c r="AX16" s="17">
        <v>0.31496902775267499</v>
      </c>
      <c r="AY16" s="17"/>
      <c r="AZ16" s="17">
        <v>0.35492694348911102</v>
      </c>
      <c r="BA16" s="17">
        <v>0.23426410301710299</v>
      </c>
      <c r="BB16" s="17">
        <v>0.39832072029288801</v>
      </c>
      <c r="BC16" s="17"/>
      <c r="BD16" s="17">
        <v>0.332870916583069</v>
      </c>
      <c r="BE16" s="17">
        <v>0.26059656250315899</v>
      </c>
    </row>
    <row r="17" spans="2:57" ht="43.5" x14ac:dyDescent="0.35">
      <c r="B17" s="18" t="s">
        <v>505</v>
      </c>
      <c r="C17" s="17">
        <v>0.313556195581154</v>
      </c>
      <c r="D17" s="17">
        <v>0.239299522214522</v>
      </c>
      <c r="E17" s="17">
        <v>0.35399942134379098</v>
      </c>
      <c r="F17" s="17"/>
      <c r="G17" s="17">
        <v>0.31076512918479399</v>
      </c>
      <c r="H17" s="17">
        <v>0.28458384572898898</v>
      </c>
      <c r="I17" s="17">
        <v>0.28334403317576801</v>
      </c>
      <c r="J17" s="17">
        <v>0.36394346575096098</v>
      </c>
      <c r="K17" s="17">
        <v>0.33040711142900198</v>
      </c>
      <c r="L17" s="17">
        <v>0.40937606834259299</v>
      </c>
      <c r="M17" s="17"/>
      <c r="N17" s="17">
        <v>0.32242999833699199</v>
      </c>
      <c r="O17" s="17">
        <v>0.28264915339736801</v>
      </c>
      <c r="P17" s="17">
        <v>0.30168288456347903</v>
      </c>
      <c r="Q17" s="17">
        <v>0.36748415852778799</v>
      </c>
      <c r="R17" s="17"/>
      <c r="S17" s="17">
        <v>0.29166666666666702</v>
      </c>
      <c r="T17" s="17">
        <v>0.30476190476190501</v>
      </c>
      <c r="U17" s="17">
        <v>0.38235294117647101</v>
      </c>
      <c r="V17" s="17">
        <v>0.238095238095238</v>
      </c>
      <c r="W17" s="17">
        <v>0.322033898305085</v>
      </c>
      <c r="X17" s="17">
        <v>0.240506329113924</v>
      </c>
      <c r="Y17" s="17">
        <v>0.38571428571428601</v>
      </c>
      <c r="Z17" s="17">
        <v>0.32558139534883701</v>
      </c>
      <c r="AA17" s="17">
        <v>0.35555555555555601</v>
      </c>
      <c r="AB17" s="17"/>
      <c r="AC17" s="17">
        <v>0.290868680892096</v>
      </c>
      <c r="AD17" s="17">
        <v>0.30159048789444598</v>
      </c>
      <c r="AE17" s="17">
        <v>0.35485030079329999</v>
      </c>
      <c r="AF17" s="17"/>
      <c r="AG17" s="17">
        <v>0.243720416070144</v>
      </c>
      <c r="AH17" s="17">
        <v>0.35950539498534401</v>
      </c>
      <c r="AI17" s="17">
        <v>0.33157140197589102</v>
      </c>
      <c r="AJ17" s="17">
        <v>0.18469483005198201</v>
      </c>
      <c r="AK17" s="17">
        <v>0.33488236620643103</v>
      </c>
      <c r="AL17" s="17"/>
      <c r="AM17" s="17">
        <v>0.31401913605200099</v>
      </c>
      <c r="AN17" s="17">
        <v>0.312004182464658</v>
      </c>
      <c r="AO17" s="17">
        <v>0.29267931843913803</v>
      </c>
      <c r="AP17" s="17">
        <v>0.32915140434781698</v>
      </c>
      <c r="AQ17" s="17">
        <v>0.43724192757302499</v>
      </c>
      <c r="AR17" s="17"/>
      <c r="AS17" s="17">
        <v>0.30566866317171199</v>
      </c>
      <c r="AT17" s="17">
        <v>0.30192931293581299</v>
      </c>
      <c r="AU17" s="17">
        <v>0.38802346959226902</v>
      </c>
      <c r="AV17" s="17">
        <v>0.24914343123562799</v>
      </c>
      <c r="AW17" s="17"/>
      <c r="AX17" s="17">
        <v>0.301055172078733</v>
      </c>
      <c r="AY17" s="17"/>
      <c r="AZ17" s="17">
        <v>0.34445980648101798</v>
      </c>
      <c r="BA17" s="17">
        <v>0.26896251569429602</v>
      </c>
      <c r="BB17" s="17">
        <v>0.325090337279763</v>
      </c>
      <c r="BC17" s="17"/>
      <c r="BD17" s="17">
        <v>0.32126414067183701</v>
      </c>
      <c r="BE17" s="17">
        <v>0.27367795066480799</v>
      </c>
    </row>
    <row r="18" spans="2:57" ht="29" x14ac:dyDescent="0.35">
      <c r="B18" s="18" t="s">
        <v>506</v>
      </c>
      <c r="C18" s="17">
        <v>0.287865712295925</v>
      </c>
      <c r="D18" s="17">
        <v>0.22338632846592099</v>
      </c>
      <c r="E18" s="17">
        <v>0.32713994960053999</v>
      </c>
      <c r="F18" s="17"/>
      <c r="G18" s="17">
        <v>0.27803909045105701</v>
      </c>
      <c r="H18" s="17">
        <v>0.24617777632277499</v>
      </c>
      <c r="I18" s="17">
        <v>0.29388298770671101</v>
      </c>
      <c r="J18" s="17">
        <v>0.32127546980944699</v>
      </c>
      <c r="K18" s="17">
        <v>0.31675212349495901</v>
      </c>
      <c r="L18" s="17">
        <v>0.30868627204895899</v>
      </c>
      <c r="M18" s="17"/>
      <c r="N18" s="17">
        <v>0.33175685316883402</v>
      </c>
      <c r="O18" s="17">
        <v>0.271909339186025</v>
      </c>
      <c r="P18" s="17">
        <v>0.19398424443653001</v>
      </c>
      <c r="Q18" s="17">
        <v>0.232813919623924</v>
      </c>
      <c r="R18" s="17"/>
      <c r="S18" s="17">
        <v>0.18333333333333299</v>
      </c>
      <c r="T18" s="17">
        <v>0.28571428571428598</v>
      </c>
      <c r="U18" s="17">
        <v>0.41176470588235298</v>
      </c>
      <c r="V18" s="17">
        <v>0.22222222222222199</v>
      </c>
      <c r="W18" s="17">
        <v>0.338983050847458</v>
      </c>
      <c r="X18" s="17">
        <v>0.177215189873418</v>
      </c>
      <c r="Y18" s="17">
        <v>0.34285714285714303</v>
      </c>
      <c r="Z18" s="17">
        <v>0.34883720930232598</v>
      </c>
      <c r="AA18" s="17">
        <v>0.36666666666666697</v>
      </c>
      <c r="AB18" s="17"/>
      <c r="AC18" s="17">
        <v>0.27582334104686301</v>
      </c>
      <c r="AD18" s="17">
        <v>0.30594706871636301</v>
      </c>
      <c r="AE18" s="17">
        <v>0.22694441590087999</v>
      </c>
      <c r="AF18" s="17"/>
      <c r="AG18" s="17">
        <v>0.25557273070797798</v>
      </c>
      <c r="AH18" s="17">
        <v>0.32352071627289802</v>
      </c>
      <c r="AI18" s="17">
        <v>0.242732146558366</v>
      </c>
      <c r="AJ18" s="17">
        <v>0</v>
      </c>
      <c r="AK18" s="17">
        <v>0.19748085940615301</v>
      </c>
      <c r="AL18" s="17"/>
      <c r="AM18" s="17">
        <v>0.212644981298483</v>
      </c>
      <c r="AN18" s="17">
        <v>0.28950679968979598</v>
      </c>
      <c r="AO18" s="17">
        <v>0.32178643004725699</v>
      </c>
      <c r="AP18" s="17">
        <v>0.26245228874689702</v>
      </c>
      <c r="AQ18" s="17">
        <v>0.34855753907774301</v>
      </c>
      <c r="AR18" s="17"/>
      <c r="AS18" s="17">
        <v>0.281144759965474</v>
      </c>
      <c r="AT18" s="17">
        <v>0.24044584236611799</v>
      </c>
      <c r="AU18" s="17">
        <v>0.36083442160044799</v>
      </c>
      <c r="AV18" s="17">
        <v>0.30690544893849198</v>
      </c>
      <c r="AW18" s="17"/>
      <c r="AX18" s="17">
        <v>0.28633758327314501</v>
      </c>
      <c r="AY18" s="17"/>
      <c r="AZ18" s="17">
        <v>0.29102303046827899</v>
      </c>
      <c r="BA18" s="17">
        <v>0.26070733652448902</v>
      </c>
      <c r="BB18" s="17">
        <v>0.313094925467374</v>
      </c>
      <c r="BC18" s="17"/>
      <c r="BD18" s="17">
        <v>0.26429497790995499</v>
      </c>
      <c r="BE18" s="17">
        <v>0.27094595738898503</v>
      </c>
    </row>
    <row r="19" spans="2:57" ht="29" x14ac:dyDescent="0.35">
      <c r="B19" s="18" t="s">
        <v>507</v>
      </c>
      <c r="C19" s="17">
        <v>0.25436202198922597</v>
      </c>
      <c r="D19" s="17">
        <v>0.21981171245132999</v>
      </c>
      <c r="E19" s="17">
        <v>0.27587725492707998</v>
      </c>
      <c r="F19" s="17"/>
      <c r="G19" s="17">
        <v>0.22330493642157401</v>
      </c>
      <c r="H19" s="17">
        <v>0.23464825251115601</v>
      </c>
      <c r="I19" s="17">
        <v>0.26051169018487802</v>
      </c>
      <c r="J19" s="17">
        <v>0.24930800854146801</v>
      </c>
      <c r="K19" s="17">
        <v>0.332380758678195</v>
      </c>
      <c r="L19" s="17">
        <v>0.195353617832837</v>
      </c>
      <c r="M19" s="17"/>
      <c r="N19" s="17">
        <v>0.30182209556907602</v>
      </c>
      <c r="O19" s="17">
        <v>0.19145296687547</v>
      </c>
      <c r="P19" s="17">
        <v>0.182568614455657</v>
      </c>
      <c r="Q19" s="17">
        <v>0.27738706204874802</v>
      </c>
      <c r="R19" s="17"/>
      <c r="S19" s="17">
        <v>0.21666666666666701</v>
      </c>
      <c r="T19" s="17">
        <v>0.238095238095238</v>
      </c>
      <c r="U19" s="17">
        <v>0.17647058823529399</v>
      </c>
      <c r="V19" s="17">
        <v>0.25396825396825401</v>
      </c>
      <c r="W19" s="17">
        <v>0.38983050847457601</v>
      </c>
      <c r="X19" s="17">
        <v>0.227848101265823</v>
      </c>
      <c r="Y19" s="17">
        <v>0.3</v>
      </c>
      <c r="Z19" s="17">
        <v>0.34883720930232598</v>
      </c>
      <c r="AA19" s="17">
        <v>0.24444444444444399</v>
      </c>
      <c r="AB19" s="17"/>
      <c r="AC19" s="17">
        <v>0.21549724114448501</v>
      </c>
      <c r="AD19" s="17">
        <v>0.29391916435857302</v>
      </c>
      <c r="AE19" s="17">
        <v>0.19764777243947401</v>
      </c>
      <c r="AF19" s="17"/>
      <c r="AG19" s="17">
        <v>0.19399559654228701</v>
      </c>
      <c r="AH19" s="17">
        <v>0.29996839858282698</v>
      </c>
      <c r="AI19" s="17">
        <v>0.29993675685632998</v>
      </c>
      <c r="AJ19" s="17">
        <v>0.42283614938640601</v>
      </c>
      <c r="AK19" s="17">
        <v>0.13124953350183499</v>
      </c>
      <c r="AL19" s="17"/>
      <c r="AM19" s="17">
        <v>0.20144827672475099</v>
      </c>
      <c r="AN19" s="17">
        <v>0.20848034451006001</v>
      </c>
      <c r="AO19" s="17">
        <v>0.244714077934546</v>
      </c>
      <c r="AP19" s="17">
        <v>0.34712874941072402</v>
      </c>
      <c r="AQ19" s="17">
        <v>0.26187969345895401</v>
      </c>
      <c r="AR19" s="17"/>
      <c r="AS19" s="17">
        <v>0.230891429922328</v>
      </c>
      <c r="AT19" s="17">
        <v>0.264714092568753</v>
      </c>
      <c r="AU19" s="17">
        <v>0.25044429089993803</v>
      </c>
      <c r="AV19" s="17">
        <v>0.27642600090421099</v>
      </c>
      <c r="AW19" s="17"/>
      <c r="AX19" s="17">
        <v>0.24920546239980601</v>
      </c>
      <c r="AY19" s="17"/>
      <c r="AZ19" s="17">
        <v>0.24787433536103901</v>
      </c>
      <c r="BA19" s="17">
        <v>0.22577362997460099</v>
      </c>
      <c r="BB19" s="17">
        <v>0.29967942466160002</v>
      </c>
      <c r="BC19" s="17"/>
      <c r="BD19" s="17">
        <v>0.24637921987497399</v>
      </c>
      <c r="BE19" s="17">
        <v>0.264948949233903</v>
      </c>
    </row>
    <row r="20" spans="2:57" ht="43.5" x14ac:dyDescent="0.35">
      <c r="B20" s="18" t="s">
        <v>508</v>
      </c>
      <c r="C20" s="17">
        <v>0.24272610334741901</v>
      </c>
      <c r="D20" s="17">
        <v>0.21834317194766201</v>
      </c>
      <c r="E20" s="17">
        <v>0.25350523769427202</v>
      </c>
      <c r="F20" s="17"/>
      <c r="G20" s="17">
        <v>0.21258428786411801</v>
      </c>
      <c r="H20" s="17">
        <v>0.210836228347587</v>
      </c>
      <c r="I20" s="17">
        <v>0.2265288917687</v>
      </c>
      <c r="J20" s="17">
        <v>0.30190193669181098</v>
      </c>
      <c r="K20" s="17">
        <v>0.212490136614506</v>
      </c>
      <c r="L20" s="17">
        <v>0.43234881926808899</v>
      </c>
      <c r="M20" s="17"/>
      <c r="N20" s="17">
        <v>0.25158830213384697</v>
      </c>
      <c r="O20" s="17">
        <v>0.25952353745131501</v>
      </c>
      <c r="P20" s="17">
        <v>0.214967175414714</v>
      </c>
      <c r="Q20" s="17">
        <v>0.21130116252213699</v>
      </c>
      <c r="R20" s="17"/>
      <c r="S20" s="17">
        <v>0.21666666666666701</v>
      </c>
      <c r="T20" s="17">
        <v>0.238095238095238</v>
      </c>
      <c r="U20" s="17">
        <v>0.29411764705882398</v>
      </c>
      <c r="V20" s="17">
        <v>0.22222222222222199</v>
      </c>
      <c r="W20" s="17">
        <v>0.338983050847458</v>
      </c>
      <c r="X20" s="17">
        <v>0.278481012658228</v>
      </c>
      <c r="Y20" s="17">
        <v>0.2</v>
      </c>
      <c r="Z20" s="17">
        <v>0.232558139534884</v>
      </c>
      <c r="AA20" s="17">
        <v>0.2</v>
      </c>
      <c r="AB20" s="17"/>
      <c r="AC20" s="17">
        <v>0.22736520364392401</v>
      </c>
      <c r="AD20" s="17">
        <v>0.26899617225408301</v>
      </c>
      <c r="AE20" s="17">
        <v>0.16996695154250699</v>
      </c>
      <c r="AF20" s="17"/>
      <c r="AG20" s="17">
        <v>0.21583361239385401</v>
      </c>
      <c r="AH20" s="17">
        <v>0.27799046850880499</v>
      </c>
      <c r="AI20" s="17">
        <v>0.31437482312722798</v>
      </c>
      <c r="AJ20" s="17">
        <v>0</v>
      </c>
      <c r="AK20" s="17">
        <v>0.14508425556188501</v>
      </c>
      <c r="AL20" s="17"/>
      <c r="AM20" s="17">
        <v>0.24818915746574399</v>
      </c>
      <c r="AN20" s="17">
        <v>0.21648924464491101</v>
      </c>
      <c r="AO20" s="17">
        <v>0.23086089494746401</v>
      </c>
      <c r="AP20" s="17">
        <v>0.25873420456681401</v>
      </c>
      <c r="AQ20" s="17">
        <v>0.357428904853206</v>
      </c>
      <c r="AR20" s="17"/>
      <c r="AS20" s="17">
        <v>0.22919925326585899</v>
      </c>
      <c r="AT20" s="17">
        <v>0.25637896861916398</v>
      </c>
      <c r="AU20" s="17">
        <v>0.25562944490080702</v>
      </c>
      <c r="AV20" s="17">
        <v>0.21613356993045099</v>
      </c>
      <c r="AW20" s="17"/>
      <c r="AX20" s="17">
        <v>0.23144798922440499</v>
      </c>
      <c r="AY20" s="17"/>
      <c r="AZ20" s="17">
        <v>0.218955854139986</v>
      </c>
      <c r="BA20" s="17">
        <v>0.232843915965191</v>
      </c>
      <c r="BB20" s="17">
        <v>0.27164061267514</v>
      </c>
      <c r="BC20" s="17"/>
      <c r="BD20" s="17">
        <v>0.230730337230937</v>
      </c>
      <c r="BE20" s="17">
        <v>0.23256005891985199</v>
      </c>
    </row>
    <row r="21" spans="2:57" ht="29" x14ac:dyDescent="0.35">
      <c r="B21" s="18" t="s">
        <v>509</v>
      </c>
      <c r="C21" s="17">
        <v>0.20156747385884199</v>
      </c>
      <c r="D21" s="17">
        <v>0.19548717779385999</v>
      </c>
      <c r="E21" s="17">
        <v>0.20362001545466299</v>
      </c>
      <c r="F21" s="17"/>
      <c r="G21" s="17">
        <v>0.21388366057148001</v>
      </c>
      <c r="H21" s="17">
        <v>0.21104470681420001</v>
      </c>
      <c r="I21" s="17">
        <v>0.21999027572552901</v>
      </c>
      <c r="J21" s="17">
        <v>0.253771465783036</v>
      </c>
      <c r="K21" s="17">
        <v>0.13484971966492201</v>
      </c>
      <c r="L21" s="17">
        <v>4.8025652221455398E-2</v>
      </c>
      <c r="M21" s="17"/>
      <c r="N21" s="17">
        <v>0.20859553411024401</v>
      </c>
      <c r="O21" s="17">
        <v>0.24467473119476801</v>
      </c>
      <c r="P21" s="17">
        <v>0.13925370158616099</v>
      </c>
      <c r="Q21" s="17">
        <v>0.16093041312994899</v>
      </c>
      <c r="R21" s="17"/>
      <c r="S21" s="17">
        <v>0.25833333333333303</v>
      </c>
      <c r="T21" s="17">
        <v>0.17142857142857101</v>
      </c>
      <c r="U21" s="17">
        <v>0.26470588235294101</v>
      </c>
      <c r="V21" s="17">
        <v>9.5238095238095205E-2</v>
      </c>
      <c r="W21" s="17">
        <v>0.23728813559322001</v>
      </c>
      <c r="X21" s="17">
        <v>0.240506329113924</v>
      </c>
      <c r="Y21" s="17">
        <v>0.157142857142857</v>
      </c>
      <c r="Z21" s="17">
        <v>0.232558139534884</v>
      </c>
      <c r="AA21" s="17">
        <v>0.17777777777777801</v>
      </c>
      <c r="AB21" s="17"/>
      <c r="AC21" s="17">
        <v>0.15900899514889699</v>
      </c>
      <c r="AD21" s="17">
        <v>0.232011556284281</v>
      </c>
      <c r="AE21" s="17">
        <v>0.17182872452504999</v>
      </c>
      <c r="AF21" s="17"/>
      <c r="AG21" s="17">
        <v>0.12082987252402</v>
      </c>
      <c r="AH21" s="17">
        <v>0.263078519227393</v>
      </c>
      <c r="AI21" s="17">
        <v>0.26348625738132597</v>
      </c>
      <c r="AJ21" s="17">
        <v>0</v>
      </c>
      <c r="AK21" s="17">
        <v>0.145922241410261</v>
      </c>
      <c r="AL21" s="17"/>
      <c r="AM21" s="17">
        <v>0.150907704701637</v>
      </c>
      <c r="AN21" s="17">
        <v>0.18779112782230001</v>
      </c>
      <c r="AO21" s="17">
        <v>0.20678577823531699</v>
      </c>
      <c r="AP21" s="17">
        <v>0.22064196320535301</v>
      </c>
      <c r="AQ21" s="17">
        <v>0.12612000288213401</v>
      </c>
      <c r="AR21" s="17"/>
      <c r="AS21" s="17">
        <v>0.18403985704631001</v>
      </c>
      <c r="AT21" s="17">
        <v>0.25334288922057202</v>
      </c>
      <c r="AU21" s="17">
        <v>0.13963741731311699</v>
      </c>
      <c r="AV21" s="17">
        <v>0.198785437102103</v>
      </c>
      <c r="AW21" s="17"/>
      <c r="AX21" s="17">
        <v>0.20647364890178099</v>
      </c>
      <c r="AY21" s="17"/>
      <c r="AZ21" s="17">
        <v>0.21716270093304799</v>
      </c>
      <c r="BA21" s="17">
        <v>0.20910896271180501</v>
      </c>
      <c r="BB21" s="17">
        <v>0.174984709468616</v>
      </c>
      <c r="BC21" s="17"/>
      <c r="BD21" s="17">
        <v>0.18426979513959499</v>
      </c>
      <c r="BE21" s="17">
        <v>0.21976937891269399</v>
      </c>
    </row>
    <row r="22" spans="2:57" ht="29" x14ac:dyDescent="0.35">
      <c r="B22" s="18" t="s">
        <v>510</v>
      </c>
      <c r="C22" s="17">
        <v>0.20007672896533499</v>
      </c>
      <c r="D22" s="17">
        <v>0.19660053873824099</v>
      </c>
      <c r="E22" s="17">
        <v>0.198359946858532</v>
      </c>
      <c r="F22" s="17"/>
      <c r="G22" s="17">
        <v>0.25964914732490801</v>
      </c>
      <c r="H22" s="17">
        <v>0.25529479229178598</v>
      </c>
      <c r="I22" s="17">
        <v>0.227250793114919</v>
      </c>
      <c r="J22" s="17">
        <v>0.14540716800527501</v>
      </c>
      <c r="K22" s="17">
        <v>0.122687597632736</v>
      </c>
      <c r="L22" s="17">
        <v>5.0088692226972403E-2</v>
      </c>
      <c r="M22" s="17"/>
      <c r="N22" s="17">
        <v>0.19527522270082801</v>
      </c>
      <c r="O22" s="17">
        <v>0.22942403571481201</v>
      </c>
      <c r="P22" s="17">
        <v>0.15759650284828799</v>
      </c>
      <c r="Q22" s="17">
        <v>0.215474665741617</v>
      </c>
      <c r="R22" s="17"/>
      <c r="S22" s="17">
        <v>0.2</v>
      </c>
      <c r="T22" s="17">
        <v>0.27619047619047599</v>
      </c>
      <c r="U22" s="17">
        <v>0.14705882352941199</v>
      </c>
      <c r="V22" s="17">
        <v>0.158730158730159</v>
      </c>
      <c r="W22" s="17">
        <v>0.13559322033898299</v>
      </c>
      <c r="X22" s="17">
        <v>0.278481012658228</v>
      </c>
      <c r="Y22" s="17">
        <v>0.185714285714286</v>
      </c>
      <c r="Z22" s="17">
        <v>0.30232558139534899</v>
      </c>
      <c r="AA22" s="17">
        <v>0.133333333333333</v>
      </c>
      <c r="AB22" s="17"/>
      <c r="AC22" s="17">
        <v>0.137903276396076</v>
      </c>
      <c r="AD22" s="17">
        <v>0.215456555360932</v>
      </c>
      <c r="AE22" s="17">
        <v>0.25237114785763298</v>
      </c>
      <c r="AF22" s="17"/>
      <c r="AG22" s="17">
        <v>0.101230563482092</v>
      </c>
      <c r="AH22" s="17">
        <v>0.24248675634937999</v>
      </c>
      <c r="AI22" s="17">
        <v>0.28886563650217001</v>
      </c>
      <c r="AJ22" s="17">
        <v>0.21919825984191299</v>
      </c>
      <c r="AK22" s="17">
        <v>0.25642366960294699</v>
      </c>
      <c r="AL22" s="17"/>
      <c r="AM22" s="17">
        <v>0.168551982593314</v>
      </c>
      <c r="AN22" s="17">
        <v>0.210414327047558</v>
      </c>
      <c r="AO22" s="17">
        <v>0.20891886613107</v>
      </c>
      <c r="AP22" s="17">
        <v>0.211665090106751</v>
      </c>
      <c r="AQ22" s="17">
        <v>0.137118309358154</v>
      </c>
      <c r="AR22" s="17"/>
      <c r="AS22" s="17">
        <v>0.163197622883829</v>
      </c>
      <c r="AT22" s="17">
        <v>0.211459147856945</v>
      </c>
      <c r="AU22" s="17">
        <v>0.20870903615465899</v>
      </c>
      <c r="AV22" s="17">
        <v>0.22523809091121499</v>
      </c>
      <c r="AW22" s="17"/>
      <c r="AX22" s="17">
        <v>0.18993712221036699</v>
      </c>
      <c r="AY22" s="17"/>
      <c r="AZ22" s="17">
        <v>0.28943083726631602</v>
      </c>
      <c r="BA22" s="17">
        <v>0.18405529435825599</v>
      </c>
      <c r="BB22" s="17">
        <v>0.13126293128521899</v>
      </c>
      <c r="BC22" s="17"/>
      <c r="BD22" s="17">
        <v>0.17489825681499599</v>
      </c>
      <c r="BE22" s="17">
        <v>0.21289403773490101</v>
      </c>
    </row>
    <row r="23" spans="2:57" ht="43.5" x14ac:dyDescent="0.35">
      <c r="B23" s="18" t="s">
        <v>511</v>
      </c>
      <c r="C23" s="17">
        <v>0.16889822199956001</v>
      </c>
      <c r="D23" s="17">
        <v>0.16511269818944099</v>
      </c>
      <c r="E23" s="17">
        <v>0.171918652795893</v>
      </c>
      <c r="F23" s="17"/>
      <c r="G23" s="17">
        <v>0.110563939446837</v>
      </c>
      <c r="H23" s="17">
        <v>0.128790122065361</v>
      </c>
      <c r="I23" s="17">
        <v>0.156209952227572</v>
      </c>
      <c r="J23" s="17">
        <v>0.23268036732730699</v>
      </c>
      <c r="K23" s="17">
        <v>0.20872198331789499</v>
      </c>
      <c r="L23" s="17">
        <v>0.23776629140800901</v>
      </c>
      <c r="M23" s="17"/>
      <c r="N23" s="17">
        <v>0.175907576049466</v>
      </c>
      <c r="O23" s="17">
        <v>0.15278778705389401</v>
      </c>
      <c r="P23" s="17">
        <v>0.13398662566108199</v>
      </c>
      <c r="Q23" s="17">
        <v>0.20735038220406701</v>
      </c>
      <c r="R23" s="17"/>
      <c r="S23" s="17">
        <v>0.1</v>
      </c>
      <c r="T23" s="17">
        <v>0.180952380952381</v>
      </c>
      <c r="U23" s="17">
        <v>0.20588235294117599</v>
      </c>
      <c r="V23" s="17">
        <v>0.19047619047618999</v>
      </c>
      <c r="W23" s="17">
        <v>0.152542372881356</v>
      </c>
      <c r="X23" s="17">
        <v>0.126582278481013</v>
      </c>
      <c r="Y23" s="17">
        <v>0.2</v>
      </c>
      <c r="Z23" s="17">
        <v>0.13953488372093001</v>
      </c>
      <c r="AA23" s="17">
        <v>0.22222222222222199</v>
      </c>
      <c r="AB23" s="17"/>
      <c r="AC23" s="17">
        <v>0.226084326100671</v>
      </c>
      <c r="AD23" s="17">
        <v>0.166496835708387</v>
      </c>
      <c r="AE23" s="17">
        <v>0.10283200057514599</v>
      </c>
      <c r="AF23" s="17"/>
      <c r="AG23" s="17">
        <v>0.205988777678208</v>
      </c>
      <c r="AH23" s="17">
        <v>0.17910119761838</v>
      </c>
      <c r="AI23" s="17">
        <v>0.164834510150035</v>
      </c>
      <c r="AJ23" s="17">
        <v>0</v>
      </c>
      <c r="AK23" s="17">
        <v>0.131830679054875</v>
      </c>
      <c r="AL23" s="17"/>
      <c r="AM23" s="17">
        <v>0.124749218748531</v>
      </c>
      <c r="AN23" s="17">
        <v>0.16738748625175001</v>
      </c>
      <c r="AO23" s="17">
        <v>0.15494401215686199</v>
      </c>
      <c r="AP23" s="17">
        <v>0.18468331216546199</v>
      </c>
      <c r="AQ23" s="17">
        <v>0.210215373095403</v>
      </c>
      <c r="AR23" s="17"/>
      <c r="AS23" s="17">
        <v>0.18920229765485</v>
      </c>
      <c r="AT23" s="17">
        <v>0.15886017426863</v>
      </c>
      <c r="AU23" s="17">
        <v>0.166183168106492</v>
      </c>
      <c r="AV23" s="17">
        <v>0.16095140760592999</v>
      </c>
      <c r="AW23" s="17"/>
      <c r="AX23" s="17">
        <v>0.16975372185582499</v>
      </c>
      <c r="AY23" s="17"/>
      <c r="AZ23" s="17">
        <v>0.145540916927104</v>
      </c>
      <c r="BA23" s="17">
        <v>0.14328675306206201</v>
      </c>
      <c r="BB23" s="17">
        <v>0.2317131423746</v>
      </c>
      <c r="BC23" s="17"/>
      <c r="BD23" s="17">
        <v>0.19279972648244201</v>
      </c>
      <c r="BE23" s="17">
        <v>0.14897379636633501</v>
      </c>
    </row>
    <row r="24" spans="2:57" x14ac:dyDescent="0.35">
      <c r="B24" s="18" t="s">
        <v>512</v>
      </c>
      <c r="C24" s="17">
        <v>0.15836781121882501</v>
      </c>
      <c r="D24" s="17">
        <v>0.16804721530401501</v>
      </c>
      <c r="E24" s="17">
        <v>0.15341992180633299</v>
      </c>
      <c r="F24" s="17"/>
      <c r="G24" s="17">
        <v>0.22078910270111601</v>
      </c>
      <c r="H24" s="17">
        <v>0.14089379665694299</v>
      </c>
      <c r="I24" s="17">
        <v>0.196605730161416</v>
      </c>
      <c r="J24" s="17">
        <v>0.16705947456442299</v>
      </c>
      <c r="K24" s="17">
        <v>9.5152624173604594E-2</v>
      </c>
      <c r="L24" s="17">
        <v>8.3159700651668E-2</v>
      </c>
      <c r="M24" s="17"/>
      <c r="N24" s="17">
        <v>0.156268833466053</v>
      </c>
      <c r="O24" s="17">
        <v>0.16137186098700601</v>
      </c>
      <c r="P24" s="17">
        <v>0.18784262648672301</v>
      </c>
      <c r="Q24" s="17">
        <v>0.114867465766194</v>
      </c>
      <c r="R24" s="17"/>
      <c r="S24" s="17">
        <v>0.141666666666667</v>
      </c>
      <c r="T24" s="17">
        <v>0.19047619047618999</v>
      </c>
      <c r="U24" s="17">
        <v>0.14705882352941199</v>
      </c>
      <c r="V24" s="17">
        <v>9.5238095238095205E-2</v>
      </c>
      <c r="W24" s="17">
        <v>0.22033898305084701</v>
      </c>
      <c r="X24" s="17">
        <v>0.189873417721519</v>
      </c>
      <c r="Y24" s="17">
        <v>0.157142857142857</v>
      </c>
      <c r="Z24" s="17">
        <v>0.162790697674419</v>
      </c>
      <c r="AA24" s="17">
        <v>0.133333333333333</v>
      </c>
      <c r="AB24" s="17"/>
      <c r="AC24" s="17">
        <v>9.5010082221919298E-2</v>
      </c>
      <c r="AD24" s="17">
        <v>0.17649377136515901</v>
      </c>
      <c r="AE24" s="17">
        <v>0.15306246134871199</v>
      </c>
      <c r="AF24" s="17"/>
      <c r="AG24" s="17">
        <v>0.13602060343803199</v>
      </c>
      <c r="AH24" s="17">
        <v>0.15974540659612699</v>
      </c>
      <c r="AI24" s="17">
        <v>0.135419568966863</v>
      </c>
      <c r="AJ24" s="17">
        <v>0.18469483005198201</v>
      </c>
      <c r="AK24" s="17">
        <v>0.194734917078142</v>
      </c>
      <c r="AL24" s="17"/>
      <c r="AM24" s="17">
        <v>0.11944981679828499</v>
      </c>
      <c r="AN24" s="17">
        <v>0.108974370009257</v>
      </c>
      <c r="AO24" s="17">
        <v>0.172755599352548</v>
      </c>
      <c r="AP24" s="17">
        <v>0.17435570782420301</v>
      </c>
      <c r="AQ24" s="17">
        <v>0.384713708415931</v>
      </c>
      <c r="AR24" s="17"/>
      <c r="AS24" s="17">
        <v>0.15128297242496899</v>
      </c>
      <c r="AT24" s="17">
        <v>0.152067910429076</v>
      </c>
      <c r="AU24" s="17">
        <v>0.159242147469563</v>
      </c>
      <c r="AV24" s="17">
        <v>0.184072551459909</v>
      </c>
      <c r="AW24" s="17"/>
      <c r="AX24" s="17">
        <v>0.15141965464360599</v>
      </c>
      <c r="AY24" s="17"/>
      <c r="AZ24" s="17">
        <v>0.172469350462117</v>
      </c>
      <c r="BA24" s="17">
        <v>0.16970883234977599</v>
      </c>
      <c r="BB24" s="17">
        <v>0.12570341105983199</v>
      </c>
      <c r="BC24" s="17"/>
      <c r="BD24" s="17">
        <v>0.135152805092736</v>
      </c>
      <c r="BE24" s="17">
        <v>0.171064630840076</v>
      </c>
    </row>
    <row r="25" spans="2:57" ht="29" x14ac:dyDescent="0.35">
      <c r="B25" s="18" t="s">
        <v>513</v>
      </c>
      <c r="C25" s="17">
        <v>9.8467086936239401E-2</v>
      </c>
      <c r="D25" s="17">
        <v>0.12066272277204999</v>
      </c>
      <c r="E25" s="17">
        <v>8.5876677611258598E-2</v>
      </c>
      <c r="F25" s="17"/>
      <c r="G25" s="17">
        <v>0.127126317032282</v>
      </c>
      <c r="H25" s="17">
        <v>0.11280456914334901</v>
      </c>
      <c r="I25" s="17">
        <v>9.22187348619153E-2</v>
      </c>
      <c r="J25" s="17">
        <v>8.8290836652189605E-2</v>
      </c>
      <c r="K25" s="17">
        <v>7.1704392892590604E-2</v>
      </c>
      <c r="L25" s="17">
        <v>0.104186438018313</v>
      </c>
      <c r="M25" s="17"/>
      <c r="N25" s="17">
        <v>8.6854044007372594E-2</v>
      </c>
      <c r="O25" s="17">
        <v>9.7195186941524098E-2</v>
      </c>
      <c r="P25" s="17">
        <v>0.13183096972786501</v>
      </c>
      <c r="Q25" s="17">
        <v>0.11974457476238801</v>
      </c>
      <c r="R25" s="17"/>
      <c r="S25" s="17">
        <v>0.15833333333333299</v>
      </c>
      <c r="T25" s="17">
        <v>9.5238095238095205E-2</v>
      </c>
      <c r="U25" s="17">
        <v>5.8823529411764698E-2</v>
      </c>
      <c r="V25" s="17">
        <v>9.5238095238095205E-2</v>
      </c>
      <c r="W25" s="17">
        <v>8.4745762711864403E-2</v>
      </c>
      <c r="X25" s="17">
        <v>0.10126582278481</v>
      </c>
      <c r="Y25" s="17">
        <v>8.5714285714285701E-2</v>
      </c>
      <c r="Z25" s="17">
        <v>4.6511627906976702E-2</v>
      </c>
      <c r="AA25" s="17">
        <v>0.1</v>
      </c>
      <c r="AB25" s="17"/>
      <c r="AC25" s="17">
        <v>0.13884975801888499</v>
      </c>
      <c r="AD25" s="17">
        <v>8.7673107452294702E-2</v>
      </c>
      <c r="AE25" s="17">
        <v>4.73121949659751E-2</v>
      </c>
      <c r="AF25" s="17"/>
      <c r="AG25" s="17">
        <v>0.140624325093234</v>
      </c>
      <c r="AH25" s="17">
        <v>9.5729777352868001E-2</v>
      </c>
      <c r="AI25" s="17">
        <v>5.9683898777508501E-2</v>
      </c>
      <c r="AJ25" s="17">
        <v>0</v>
      </c>
      <c r="AK25" s="17">
        <v>4.0510604900007803E-2</v>
      </c>
      <c r="AL25" s="17"/>
      <c r="AM25" s="17">
        <v>0.12264097974539701</v>
      </c>
      <c r="AN25" s="17">
        <v>0.137674787136496</v>
      </c>
      <c r="AO25" s="17">
        <v>8.7264172126163206E-2</v>
      </c>
      <c r="AP25" s="17">
        <v>9.6177840121090194E-2</v>
      </c>
      <c r="AQ25" s="17">
        <v>8.1422461291404499E-2</v>
      </c>
      <c r="AR25" s="17"/>
      <c r="AS25" s="17">
        <v>0.106033818061522</v>
      </c>
      <c r="AT25" s="17">
        <v>0.102483169377764</v>
      </c>
      <c r="AU25" s="17">
        <v>6.7564894456930105E-2</v>
      </c>
      <c r="AV25" s="17">
        <v>0.119645900436855</v>
      </c>
      <c r="AW25" s="17"/>
      <c r="AX25" s="17">
        <v>9.1955407223393501E-2</v>
      </c>
      <c r="AY25" s="17"/>
      <c r="AZ25" s="17">
        <v>0.10002668442897</v>
      </c>
      <c r="BA25" s="17">
        <v>0.122906446594491</v>
      </c>
      <c r="BB25" s="17">
        <v>7.26045295920245E-2</v>
      </c>
      <c r="BC25" s="17"/>
      <c r="BD25" s="17">
        <v>0.107468743565902</v>
      </c>
      <c r="BE25" s="17">
        <v>0.106121983866575</v>
      </c>
    </row>
    <row r="26" spans="2:57" x14ac:dyDescent="0.35">
      <c r="B26" s="18" t="s">
        <v>81</v>
      </c>
      <c r="C26" s="17">
        <v>1.9659048336307699E-2</v>
      </c>
      <c r="D26" s="17">
        <v>2.70617392451479E-2</v>
      </c>
      <c r="E26" s="17">
        <v>1.5397914705296001E-2</v>
      </c>
      <c r="F26" s="17"/>
      <c r="G26" s="17">
        <v>1.54645831057181E-2</v>
      </c>
      <c r="H26" s="17">
        <v>2.09431869974398E-2</v>
      </c>
      <c r="I26" s="17">
        <v>1.57723693076703E-2</v>
      </c>
      <c r="J26" s="17">
        <v>1.52836382156036E-2</v>
      </c>
      <c r="K26" s="17">
        <v>1.95008086945315E-2</v>
      </c>
      <c r="L26" s="17">
        <v>5.4295807484920001E-2</v>
      </c>
      <c r="M26" s="17"/>
      <c r="N26" s="17">
        <v>1.97509524648792E-2</v>
      </c>
      <c r="O26" s="17">
        <v>1.6841185988578301E-2</v>
      </c>
      <c r="P26" s="17">
        <v>9.0988338879260892E-3</v>
      </c>
      <c r="Q26" s="17">
        <v>4.3485964467916999E-2</v>
      </c>
      <c r="R26" s="17"/>
      <c r="S26" s="17">
        <v>3.3333333333333298E-2</v>
      </c>
      <c r="T26" s="17">
        <v>1.9047619047619001E-2</v>
      </c>
      <c r="U26" s="17">
        <v>0</v>
      </c>
      <c r="V26" s="17">
        <v>0</v>
      </c>
      <c r="W26" s="17">
        <v>5.0847457627118599E-2</v>
      </c>
      <c r="X26" s="17">
        <v>2.53164556962025E-2</v>
      </c>
      <c r="Y26" s="17">
        <v>1.4285714285714299E-2</v>
      </c>
      <c r="Z26" s="17">
        <v>0</v>
      </c>
      <c r="AA26" s="17">
        <v>2.2222222222222199E-2</v>
      </c>
      <c r="AB26" s="17"/>
      <c r="AC26" s="17">
        <v>3.5584789984454003E-2</v>
      </c>
      <c r="AD26" s="17">
        <v>1.63388351671039E-2</v>
      </c>
      <c r="AE26" s="17">
        <v>0</v>
      </c>
      <c r="AF26" s="17"/>
      <c r="AG26" s="17">
        <v>1.28996048893664E-2</v>
      </c>
      <c r="AH26" s="17">
        <v>2.3260713838207801E-2</v>
      </c>
      <c r="AI26" s="17">
        <v>2.0419477759361399E-2</v>
      </c>
      <c r="AJ26" s="17">
        <v>0.39246902056161198</v>
      </c>
      <c r="AK26" s="17">
        <v>0</v>
      </c>
      <c r="AL26" s="17"/>
      <c r="AM26" s="17">
        <v>3.4259602845604697E-2</v>
      </c>
      <c r="AN26" s="17">
        <v>3.1377766226217498E-2</v>
      </c>
      <c r="AO26" s="17">
        <v>2.6449853375089202E-2</v>
      </c>
      <c r="AP26" s="17">
        <v>0</v>
      </c>
      <c r="AQ26" s="17">
        <v>3.9307395106195298E-2</v>
      </c>
      <c r="AR26" s="17"/>
      <c r="AS26" s="17">
        <v>1.6633050332290199E-2</v>
      </c>
      <c r="AT26" s="17">
        <v>1.5708771724216999E-2</v>
      </c>
      <c r="AU26" s="17">
        <v>3.0522044793940599E-2</v>
      </c>
      <c r="AV26" s="17">
        <v>1.8759788268090299E-2</v>
      </c>
      <c r="AW26" s="17"/>
      <c r="AX26" s="17">
        <v>1.55588527286106E-2</v>
      </c>
      <c r="AY26" s="17"/>
      <c r="AZ26" s="17">
        <v>2.2518340031517502E-2</v>
      </c>
      <c r="BA26" s="17">
        <v>1.8736067347133199E-2</v>
      </c>
      <c r="BB26" s="17">
        <v>1.9146678268074601E-2</v>
      </c>
      <c r="BC26" s="17"/>
      <c r="BD26" s="17">
        <v>2.2973005114836801E-2</v>
      </c>
      <c r="BE26" s="17">
        <v>1.30404556362933E-2</v>
      </c>
    </row>
    <row r="27" spans="2:57" x14ac:dyDescent="0.35">
      <c r="B27" s="18" t="s">
        <v>83</v>
      </c>
      <c r="C27" s="19">
        <v>6.51200651200651E-3</v>
      </c>
      <c r="D27" s="19">
        <v>4.7334357232939901E-3</v>
      </c>
      <c r="E27" s="19">
        <v>7.5886137306377197E-3</v>
      </c>
      <c r="F27" s="19"/>
      <c r="G27" s="19">
        <v>0</v>
      </c>
      <c r="H27" s="19">
        <v>0</v>
      </c>
      <c r="I27" s="19">
        <v>6.7219442900164801E-3</v>
      </c>
      <c r="J27" s="19">
        <v>0</v>
      </c>
      <c r="K27" s="19">
        <v>3.3944772572300302E-2</v>
      </c>
      <c r="L27" s="19">
        <v>0</v>
      </c>
      <c r="M27" s="19"/>
      <c r="N27" s="19">
        <v>1.28722618804768E-2</v>
      </c>
      <c r="O27" s="19">
        <v>0</v>
      </c>
      <c r="P27" s="19">
        <v>0</v>
      </c>
      <c r="Q27" s="19">
        <v>0</v>
      </c>
      <c r="R27" s="19"/>
      <c r="S27" s="19">
        <v>0</v>
      </c>
      <c r="T27" s="19">
        <v>0</v>
      </c>
      <c r="U27" s="19">
        <v>2.9411764705882401E-2</v>
      </c>
      <c r="V27" s="19">
        <v>3.17460317460318E-2</v>
      </c>
      <c r="W27" s="19">
        <v>0</v>
      </c>
      <c r="X27" s="19">
        <v>0</v>
      </c>
      <c r="Y27" s="19">
        <v>0</v>
      </c>
      <c r="Z27" s="19">
        <v>0</v>
      </c>
      <c r="AA27" s="19">
        <v>0</v>
      </c>
      <c r="AB27" s="19"/>
      <c r="AC27" s="19">
        <v>5.5635771351353397E-3</v>
      </c>
      <c r="AD27" s="19">
        <v>9.1788924948906503E-3</v>
      </c>
      <c r="AE27" s="19">
        <v>0</v>
      </c>
      <c r="AF27" s="19"/>
      <c r="AG27" s="19">
        <v>5.3752283393453497E-3</v>
      </c>
      <c r="AH27" s="19">
        <v>4.2003007974794502E-3</v>
      </c>
      <c r="AI27" s="19">
        <v>0</v>
      </c>
      <c r="AJ27" s="19">
        <v>0</v>
      </c>
      <c r="AK27" s="19">
        <v>4.3994257039721298E-2</v>
      </c>
      <c r="AL27" s="19"/>
      <c r="AM27" s="19">
        <v>0</v>
      </c>
      <c r="AN27" s="19">
        <v>0</v>
      </c>
      <c r="AO27" s="19">
        <v>9.2528185056681804E-3</v>
      </c>
      <c r="AP27" s="19">
        <v>1.1486959224600799E-2</v>
      </c>
      <c r="AQ27" s="19">
        <v>0</v>
      </c>
      <c r="AR27" s="19"/>
      <c r="AS27" s="19">
        <v>6.5327875051225601E-3</v>
      </c>
      <c r="AT27" s="19">
        <v>1.32410638292942E-2</v>
      </c>
      <c r="AU27" s="19">
        <v>0</v>
      </c>
      <c r="AV27" s="19">
        <v>0</v>
      </c>
      <c r="AW27" s="19"/>
      <c r="AX27" s="19">
        <v>6.00187137401574E-3</v>
      </c>
      <c r="AY27" s="19"/>
      <c r="AZ27" s="19">
        <v>0</v>
      </c>
      <c r="BA27" s="19">
        <v>0</v>
      </c>
      <c r="BB27" s="19">
        <v>2.1904780134531801E-2</v>
      </c>
      <c r="BC27" s="19"/>
      <c r="BD27" s="19">
        <v>1.11337480348991E-2</v>
      </c>
      <c r="BE27" s="19">
        <v>3.8582978928017602E-3</v>
      </c>
    </row>
    <row r="28" spans="2:57" x14ac:dyDescent="0.35">
      <c r="B28" s="16"/>
    </row>
    <row r="29" spans="2:57" x14ac:dyDescent="0.35">
      <c r="B29" t="s">
        <v>86</v>
      </c>
    </row>
    <row r="30" spans="2:57" x14ac:dyDescent="0.35">
      <c r="B30" t="s">
        <v>87</v>
      </c>
    </row>
    <row r="32" spans="2:57" x14ac:dyDescent="0.35">
      <c r="B3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E31"/>
  <sheetViews>
    <sheetView showGridLines="0" topLeftCell="A2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500</v>
      </c>
      <c r="C9" s="17">
        <v>7.7152766415299695E-2</v>
      </c>
      <c r="D9" s="17">
        <v>9.2738981356723704E-2</v>
      </c>
      <c r="E9" s="17">
        <v>6.8349180811923205E-2</v>
      </c>
      <c r="F9" s="17"/>
      <c r="G9" s="17">
        <v>0.121548046186221</v>
      </c>
      <c r="H9" s="17">
        <v>9.7802661805384106E-2</v>
      </c>
      <c r="I9" s="17">
        <v>8.3358638922355593E-2</v>
      </c>
      <c r="J9" s="17">
        <v>5.0819496667451003E-2</v>
      </c>
      <c r="K9" s="17">
        <v>5.4919641027694401E-2</v>
      </c>
      <c r="L9" s="17">
        <v>0</v>
      </c>
      <c r="M9" s="17"/>
      <c r="N9" s="17">
        <v>6.6916831981596495E-2</v>
      </c>
      <c r="O9" s="17">
        <v>8.1138441422085206E-2</v>
      </c>
      <c r="P9" s="17">
        <v>8.27372616072969E-2</v>
      </c>
      <c r="Q9" s="17">
        <v>0.117627866050675</v>
      </c>
      <c r="R9" s="17"/>
      <c r="S9" s="17">
        <v>8.3333333333333301E-2</v>
      </c>
      <c r="T9" s="17">
        <v>0.104761904761905</v>
      </c>
      <c r="U9" s="17">
        <v>5.8823529411764698E-2</v>
      </c>
      <c r="V9" s="17">
        <v>4.7619047619047603E-2</v>
      </c>
      <c r="W9" s="17">
        <v>3.3898305084745797E-2</v>
      </c>
      <c r="X9" s="17">
        <v>6.3291139240506306E-2</v>
      </c>
      <c r="Y9" s="17">
        <v>0.1</v>
      </c>
      <c r="Z9" s="17">
        <v>6.9767441860465101E-2</v>
      </c>
      <c r="AA9" s="17">
        <v>0.1</v>
      </c>
      <c r="AB9" s="17"/>
      <c r="AC9" s="17">
        <v>4.0780806362092102E-2</v>
      </c>
      <c r="AD9" s="17">
        <v>9.2189922502557406E-2</v>
      </c>
      <c r="AE9" s="17">
        <v>0.12786100573</v>
      </c>
      <c r="AF9" s="17"/>
      <c r="AG9" s="17">
        <v>6.2966217150121295E-2</v>
      </c>
      <c r="AH9" s="17">
        <v>7.6363621483777899E-2</v>
      </c>
      <c r="AI9" s="17">
        <v>0.10440488645059399</v>
      </c>
      <c r="AJ9" s="17">
        <v>0.21919825984191299</v>
      </c>
      <c r="AK9" s="17">
        <v>0.11881372607172599</v>
      </c>
      <c r="AL9" s="17"/>
      <c r="AM9" s="17">
        <v>9.6303818699909893E-2</v>
      </c>
      <c r="AN9" s="17">
        <v>9.3791917662919E-2</v>
      </c>
      <c r="AO9" s="17">
        <v>5.7078835572810502E-2</v>
      </c>
      <c r="AP9" s="17">
        <v>6.9653163299840198E-2</v>
      </c>
      <c r="AQ9" s="17">
        <v>8.8765601036517899E-2</v>
      </c>
      <c r="AR9" s="17"/>
      <c r="AS9" s="17">
        <v>8.7148527322081601E-2</v>
      </c>
      <c r="AT9" s="17">
        <v>8.2336081509634201E-2</v>
      </c>
      <c r="AU9" s="17">
        <v>3.8382428925577E-2</v>
      </c>
      <c r="AV9" s="17">
        <v>0.102517088683671</v>
      </c>
      <c r="AW9" s="17"/>
      <c r="AX9" s="17">
        <v>7.96164040075336E-2</v>
      </c>
      <c r="AY9" s="17"/>
      <c r="AZ9" s="17">
        <v>0.13187018870290601</v>
      </c>
      <c r="BA9" s="17">
        <v>8.1673717519418501E-2</v>
      </c>
      <c r="BB9" s="17">
        <v>1.9679222805933001E-2</v>
      </c>
      <c r="BC9" s="17"/>
      <c r="BD9" s="17">
        <v>7.3306952722830193E-2</v>
      </c>
      <c r="BE9" s="17">
        <v>9.1707818993888607E-2</v>
      </c>
    </row>
    <row r="10" spans="2:57" x14ac:dyDescent="0.35">
      <c r="B10" s="18" t="s">
        <v>512</v>
      </c>
      <c r="C10" s="17">
        <v>2.35975315592807E-2</v>
      </c>
      <c r="D10" s="17">
        <v>1.8695306430957001E-2</v>
      </c>
      <c r="E10" s="17">
        <v>2.6591513471450199E-2</v>
      </c>
      <c r="F10" s="17"/>
      <c r="G10" s="17">
        <v>4.4515283007702702E-2</v>
      </c>
      <c r="H10" s="17">
        <v>2.00132576273176E-2</v>
      </c>
      <c r="I10" s="17">
        <v>4.2256766656339997E-2</v>
      </c>
      <c r="J10" s="17">
        <v>1.54547792472291E-2</v>
      </c>
      <c r="K10" s="17">
        <v>0</v>
      </c>
      <c r="L10" s="17">
        <v>0</v>
      </c>
      <c r="M10" s="17"/>
      <c r="N10" s="17">
        <v>2.6699101953328301E-2</v>
      </c>
      <c r="O10" s="17">
        <v>1.7569453457106299E-2</v>
      </c>
      <c r="P10" s="17">
        <v>2.9849971877840099E-2</v>
      </c>
      <c r="Q10" s="17">
        <v>1.51050414673482E-2</v>
      </c>
      <c r="R10" s="17"/>
      <c r="S10" s="17">
        <v>0.05</v>
      </c>
      <c r="T10" s="17">
        <v>1.9047619047619001E-2</v>
      </c>
      <c r="U10" s="17">
        <v>0</v>
      </c>
      <c r="V10" s="17">
        <v>1.58730158730159E-2</v>
      </c>
      <c r="W10" s="17">
        <v>5.0847457627118599E-2</v>
      </c>
      <c r="X10" s="17">
        <v>3.7974683544303799E-2</v>
      </c>
      <c r="Y10" s="17">
        <v>1.4285714285714299E-2</v>
      </c>
      <c r="Z10" s="17">
        <v>2.32558139534884E-2</v>
      </c>
      <c r="AA10" s="17">
        <v>0</v>
      </c>
      <c r="AB10" s="17"/>
      <c r="AC10" s="17">
        <v>2.3553868578976601E-2</v>
      </c>
      <c r="AD10" s="17">
        <v>1.9847925407250298E-2</v>
      </c>
      <c r="AE10" s="17">
        <v>2.59189402748074E-2</v>
      </c>
      <c r="AF10" s="17"/>
      <c r="AG10" s="17">
        <v>4.6113428889804499E-2</v>
      </c>
      <c r="AH10" s="17">
        <v>1.34480273894122E-2</v>
      </c>
      <c r="AI10" s="17">
        <v>0</v>
      </c>
      <c r="AJ10" s="17">
        <v>0</v>
      </c>
      <c r="AK10" s="17">
        <v>0</v>
      </c>
      <c r="AL10" s="17"/>
      <c r="AM10" s="17">
        <v>3.3902194984218897E-2</v>
      </c>
      <c r="AN10" s="17">
        <v>8.3555841188810692E-3</v>
      </c>
      <c r="AO10" s="17">
        <v>2.4457005875151601E-2</v>
      </c>
      <c r="AP10" s="17">
        <v>3.2337611392578798E-2</v>
      </c>
      <c r="AQ10" s="17">
        <v>0</v>
      </c>
      <c r="AR10" s="17"/>
      <c r="AS10" s="17">
        <v>1.63403110732959E-2</v>
      </c>
      <c r="AT10" s="17">
        <v>2.77560357459752E-2</v>
      </c>
      <c r="AU10" s="17">
        <v>6.1261630889406903E-3</v>
      </c>
      <c r="AV10" s="17">
        <v>5.1148813099663903E-2</v>
      </c>
      <c r="AW10" s="17"/>
      <c r="AX10" s="17">
        <v>2.4713224923778601E-2</v>
      </c>
      <c r="AY10" s="17"/>
      <c r="AZ10" s="17">
        <v>1.9469408516056299E-2</v>
      </c>
      <c r="BA10" s="17">
        <v>2.8116783405790002E-2</v>
      </c>
      <c r="BB10" s="17">
        <v>2.37625273104984E-2</v>
      </c>
      <c r="BC10" s="17"/>
      <c r="BD10" s="17">
        <v>1.03037191059367E-2</v>
      </c>
      <c r="BE10" s="17">
        <v>4.2360986641652901E-2</v>
      </c>
    </row>
    <row r="11" spans="2:57" ht="29" x14ac:dyDescent="0.35">
      <c r="B11" s="18" t="s">
        <v>503</v>
      </c>
      <c r="C11" s="17">
        <v>7.7336316199796404E-2</v>
      </c>
      <c r="D11" s="17">
        <v>6.9638349633039595E-2</v>
      </c>
      <c r="E11" s="17">
        <v>8.22271647880672E-2</v>
      </c>
      <c r="F11" s="17"/>
      <c r="G11" s="17">
        <v>1.45253499509923E-2</v>
      </c>
      <c r="H11" s="17">
        <v>0.109982699296562</v>
      </c>
      <c r="I11" s="17">
        <v>6.0246200336134502E-2</v>
      </c>
      <c r="J11" s="17">
        <v>7.4122322052879094E-2</v>
      </c>
      <c r="K11" s="17">
        <v>0.113303099739281</v>
      </c>
      <c r="L11" s="17">
        <v>2.6236487026684401E-2</v>
      </c>
      <c r="M11" s="17"/>
      <c r="N11" s="17">
        <v>8.0370388791204894E-2</v>
      </c>
      <c r="O11" s="17">
        <v>6.6613741817993594E-2</v>
      </c>
      <c r="P11" s="17">
        <v>7.3234681995313494E-2</v>
      </c>
      <c r="Q11" s="17">
        <v>0.100365314172301</v>
      </c>
      <c r="R11" s="17"/>
      <c r="S11" s="17">
        <v>5.83333333333333E-2</v>
      </c>
      <c r="T11" s="17">
        <v>7.6190476190476197E-2</v>
      </c>
      <c r="U11" s="17">
        <v>0.14705882352941199</v>
      </c>
      <c r="V11" s="17">
        <v>4.7619047619047603E-2</v>
      </c>
      <c r="W11" s="17">
        <v>0.11864406779661001</v>
      </c>
      <c r="X11" s="17">
        <v>5.0632911392405097E-2</v>
      </c>
      <c r="Y11" s="17">
        <v>4.2857142857142899E-2</v>
      </c>
      <c r="Z11" s="17">
        <v>0.116279069767442</v>
      </c>
      <c r="AA11" s="17">
        <v>7.7777777777777807E-2</v>
      </c>
      <c r="AB11" s="17"/>
      <c r="AC11" s="17">
        <v>0.104917557814871</v>
      </c>
      <c r="AD11" s="17">
        <v>6.7839264922282705E-2</v>
      </c>
      <c r="AE11" s="17">
        <v>5.5266104568668699E-2</v>
      </c>
      <c r="AF11" s="17"/>
      <c r="AG11" s="17">
        <v>5.7342246234497303E-2</v>
      </c>
      <c r="AH11" s="17">
        <v>9.6484398364092797E-2</v>
      </c>
      <c r="AI11" s="17">
        <v>0.13599076236025801</v>
      </c>
      <c r="AJ11" s="17">
        <v>0</v>
      </c>
      <c r="AK11" s="17">
        <v>6.1180922493273698E-2</v>
      </c>
      <c r="AL11" s="17"/>
      <c r="AM11" s="17">
        <v>8.0812762759088302E-2</v>
      </c>
      <c r="AN11" s="17">
        <v>4.15809426521156E-2</v>
      </c>
      <c r="AO11" s="17">
        <v>9.28943014202568E-2</v>
      </c>
      <c r="AP11" s="17">
        <v>9.1753853895548701E-2</v>
      </c>
      <c r="AQ11" s="17">
        <v>3.9307395106195298E-2</v>
      </c>
      <c r="AR11" s="17"/>
      <c r="AS11" s="17">
        <v>5.9062683647899301E-2</v>
      </c>
      <c r="AT11" s="17">
        <v>7.5153409769632099E-2</v>
      </c>
      <c r="AU11" s="17">
        <v>0.114342667289086</v>
      </c>
      <c r="AV11" s="17">
        <v>6.1808810386795698E-2</v>
      </c>
      <c r="AW11" s="17"/>
      <c r="AX11" s="17">
        <v>6.4322643253541895E-2</v>
      </c>
      <c r="AY11" s="17"/>
      <c r="AZ11" s="17">
        <v>8.5517324505554299E-2</v>
      </c>
      <c r="BA11" s="17">
        <v>7.2337569579777494E-2</v>
      </c>
      <c r="BB11" s="17">
        <v>7.0931499091469799E-2</v>
      </c>
      <c r="BC11" s="17"/>
      <c r="BD11" s="17">
        <v>9.6586569524510807E-2</v>
      </c>
      <c r="BE11" s="17">
        <v>7.3384183952604598E-2</v>
      </c>
    </row>
    <row r="12" spans="2:57" ht="29" x14ac:dyDescent="0.35">
      <c r="B12" s="18" t="s">
        <v>507</v>
      </c>
      <c r="C12" s="17">
        <v>6.2714450476422101E-2</v>
      </c>
      <c r="D12" s="17">
        <v>6.7905875637020593E-2</v>
      </c>
      <c r="E12" s="17">
        <v>5.9956217665690897E-2</v>
      </c>
      <c r="F12" s="17"/>
      <c r="G12" s="17">
        <v>7.4888675595283102E-2</v>
      </c>
      <c r="H12" s="17">
        <v>5.5365359805322902E-2</v>
      </c>
      <c r="I12" s="17">
        <v>5.9295402787820098E-2</v>
      </c>
      <c r="J12" s="17">
        <v>4.8030220449400397E-2</v>
      </c>
      <c r="K12" s="17">
        <v>8.2271302974963295E-2</v>
      </c>
      <c r="L12" s="17">
        <v>8.9966483718852797E-2</v>
      </c>
      <c r="M12" s="17"/>
      <c r="N12" s="17">
        <v>7.9309143399255905E-2</v>
      </c>
      <c r="O12" s="17">
        <v>3.9632048661757902E-2</v>
      </c>
      <c r="P12" s="17">
        <v>2.9083403455047799E-2</v>
      </c>
      <c r="Q12" s="17">
        <v>7.5427619767249696E-2</v>
      </c>
      <c r="R12" s="17"/>
      <c r="S12" s="17">
        <v>6.6666666666666693E-2</v>
      </c>
      <c r="T12" s="17">
        <v>1.9047619047619001E-2</v>
      </c>
      <c r="U12" s="17">
        <v>2.9411764705882401E-2</v>
      </c>
      <c r="V12" s="17">
        <v>9.5238095238095205E-2</v>
      </c>
      <c r="W12" s="17">
        <v>0.101694915254237</v>
      </c>
      <c r="X12" s="17">
        <v>0.10126582278481</v>
      </c>
      <c r="Y12" s="17">
        <v>4.2857142857142899E-2</v>
      </c>
      <c r="Z12" s="17">
        <v>6.9767441860465101E-2</v>
      </c>
      <c r="AA12" s="17">
        <v>6.6666666666666693E-2</v>
      </c>
      <c r="AB12" s="17"/>
      <c r="AC12" s="17">
        <v>4.1109019743864599E-2</v>
      </c>
      <c r="AD12" s="17">
        <v>7.7780314411492496E-2</v>
      </c>
      <c r="AE12" s="17">
        <v>4.7963014277361098E-2</v>
      </c>
      <c r="AF12" s="17"/>
      <c r="AG12" s="17">
        <v>4.4805565979698203E-2</v>
      </c>
      <c r="AH12" s="17">
        <v>7.2463293917003999E-2</v>
      </c>
      <c r="AI12" s="17">
        <v>5.6261887717752597E-2</v>
      </c>
      <c r="AJ12" s="17">
        <v>0.20363788954449299</v>
      </c>
      <c r="AK12" s="17">
        <v>0</v>
      </c>
      <c r="AL12" s="17"/>
      <c r="AM12" s="17">
        <v>5.2402178700847103E-2</v>
      </c>
      <c r="AN12" s="17">
        <v>3.4936496534076898E-2</v>
      </c>
      <c r="AO12" s="17">
        <v>5.8991313385278001E-2</v>
      </c>
      <c r="AP12" s="17">
        <v>9.1721308562282805E-2</v>
      </c>
      <c r="AQ12" s="17">
        <v>8.2646317915590101E-2</v>
      </c>
      <c r="AR12" s="17"/>
      <c r="AS12" s="17">
        <v>8.2898552056082306E-2</v>
      </c>
      <c r="AT12" s="17">
        <v>6.2248657675407999E-2</v>
      </c>
      <c r="AU12" s="17">
        <v>3.8848731597758701E-2</v>
      </c>
      <c r="AV12" s="17">
        <v>6.2547743162945896E-2</v>
      </c>
      <c r="AW12" s="17"/>
      <c r="AX12" s="17">
        <v>6.37765900951517E-2</v>
      </c>
      <c r="AY12" s="17"/>
      <c r="AZ12" s="17">
        <v>5.62487506223679E-2</v>
      </c>
      <c r="BA12" s="17">
        <v>5.1622573675068097E-2</v>
      </c>
      <c r="BB12" s="17">
        <v>8.7534388804979504E-2</v>
      </c>
      <c r="BC12" s="17"/>
      <c r="BD12" s="17">
        <v>7.3884860855334605E-2</v>
      </c>
      <c r="BE12" s="17">
        <v>6.2485678536610197E-2</v>
      </c>
    </row>
    <row r="13" spans="2:57" ht="43.5" x14ac:dyDescent="0.35">
      <c r="B13" s="18" t="s">
        <v>505</v>
      </c>
      <c r="C13" s="17">
        <v>4.4259400812086E-2</v>
      </c>
      <c r="D13" s="17">
        <v>4.7241271092758101E-2</v>
      </c>
      <c r="E13" s="17">
        <v>4.27138472826026E-2</v>
      </c>
      <c r="F13" s="17"/>
      <c r="G13" s="17">
        <v>5.6512550608550101E-2</v>
      </c>
      <c r="H13" s="17">
        <v>5.6360996099522498E-2</v>
      </c>
      <c r="I13" s="17">
        <v>3.2915833260776302E-2</v>
      </c>
      <c r="J13" s="17">
        <v>4.5347058441900602E-2</v>
      </c>
      <c r="K13" s="17">
        <v>2.9270969715611699E-2</v>
      </c>
      <c r="L13" s="17">
        <v>5.0088692226972403E-2</v>
      </c>
      <c r="M13" s="17"/>
      <c r="N13" s="17">
        <v>4.6215722539757101E-2</v>
      </c>
      <c r="O13" s="17">
        <v>1.11135845962878E-2</v>
      </c>
      <c r="P13" s="17">
        <v>6.4441741107344699E-2</v>
      </c>
      <c r="Q13" s="17">
        <v>9.1973760428892895E-2</v>
      </c>
      <c r="R13" s="17"/>
      <c r="S13" s="17">
        <v>0.05</v>
      </c>
      <c r="T13" s="17">
        <v>2.8571428571428598E-2</v>
      </c>
      <c r="U13" s="17">
        <v>5.8823529411764698E-2</v>
      </c>
      <c r="V13" s="17">
        <v>9.5238095238095205E-2</v>
      </c>
      <c r="W13" s="17">
        <v>1.6949152542372899E-2</v>
      </c>
      <c r="X13" s="17">
        <v>1.26582278481013E-2</v>
      </c>
      <c r="Y13" s="17">
        <v>7.1428571428571397E-2</v>
      </c>
      <c r="Z13" s="17">
        <v>2.32558139534884E-2</v>
      </c>
      <c r="AA13" s="17">
        <v>3.3333333333333298E-2</v>
      </c>
      <c r="AB13" s="17"/>
      <c r="AC13" s="17">
        <v>5.4006541411034899E-2</v>
      </c>
      <c r="AD13" s="17">
        <v>3.6265764012855098E-2</v>
      </c>
      <c r="AE13" s="17">
        <v>6.4290896138979994E-2</v>
      </c>
      <c r="AF13" s="17"/>
      <c r="AG13" s="17">
        <v>4.5939793985172103E-2</v>
      </c>
      <c r="AH13" s="17">
        <v>4.4174973603879703E-2</v>
      </c>
      <c r="AI13" s="17">
        <v>4.8981726933761897E-2</v>
      </c>
      <c r="AJ13" s="17">
        <v>0</v>
      </c>
      <c r="AK13" s="17">
        <v>0</v>
      </c>
      <c r="AL13" s="17"/>
      <c r="AM13" s="17">
        <v>8.42191867669001E-2</v>
      </c>
      <c r="AN13" s="17">
        <v>7.3169041642824006E-2</v>
      </c>
      <c r="AO13" s="17">
        <v>3.18081479999648E-2</v>
      </c>
      <c r="AP13" s="17">
        <v>3.3846818271615599E-2</v>
      </c>
      <c r="AQ13" s="17">
        <v>5.2553843273850799E-2</v>
      </c>
      <c r="AR13" s="17"/>
      <c r="AS13" s="17">
        <v>5.2278741271082597E-2</v>
      </c>
      <c r="AT13" s="17">
        <v>4.1818286531327797E-2</v>
      </c>
      <c r="AU13" s="17">
        <v>3.9342886150438502E-2</v>
      </c>
      <c r="AV13" s="17">
        <v>4.3000592683444597E-2</v>
      </c>
      <c r="AW13" s="17"/>
      <c r="AX13" s="17">
        <v>4.4530595499601998E-2</v>
      </c>
      <c r="AY13" s="17"/>
      <c r="AZ13" s="17">
        <v>2.8329273486349501E-2</v>
      </c>
      <c r="BA13" s="17">
        <v>5.2905226041699997E-2</v>
      </c>
      <c r="BB13" s="17">
        <v>4.8470036794562701E-2</v>
      </c>
      <c r="BC13" s="17"/>
      <c r="BD13" s="17">
        <v>3.96566484442736E-2</v>
      </c>
      <c r="BE13" s="17">
        <v>5.0409687683661497E-2</v>
      </c>
    </row>
    <row r="14" spans="2:57" x14ac:dyDescent="0.35">
      <c r="B14" s="18" t="s">
        <v>499</v>
      </c>
      <c r="C14" s="17">
        <v>8.7541944265385904E-2</v>
      </c>
      <c r="D14" s="17">
        <v>0.110600530172434</v>
      </c>
      <c r="E14" s="17">
        <v>7.2161836214622896E-2</v>
      </c>
      <c r="F14" s="17"/>
      <c r="G14" s="17">
        <v>0.15823708138982201</v>
      </c>
      <c r="H14" s="17">
        <v>7.7298573604695206E-2</v>
      </c>
      <c r="I14" s="17">
        <v>9.50682471223286E-2</v>
      </c>
      <c r="J14" s="17">
        <v>7.4871370403227999E-2</v>
      </c>
      <c r="K14" s="17">
        <v>7.2819213121181003E-2</v>
      </c>
      <c r="L14" s="17">
        <v>5.0088692226972403E-2</v>
      </c>
      <c r="M14" s="17"/>
      <c r="N14" s="17">
        <v>7.1184596756565605E-2</v>
      </c>
      <c r="O14" s="17">
        <v>8.0498247497632403E-2</v>
      </c>
      <c r="P14" s="17">
        <v>0.142120000906167</v>
      </c>
      <c r="Q14" s="17">
        <v>0.116147647701368</v>
      </c>
      <c r="R14" s="17"/>
      <c r="S14" s="17">
        <v>5.83333333333333E-2</v>
      </c>
      <c r="T14" s="17">
        <v>8.5714285714285701E-2</v>
      </c>
      <c r="U14" s="17">
        <v>5.8823529411764698E-2</v>
      </c>
      <c r="V14" s="17">
        <v>7.9365079365079402E-2</v>
      </c>
      <c r="W14" s="17">
        <v>3.3898305084745797E-2</v>
      </c>
      <c r="X14" s="17">
        <v>8.8607594936708806E-2</v>
      </c>
      <c r="Y14" s="17">
        <v>0.2</v>
      </c>
      <c r="Z14" s="17">
        <v>6.9767441860465101E-2</v>
      </c>
      <c r="AA14" s="17">
        <v>0.11111111111111099</v>
      </c>
      <c r="AB14" s="17"/>
      <c r="AC14" s="17">
        <v>8.2233762512618394E-2</v>
      </c>
      <c r="AD14" s="17">
        <v>7.1940258034776994E-2</v>
      </c>
      <c r="AE14" s="17">
        <v>0.13747085838131601</v>
      </c>
      <c r="AF14" s="17"/>
      <c r="AG14" s="17">
        <v>7.29458696664812E-2</v>
      </c>
      <c r="AH14" s="17">
        <v>0.106805713321371</v>
      </c>
      <c r="AI14" s="17">
        <v>6.4313678446590195E-2</v>
      </c>
      <c r="AJ14" s="17">
        <v>0</v>
      </c>
      <c r="AK14" s="17">
        <v>0.13261921606729701</v>
      </c>
      <c r="AL14" s="17"/>
      <c r="AM14" s="17">
        <v>0.105059977785601</v>
      </c>
      <c r="AN14" s="17">
        <v>9.07721913408851E-2</v>
      </c>
      <c r="AO14" s="17">
        <v>0.10563016315054501</v>
      </c>
      <c r="AP14" s="17">
        <v>7.23049361867453E-2</v>
      </c>
      <c r="AQ14" s="17">
        <v>0</v>
      </c>
      <c r="AR14" s="17"/>
      <c r="AS14" s="17">
        <v>0.115808755292825</v>
      </c>
      <c r="AT14" s="17">
        <v>0.10750185327501301</v>
      </c>
      <c r="AU14" s="17">
        <v>4.66956710097952E-2</v>
      </c>
      <c r="AV14" s="17">
        <v>4.97877132583451E-2</v>
      </c>
      <c r="AW14" s="17"/>
      <c r="AX14" s="17">
        <v>8.9016757017950102E-2</v>
      </c>
      <c r="AY14" s="17"/>
      <c r="AZ14" s="17">
        <v>0.1215060106303</v>
      </c>
      <c r="BA14" s="17">
        <v>6.5516257990330895E-2</v>
      </c>
      <c r="BB14" s="17">
        <v>8.5727939304661493E-2</v>
      </c>
      <c r="BC14" s="17"/>
      <c r="BD14" s="17">
        <v>8.9700078986015494E-2</v>
      </c>
      <c r="BE14" s="17">
        <v>8.62766897689205E-2</v>
      </c>
    </row>
    <row r="15" spans="2:57" ht="58" x14ac:dyDescent="0.35">
      <c r="B15" s="18" t="s">
        <v>502</v>
      </c>
      <c r="C15" s="17">
        <v>9.9438325053766E-2</v>
      </c>
      <c r="D15" s="17">
        <v>7.3792045103430307E-2</v>
      </c>
      <c r="E15" s="17">
        <v>0.114988608965974</v>
      </c>
      <c r="F15" s="17"/>
      <c r="G15" s="17">
        <v>0.107978128406926</v>
      </c>
      <c r="H15" s="17">
        <v>0.102524330398006</v>
      </c>
      <c r="I15" s="17">
        <v>0.108729145344883</v>
      </c>
      <c r="J15" s="17">
        <v>7.9817427795337903E-2</v>
      </c>
      <c r="K15" s="17">
        <v>0.109092038915341</v>
      </c>
      <c r="L15" s="17">
        <v>5.9738462768450601E-2</v>
      </c>
      <c r="M15" s="17"/>
      <c r="N15" s="17">
        <v>0.112699178765577</v>
      </c>
      <c r="O15" s="17">
        <v>0.101127134786359</v>
      </c>
      <c r="P15" s="17">
        <v>7.0379195251365198E-2</v>
      </c>
      <c r="Q15" s="17">
        <v>6.40788584531575E-2</v>
      </c>
      <c r="R15" s="17"/>
      <c r="S15" s="17">
        <v>9.1666666666666702E-2</v>
      </c>
      <c r="T15" s="17">
        <v>0.104761904761905</v>
      </c>
      <c r="U15" s="17">
        <v>0.11764705882352899</v>
      </c>
      <c r="V15" s="17">
        <v>7.9365079365079402E-2</v>
      </c>
      <c r="W15" s="17">
        <v>0.101694915254237</v>
      </c>
      <c r="X15" s="17">
        <v>0.139240506329114</v>
      </c>
      <c r="Y15" s="17">
        <v>0.1</v>
      </c>
      <c r="Z15" s="17">
        <v>0.13953488372093001</v>
      </c>
      <c r="AA15" s="17">
        <v>5.5555555555555601E-2</v>
      </c>
      <c r="AB15" s="17"/>
      <c r="AC15" s="17">
        <v>0.10194938410728099</v>
      </c>
      <c r="AD15" s="17">
        <v>9.9080729292356298E-2</v>
      </c>
      <c r="AE15" s="17">
        <v>7.5942070693104699E-2</v>
      </c>
      <c r="AF15" s="17"/>
      <c r="AG15" s="17">
        <v>0.110789069271683</v>
      </c>
      <c r="AH15" s="17">
        <v>9.2928192077968499E-2</v>
      </c>
      <c r="AI15" s="17">
        <v>8.4208311372426306E-2</v>
      </c>
      <c r="AJ15" s="17">
        <v>0</v>
      </c>
      <c r="AK15" s="17">
        <v>0.10391024519858</v>
      </c>
      <c r="AL15" s="17"/>
      <c r="AM15" s="17">
        <v>8.2595634044310001E-2</v>
      </c>
      <c r="AN15" s="17">
        <v>0.110676703726503</v>
      </c>
      <c r="AO15" s="17">
        <v>8.9219348814372004E-2</v>
      </c>
      <c r="AP15" s="17">
        <v>0.10091859166867199</v>
      </c>
      <c r="AQ15" s="17">
        <v>0.130880667221727</v>
      </c>
      <c r="AR15" s="17"/>
      <c r="AS15" s="17">
        <v>8.2270663559651694E-2</v>
      </c>
      <c r="AT15" s="17">
        <v>8.6390827276117604E-2</v>
      </c>
      <c r="AU15" s="17">
        <v>0.14129990157231101</v>
      </c>
      <c r="AV15" s="17">
        <v>0.100442209581512</v>
      </c>
      <c r="AW15" s="17"/>
      <c r="AX15" s="17">
        <v>0.10969261645304799</v>
      </c>
      <c r="AY15" s="17"/>
      <c r="AZ15" s="17">
        <v>0.124926021285528</v>
      </c>
      <c r="BA15" s="17">
        <v>9.0895846619323303E-2</v>
      </c>
      <c r="BB15" s="17">
        <v>8.5763504128724896E-2</v>
      </c>
      <c r="BC15" s="17"/>
      <c r="BD15" s="17">
        <v>8.1274365304136703E-2</v>
      </c>
      <c r="BE15" s="17">
        <v>9.0495126686465699E-2</v>
      </c>
    </row>
    <row r="16" spans="2:57" x14ac:dyDescent="0.35">
      <c r="B16" s="18" t="s">
        <v>501</v>
      </c>
      <c r="C16" s="17">
        <v>5.01382122598251E-2</v>
      </c>
      <c r="D16" s="17">
        <v>5.7737902313552997E-2</v>
      </c>
      <c r="E16" s="17">
        <v>4.59045318836298E-2</v>
      </c>
      <c r="F16" s="17"/>
      <c r="G16" s="17">
        <v>2.7397131798401801E-2</v>
      </c>
      <c r="H16" s="17">
        <v>9.7575666530209507E-2</v>
      </c>
      <c r="I16" s="17">
        <v>4.7118067030156599E-2</v>
      </c>
      <c r="J16" s="17">
        <v>3.1362770336116702E-2</v>
      </c>
      <c r="K16" s="17">
        <v>2.1032112855098602E-2</v>
      </c>
      <c r="L16" s="17">
        <v>0</v>
      </c>
      <c r="M16" s="17"/>
      <c r="N16" s="17">
        <v>3.6018978900090301E-2</v>
      </c>
      <c r="O16" s="17">
        <v>6.5963886729617602E-2</v>
      </c>
      <c r="P16" s="17">
        <v>6.7359118171255894E-2</v>
      </c>
      <c r="Q16" s="17">
        <v>4.3312241768779902E-2</v>
      </c>
      <c r="R16" s="17"/>
      <c r="S16" s="17">
        <v>0.05</v>
      </c>
      <c r="T16" s="17">
        <v>2.8571428571428598E-2</v>
      </c>
      <c r="U16" s="17">
        <v>5.8823529411764698E-2</v>
      </c>
      <c r="V16" s="17">
        <v>6.3492063492063502E-2</v>
      </c>
      <c r="W16" s="17">
        <v>1.6949152542372899E-2</v>
      </c>
      <c r="X16" s="17">
        <v>5.0632911392405097E-2</v>
      </c>
      <c r="Y16" s="17">
        <v>0.1</v>
      </c>
      <c r="Z16" s="17">
        <v>4.6511627906976702E-2</v>
      </c>
      <c r="AA16" s="17">
        <v>4.4444444444444398E-2</v>
      </c>
      <c r="AB16" s="17"/>
      <c r="AC16" s="17">
        <v>4.4690288523055101E-2</v>
      </c>
      <c r="AD16" s="17">
        <v>5.2882004590117097E-2</v>
      </c>
      <c r="AE16" s="17">
        <v>6.4709502008840403E-2</v>
      </c>
      <c r="AF16" s="17"/>
      <c r="AG16" s="17">
        <v>5.63712302625822E-2</v>
      </c>
      <c r="AH16" s="17">
        <v>3.6602777306698198E-2</v>
      </c>
      <c r="AI16" s="17">
        <v>7.6193416766806202E-2</v>
      </c>
      <c r="AJ16" s="17">
        <v>0</v>
      </c>
      <c r="AK16" s="17">
        <v>4.6508214584848197E-2</v>
      </c>
      <c r="AL16" s="17"/>
      <c r="AM16" s="17">
        <v>3.04142020603668E-2</v>
      </c>
      <c r="AN16" s="17">
        <v>5.0509155356810199E-2</v>
      </c>
      <c r="AO16" s="17">
        <v>4.2469345920281003E-2</v>
      </c>
      <c r="AP16" s="17">
        <v>5.7388638360115797E-2</v>
      </c>
      <c r="AQ16" s="17">
        <v>4.6650534851308698E-2</v>
      </c>
      <c r="AR16" s="17"/>
      <c r="AS16" s="17">
        <v>6.1140314029028302E-2</v>
      </c>
      <c r="AT16" s="17">
        <v>5.3710144829921203E-2</v>
      </c>
      <c r="AU16" s="17">
        <v>2.57025380503067E-2</v>
      </c>
      <c r="AV16" s="17">
        <v>5.7272140741625698E-2</v>
      </c>
      <c r="AW16" s="17"/>
      <c r="AX16" s="17">
        <v>5.0012653050885501E-2</v>
      </c>
      <c r="AY16" s="17"/>
      <c r="AZ16" s="17">
        <v>4.9859311446075499E-2</v>
      </c>
      <c r="BA16" s="17">
        <v>8.1960531430714106E-2</v>
      </c>
      <c r="BB16" s="17">
        <v>9.9296301124550401E-3</v>
      </c>
      <c r="BC16" s="17"/>
      <c r="BD16" s="17">
        <v>4.33729024636317E-2</v>
      </c>
      <c r="BE16" s="17">
        <v>6.02851105267459E-2</v>
      </c>
    </row>
    <row r="17" spans="2:57" ht="29" x14ac:dyDescent="0.35">
      <c r="B17" s="18" t="s">
        <v>513</v>
      </c>
      <c r="C17" s="17">
        <v>2.0881208350446202E-2</v>
      </c>
      <c r="D17" s="17">
        <v>3.3628323514170798E-2</v>
      </c>
      <c r="E17" s="17">
        <v>1.34827322208689E-2</v>
      </c>
      <c r="F17" s="17"/>
      <c r="G17" s="17">
        <v>5.5486351420979303E-2</v>
      </c>
      <c r="H17" s="17">
        <v>1.03991129539002E-2</v>
      </c>
      <c r="I17" s="17">
        <v>2.5250825788312999E-2</v>
      </c>
      <c r="J17" s="17">
        <v>1.6944181263800401E-2</v>
      </c>
      <c r="K17" s="17">
        <v>1.02687201449873E-2</v>
      </c>
      <c r="L17" s="17">
        <v>2.90619548603273E-2</v>
      </c>
      <c r="M17" s="17"/>
      <c r="N17" s="17">
        <v>1.8627998412494601E-2</v>
      </c>
      <c r="O17" s="17">
        <v>1.21653485669694E-2</v>
      </c>
      <c r="P17" s="17">
        <v>3.96782481449671E-2</v>
      </c>
      <c r="Q17" s="17">
        <v>2.8490522658491401E-2</v>
      </c>
      <c r="R17" s="17"/>
      <c r="S17" s="17">
        <v>5.83333333333333E-2</v>
      </c>
      <c r="T17" s="17">
        <v>2.8571428571428598E-2</v>
      </c>
      <c r="U17" s="17">
        <v>0</v>
      </c>
      <c r="V17" s="17">
        <v>0</v>
      </c>
      <c r="W17" s="17">
        <v>1.6949152542372899E-2</v>
      </c>
      <c r="X17" s="17">
        <v>1.26582278481013E-2</v>
      </c>
      <c r="Y17" s="17">
        <v>1.4285714285714299E-2</v>
      </c>
      <c r="Z17" s="17">
        <v>0</v>
      </c>
      <c r="AA17" s="17">
        <v>2.2222222222222199E-2</v>
      </c>
      <c r="AB17" s="17"/>
      <c r="AC17" s="17">
        <v>2.6742300769051999E-2</v>
      </c>
      <c r="AD17" s="17">
        <v>1.87498482370505E-2</v>
      </c>
      <c r="AE17" s="17">
        <v>1.2935534584113E-2</v>
      </c>
      <c r="AF17" s="17"/>
      <c r="AG17" s="17">
        <v>2.98573458010272E-2</v>
      </c>
      <c r="AH17" s="17">
        <v>1.6519265191182901E-2</v>
      </c>
      <c r="AI17" s="17">
        <v>2.1739834967861499E-2</v>
      </c>
      <c r="AJ17" s="17">
        <v>0</v>
      </c>
      <c r="AK17" s="17">
        <v>2.1019478363422401E-2</v>
      </c>
      <c r="AL17" s="17"/>
      <c r="AM17" s="17">
        <v>1.7098163456861701E-2</v>
      </c>
      <c r="AN17" s="17">
        <v>4.7937096686520297E-2</v>
      </c>
      <c r="AO17" s="17">
        <v>1.1673761429753999E-2</v>
      </c>
      <c r="AP17" s="17">
        <v>1.4933046991980999E-2</v>
      </c>
      <c r="AQ17" s="17">
        <v>3.9307395106195298E-2</v>
      </c>
      <c r="AR17" s="17"/>
      <c r="AS17" s="17">
        <v>1.56607919643349E-2</v>
      </c>
      <c r="AT17" s="17">
        <v>2.3496087101753799E-2</v>
      </c>
      <c r="AU17" s="17">
        <v>2.57747381219595E-2</v>
      </c>
      <c r="AV17" s="17">
        <v>1.69213143100258E-2</v>
      </c>
      <c r="AW17" s="17"/>
      <c r="AX17" s="17">
        <v>1.7477425059354401E-2</v>
      </c>
      <c r="AY17" s="17"/>
      <c r="AZ17" s="17">
        <v>1.7654474781348201E-2</v>
      </c>
      <c r="BA17" s="17">
        <v>3.0103629976496099E-2</v>
      </c>
      <c r="BB17" s="17">
        <v>1.4012616703707801E-2</v>
      </c>
      <c r="BC17" s="17"/>
      <c r="BD17" s="17">
        <v>2.0096694945405901E-2</v>
      </c>
      <c r="BE17" s="17">
        <v>2.0471324444753702E-2</v>
      </c>
    </row>
    <row r="18" spans="2:57" ht="43.5" x14ac:dyDescent="0.35">
      <c r="B18" s="18" t="s">
        <v>511</v>
      </c>
      <c r="C18" s="17">
        <v>3.05210047796243E-2</v>
      </c>
      <c r="D18" s="17">
        <v>3.4449278682954998E-2</v>
      </c>
      <c r="E18" s="17">
        <v>2.8354269001654601E-2</v>
      </c>
      <c r="F18" s="17"/>
      <c r="G18" s="17">
        <v>4.0952507113290501E-2</v>
      </c>
      <c r="H18" s="17">
        <v>1.9951989027246701E-2</v>
      </c>
      <c r="I18" s="17">
        <v>2.92266454472771E-2</v>
      </c>
      <c r="J18" s="17">
        <v>3.6230677107300102E-2</v>
      </c>
      <c r="K18" s="17">
        <v>4.2814763395213E-2</v>
      </c>
      <c r="L18" s="17">
        <v>2.10267373666451E-2</v>
      </c>
      <c r="M18" s="17"/>
      <c r="N18" s="17">
        <v>3.2007831699455702E-2</v>
      </c>
      <c r="O18" s="17">
        <v>2.7211216996493901E-2</v>
      </c>
      <c r="P18" s="17">
        <v>2.29637236219087E-2</v>
      </c>
      <c r="Q18" s="17">
        <v>4.4572281092901199E-2</v>
      </c>
      <c r="R18" s="17"/>
      <c r="S18" s="17">
        <v>3.3333333333333298E-2</v>
      </c>
      <c r="T18" s="17">
        <v>3.8095238095238099E-2</v>
      </c>
      <c r="U18" s="17">
        <v>2.9411764705882401E-2</v>
      </c>
      <c r="V18" s="17">
        <v>4.7619047619047603E-2</v>
      </c>
      <c r="W18" s="17">
        <v>1.6949152542372899E-2</v>
      </c>
      <c r="X18" s="17">
        <v>0</v>
      </c>
      <c r="Y18" s="17">
        <v>2.8571428571428598E-2</v>
      </c>
      <c r="Z18" s="17">
        <v>4.6511627906976702E-2</v>
      </c>
      <c r="AA18" s="17">
        <v>3.3333333333333298E-2</v>
      </c>
      <c r="AB18" s="17"/>
      <c r="AC18" s="17">
        <v>5.4952278175322902E-2</v>
      </c>
      <c r="AD18" s="17">
        <v>2.5544073686786101E-2</v>
      </c>
      <c r="AE18" s="17">
        <v>0</v>
      </c>
      <c r="AF18" s="17"/>
      <c r="AG18" s="17">
        <v>4.3814137748266598E-2</v>
      </c>
      <c r="AH18" s="17">
        <v>3.5386095759587101E-2</v>
      </c>
      <c r="AI18" s="17">
        <v>0</v>
      </c>
      <c r="AJ18" s="17">
        <v>0</v>
      </c>
      <c r="AK18" s="17">
        <v>0</v>
      </c>
      <c r="AL18" s="17"/>
      <c r="AM18" s="17">
        <v>1.7098163456861701E-2</v>
      </c>
      <c r="AN18" s="17">
        <v>3.2782928367513002E-2</v>
      </c>
      <c r="AO18" s="17">
        <v>2.9936508270696199E-2</v>
      </c>
      <c r="AP18" s="17">
        <v>3.9243865780316897E-2</v>
      </c>
      <c r="AQ18" s="17">
        <v>0</v>
      </c>
      <c r="AR18" s="17"/>
      <c r="AS18" s="17">
        <v>3.2596652294075101E-2</v>
      </c>
      <c r="AT18" s="17">
        <v>1.92161770547747E-2</v>
      </c>
      <c r="AU18" s="17">
        <v>3.5556750663157798E-2</v>
      </c>
      <c r="AV18" s="17">
        <v>4.6143699068401697E-2</v>
      </c>
      <c r="AW18" s="17"/>
      <c r="AX18" s="17">
        <v>3.0830673718393799E-2</v>
      </c>
      <c r="AY18" s="17"/>
      <c r="AZ18" s="17">
        <v>2.8329273486349501E-2</v>
      </c>
      <c r="BA18" s="17">
        <v>1.7883676839909501E-2</v>
      </c>
      <c r="BB18" s="17">
        <v>4.5867009240880399E-2</v>
      </c>
      <c r="BC18" s="17"/>
      <c r="BD18" s="17">
        <v>3.4455768249680101E-2</v>
      </c>
      <c r="BE18" s="17">
        <v>2.18064506995812E-2</v>
      </c>
    </row>
    <row r="19" spans="2:57" ht="29" x14ac:dyDescent="0.35">
      <c r="B19" s="18" t="s">
        <v>506</v>
      </c>
      <c r="C19" s="17">
        <v>3.3909067820374797E-2</v>
      </c>
      <c r="D19" s="17">
        <v>3.4085335287929001E-2</v>
      </c>
      <c r="E19" s="17">
        <v>3.3964840533055103E-2</v>
      </c>
      <c r="F19" s="17"/>
      <c r="G19" s="17">
        <v>1.3030343172410599E-2</v>
      </c>
      <c r="H19" s="17">
        <v>3.0385349407619701E-2</v>
      </c>
      <c r="I19" s="17">
        <v>3.9155121511497797E-2</v>
      </c>
      <c r="J19" s="17">
        <v>4.1983035446689299E-2</v>
      </c>
      <c r="K19" s="17">
        <v>4.90721531644717E-2</v>
      </c>
      <c r="L19" s="17">
        <v>0</v>
      </c>
      <c r="M19" s="17"/>
      <c r="N19" s="17">
        <v>3.4043555263094397E-2</v>
      </c>
      <c r="O19" s="17">
        <v>5.1757097989550298E-2</v>
      </c>
      <c r="P19" s="17">
        <v>1.9241601781246599E-2</v>
      </c>
      <c r="Q19" s="17">
        <v>0</v>
      </c>
      <c r="R19" s="17"/>
      <c r="S19" s="17">
        <v>3.3333333333333298E-2</v>
      </c>
      <c r="T19" s="17">
        <v>3.8095238095238099E-2</v>
      </c>
      <c r="U19" s="17">
        <v>2.9411764705882401E-2</v>
      </c>
      <c r="V19" s="17">
        <v>0</v>
      </c>
      <c r="W19" s="17">
        <v>6.7796610169491497E-2</v>
      </c>
      <c r="X19" s="17">
        <v>1.26582278481013E-2</v>
      </c>
      <c r="Y19" s="17">
        <v>1.4285714285714299E-2</v>
      </c>
      <c r="Z19" s="17">
        <v>4.6511627906976702E-2</v>
      </c>
      <c r="AA19" s="17">
        <v>6.6666666666666693E-2</v>
      </c>
      <c r="AB19" s="17"/>
      <c r="AC19" s="17">
        <v>3.2517538875827499E-2</v>
      </c>
      <c r="AD19" s="17">
        <v>4.0323430086717897E-2</v>
      </c>
      <c r="AE19" s="17">
        <v>0</v>
      </c>
      <c r="AF19" s="17"/>
      <c r="AG19" s="17">
        <v>3.5437069562195403E-2</v>
      </c>
      <c r="AH19" s="17">
        <v>3.0136923034991499E-2</v>
      </c>
      <c r="AI19" s="17">
        <v>3.4046903471416097E-2</v>
      </c>
      <c r="AJ19" s="17">
        <v>0</v>
      </c>
      <c r="AK19" s="17">
        <v>2.1251463146306101E-2</v>
      </c>
      <c r="AL19" s="17"/>
      <c r="AM19" s="17">
        <v>0</v>
      </c>
      <c r="AN19" s="17">
        <v>0</v>
      </c>
      <c r="AO19" s="17">
        <v>4.1555277805674598E-2</v>
      </c>
      <c r="AP19" s="17">
        <v>6.3857294301202502E-2</v>
      </c>
      <c r="AQ19" s="17">
        <v>4.3338922809394803E-2</v>
      </c>
      <c r="AR19" s="17"/>
      <c r="AS19" s="17">
        <v>2.9628761578664502E-2</v>
      </c>
      <c r="AT19" s="17">
        <v>3.4894882096398801E-2</v>
      </c>
      <c r="AU19" s="17">
        <v>2.71865174561997E-2</v>
      </c>
      <c r="AV19" s="17">
        <v>4.8517065114185597E-2</v>
      </c>
      <c r="AW19" s="17"/>
      <c r="AX19" s="17">
        <v>2.9076817219118499E-2</v>
      </c>
      <c r="AY19" s="17"/>
      <c r="AZ19" s="17">
        <v>3.2643597988177703E-2</v>
      </c>
      <c r="BA19" s="17">
        <v>2.6473155004408701E-2</v>
      </c>
      <c r="BB19" s="17">
        <v>4.6820156546958598E-2</v>
      </c>
      <c r="BC19" s="17"/>
      <c r="BD19" s="17">
        <v>2.59920376097541E-2</v>
      </c>
      <c r="BE19" s="17">
        <v>4.7087752801256502E-2</v>
      </c>
    </row>
    <row r="20" spans="2:57" ht="29" x14ac:dyDescent="0.35">
      <c r="B20" s="18" t="s">
        <v>498</v>
      </c>
      <c r="C20" s="17">
        <v>0.129734448733031</v>
      </c>
      <c r="D20" s="17">
        <v>8.7805349475325895E-2</v>
      </c>
      <c r="E20" s="17">
        <v>0.15253214224705899</v>
      </c>
      <c r="F20" s="17"/>
      <c r="G20" s="17">
        <v>5.5431068980200601E-2</v>
      </c>
      <c r="H20" s="17">
        <v>5.5459402387385399E-2</v>
      </c>
      <c r="I20" s="17">
        <v>0.140393850592997</v>
      </c>
      <c r="J20" s="17">
        <v>0.213810629450953</v>
      </c>
      <c r="K20" s="17">
        <v>0.11317718829033099</v>
      </c>
      <c r="L20" s="17">
        <v>0.374045514764346</v>
      </c>
      <c r="M20" s="17"/>
      <c r="N20" s="17">
        <v>0.13522426050619199</v>
      </c>
      <c r="O20" s="17">
        <v>0.14287583792889499</v>
      </c>
      <c r="P20" s="17">
        <v>0.14074971238815401</v>
      </c>
      <c r="Q20" s="17">
        <v>5.9815898186808401E-2</v>
      </c>
      <c r="R20" s="17"/>
      <c r="S20" s="17">
        <v>8.3333333333333301E-2</v>
      </c>
      <c r="T20" s="17">
        <v>0.161904761904762</v>
      </c>
      <c r="U20" s="17">
        <v>0.11764705882352899</v>
      </c>
      <c r="V20" s="17">
        <v>0.126984126984127</v>
      </c>
      <c r="W20" s="17">
        <v>0.152542372881356</v>
      </c>
      <c r="X20" s="17">
        <v>0.164556962025316</v>
      </c>
      <c r="Y20" s="17">
        <v>0.128571428571429</v>
      </c>
      <c r="Z20" s="17">
        <v>0.13953488372093001</v>
      </c>
      <c r="AA20" s="17">
        <v>0.11111111111111099</v>
      </c>
      <c r="AB20" s="17"/>
      <c r="AC20" s="17">
        <v>0.133448677162222</v>
      </c>
      <c r="AD20" s="17">
        <v>0.13065927150499401</v>
      </c>
      <c r="AE20" s="17">
        <v>0.14060454985071899</v>
      </c>
      <c r="AF20" s="17"/>
      <c r="AG20" s="17">
        <v>0.14730005301619301</v>
      </c>
      <c r="AH20" s="17">
        <v>0.12431645518428</v>
      </c>
      <c r="AI20" s="17">
        <v>0.123892632730047</v>
      </c>
      <c r="AJ20" s="17">
        <v>0</v>
      </c>
      <c r="AK20" s="17">
        <v>0.16906591645909999</v>
      </c>
      <c r="AL20" s="17"/>
      <c r="AM20" s="17">
        <v>0.125708424352276</v>
      </c>
      <c r="AN20" s="17">
        <v>0.108435491302804</v>
      </c>
      <c r="AO20" s="17">
        <v>0.10938953515861199</v>
      </c>
      <c r="AP20" s="17">
        <v>0.15210872650426499</v>
      </c>
      <c r="AQ20" s="17">
        <v>0.17399439435762801</v>
      </c>
      <c r="AR20" s="17"/>
      <c r="AS20" s="17">
        <v>0.116375165021928</v>
      </c>
      <c r="AT20" s="17">
        <v>0.10758427989270899</v>
      </c>
      <c r="AU20" s="17">
        <v>0.221266423151675</v>
      </c>
      <c r="AV20" s="17">
        <v>7.5208133871443594E-2</v>
      </c>
      <c r="AW20" s="17"/>
      <c r="AX20" s="17">
        <v>0.13804382919776301</v>
      </c>
      <c r="AY20" s="17"/>
      <c r="AZ20" s="17">
        <v>7.5550797263882502E-2</v>
      </c>
      <c r="BA20" s="17">
        <v>0.100379787420888</v>
      </c>
      <c r="BB20" s="17">
        <v>0.207433016309329</v>
      </c>
      <c r="BC20" s="17"/>
      <c r="BD20" s="17">
        <v>0.147813062599953</v>
      </c>
      <c r="BE20" s="17">
        <v>8.5834244138724397E-2</v>
      </c>
    </row>
    <row r="21" spans="2:57" ht="43.5" x14ac:dyDescent="0.35">
      <c r="B21" s="18" t="s">
        <v>508</v>
      </c>
      <c r="C21" s="17">
        <v>1.39972610876355E-2</v>
      </c>
      <c r="D21" s="17">
        <v>1.7615150791757801E-2</v>
      </c>
      <c r="E21" s="17">
        <v>1.19353713548342E-2</v>
      </c>
      <c r="F21" s="17"/>
      <c r="G21" s="17">
        <v>0</v>
      </c>
      <c r="H21" s="17">
        <v>1.61493507828077E-2</v>
      </c>
      <c r="I21" s="17">
        <v>1.77131893939034E-2</v>
      </c>
      <c r="J21" s="17">
        <v>2.0434168310239201E-2</v>
      </c>
      <c r="K21" s="17">
        <v>1.03820524918772E-2</v>
      </c>
      <c r="L21" s="17">
        <v>0</v>
      </c>
      <c r="M21" s="17"/>
      <c r="N21" s="17">
        <v>2.1959927971406501E-2</v>
      </c>
      <c r="O21" s="17">
        <v>1.1677278076891701E-2</v>
      </c>
      <c r="P21" s="17">
        <v>0</v>
      </c>
      <c r="Q21" s="17">
        <v>0</v>
      </c>
      <c r="R21" s="17"/>
      <c r="S21" s="17">
        <v>0</v>
      </c>
      <c r="T21" s="17">
        <v>1.9047619047619001E-2</v>
      </c>
      <c r="U21" s="17">
        <v>0</v>
      </c>
      <c r="V21" s="17">
        <v>4.7619047619047603E-2</v>
      </c>
      <c r="W21" s="17">
        <v>3.3898305084745797E-2</v>
      </c>
      <c r="X21" s="17">
        <v>1.26582278481013E-2</v>
      </c>
      <c r="Y21" s="17">
        <v>1.4285714285714299E-2</v>
      </c>
      <c r="Z21" s="17">
        <v>0</v>
      </c>
      <c r="AA21" s="17">
        <v>0</v>
      </c>
      <c r="AB21" s="17"/>
      <c r="AC21" s="17">
        <v>2.00795143764564E-2</v>
      </c>
      <c r="AD21" s="17">
        <v>9.5416389489941505E-3</v>
      </c>
      <c r="AE21" s="17">
        <v>2.45652215392607E-2</v>
      </c>
      <c r="AF21" s="17"/>
      <c r="AG21" s="17">
        <v>1.87387227977238E-2</v>
      </c>
      <c r="AH21" s="17">
        <v>3.7284861873516199E-3</v>
      </c>
      <c r="AI21" s="17">
        <v>6.9401204693123303E-2</v>
      </c>
      <c r="AJ21" s="17">
        <v>0</v>
      </c>
      <c r="AK21" s="17">
        <v>2.0425905054156299E-2</v>
      </c>
      <c r="AL21" s="17"/>
      <c r="AM21" s="17">
        <v>0</v>
      </c>
      <c r="AN21" s="17">
        <v>1.65593304603028E-2</v>
      </c>
      <c r="AO21" s="17">
        <v>1.6048494878562299E-2</v>
      </c>
      <c r="AP21" s="17">
        <v>1.9217865115443201E-2</v>
      </c>
      <c r="AQ21" s="17">
        <v>0</v>
      </c>
      <c r="AR21" s="17"/>
      <c r="AS21" s="17">
        <v>6.5327875051225601E-3</v>
      </c>
      <c r="AT21" s="17">
        <v>2.0982867551154801E-2</v>
      </c>
      <c r="AU21" s="17">
        <v>6.4199688697368197E-3</v>
      </c>
      <c r="AV21" s="17">
        <v>2.1353087105508699E-2</v>
      </c>
      <c r="AW21" s="17"/>
      <c r="AX21" s="17">
        <v>1.5431492872979799E-2</v>
      </c>
      <c r="AY21" s="17"/>
      <c r="AZ21" s="17">
        <v>4.5317541672175096E-3</v>
      </c>
      <c r="BA21" s="17">
        <v>2.0437944395979801E-2</v>
      </c>
      <c r="BB21" s="17">
        <v>1.6659262309444201E-2</v>
      </c>
      <c r="BC21" s="17"/>
      <c r="BD21" s="17">
        <v>1.09826871319131E-2</v>
      </c>
      <c r="BE21" s="17">
        <v>2.0525700735000499E-2</v>
      </c>
    </row>
    <row r="22" spans="2:57" ht="29" x14ac:dyDescent="0.35">
      <c r="B22" s="18" t="s">
        <v>510</v>
      </c>
      <c r="C22" s="17">
        <v>9.1128778828998697E-3</v>
      </c>
      <c r="D22" s="17">
        <v>2.1061390574432001E-2</v>
      </c>
      <c r="E22" s="17">
        <v>2.1287314135304599E-3</v>
      </c>
      <c r="F22" s="17"/>
      <c r="G22" s="17">
        <v>4.8730196446339198E-2</v>
      </c>
      <c r="H22" s="17">
        <v>4.8618713956597396E-3</v>
      </c>
      <c r="I22" s="17">
        <v>5.1402417754417701E-3</v>
      </c>
      <c r="J22" s="17">
        <v>9.0694116883801301E-3</v>
      </c>
      <c r="K22" s="17">
        <v>0</v>
      </c>
      <c r="L22" s="17">
        <v>0</v>
      </c>
      <c r="M22" s="17"/>
      <c r="N22" s="17">
        <v>5.2257022192922402E-3</v>
      </c>
      <c r="O22" s="17">
        <v>6.2731731867548103E-3</v>
      </c>
      <c r="P22" s="17">
        <v>1.5625904351357901E-2</v>
      </c>
      <c r="Q22" s="17">
        <v>2.77076710016202E-2</v>
      </c>
      <c r="R22" s="17"/>
      <c r="S22" s="17">
        <v>8.3333333333333297E-3</v>
      </c>
      <c r="T22" s="17">
        <v>9.5238095238095195E-3</v>
      </c>
      <c r="U22" s="17">
        <v>0</v>
      </c>
      <c r="V22" s="17">
        <v>0</v>
      </c>
      <c r="W22" s="17">
        <v>0</v>
      </c>
      <c r="X22" s="17">
        <v>3.7974683544303799E-2</v>
      </c>
      <c r="Y22" s="17">
        <v>0</v>
      </c>
      <c r="Z22" s="17">
        <v>4.6511627906976702E-2</v>
      </c>
      <c r="AA22" s="17">
        <v>0</v>
      </c>
      <c r="AB22" s="17"/>
      <c r="AC22" s="17">
        <v>4.2544434135506903E-3</v>
      </c>
      <c r="AD22" s="17">
        <v>9.8887680530884304E-3</v>
      </c>
      <c r="AE22" s="17">
        <v>1.19949761377556E-2</v>
      </c>
      <c r="AF22" s="17"/>
      <c r="AG22" s="17">
        <v>7.5626153464481496E-3</v>
      </c>
      <c r="AH22" s="17">
        <v>9.1215165140144695E-3</v>
      </c>
      <c r="AI22" s="17">
        <v>0</v>
      </c>
      <c r="AJ22" s="17">
        <v>0</v>
      </c>
      <c r="AK22" s="17">
        <v>1.9064178050545898E-2</v>
      </c>
      <c r="AL22" s="17"/>
      <c r="AM22" s="17">
        <v>3.3912304264938402E-2</v>
      </c>
      <c r="AN22" s="17">
        <v>2.2990381353083799E-2</v>
      </c>
      <c r="AO22" s="17">
        <v>5.9425556251758698E-3</v>
      </c>
      <c r="AP22" s="17">
        <v>0</v>
      </c>
      <c r="AQ22" s="17">
        <v>0</v>
      </c>
      <c r="AR22" s="17"/>
      <c r="AS22" s="17">
        <v>9.8817614916223602E-3</v>
      </c>
      <c r="AT22" s="17">
        <v>1.11455494187444E-2</v>
      </c>
      <c r="AU22" s="17">
        <v>0</v>
      </c>
      <c r="AV22" s="17">
        <v>1.59151013307425E-2</v>
      </c>
      <c r="AW22" s="17"/>
      <c r="AX22" s="17">
        <v>1.14800356265513E-2</v>
      </c>
      <c r="AY22" s="17"/>
      <c r="AZ22" s="17">
        <v>1.5817776249906702E-2</v>
      </c>
      <c r="BA22" s="17">
        <v>7.1465627311722299E-3</v>
      </c>
      <c r="BB22" s="17">
        <v>5.2184917379325801E-3</v>
      </c>
      <c r="BC22" s="17"/>
      <c r="BD22" s="17">
        <v>8.8010602973043802E-3</v>
      </c>
      <c r="BE22" s="17">
        <v>1.18037113853678E-2</v>
      </c>
    </row>
    <row r="23" spans="2:57" ht="29" x14ac:dyDescent="0.35">
      <c r="B23" s="18" t="s">
        <v>509</v>
      </c>
      <c r="C23" s="17">
        <v>1.6866269041389201E-2</v>
      </c>
      <c r="D23" s="17">
        <v>2.31151946242171E-2</v>
      </c>
      <c r="E23" s="17">
        <v>1.3270540594281E-2</v>
      </c>
      <c r="F23" s="17"/>
      <c r="G23" s="17">
        <v>1.3030343172410599E-2</v>
      </c>
      <c r="H23" s="17">
        <v>1.5154486214226499E-2</v>
      </c>
      <c r="I23" s="17">
        <v>2.7706122458165301E-2</v>
      </c>
      <c r="J23" s="17">
        <v>2.44930099609031E-2</v>
      </c>
      <c r="K23" s="17">
        <v>0</v>
      </c>
      <c r="L23" s="17">
        <v>0</v>
      </c>
      <c r="M23" s="17"/>
      <c r="N23" s="17">
        <v>1.63090982943205E-2</v>
      </c>
      <c r="O23" s="17">
        <v>2.9009980272144398E-2</v>
      </c>
      <c r="P23" s="17">
        <v>1.0032047620021099E-2</v>
      </c>
      <c r="Q23" s="17">
        <v>0</v>
      </c>
      <c r="R23" s="17"/>
      <c r="S23" s="17">
        <v>4.1666666666666699E-2</v>
      </c>
      <c r="T23" s="17">
        <v>2.8571428571428598E-2</v>
      </c>
      <c r="U23" s="17">
        <v>0</v>
      </c>
      <c r="V23" s="17">
        <v>0</v>
      </c>
      <c r="W23" s="17">
        <v>1.6949152542372899E-2</v>
      </c>
      <c r="X23" s="17">
        <v>1.26582278481013E-2</v>
      </c>
      <c r="Y23" s="17">
        <v>0</v>
      </c>
      <c r="Z23" s="17">
        <v>0</v>
      </c>
      <c r="AA23" s="17">
        <v>2.2222222222222199E-2</v>
      </c>
      <c r="AB23" s="17"/>
      <c r="AC23" s="17">
        <v>8.7999333353601106E-3</v>
      </c>
      <c r="AD23" s="17">
        <v>2.4650297932624299E-2</v>
      </c>
      <c r="AE23" s="17">
        <v>1.17322290414048E-2</v>
      </c>
      <c r="AF23" s="17"/>
      <c r="AG23" s="17">
        <v>1.28858213614443E-2</v>
      </c>
      <c r="AH23" s="17">
        <v>2.09706868280751E-2</v>
      </c>
      <c r="AI23" s="17">
        <v>1.8728057549669701E-2</v>
      </c>
      <c r="AJ23" s="17">
        <v>0</v>
      </c>
      <c r="AK23" s="17">
        <v>0</v>
      </c>
      <c r="AL23" s="17"/>
      <c r="AM23" s="17">
        <v>0</v>
      </c>
      <c r="AN23" s="17">
        <v>1.6391464183756501E-2</v>
      </c>
      <c r="AO23" s="17">
        <v>2.5947361095433798E-2</v>
      </c>
      <c r="AP23" s="17">
        <v>4.97768233066034E-3</v>
      </c>
      <c r="AQ23" s="17">
        <v>0</v>
      </c>
      <c r="AR23" s="17"/>
      <c r="AS23" s="17">
        <v>5.7989675387937201E-3</v>
      </c>
      <c r="AT23" s="17">
        <v>2.6563489325524901E-2</v>
      </c>
      <c r="AU23" s="17">
        <v>6.6794460991525199E-3</v>
      </c>
      <c r="AV23" s="17">
        <v>2.7830293498906901E-2</v>
      </c>
      <c r="AW23" s="17"/>
      <c r="AX23" s="17">
        <v>1.7917076167700899E-2</v>
      </c>
      <c r="AY23" s="17"/>
      <c r="AZ23" s="17">
        <v>8.4592744454726893E-3</v>
      </c>
      <c r="BA23" s="17">
        <v>3.4610015836551301E-2</v>
      </c>
      <c r="BB23" s="17">
        <v>4.3970624828876302E-3</v>
      </c>
      <c r="BC23" s="17"/>
      <c r="BD23" s="17">
        <v>1.3103134621976801E-2</v>
      </c>
      <c r="BE23" s="17">
        <v>2.48562750729114E-2</v>
      </c>
    </row>
    <row r="24" spans="2:57" ht="43.5" x14ac:dyDescent="0.35">
      <c r="B24" s="18" t="s">
        <v>497</v>
      </c>
      <c r="C24" s="17">
        <v>5.80372484423652E-2</v>
      </c>
      <c r="D24" s="17">
        <v>5.70227278686204E-2</v>
      </c>
      <c r="E24" s="17">
        <v>5.8906779014016197E-2</v>
      </c>
      <c r="F24" s="17"/>
      <c r="G24" s="17">
        <v>4.19224817493941E-2</v>
      </c>
      <c r="H24" s="17">
        <v>5.4538182492098998E-2</v>
      </c>
      <c r="I24" s="17">
        <v>3.7771802024174801E-2</v>
      </c>
      <c r="J24" s="17">
        <v>7.8515799265987105E-2</v>
      </c>
      <c r="K24" s="17">
        <v>9.0413885163245902E-2</v>
      </c>
      <c r="L24" s="17">
        <v>5.4295807484920001E-2</v>
      </c>
      <c r="M24" s="17"/>
      <c r="N24" s="17">
        <v>5.8824330850934803E-2</v>
      </c>
      <c r="O24" s="17">
        <v>5.7812633915964001E-2</v>
      </c>
      <c r="P24" s="17">
        <v>5.0197364143696799E-2</v>
      </c>
      <c r="Q24" s="17">
        <v>7.0171097031051705E-2</v>
      </c>
      <c r="R24" s="17"/>
      <c r="S24" s="17">
        <v>8.3333333333333301E-2</v>
      </c>
      <c r="T24" s="17">
        <v>3.8095238095238099E-2</v>
      </c>
      <c r="U24" s="17">
        <v>5.8823529411764698E-2</v>
      </c>
      <c r="V24" s="17">
        <v>3.17460317460318E-2</v>
      </c>
      <c r="W24" s="17">
        <v>8.4745762711864403E-2</v>
      </c>
      <c r="X24" s="17">
        <v>3.7974683544303799E-2</v>
      </c>
      <c r="Y24" s="17">
        <v>5.7142857142857099E-2</v>
      </c>
      <c r="Z24" s="17">
        <v>4.6511627906976702E-2</v>
      </c>
      <c r="AA24" s="17">
        <v>7.7777777777777807E-2</v>
      </c>
      <c r="AB24" s="17"/>
      <c r="AC24" s="17">
        <v>4.5663107176519398E-2</v>
      </c>
      <c r="AD24" s="17">
        <v>6.8206205815222104E-2</v>
      </c>
      <c r="AE24" s="17">
        <v>4.9598274347386298E-2</v>
      </c>
      <c r="AF24" s="17"/>
      <c r="AG24" s="17">
        <v>3.9029174209358398E-2</v>
      </c>
      <c r="AH24" s="17">
        <v>6.7570994572314094E-2</v>
      </c>
      <c r="AI24" s="17">
        <v>6.4313678446590195E-2</v>
      </c>
      <c r="AJ24" s="17">
        <v>0.18469483005198201</v>
      </c>
      <c r="AK24" s="17">
        <v>4.6508214584848197E-2</v>
      </c>
      <c r="AL24" s="17"/>
      <c r="AM24" s="17">
        <v>4.9767239469270003E-2</v>
      </c>
      <c r="AN24" s="17">
        <v>3.2849334517452998E-2</v>
      </c>
      <c r="AO24" s="17">
        <v>7.9149193840794996E-2</v>
      </c>
      <c r="AP24" s="17">
        <v>4.6625138149364601E-2</v>
      </c>
      <c r="AQ24" s="17">
        <v>0.135678478035583</v>
      </c>
      <c r="AR24" s="17"/>
      <c r="AS24" s="17">
        <v>7.0387234332308798E-2</v>
      </c>
      <c r="AT24" s="17">
        <v>4.9267092081964302E-2</v>
      </c>
      <c r="AU24" s="17">
        <v>7.2220500573999494E-2</v>
      </c>
      <c r="AV24" s="17">
        <v>3.7050240398600401E-2</v>
      </c>
      <c r="AW24" s="17"/>
      <c r="AX24" s="17">
        <v>5.5432032692294603E-2</v>
      </c>
      <c r="AY24" s="17"/>
      <c r="AZ24" s="17">
        <v>5.0879592085956597E-2</v>
      </c>
      <c r="BA24" s="17">
        <v>7.0836610125959099E-2</v>
      </c>
      <c r="BB24" s="17">
        <v>4.7331141322596297E-2</v>
      </c>
      <c r="BC24" s="17"/>
      <c r="BD24" s="17">
        <v>5.9140223441810198E-2</v>
      </c>
      <c r="BE24" s="17">
        <v>6.2087411323246501E-2</v>
      </c>
    </row>
    <row r="25" spans="2:57" ht="87" x14ac:dyDescent="0.35">
      <c r="B25" s="18" t="s">
        <v>504</v>
      </c>
      <c r="C25" s="17">
        <v>7.76508991390987E-2</v>
      </c>
      <c r="D25" s="17">
        <v>4.95283239026547E-2</v>
      </c>
      <c r="E25" s="17">
        <v>9.4555065549308204E-2</v>
      </c>
      <c r="F25" s="17"/>
      <c r="G25" s="17">
        <v>5.4166001033077199E-2</v>
      </c>
      <c r="H25" s="17">
        <v>7.7118792302087499E-2</v>
      </c>
      <c r="I25" s="17">
        <v>8.24740581496375E-2</v>
      </c>
      <c r="J25" s="17">
        <v>6.0111051781079901E-2</v>
      </c>
      <c r="K25" s="17">
        <v>7.4273002026017207E-2</v>
      </c>
      <c r="L25" s="17">
        <v>0.16611956913989601</v>
      </c>
      <c r="M25" s="17"/>
      <c r="N25" s="17">
        <v>7.3902707040362503E-2</v>
      </c>
      <c r="O25" s="17">
        <v>0.109903859378253</v>
      </c>
      <c r="P25" s="17">
        <v>7.1831722272915094E-2</v>
      </c>
      <c r="Q25" s="17">
        <v>2.8655412000045299E-2</v>
      </c>
      <c r="R25" s="17"/>
      <c r="S25" s="17">
        <v>0.05</v>
      </c>
      <c r="T25" s="17">
        <v>8.5714285714285701E-2</v>
      </c>
      <c r="U25" s="17">
        <v>0.17647058823529399</v>
      </c>
      <c r="V25" s="17">
        <v>0.11111111111111099</v>
      </c>
      <c r="W25" s="17">
        <v>3.3898305084745797E-2</v>
      </c>
      <c r="X25" s="17">
        <v>7.5949367088607597E-2</v>
      </c>
      <c r="Y25" s="17">
        <v>0</v>
      </c>
      <c r="Z25" s="17">
        <v>9.3023255813953501E-2</v>
      </c>
      <c r="AA25" s="17">
        <v>7.7777777777777807E-2</v>
      </c>
      <c r="AB25" s="17"/>
      <c r="AC25" s="17">
        <v>5.5206759537719301E-2</v>
      </c>
      <c r="AD25" s="17">
        <v>7.6809307585971001E-2</v>
      </c>
      <c r="AE25" s="17">
        <v>0.121298894152179</v>
      </c>
      <c r="AF25" s="17"/>
      <c r="AG25" s="17">
        <v>7.8068588146226303E-2</v>
      </c>
      <c r="AH25" s="17">
        <v>7.6253214726916305E-2</v>
      </c>
      <c r="AI25" s="17">
        <v>4.0057658875966899E-2</v>
      </c>
      <c r="AJ25" s="17">
        <v>0</v>
      </c>
      <c r="AK25" s="17">
        <v>0.111250576933718</v>
      </c>
      <c r="AL25" s="17"/>
      <c r="AM25" s="17">
        <v>5.10104677218002E-2</v>
      </c>
      <c r="AN25" s="17">
        <v>0.109550126538112</v>
      </c>
      <c r="AO25" s="17">
        <v>7.0978462135564094E-2</v>
      </c>
      <c r="AP25" s="17">
        <v>7.5742500424377704E-2</v>
      </c>
      <c r="AQ25" s="17">
        <v>4.3338922809394803E-2</v>
      </c>
      <c r="AR25" s="17"/>
      <c r="AS25" s="17">
        <v>8.2722174622048297E-2</v>
      </c>
      <c r="AT25" s="17">
        <v>8.3801866646785197E-2</v>
      </c>
      <c r="AU25" s="17">
        <v>8.4794554500497304E-2</v>
      </c>
      <c r="AV25" s="17">
        <v>4.4458197447104698E-2</v>
      </c>
      <c r="AW25" s="17"/>
      <c r="AX25" s="17">
        <v>7.55426501155083E-2</v>
      </c>
      <c r="AY25" s="17"/>
      <c r="AZ25" s="17">
        <v>6.5512913153529306E-2</v>
      </c>
      <c r="BA25" s="17">
        <v>7.8173929143568202E-2</v>
      </c>
      <c r="BB25" s="17">
        <v>9.0344781424375895E-2</v>
      </c>
      <c r="BC25" s="17"/>
      <c r="BD25" s="17">
        <v>8.3221023837323299E-2</v>
      </c>
      <c r="BE25" s="17">
        <v>6.3955705118199493E-2</v>
      </c>
    </row>
    <row r="26" spans="2:57" x14ac:dyDescent="0.35">
      <c r="B26" s="18" t="s">
        <v>443</v>
      </c>
      <c r="C26" s="19">
        <v>8.7110767681272794E-2</v>
      </c>
      <c r="D26" s="19">
        <v>0.103338663538021</v>
      </c>
      <c r="E26" s="19">
        <v>7.7976626987430894E-2</v>
      </c>
      <c r="F26" s="19"/>
      <c r="G26" s="19">
        <v>7.1648459967998901E-2</v>
      </c>
      <c r="H26" s="19">
        <v>9.9057917869947498E-2</v>
      </c>
      <c r="I26" s="19">
        <v>6.6179841397798395E-2</v>
      </c>
      <c r="J26" s="19">
        <v>7.8582590331124594E-2</v>
      </c>
      <c r="K26" s="19">
        <v>0.12688985697468599</v>
      </c>
      <c r="L26" s="19">
        <v>7.9331598415933305E-2</v>
      </c>
      <c r="M26" s="19"/>
      <c r="N26" s="19">
        <v>8.4460644655071998E-2</v>
      </c>
      <c r="O26" s="19">
        <v>8.7657034719243895E-2</v>
      </c>
      <c r="P26" s="19">
        <v>7.0474301304101497E-2</v>
      </c>
      <c r="Q26" s="19">
        <v>0.11654876821931</v>
      </c>
      <c r="R26" s="19"/>
      <c r="S26" s="19">
        <v>0.1</v>
      </c>
      <c r="T26" s="19">
        <v>8.5714285714285701E-2</v>
      </c>
      <c r="U26" s="19">
        <v>5.8823529411764698E-2</v>
      </c>
      <c r="V26" s="19">
        <v>0.11111111111111099</v>
      </c>
      <c r="W26" s="19">
        <v>0.101694915254237</v>
      </c>
      <c r="X26" s="19">
        <v>8.8607594936708806E-2</v>
      </c>
      <c r="Y26" s="19">
        <v>7.1428571428571397E-2</v>
      </c>
      <c r="Z26" s="19">
        <v>2.32558139534884E-2</v>
      </c>
      <c r="AA26" s="19">
        <v>0.1</v>
      </c>
      <c r="AB26" s="19"/>
      <c r="AC26" s="19">
        <v>0.12509421812417601</v>
      </c>
      <c r="AD26" s="19">
        <v>7.7800974974863102E-2</v>
      </c>
      <c r="AE26" s="19">
        <v>2.7847928274103598E-2</v>
      </c>
      <c r="AF26" s="19"/>
      <c r="AG26" s="19">
        <v>9.0033050571076398E-2</v>
      </c>
      <c r="AH26" s="19">
        <v>7.6725364537083104E-2</v>
      </c>
      <c r="AI26" s="19">
        <v>5.7465359217136601E-2</v>
      </c>
      <c r="AJ26" s="19">
        <v>0.39246902056161198</v>
      </c>
      <c r="AK26" s="19">
        <v>0.12838194299217801</v>
      </c>
      <c r="AL26" s="19"/>
      <c r="AM26" s="19">
        <v>0.13969528147675001</v>
      </c>
      <c r="AN26" s="19">
        <v>0.10871181355544</v>
      </c>
      <c r="AO26" s="19">
        <v>0.106830387621073</v>
      </c>
      <c r="AP26" s="19">
        <v>3.3368958764990103E-2</v>
      </c>
      <c r="AQ26" s="19">
        <v>0.12353752747661401</v>
      </c>
      <c r="AR26" s="19"/>
      <c r="AS26" s="19">
        <v>7.3467155399155201E-2</v>
      </c>
      <c r="AT26" s="19">
        <v>8.6132412217161003E-2</v>
      </c>
      <c r="AU26" s="19">
        <v>6.9360112879408298E-2</v>
      </c>
      <c r="AV26" s="19">
        <v>0.138077756257076</v>
      </c>
      <c r="AW26" s="19"/>
      <c r="AX26" s="19">
        <v>8.3086483028843097E-2</v>
      </c>
      <c r="AY26" s="19"/>
      <c r="AZ26" s="19">
        <v>8.2894257183021403E-2</v>
      </c>
      <c r="BA26" s="19">
        <v>8.8926182262944894E-2</v>
      </c>
      <c r="BB26" s="19">
        <v>9.0117713568603E-2</v>
      </c>
      <c r="BC26" s="19"/>
      <c r="BD26" s="19">
        <v>8.8308209858209294E-2</v>
      </c>
      <c r="BE26" s="19">
        <v>8.4166141490408602E-2</v>
      </c>
    </row>
    <row r="27" spans="2:57" x14ac:dyDescent="0.35">
      <c r="B27" s="16"/>
    </row>
    <row r="28" spans="2:57" x14ac:dyDescent="0.35">
      <c r="B28" t="s">
        <v>86</v>
      </c>
    </row>
    <row r="29" spans="2:57" x14ac:dyDescent="0.35">
      <c r="B29" t="s">
        <v>87</v>
      </c>
    </row>
    <row r="31" spans="2:57" x14ac:dyDescent="0.35">
      <c r="B3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J19"/>
  <sheetViews>
    <sheetView showGridLines="0" workbookViewId="0">
      <pane xSplit="2" topLeftCell="G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526</v>
      </c>
      <c r="E2" s="28"/>
      <c r="F2" s="28"/>
      <c r="G2" s="28"/>
      <c r="H2" s="28"/>
      <c r="I2" s="28"/>
      <c r="J2" s="28"/>
    </row>
    <row r="6" spans="2:10" ht="50" customHeight="1" x14ac:dyDescent="0.35">
      <c r="B6" s="20" t="s">
        <v>15</v>
      </c>
      <c r="C6" s="20" t="s">
        <v>516</v>
      </c>
      <c r="D6" s="20" t="s">
        <v>517</v>
      </c>
      <c r="E6" s="20" t="s">
        <v>518</v>
      </c>
      <c r="F6" s="20" t="s">
        <v>519</v>
      </c>
      <c r="G6" s="20" t="s">
        <v>520</v>
      </c>
      <c r="H6" s="20" t="s">
        <v>521</v>
      </c>
      <c r="I6" s="20" t="s">
        <v>522</v>
      </c>
    </row>
    <row r="7" spans="2:10" x14ac:dyDescent="0.35">
      <c r="B7" s="18" t="s">
        <v>397</v>
      </c>
      <c r="C7" s="17">
        <v>6.0559025898392002E-2</v>
      </c>
      <c r="D7" s="17">
        <v>6.6287859927958201E-2</v>
      </c>
      <c r="E7" s="17">
        <v>4.8934186878082597E-2</v>
      </c>
      <c r="F7" s="17">
        <v>5.7338577970294798E-2</v>
      </c>
      <c r="G7" s="17">
        <v>5.52013864064465E-2</v>
      </c>
      <c r="H7" s="17">
        <v>5.0375753791588103E-2</v>
      </c>
      <c r="I7" s="17">
        <v>4.7093342551654101E-2</v>
      </c>
    </row>
    <row r="8" spans="2:10" x14ac:dyDescent="0.35">
      <c r="B8" s="18" t="s">
        <v>523</v>
      </c>
      <c r="C8" s="17">
        <v>0.168504750449878</v>
      </c>
      <c r="D8" s="17">
        <v>0.109618307630101</v>
      </c>
      <c r="E8" s="17">
        <v>0.109485695791659</v>
      </c>
      <c r="F8" s="17">
        <v>0.130884997283153</v>
      </c>
      <c r="G8" s="17">
        <v>0.13464366997010199</v>
      </c>
      <c r="H8" s="17">
        <v>0.13729843201877501</v>
      </c>
      <c r="I8" s="17">
        <v>0.11228393130983901</v>
      </c>
    </row>
    <row r="9" spans="2:10" ht="29" x14ac:dyDescent="0.35">
      <c r="B9" s="18" t="s">
        <v>524</v>
      </c>
      <c r="C9" s="17">
        <v>0.26750038586152303</v>
      </c>
      <c r="D9" s="17">
        <v>0.26950861427780998</v>
      </c>
      <c r="E9" s="17">
        <v>0.22116494475349599</v>
      </c>
      <c r="F9" s="17">
        <v>0.40741051544044399</v>
      </c>
      <c r="G9" s="17">
        <v>0.36140338028852598</v>
      </c>
      <c r="H9" s="17">
        <v>0.25790925843353202</v>
      </c>
      <c r="I9" s="17">
        <v>0.30235351745052802</v>
      </c>
    </row>
    <row r="10" spans="2:10" x14ac:dyDescent="0.35">
      <c r="B10" s="18" t="s">
        <v>525</v>
      </c>
      <c r="C10" s="17">
        <v>0.345063621513782</v>
      </c>
      <c r="D10" s="17">
        <v>0.38145420990949802</v>
      </c>
      <c r="E10" s="17">
        <v>0.356578458791455</v>
      </c>
      <c r="F10" s="17">
        <v>0.29116574924916799</v>
      </c>
      <c r="G10" s="17">
        <v>0.31433176142903302</v>
      </c>
      <c r="H10" s="17">
        <v>0.38112951324855199</v>
      </c>
      <c r="I10" s="17">
        <v>0.35826473817710602</v>
      </c>
    </row>
    <row r="11" spans="2:10" x14ac:dyDescent="0.35">
      <c r="B11" s="18" t="s">
        <v>393</v>
      </c>
      <c r="C11" s="17">
        <v>0.125636567366955</v>
      </c>
      <c r="D11" s="17">
        <v>0.14864695589092899</v>
      </c>
      <c r="E11" s="17">
        <v>0.24243783001026101</v>
      </c>
      <c r="F11" s="17">
        <v>8.0198218327193205E-2</v>
      </c>
      <c r="G11" s="17">
        <v>9.8096681603065602E-2</v>
      </c>
      <c r="H11" s="17">
        <v>0.14566723838560999</v>
      </c>
      <c r="I11" s="17">
        <v>0.14068769225691699</v>
      </c>
    </row>
    <row r="12" spans="2:10" x14ac:dyDescent="0.35">
      <c r="B12" s="18" t="s">
        <v>81</v>
      </c>
      <c r="C12" s="17">
        <v>3.2735648909470699E-2</v>
      </c>
      <c r="D12" s="17">
        <v>2.44840523637045E-2</v>
      </c>
      <c r="E12" s="17">
        <v>2.1398883775046399E-2</v>
      </c>
      <c r="F12" s="17">
        <v>3.3001941729747103E-2</v>
      </c>
      <c r="G12" s="17">
        <v>3.6323120302826799E-2</v>
      </c>
      <c r="H12" s="17">
        <v>2.76198041219433E-2</v>
      </c>
      <c r="I12" s="17">
        <v>3.9316778253955499E-2</v>
      </c>
    </row>
    <row r="13" spans="2:10" x14ac:dyDescent="0.35">
      <c r="B13" s="16"/>
      <c r="C13" s="16"/>
      <c r="D13" s="16"/>
      <c r="E13" s="16"/>
      <c r="F13" s="16"/>
      <c r="G13" s="16"/>
      <c r="H13" s="16"/>
      <c r="I13" s="16"/>
    </row>
    <row r="14" spans="2:10" x14ac:dyDescent="0.35">
      <c r="B14" t="s">
        <v>86</v>
      </c>
    </row>
    <row r="15" spans="2:10" x14ac:dyDescent="0.35">
      <c r="B15" t="s">
        <v>87</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E19"/>
  <sheetViews>
    <sheetView showGridLines="0" topLeftCell="A6"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6.0559025898392002E-2</v>
      </c>
      <c r="D9" s="17">
        <v>9.44990707835381E-2</v>
      </c>
      <c r="E9" s="17">
        <v>4.0883417444669598E-2</v>
      </c>
      <c r="F9" s="17"/>
      <c r="G9" s="17">
        <v>9.8240226563007904E-2</v>
      </c>
      <c r="H9" s="17">
        <v>6.8885787529168199E-2</v>
      </c>
      <c r="I9" s="17">
        <v>7.8892090575916396E-2</v>
      </c>
      <c r="J9" s="17">
        <v>4.85448836966801E-2</v>
      </c>
      <c r="K9" s="17">
        <v>2.1032112855098602E-2</v>
      </c>
      <c r="L9" s="17">
        <v>0</v>
      </c>
      <c r="M9" s="17"/>
      <c r="N9" s="17">
        <v>4.4628975500581702E-2</v>
      </c>
      <c r="O9" s="17">
        <v>7.6496285968359307E-2</v>
      </c>
      <c r="P9" s="17">
        <v>7.0424307711310696E-2</v>
      </c>
      <c r="Q9" s="17">
        <v>9.2734270453202705E-2</v>
      </c>
      <c r="R9" s="17"/>
      <c r="S9" s="17">
        <v>6.6666666666666693E-2</v>
      </c>
      <c r="T9" s="17">
        <v>5.7142857142857099E-2</v>
      </c>
      <c r="U9" s="17">
        <v>5.8823529411764698E-2</v>
      </c>
      <c r="V9" s="17">
        <v>7.9365079365079402E-2</v>
      </c>
      <c r="W9" s="17">
        <v>5.0847457627118599E-2</v>
      </c>
      <c r="X9" s="17">
        <v>2.53164556962025E-2</v>
      </c>
      <c r="Y9" s="17">
        <v>8.5714285714285701E-2</v>
      </c>
      <c r="Z9" s="17">
        <v>6.9767441860465101E-2</v>
      </c>
      <c r="AA9" s="17">
        <v>5.5555555555555601E-2</v>
      </c>
      <c r="AB9" s="17"/>
      <c r="AC9" s="17">
        <v>6.5603505991045294E-2</v>
      </c>
      <c r="AD9" s="17">
        <v>6.1082112261969801E-2</v>
      </c>
      <c r="AE9" s="17">
        <v>2.30097205230652E-2</v>
      </c>
      <c r="AF9" s="17"/>
      <c r="AG9" s="17">
        <v>5.41914621379661E-2</v>
      </c>
      <c r="AH9" s="17">
        <v>4.7241031594701999E-2</v>
      </c>
      <c r="AI9" s="17">
        <v>0.124965040451207</v>
      </c>
      <c r="AJ9" s="17">
        <v>0.20363788954449299</v>
      </c>
      <c r="AK9" s="17">
        <v>6.0364213147524597E-2</v>
      </c>
      <c r="AL9" s="17"/>
      <c r="AM9" s="17">
        <v>8.0806291356964002E-2</v>
      </c>
      <c r="AN9" s="17">
        <v>4.29417922669936E-2</v>
      </c>
      <c r="AO9" s="17">
        <v>4.7633002663426002E-2</v>
      </c>
      <c r="AP9" s="17">
        <v>8.5506648976966096E-2</v>
      </c>
      <c r="AQ9" s="17">
        <v>0.132582840692055</v>
      </c>
      <c r="AR9" s="17"/>
      <c r="AS9" s="17">
        <v>7.4779166088180193E-2</v>
      </c>
      <c r="AT9" s="17">
        <v>6.8163485551645905E-2</v>
      </c>
      <c r="AU9" s="17">
        <v>1.9835852190781701E-2</v>
      </c>
      <c r="AV9" s="17">
        <v>7.5727530250087896E-2</v>
      </c>
      <c r="AW9" s="17"/>
      <c r="AX9" s="17">
        <v>5.8642146964282202E-2</v>
      </c>
      <c r="AY9" s="17"/>
      <c r="AZ9" s="17">
        <v>4.5022414216419601E-2</v>
      </c>
      <c r="BA9" s="17">
        <v>7.7559005540828202E-2</v>
      </c>
      <c r="BB9" s="17">
        <v>5.9324232713361E-2</v>
      </c>
      <c r="BC9" s="17"/>
      <c r="BD9" s="17">
        <v>6.8884120422503303E-2</v>
      </c>
      <c r="BE9" s="17">
        <v>6.1959175482615397E-2</v>
      </c>
    </row>
    <row r="10" spans="2:57" x14ac:dyDescent="0.35">
      <c r="B10" s="18" t="s">
        <v>523</v>
      </c>
      <c r="C10" s="17">
        <v>0.168504750449878</v>
      </c>
      <c r="D10" s="17">
        <v>0.17901802061476199</v>
      </c>
      <c r="E10" s="17">
        <v>0.163114122009658</v>
      </c>
      <c r="F10" s="17"/>
      <c r="G10" s="17">
        <v>0.20753093532612901</v>
      </c>
      <c r="H10" s="17">
        <v>0.21970214759712201</v>
      </c>
      <c r="I10" s="17">
        <v>0.16941712620890001</v>
      </c>
      <c r="J10" s="17">
        <v>0.11177613420327299</v>
      </c>
      <c r="K10" s="17">
        <v>0.14244367943334399</v>
      </c>
      <c r="L10" s="17">
        <v>7.7385584857082093E-2</v>
      </c>
      <c r="M10" s="17"/>
      <c r="N10" s="17">
        <v>0.156373290766289</v>
      </c>
      <c r="O10" s="17">
        <v>0.19356894937944499</v>
      </c>
      <c r="P10" s="17">
        <v>0.186368127507758</v>
      </c>
      <c r="Q10" s="17">
        <v>0.15290955814637999</v>
      </c>
      <c r="R10" s="17"/>
      <c r="S10" s="17">
        <v>0.241666666666667</v>
      </c>
      <c r="T10" s="17">
        <v>0.15238095238095201</v>
      </c>
      <c r="U10" s="17">
        <v>0.11764705882352899</v>
      </c>
      <c r="V10" s="17">
        <v>0.17460317460317501</v>
      </c>
      <c r="W10" s="17">
        <v>0.152542372881356</v>
      </c>
      <c r="X10" s="17">
        <v>0.189873417721519</v>
      </c>
      <c r="Y10" s="17">
        <v>0.17142857142857101</v>
      </c>
      <c r="Z10" s="17">
        <v>0.209302325581395</v>
      </c>
      <c r="AA10" s="17">
        <v>0.11111111111111099</v>
      </c>
      <c r="AB10" s="17"/>
      <c r="AC10" s="17">
        <v>0.165488198138808</v>
      </c>
      <c r="AD10" s="17">
        <v>0.15894531195248701</v>
      </c>
      <c r="AE10" s="17">
        <v>0.19189269638883399</v>
      </c>
      <c r="AF10" s="17"/>
      <c r="AG10" s="17">
        <v>0.16731009954395901</v>
      </c>
      <c r="AH10" s="17">
        <v>0.17370134127996101</v>
      </c>
      <c r="AI10" s="17">
        <v>0.16631831588877699</v>
      </c>
      <c r="AJ10" s="17">
        <v>0</v>
      </c>
      <c r="AK10" s="17">
        <v>8.5761840712292606E-2</v>
      </c>
      <c r="AL10" s="17"/>
      <c r="AM10" s="17">
        <v>0.173250177880303</v>
      </c>
      <c r="AN10" s="17">
        <v>0.12083470238320999</v>
      </c>
      <c r="AO10" s="17">
        <v>0.189501434102017</v>
      </c>
      <c r="AP10" s="17">
        <v>0.18257007203044101</v>
      </c>
      <c r="AQ10" s="17">
        <v>9.1861238380046104E-2</v>
      </c>
      <c r="AR10" s="17"/>
      <c r="AS10" s="17">
        <v>0.14935081888291701</v>
      </c>
      <c r="AT10" s="17">
        <v>0.17993452227846399</v>
      </c>
      <c r="AU10" s="17">
        <v>9.1755478787054701E-2</v>
      </c>
      <c r="AV10" s="17">
        <v>0.28342246226707402</v>
      </c>
      <c r="AW10" s="17"/>
      <c r="AX10" s="17">
        <v>0.17037631132564601</v>
      </c>
      <c r="AY10" s="17"/>
      <c r="AZ10" s="17">
        <v>0.17857288922767001</v>
      </c>
      <c r="BA10" s="17">
        <v>0.208346861501399</v>
      </c>
      <c r="BB10" s="17">
        <v>0.119046184423423</v>
      </c>
      <c r="BC10" s="17"/>
      <c r="BD10" s="17">
        <v>0.138357405056376</v>
      </c>
      <c r="BE10" s="17">
        <v>0.20896902164325301</v>
      </c>
    </row>
    <row r="11" spans="2:57" ht="29" x14ac:dyDescent="0.35">
      <c r="B11" s="18" t="s">
        <v>524</v>
      </c>
      <c r="C11" s="17">
        <v>0.26750038586152303</v>
      </c>
      <c r="D11" s="17">
        <v>0.35089464384373897</v>
      </c>
      <c r="E11" s="17">
        <v>0.219713464276898</v>
      </c>
      <c r="F11" s="17"/>
      <c r="G11" s="17">
        <v>0.14096807351579499</v>
      </c>
      <c r="H11" s="17">
        <v>0.30819632369695499</v>
      </c>
      <c r="I11" s="17">
        <v>0.22700073306535201</v>
      </c>
      <c r="J11" s="17">
        <v>0.28494825529775403</v>
      </c>
      <c r="K11" s="17">
        <v>0.25811390939150503</v>
      </c>
      <c r="L11" s="17">
        <v>0.46175204405394299</v>
      </c>
      <c r="M11" s="17"/>
      <c r="N11" s="17">
        <v>0.29022297482911202</v>
      </c>
      <c r="O11" s="17">
        <v>0.20053981378597699</v>
      </c>
      <c r="P11" s="17">
        <v>0.249128839805035</v>
      </c>
      <c r="Q11" s="17">
        <v>0.32871704805058599</v>
      </c>
      <c r="R11" s="17"/>
      <c r="S11" s="17">
        <v>0.25</v>
      </c>
      <c r="T11" s="17">
        <v>0.20952380952381</v>
      </c>
      <c r="U11" s="17">
        <v>0.26470588235294101</v>
      </c>
      <c r="V11" s="17">
        <v>0.33333333333333298</v>
      </c>
      <c r="W11" s="17">
        <v>0.28813559322033899</v>
      </c>
      <c r="X11" s="17">
        <v>0.291139240506329</v>
      </c>
      <c r="Y11" s="17">
        <v>0.22857142857142901</v>
      </c>
      <c r="Z11" s="17">
        <v>0.27906976744186002</v>
      </c>
      <c r="AA11" s="17">
        <v>0.3</v>
      </c>
      <c r="AB11" s="17"/>
      <c r="AC11" s="17">
        <v>0.30853811038226198</v>
      </c>
      <c r="AD11" s="17">
        <v>0.26529158945567699</v>
      </c>
      <c r="AE11" s="17">
        <v>0.20796187880737399</v>
      </c>
      <c r="AF11" s="17"/>
      <c r="AG11" s="17">
        <v>0.33874174187363898</v>
      </c>
      <c r="AH11" s="17">
        <v>0.26363525146781402</v>
      </c>
      <c r="AI11" s="17">
        <v>0.22618392411432101</v>
      </c>
      <c r="AJ11" s="17">
        <v>0.39246902056161198</v>
      </c>
      <c r="AK11" s="17">
        <v>0.206659315466895</v>
      </c>
      <c r="AL11" s="17"/>
      <c r="AM11" s="17">
        <v>0.38352132598731897</v>
      </c>
      <c r="AN11" s="17">
        <v>0.31022011892328499</v>
      </c>
      <c r="AO11" s="17">
        <v>0.26985110259755701</v>
      </c>
      <c r="AP11" s="17">
        <v>0.19726956464589901</v>
      </c>
      <c r="AQ11" s="17">
        <v>0.214750841761503</v>
      </c>
      <c r="AR11" s="17"/>
      <c r="AS11" s="17">
        <v>0.26295316162291898</v>
      </c>
      <c r="AT11" s="17">
        <v>0.27666020021193699</v>
      </c>
      <c r="AU11" s="17">
        <v>0.28371093688724502</v>
      </c>
      <c r="AV11" s="17">
        <v>0.23115302294138401</v>
      </c>
      <c r="AW11" s="17"/>
      <c r="AX11" s="17">
        <v>0.27592293643942001</v>
      </c>
      <c r="AY11" s="17"/>
      <c r="AZ11" s="17">
        <v>0.24062428579308501</v>
      </c>
      <c r="BA11" s="17">
        <v>0.27909055312783299</v>
      </c>
      <c r="BB11" s="17">
        <v>0.270678139563653</v>
      </c>
      <c r="BC11" s="17"/>
      <c r="BD11" s="17">
        <v>0.25661926114216199</v>
      </c>
      <c r="BE11" s="17">
        <v>0.282357741473794</v>
      </c>
    </row>
    <row r="12" spans="2:57" x14ac:dyDescent="0.35">
      <c r="B12" s="18" t="s">
        <v>525</v>
      </c>
      <c r="C12" s="17">
        <v>0.345063621513782</v>
      </c>
      <c r="D12" s="17">
        <v>0.25395127493335701</v>
      </c>
      <c r="E12" s="17">
        <v>0.39556791739313701</v>
      </c>
      <c r="F12" s="17"/>
      <c r="G12" s="17">
        <v>0.34453657439967</v>
      </c>
      <c r="H12" s="17">
        <v>0.27172645363792602</v>
      </c>
      <c r="I12" s="17">
        <v>0.34009944742467801</v>
      </c>
      <c r="J12" s="17">
        <v>0.38373573818853102</v>
      </c>
      <c r="K12" s="17">
        <v>0.44494225030254603</v>
      </c>
      <c r="L12" s="17">
        <v>0.361350416121137</v>
      </c>
      <c r="M12" s="17"/>
      <c r="N12" s="17">
        <v>0.33896946645925302</v>
      </c>
      <c r="O12" s="17">
        <v>0.36762741610312999</v>
      </c>
      <c r="P12" s="17">
        <v>0.36638641087361001</v>
      </c>
      <c r="Q12" s="17">
        <v>0.31126553225671399</v>
      </c>
      <c r="R12" s="17"/>
      <c r="S12" s="17">
        <v>0.29166666666666702</v>
      </c>
      <c r="T12" s="17">
        <v>0.42857142857142899</v>
      </c>
      <c r="U12" s="17">
        <v>0.38235294117647101</v>
      </c>
      <c r="V12" s="17">
        <v>0.30158730158730201</v>
      </c>
      <c r="W12" s="17">
        <v>0.338983050847458</v>
      </c>
      <c r="X12" s="17">
        <v>0.316455696202532</v>
      </c>
      <c r="Y12" s="17">
        <v>0.38571428571428601</v>
      </c>
      <c r="Z12" s="17">
        <v>0.27906976744186002</v>
      </c>
      <c r="AA12" s="17">
        <v>0.33333333333333298</v>
      </c>
      <c r="AB12" s="17"/>
      <c r="AC12" s="17">
        <v>0.33990064786146501</v>
      </c>
      <c r="AD12" s="17">
        <v>0.35230580429734298</v>
      </c>
      <c r="AE12" s="17">
        <v>0.36829069022649302</v>
      </c>
      <c r="AF12" s="17"/>
      <c r="AG12" s="17">
        <v>0.332269961411367</v>
      </c>
      <c r="AH12" s="17">
        <v>0.34791018296926601</v>
      </c>
      <c r="AI12" s="17">
        <v>0.34183961777432198</v>
      </c>
      <c r="AJ12" s="17">
        <v>0.18469483005198201</v>
      </c>
      <c r="AK12" s="17">
        <v>0.36345167276708601</v>
      </c>
      <c r="AL12" s="17"/>
      <c r="AM12" s="17">
        <v>0.27894147689535498</v>
      </c>
      <c r="AN12" s="17">
        <v>0.31802479470761702</v>
      </c>
      <c r="AO12" s="17">
        <v>0.37756519892756701</v>
      </c>
      <c r="AP12" s="17">
        <v>0.32862009592694202</v>
      </c>
      <c r="AQ12" s="17">
        <v>0.38658548913527402</v>
      </c>
      <c r="AR12" s="17"/>
      <c r="AS12" s="17">
        <v>0.36255851957340501</v>
      </c>
      <c r="AT12" s="17">
        <v>0.30464819722570502</v>
      </c>
      <c r="AU12" s="17">
        <v>0.42323542676908099</v>
      </c>
      <c r="AV12" s="17">
        <v>0.29851325570630399</v>
      </c>
      <c r="AW12" s="17"/>
      <c r="AX12" s="17">
        <v>0.33161144340894</v>
      </c>
      <c r="AY12" s="17"/>
      <c r="AZ12" s="17">
        <v>0.36039785485048997</v>
      </c>
      <c r="BA12" s="17">
        <v>0.283101744138265</v>
      </c>
      <c r="BB12" s="17">
        <v>0.41520237851464098</v>
      </c>
      <c r="BC12" s="17"/>
      <c r="BD12" s="17">
        <v>0.37639170057582499</v>
      </c>
      <c r="BE12" s="17">
        <v>0.29768139036527203</v>
      </c>
    </row>
    <row r="13" spans="2:57" x14ac:dyDescent="0.35">
      <c r="B13" s="18" t="s">
        <v>393</v>
      </c>
      <c r="C13" s="17">
        <v>0.125636567366955</v>
      </c>
      <c r="D13" s="17">
        <v>9.8376835792005096E-2</v>
      </c>
      <c r="E13" s="17">
        <v>0.14225891340769301</v>
      </c>
      <c r="F13" s="17"/>
      <c r="G13" s="17">
        <v>0.16719892074485801</v>
      </c>
      <c r="H13" s="17">
        <v>0.117788717006355</v>
      </c>
      <c r="I13" s="17">
        <v>0.16139529085316601</v>
      </c>
      <c r="J13" s="17">
        <v>0.137577508650543</v>
      </c>
      <c r="K13" s="17">
        <v>6.00237723096523E-2</v>
      </c>
      <c r="L13" s="17">
        <v>4.8025652221455398E-2</v>
      </c>
      <c r="M13" s="17"/>
      <c r="N13" s="17">
        <v>0.141983993874605</v>
      </c>
      <c r="O13" s="17">
        <v>0.110437022786775</v>
      </c>
      <c r="P13" s="17">
        <v>0.11838970886146601</v>
      </c>
      <c r="Q13" s="17">
        <v>8.4493286841528695E-2</v>
      </c>
      <c r="R13" s="17"/>
      <c r="S13" s="17">
        <v>0.108333333333333</v>
      </c>
      <c r="T13" s="17">
        <v>0.12380952380952399</v>
      </c>
      <c r="U13" s="17">
        <v>0.14705882352941199</v>
      </c>
      <c r="V13" s="17">
        <v>9.5238095238095205E-2</v>
      </c>
      <c r="W13" s="17">
        <v>0.13559322033898299</v>
      </c>
      <c r="X13" s="17">
        <v>0.164556962025316</v>
      </c>
      <c r="Y13" s="17">
        <v>8.5714285714285701E-2</v>
      </c>
      <c r="Z13" s="17">
        <v>0.13953488372093001</v>
      </c>
      <c r="AA13" s="17">
        <v>0.14444444444444399</v>
      </c>
      <c r="AB13" s="17"/>
      <c r="AC13" s="17">
        <v>7.0916570603313106E-2</v>
      </c>
      <c r="AD13" s="17">
        <v>0.13758072738388499</v>
      </c>
      <c r="AE13" s="17">
        <v>0.181985515333069</v>
      </c>
      <c r="AF13" s="17"/>
      <c r="AG13" s="17">
        <v>8.16172474293336E-2</v>
      </c>
      <c r="AH13" s="17">
        <v>0.13427190369140399</v>
      </c>
      <c r="AI13" s="17">
        <v>0.121066861869831</v>
      </c>
      <c r="AJ13" s="17">
        <v>0.21919825984191299</v>
      </c>
      <c r="AK13" s="17">
        <v>0.21462912541521201</v>
      </c>
      <c r="AL13" s="17"/>
      <c r="AM13" s="17">
        <v>6.6382564423197093E-2</v>
      </c>
      <c r="AN13" s="17">
        <v>0.15094771635576101</v>
      </c>
      <c r="AO13" s="17">
        <v>9.0035286249106103E-2</v>
      </c>
      <c r="AP13" s="17">
        <v>0.17877488184708801</v>
      </c>
      <c r="AQ13" s="17">
        <v>0.174219590031122</v>
      </c>
      <c r="AR13" s="17"/>
      <c r="AS13" s="17">
        <v>8.9373920657292702E-2</v>
      </c>
      <c r="AT13" s="17">
        <v>0.15218209470968999</v>
      </c>
      <c r="AU13" s="17">
        <v>0.13655935230378999</v>
      </c>
      <c r="AV13" s="17">
        <v>0.11118372883515</v>
      </c>
      <c r="AW13" s="17"/>
      <c r="AX13" s="17">
        <v>0.13512823362130999</v>
      </c>
      <c r="AY13" s="17"/>
      <c r="AZ13" s="17">
        <v>0.14838393057159099</v>
      </c>
      <c r="BA13" s="17">
        <v>0.12883553302961201</v>
      </c>
      <c r="BB13" s="17">
        <v>9.1966530603012797E-2</v>
      </c>
      <c r="BC13" s="17"/>
      <c r="BD13" s="17">
        <v>0.112387838903988</v>
      </c>
      <c r="BE13" s="17">
        <v>0.13735821630877301</v>
      </c>
    </row>
    <row r="14" spans="2:57" x14ac:dyDescent="0.35">
      <c r="B14" s="18" t="s">
        <v>81</v>
      </c>
      <c r="C14" s="19">
        <v>3.2735648909470699E-2</v>
      </c>
      <c r="D14" s="19">
        <v>2.3260154032599401E-2</v>
      </c>
      <c r="E14" s="19">
        <v>3.8462165467943399E-2</v>
      </c>
      <c r="F14" s="19"/>
      <c r="G14" s="19">
        <v>4.1525269450539401E-2</v>
      </c>
      <c r="H14" s="19">
        <v>1.37005705324736E-2</v>
      </c>
      <c r="I14" s="19">
        <v>2.3195311871988401E-2</v>
      </c>
      <c r="J14" s="19">
        <v>3.3417479963219199E-2</v>
      </c>
      <c r="K14" s="19">
        <v>7.3444275707854306E-2</v>
      </c>
      <c r="L14" s="19">
        <v>5.1486302746382398E-2</v>
      </c>
      <c r="M14" s="19"/>
      <c r="N14" s="19">
        <v>2.7821298570158502E-2</v>
      </c>
      <c r="O14" s="19">
        <v>5.1330511976314101E-2</v>
      </c>
      <c r="P14" s="19">
        <v>9.3026052408202407E-3</v>
      </c>
      <c r="Q14" s="19">
        <v>2.98803042515885E-2</v>
      </c>
      <c r="R14" s="19"/>
      <c r="S14" s="19">
        <v>4.1666666666666699E-2</v>
      </c>
      <c r="T14" s="19">
        <v>2.8571428571428598E-2</v>
      </c>
      <c r="U14" s="19">
        <v>2.9411764705882401E-2</v>
      </c>
      <c r="V14" s="19">
        <v>1.58730158730159E-2</v>
      </c>
      <c r="W14" s="19">
        <v>3.3898305084745797E-2</v>
      </c>
      <c r="X14" s="19">
        <v>1.26582278481013E-2</v>
      </c>
      <c r="Y14" s="19">
        <v>4.2857142857142899E-2</v>
      </c>
      <c r="Z14" s="19">
        <v>2.32558139534884E-2</v>
      </c>
      <c r="AA14" s="19">
        <v>5.5555555555555601E-2</v>
      </c>
      <c r="AB14" s="19"/>
      <c r="AC14" s="19">
        <v>4.9552967023106902E-2</v>
      </c>
      <c r="AD14" s="19">
        <v>2.4794454648637498E-2</v>
      </c>
      <c r="AE14" s="19">
        <v>2.68594987211648E-2</v>
      </c>
      <c r="AF14" s="19"/>
      <c r="AG14" s="19">
        <v>2.5869487603734899E-2</v>
      </c>
      <c r="AH14" s="19">
        <v>3.3240288996853398E-2</v>
      </c>
      <c r="AI14" s="19">
        <v>1.9626239901541599E-2</v>
      </c>
      <c r="AJ14" s="19">
        <v>0</v>
      </c>
      <c r="AK14" s="19">
        <v>6.9133832490990602E-2</v>
      </c>
      <c r="AL14" s="19"/>
      <c r="AM14" s="19">
        <v>1.7098163456861701E-2</v>
      </c>
      <c r="AN14" s="19">
        <v>5.7030875363132998E-2</v>
      </c>
      <c r="AO14" s="19">
        <v>2.54139754603269E-2</v>
      </c>
      <c r="AP14" s="19">
        <v>2.72587365726638E-2</v>
      </c>
      <c r="AQ14" s="19">
        <v>0</v>
      </c>
      <c r="AR14" s="19"/>
      <c r="AS14" s="19">
        <v>6.0984413175286703E-2</v>
      </c>
      <c r="AT14" s="19">
        <v>1.8411500022558099E-2</v>
      </c>
      <c r="AU14" s="19">
        <v>4.4902953062047099E-2</v>
      </c>
      <c r="AV14" s="19">
        <v>0</v>
      </c>
      <c r="AW14" s="19"/>
      <c r="AX14" s="19">
        <v>2.8318928240401602E-2</v>
      </c>
      <c r="AY14" s="19"/>
      <c r="AZ14" s="19">
        <v>2.6998625340744299E-2</v>
      </c>
      <c r="BA14" s="19">
        <v>2.30663026620633E-2</v>
      </c>
      <c r="BB14" s="19">
        <v>4.3782534181908597E-2</v>
      </c>
      <c r="BC14" s="19"/>
      <c r="BD14" s="19">
        <v>4.7359673899146103E-2</v>
      </c>
      <c r="BE14" s="19">
        <v>1.1674454726292201E-2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E19"/>
  <sheetViews>
    <sheetView showGridLines="0" topLeftCell="A6" workbookViewId="0">
      <pane xSplit="2" topLeftCell="BG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6.6287859927958201E-2</v>
      </c>
      <c r="D9" s="17">
        <v>9.5210501315461799E-2</v>
      </c>
      <c r="E9" s="17">
        <v>4.9589953850891003E-2</v>
      </c>
      <c r="F9" s="17"/>
      <c r="G9" s="17">
        <v>0.10629669635569899</v>
      </c>
      <c r="H9" s="17">
        <v>9.1045767636865602E-2</v>
      </c>
      <c r="I9" s="17">
        <v>7.9015672965580805E-2</v>
      </c>
      <c r="J9" s="17">
        <v>3.3324489552520202E-2</v>
      </c>
      <c r="K9" s="17">
        <v>3.1010852530875401E-2</v>
      </c>
      <c r="L9" s="17">
        <v>0</v>
      </c>
      <c r="M9" s="17"/>
      <c r="N9" s="17">
        <v>5.0509561203711202E-2</v>
      </c>
      <c r="O9" s="17">
        <v>8.00803961685118E-2</v>
      </c>
      <c r="P9" s="17">
        <v>0.11725923358882399</v>
      </c>
      <c r="Q9" s="17">
        <v>4.2344358159301501E-2</v>
      </c>
      <c r="R9" s="17"/>
      <c r="S9" s="17">
        <v>7.4999999999999997E-2</v>
      </c>
      <c r="T9" s="17">
        <v>5.7142857142857099E-2</v>
      </c>
      <c r="U9" s="17">
        <v>5.8823529411764698E-2</v>
      </c>
      <c r="V9" s="17">
        <v>4.7619047619047603E-2</v>
      </c>
      <c r="W9" s="17">
        <v>3.3898305084745797E-2</v>
      </c>
      <c r="X9" s="17">
        <v>6.3291139240506306E-2</v>
      </c>
      <c r="Y9" s="17">
        <v>0.114285714285714</v>
      </c>
      <c r="Z9" s="17">
        <v>9.3023255813953501E-2</v>
      </c>
      <c r="AA9" s="17">
        <v>6.6666666666666693E-2</v>
      </c>
      <c r="AB9" s="17"/>
      <c r="AC9" s="17">
        <v>6.9944956279755804E-2</v>
      </c>
      <c r="AD9" s="17">
        <v>6.1989156754718201E-2</v>
      </c>
      <c r="AE9" s="17">
        <v>4.8665913701521797E-2</v>
      </c>
      <c r="AF9" s="17"/>
      <c r="AG9" s="17">
        <v>8.6953246821359603E-2</v>
      </c>
      <c r="AH9" s="17">
        <v>3.9925363089257801E-2</v>
      </c>
      <c r="AI9" s="17">
        <v>6.0416518108359199E-2</v>
      </c>
      <c r="AJ9" s="17">
        <v>0.20363788954449299</v>
      </c>
      <c r="AK9" s="17">
        <v>6.0364213147524597E-2</v>
      </c>
      <c r="AL9" s="17"/>
      <c r="AM9" s="17">
        <v>6.4190966403036898E-2</v>
      </c>
      <c r="AN9" s="17">
        <v>4.6678989102816898E-2</v>
      </c>
      <c r="AO9" s="17">
        <v>6.0787906640163501E-2</v>
      </c>
      <c r="AP9" s="17">
        <v>8.0069340408290696E-2</v>
      </c>
      <c r="AQ9" s="17">
        <v>0.130880667221727</v>
      </c>
      <c r="AR9" s="17"/>
      <c r="AS9" s="17">
        <v>7.4961914013860695E-2</v>
      </c>
      <c r="AT9" s="17">
        <v>6.2348294479004703E-2</v>
      </c>
      <c r="AU9" s="17">
        <v>1.225651301929E-2</v>
      </c>
      <c r="AV9" s="17">
        <v>0.136735144989416</v>
      </c>
      <c r="AW9" s="17"/>
      <c r="AX9" s="17">
        <v>6.6523388588724294E-2</v>
      </c>
      <c r="AY9" s="17"/>
      <c r="AZ9" s="17">
        <v>7.1040951096073404E-2</v>
      </c>
      <c r="BA9" s="17">
        <v>9.08072905675891E-2</v>
      </c>
      <c r="BB9" s="17">
        <v>3.4878530427447499E-2</v>
      </c>
      <c r="BC9" s="17"/>
      <c r="BD9" s="17">
        <v>7.2300049844421996E-2</v>
      </c>
      <c r="BE9" s="17">
        <v>7.1379382153915899E-2</v>
      </c>
    </row>
    <row r="10" spans="2:57" x14ac:dyDescent="0.35">
      <c r="B10" s="18" t="s">
        <v>523</v>
      </c>
      <c r="C10" s="17">
        <v>0.109618307630101</v>
      </c>
      <c r="D10" s="17">
        <v>0.18848327971641801</v>
      </c>
      <c r="E10" s="17">
        <v>6.3752742959652706E-2</v>
      </c>
      <c r="F10" s="17"/>
      <c r="G10" s="17">
        <v>0.169369092005654</v>
      </c>
      <c r="H10" s="17">
        <v>0.13822843662440501</v>
      </c>
      <c r="I10" s="17">
        <v>0.13163971309972999</v>
      </c>
      <c r="J10" s="17">
        <v>8.5592310763257601E-2</v>
      </c>
      <c r="K10" s="17">
        <v>4.1057822905289899E-2</v>
      </c>
      <c r="L10" s="17">
        <v>0</v>
      </c>
      <c r="M10" s="17"/>
      <c r="N10" s="17">
        <v>9.03477129987732E-2</v>
      </c>
      <c r="O10" s="17">
        <v>0.13808261719173301</v>
      </c>
      <c r="P10" s="17">
        <v>0.103351792150017</v>
      </c>
      <c r="Q10" s="17">
        <v>0.142976257285755</v>
      </c>
      <c r="R10" s="17"/>
      <c r="S10" s="17">
        <v>0.22500000000000001</v>
      </c>
      <c r="T10" s="17">
        <v>6.6666666666666693E-2</v>
      </c>
      <c r="U10" s="17">
        <v>8.8235294117647106E-2</v>
      </c>
      <c r="V10" s="17">
        <v>6.3492063492063502E-2</v>
      </c>
      <c r="W10" s="17">
        <v>5.0847457627118599E-2</v>
      </c>
      <c r="X10" s="17">
        <v>0.177215189873418</v>
      </c>
      <c r="Y10" s="17">
        <v>0.114285714285714</v>
      </c>
      <c r="Z10" s="17">
        <v>9.3023255813953501E-2</v>
      </c>
      <c r="AA10" s="17">
        <v>6.6666666666666693E-2</v>
      </c>
      <c r="AB10" s="17"/>
      <c r="AC10" s="17">
        <v>8.0319830366452794E-2</v>
      </c>
      <c r="AD10" s="17">
        <v>0.122046423199363</v>
      </c>
      <c r="AE10" s="17">
        <v>0.109047660843463</v>
      </c>
      <c r="AF10" s="17"/>
      <c r="AG10" s="17">
        <v>0.11712918405992501</v>
      </c>
      <c r="AH10" s="17">
        <v>0.126814062914339</v>
      </c>
      <c r="AI10" s="17">
        <v>0.11896520801857501</v>
      </c>
      <c r="AJ10" s="17">
        <v>0</v>
      </c>
      <c r="AK10" s="17">
        <v>4.0510604900007803E-2</v>
      </c>
      <c r="AL10" s="17"/>
      <c r="AM10" s="17">
        <v>0.135094114566432</v>
      </c>
      <c r="AN10" s="17">
        <v>9.9850197762332296E-2</v>
      </c>
      <c r="AO10" s="17">
        <v>0.12635924743770899</v>
      </c>
      <c r="AP10" s="17">
        <v>9.89696074263096E-2</v>
      </c>
      <c r="AQ10" s="17">
        <v>4.3817239655537098E-2</v>
      </c>
      <c r="AR10" s="17"/>
      <c r="AS10" s="17">
        <v>8.0628456287026695E-2</v>
      </c>
      <c r="AT10" s="17">
        <v>0.145991985959634</v>
      </c>
      <c r="AU10" s="17">
        <v>2.6808823338151599E-2</v>
      </c>
      <c r="AV10" s="17">
        <v>0.19203381525662699</v>
      </c>
      <c r="AW10" s="17"/>
      <c r="AX10" s="17">
        <v>0.10963611228409301</v>
      </c>
      <c r="AY10" s="17"/>
      <c r="AZ10" s="17">
        <v>0.112145411629996</v>
      </c>
      <c r="BA10" s="17">
        <v>0.143621291751687</v>
      </c>
      <c r="BB10" s="17">
        <v>7.1454752902070207E-2</v>
      </c>
      <c r="BC10" s="17"/>
      <c r="BD10" s="17">
        <v>0.101255637566611</v>
      </c>
      <c r="BE10" s="17">
        <v>0.143457106100258</v>
      </c>
    </row>
    <row r="11" spans="2:57" ht="29" x14ac:dyDescent="0.35">
      <c r="B11" s="18" t="s">
        <v>524</v>
      </c>
      <c r="C11" s="17">
        <v>0.26950861427780998</v>
      </c>
      <c r="D11" s="17">
        <v>0.268183915479767</v>
      </c>
      <c r="E11" s="17">
        <v>0.26685298782863298</v>
      </c>
      <c r="F11" s="17"/>
      <c r="G11" s="17">
        <v>0.201557670761389</v>
      </c>
      <c r="H11" s="17">
        <v>0.32882510070826698</v>
      </c>
      <c r="I11" s="17">
        <v>0.24236574329941701</v>
      </c>
      <c r="J11" s="17">
        <v>0.259010467787259</v>
      </c>
      <c r="K11" s="17">
        <v>0.24835802921432601</v>
      </c>
      <c r="L11" s="17">
        <v>0.31321160711116902</v>
      </c>
      <c r="M11" s="17"/>
      <c r="N11" s="17">
        <v>0.28502426053117302</v>
      </c>
      <c r="O11" s="17">
        <v>0.21120454647171399</v>
      </c>
      <c r="P11" s="17">
        <v>0.236202011095245</v>
      </c>
      <c r="Q11" s="17">
        <v>0.37608083643777601</v>
      </c>
      <c r="R11" s="17"/>
      <c r="S11" s="17">
        <v>0.29166666666666702</v>
      </c>
      <c r="T11" s="17">
        <v>0.29523809523809502</v>
      </c>
      <c r="U11" s="17">
        <v>0.20588235294117599</v>
      </c>
      <c r="V11" s="17">
        <v>0.30158730158730201</v>
      </c>
      <c r="W11" s="17">
        <v>0.27118644067796599</v>
      </c>
      <c r="X11" s="17">
        <v>0.177215189873418</v>
      </c>
      <c r="Y11" s="17">
        <v>0.32857142857142901</v>
      </c>
      <c r="Z11" s="17">
        <v>0.34883720930232598</v>
      </c>
      <c r="AA11" s="17">
        <v>0.233333333333333</v>
      </c>
      <c r="AB11" s="17"/>
      <c r="AC11" s="17">
        <v>0.28035431542986999</v>
      </c>
      <c r="AD11" s="17">
        <v>0.27027709121238302</v>
      </c>
      <c r="AE11" s="17">
        <v>0.31016448881113901</v>
      </c>
      <c r="AF11" s="17"/>
      <c r="AG11" s="17">
        <v>0.25884268299684898</v>
      </c>
      <c r="AH11" s="17">
        <v>0.28778259343811402</v>
      </c>
      <c r="AI11" s="17">
        <v>0.32728359331628198</v>
      </c>
      <c r="AJ11" s="17">
        <v>0.39246902056161198</v>
      </c>
      <c r="AK11" s="17">
        <v>0.30261763949465398</v>
      </c>
      <c r="AL11" s="17"/>
      <c r="AM11" s="17">
        <v>0.38110066207052201</v>
      </c>
      <c r="AN11" s="17">
        <v>0.25735006529908799</v>
      </c>
      <c r="AO11" s="17">
        <v>0.27719587957044101</v>
      </c>
      <c r="AP11" s="17">
        <v>0.238632284107785</v>
      </c>
      <c r="AQ11" s="17">
        <v>0.21259109477764601</v>
      </c>
      <c r="AR11" s="17"/>
      <c r="AS11" s="17">
        <v>0.26404290353031101</v>
      </c>
      <c r="AT11" s="17">
        <v>0.26150337057461198</v>
      </c>
      <c r="AU11" s="17">
        <v>0.28888195449425402</v>
      </c>
      <c r="AV11" s="17">
        <v>0.27026066197908399</v>
      </c>
      <c r="AW11" s="17"/>
      <c r="AX11" s="17">
        <v>0.25884291900592798</v>
      </c>
      <c r="AY11" s="17"/>
      <c r="AZ11" s="17">
        <v>0.261402131855138</v>
      </c>
      <c r="BA11" s="17">
        <v>0.29344404524020301</v>
      </c>
      <c r="BB11" s="17">
        <v>0.25745700819277201</v>
      </c>
      <c r="BC11" s="17"/>
      <c r="BD11" s="17">
        <v>0.229568158449652</v>
      </c>
      <c r="BE11" s="17">
        <v>0.31286614795444101</v>
      </c>
    </row>
    <row r="12" spans="2:57" x14ac:dyDescent="0.35">
      <c r="B12" s="18" t="s">
        <v>525</v>
      </c>
      <c r="C12" s="17">
        <v>0.38145420990949802</v>
      </c>
      <c r="D12" s="17">
        <v>0.30149959163617401</v>
      </c>
      <c r="E12" s="17">
        <v>0.43026957111029301</v>
      </c>
      <c r="F12" s="17"/>
      <c r="G12" s="17">
        <v>0.28542355645239798</v>
      </c>
      <c r="H12" s="17">
        <v>0.299189996534584</v>
      </c>
      <c r="I12" s="17">
        <v>0.360103174703089</v>
      </c>
      <c r="J12" s="17">
        <v>0.45990424124567397</v>
      </c>
      <c r="K12" s="17">
        <v>0.48858574001592198</v>
      </c>
      <c r="L12" s="17">
        <v>0.556465383925554</v>
      </c>
      <c r="M12" s="17"/>
      <c r="N12" s="17">
        <v>0.40596554738479201</v>
      </c>
      <c r="O12" s="17">
        <v>0.38546142333104799</v>
      </c>
      <c r="P12" s="17">
        <v>0.39274062823782502</v>
      </c>
      <c r="Q12" s="17">
        <v>0.22448181400433601</v>
      </c>
      <c r="R12" s="17"/>
      <c r="S12" s="17">
        <v>0.233333333333333</v>
      </c>
      <c r="T12" s="17">
        <v>0.44761904761904803</v>
      </c>
      <c r="U12" s="17">
        <v>0.441176470588235</v>
      </c>
      <c r="V12" s="17">
        <v>0.39682539682539703</v>
      </c>
      <c r="W12" s="17">
        <v>0.40677966101694901</v>
      </c>
      <c r="X12" s="17">
        <v>0.468354430379747</v>
      </c>
      <c r="Y12" s="17">
        <v>0.25714285714285701</v>
      </c>
      <c r="Z12" s="17">
        <v>0.32558139534883701</v>
      </c>
      <c r="AA12" s="17">
        <v>0.44444444444444398</v>
      </c>
      <c r="AB12" s="17"/>
      <c r="AC12" s="17">
        <v>0.39674257400032997</v>
      </c>
      <c r="AD12" s="17">
        <v>0.390910481895406</v>
      </c>
      <c r="AE12" s="17">
        <v>0.33019942744144398</v>
      </c>
      <c r="AF12" s="17"/>
      <c r="AG12" s="17">
        <v>0.41377694730380898</v>
      </c>
      <c r="AH12" s="17">
        <v>0.37167949379406101</v>
      </c>
      <c r="AI12" s="17">
        <v>0.28192431399372903</v>
      </c>
      <c r="AJ12" s="17">
        <v>0.18469483005198201</v>
      </c>
      <c r="AK12" s="17">
        <v>0.41583584885512698</v>
      </c>
      <c r="AL12" s="17"/>
      <c r="AM12" s="17">
        <v>0.24662980874433199</v>
      </c>
      <c r="AN12" s="17">
        <v>0.38499223137474198</v>
      </c>
      <c r="AO12" s="17">
        <v>0.39141337121048703</v>
      </c>
      <c r="AP12" s="17">
        <v>0.39261280083386102</v>
      </c>
      <c r="AQ12" s="17">
        <v>0.39013869999233097</v>
      </c>
      <c r="AR12" s="17"/>
      <c r="AS12" s="17">
        <v>0.41794138325166003</v>
      </c>
      <c r="AT12" s="17">
        <v>0.34799048034826602</v>
      </c>
      <c r="AU12" s="17">
        <v>0.46027980449996098</v>
      </c>
      <c r="AV12" s="17">
        <v>0.28490510418693299</v>
      </c>
      <c r="AW12" s="17"/>
      <c r="AX12" s="17">
        <v>0.38468422719902701</v>
      </c>
      <c r="AY12" s="17"/>
      <c r="AZ12" s="17">
        <v>0.35165123328007403</v>
      </c>
      <c r="BA12" s="17">
        <v>0.32823111591533</v>
      </c>
      <c r="BB12" s="17">
        <v>0.46084784669732398</v>
      </c>
      <c r="BC12" s="17"/>
      <c r="BD12" s="17">
        <v>0.43241724762481398</v>
      </c>
      <c r="BE12" s="17">
        <v>0.30894265196193099</v>
      </c>
    </row>
    <row r="13" spans="2:57" x14ac:dyDescent="0.35">
      <c r="B13" s="18" t="s">
        <v>393</v>
      </c>
      <c r="C13" s="17">
        <v>0.14864695589092899</v>
      </c>
      <c r="D13" s="17">
        <v>0.13110464309850201</v>
      </c>
      <c r="E13" s="17">
        <v>0.159662620153528</v>
      </c>
      <c r="F13" s="17"/>
      <c r="G13" s="17">
        <v>0.194491269520739</v>
      </c>
      <c r="H13" s="17">
        <v>0.13149091047011299</v>
      </c>
      <c r="I13" s="17">
        <v>0.17080538857831701</v>
      </c>
      <c r="J13" s="17">
        <v>0.14600808570623799</v>
      </c>
      <c r="K13" s="17">
        <v>0.128886633274265</v>
      </c>
      <c r="L13" s="17">
        <v>0.103324094108467</v>
      </c>
      <c r="M13" s="17"/>
      <c r="N13" s="17">
        <v>0.15424317134215701</v>
      </c>
      <c r="O13" s="17">
        <v>0.14464085741016</v>
      </c>
      <c r="P13" s="17">
        <v>0.13111168206724699</v>
      </c>
      <c r="Q13" s="17">
        <v>0.16595474475253</v>
      </c>
      <c r="R13" s="17"/>
      <c r="S13" s="17">
        <v>0.15833333333333299</v>
      </c>
      <c r="T13" s="17">
        <v>0.12380952380952399</v>
      </c>
      <c r="U13" s="17">
        <v>0.17647058823529399</v>
      </c>
      <c r="V13" s="17">
        <v>0.17460317460317501</v>
      </c>
      <c r="W13" s="17">
        <v>0.20338983050847501</v>
      </c>
      <c r="X13" s="17">
        <v>8.8607594936708806E-2</v>
      </c>
      <c r="Y13" s="17">
        <v>0.14285714285714299</v>
      </c>
      <c r="Z13" s="17">
        <v>0.13953488372093001</v>
      </c>
      <c r="AA13" s="17">
        <v>0.14444444444444399</v>
      </c>
      <c r="AB13" s="17"/>
      <c r="AC13" s="17">
        <v>0.13161189822066199</v>
      </c>
      <c r="AD13" s="17">
        <v>0.13773065618552499</v>
      </c>
      <c r="AE13" s="17">
        <v>0.20192250920243299</v>
      </c>
      <c r="AF13" s="17"/>
      <c r="AG13" s="17">
        <v>9.2708558932787302E-2</v>
      </c>
      <c r="AH13" s="17">
        <v>0.156731296084933</v>
      </c>
      <c r="AI13" s="17">
        <v>0.21141036656305401</v>
      </c>
      <c r="AJ13" s="17">
        <v>0.21919825984191299</v>
      </c>
      <c r="AK13" s="17">
        <v>0.16118056706610001</v>
      </c>
      <c r="AL13" s="17"/>
      <c r="AM13" s="17">
        <v>0.138788121301953</v>
      </c>
      <c r="AN13" s="17">
        <v>0.15189624367798399</v>
      </c>
      <c r="AO13" s="17">
        <v>0.132783866308751</v>
      </c>
      <c r="AP13" s="17">
        <v>0.17925007104134</v>
      </c>
      <c r="AQ13" s="17">
        <v>0.22257229835275899</v>
      </c>
      <c r="AR13" s="17"/>
      <c r="AS13" s="17">
        <v>0.12899869933513899</v>
      </c>
      <c r="AT13" s="17">
        <v>0.17013428052058599</v>
      </c>
      <c r="AU13" s="17">
        <v>0.16037706868506801</v>
      </c>
      <c r="AV13" s="17">
        <v>0.11606527358794</v>
      </c>
      <c r="AW13" s="17"/>
      <c r="AX13" s="17">
        <v>0.15492297599045399</v>
      </c>
      <c r="AY13" s="17"/>
      <c r="AZ13" s="17">
        <v>0.17067282837843001</v>
      </c>
      <c r="BA13" s="17">
        <v>0.136255602052097</v>
      </c>
      <c r="BB13" s="17">
        <v>0.146258527312702</v>
      </c>
      <c r="BC13" s="17"/>
      <c r="BD13" s="17">
        <v>0.131420769382185</v>
      </c>
      <c r="BE13" s="17">
        <v>0.15318571847911</v>
      </c>
    </row>
    <row r="14" spans="2:57" x14ac:dyDescent="0.35">
      <c r="B14" s="18" t="s">
        <v>81</v>
      </c>
      <c r="C14" s="19">
        <v>2.44840523637045E-2</v>
      </c>
      <c r="D14" s="19">
        <v>1.5518068753677399E-2</v>
      </c>
      <c r="E14" s="19">
        <v>2.9872124097002E-2</v>
      </c>
      <c r="F14" s="19"/>
      <c r="G14" s="19">
        <v>4.2861714904119899E-2</v>
      </c>
      <c r="H14" s="19">
        <v>1.12197880257663E-2</v>
      </c>
      <c r="I14" s="19">
        <v>1.60703073538658E-2</v>
      </c>
      <c r="J14" s="19">
        <v>1.6160404945051499E-2</v>
      </c>
      <c r="K14" s="19">
        <v>6.2100922059321703E-2</v>
      </c>
      <c r="L14" s="19">
        <v>2.6998914854810301E-2</v>
      </c>
      <c r="M14" s="19"/>
      <c r="N14" s="19">
        <v>1.39097465393934E-2</v>
      </c>
      <c r="O14" s="19">
        <v>4.0530159426833003E-2</v>
      </c>
      <c r="P14" s="19">
        <v>1.9334652860841298E-2</v>
      </c>
      <c r="Q14" s="19">
        <v>4.8161989360301603E-2</v>
      </c>
      <c r="R14" s="19"/>
      <c r="S14" s="19">
        <v>1.6666666666666701E-2</v>
      </c>
      <c r="T14" s="19">
        <v>9.5238095238095195E-3</v>
      </c>
      <c r="U14" s="19">
        <v>2.9411764705882401E-2</v>
      </c>
      <c r="V14" s="19">
        <v>1.58730158730159E-2</v>
      </c>
      <c r="W14" s="19">
        <v>3.3898305084745797E-2</v>
      </c>
      <c r="X14" s="19">
        <v>2.53164556962025E-2</v>
      </c>
      <c r="Y14" s="19">
        <v>4.2857142857142899E-2</v>
      </c>
      <c r="Z14" s="19">
        <v>0</v>
      </c>
      <c r="AA14" s="19">
        <v>4.4444444444444398E-2</v>
      </c>
      <c r="AB14" s="19"/>
      <c r="AC14" s="19">
        <v>4.1026425702928901E-2</v>
      </c>
      <c r="AD14" s="19">
        <v>1.7046190752605699E-2</v>
      </c>
      <c r="AE14" s="19">
        <v>0</v>
      </c>
      <c r="AF14" s="19"/>
      <c r="AG14" s="19">
        <v>3.0589379885269701E-2</v>
      </c>
      <c r="AH14" s="19">
        <v>1.7067190679295199E-2</v>
      </c>
      <c r="AI14" s="19">
        <v>0</v>
      </c>
      <c r="AJ14" s="19">
        <v>0</v>
      </c>
      <c r="AK14" s="19">
        <v>1.9491126536585399E-2</v>
      </c>
      <c r="AL14" s="19"/>
      <c r="AM14" s="19">
        <v>3.4196326913723499E-2</v>
      </c>
      <c r="AN14" s="19">
        <v>5.9232272783036499E-2</v>
      </c>
      <c r="AO14" s="19">
        <v>1.1459728832449299E-2</v>
      </c>
      <c r="AP14" s="19">
        <v>1.04658961824141E-2</v>
      </c>
      <c r="AQ14" s="19">
        <v>0</v>
      </c>
      <c r="AR14" s="19"/>
      <c r="AS14" s="19">
        <v>3.3426643582002397E-2</v>
      </c>
      <c r="AT14" s="19">
        <v>1.2031588117897601E-2</v>
      </c>
      <c r="AU14" s="19">
        <v>5.1395835963275703E-2</v>
      </c>
      <c r="AV14" s="19">
        <v>0</v>
      </c>
      <c r="AW14" s="19"/>
      <c r="AX14" s="19">
        <v>2.53903769317738E-2</v>
      </c>
      <c r="AY14" s="19"/>
      <c r="AZ14" s="19">
        <v>3.3087443760287903E-2</v>
      </c>
      <c r="BA14" s="19">
        <v>7.6406544730930398E-3</v>
      </c>
      <c r="BB14" s="19">
        <v>2.9103334467684601E-2</v>
      </c>
      <c r="BC14" s="19"/>
      <c r="BD14" s="19">
        <v>3.3038137132315903E-2</v>
      </c>
      <c r="BE14" s="19">
        <v>1.0168993350343301E-2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E19"/>
  <sheetViews>
    <sheetView showGridLines="0" topLeftCell="A6"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4.8934186878082597E-2</v>
      </c>
      <c r="D9" s="17">
        <v>6.5419322244918504E-2</v>
      </c>
      <c r="E9" s="17">
        <v>3.9469259960884698E-2</v>
      </c>
      <c r="F9" s="17"/>
      <c r="G9" s="17">
        <v>5.00666418999198E-2</v>
      </c>
      <c r="H9" s="17">
        <v>6.2378350461943503E-2</v>
      </c>
      <c r="I9" s="17">
        <v>6.94136780173015E-2</v>
      </c>
      <c r="J9" s="17">
        <v>3.3702381706202697E-2</v>
      </c>
      <c r="K9" s="17">
        <v>2.1032112855098602E-2</v>
      </c>
      <c r="L9" s="17">
        <v>0</v>
      </c>
      <c r="M9" s="17"/>
      <c r="N9" s="17">
        <v>3.3306800405376702E-2</v>
      </c>
      <c r="O9" s="17">
        <v>7.4233179185795903E-2</v>
      </c>
      <c r="P9" s="17">
        <v>7.7344969180217105E-2</v>
      </c>
      <c r="Q9" s="17">
        <v>2.7100741065394299E-2</v>
      </c>
      <c r="R9" s="17"/>
      <c r="S9" s="17">
        <v>5.83333333333333E-2</v>
      </c>
      <c r="T9" s="17">
        <v>3.8095238095238099E-2</v>
      </c>
      <c r="U9" s="17">
        <v>8.8235294117647106E-2</v>
      </c>
      <c r="V9" s="17">
        <v>1.58730158730159E-2</v>
      </c>
      <c r="W9" s="17">
        <v>3.3898305084745797E-2</v>
      </c>
      <c r="X9" s="17">
        <v>3.7974683544303799E-2</v>
      </c>
      <c r="Y9" s="17">
        <v>5.7142857142857099E-2</v>
      </c>
      <c r="Z9" s="17">
        <v>9.3023255813953501E-2</v>
      </c>
      <c r="AA9" s="17">
        <v>4.4444444444444398E-2</v>
      </c>
      <c r="AB9" s="17"/>
      <c r="AC9" s="17">
        <v>4.5937739874719802E-2</v>
      </c>
      <c r="AD9" s="17">
        <v>5.33950019249654E-2</v>
      </c>
      <c r="AE9" s="17">
        <v>2.30097205230652E-2</v>
      </c>
      <c r="AF9" s="17"/>
      <c r="AG9" s="17">
        <v>4.6690577561715199E-2</v>
      </c>
      <c r="AH9" s="17">
        <v>4.02510841098025E-2</v>
      </c>
      <c r="AI9" s="17">
        <v>7.8001722685614006E-2</v>
      </c>
      <c r="AJ9" s="17">
        <v>0.20363788954449299</v>
      </c>
      <c r="AK9" s="17">
        <v>6.0364213147524597E-2</v>
      </c>
      <c r="AL9" s="17"/>
      <c r="AM9" s="17">
        <v>3.1720706244778199E-2</v>
      </c>
      <c r="AN9" s="17">
        <v>2.34234276896816E-2</v>
      </c>
      <c r="AO9" s="17">
        <v>5.9303888966802998E-2</v>
      </c>
      <c r="AP9" s="17">
        <v>5.8717589760864199E-2</v>
      </c>
      <c r="AQ9" s="17">
        <v>8.8765601036517899E-2</v>
      </c>
      <c r="AR9" s="17"/>
      <c r="AS9" s="17">
        <v>5.1417031923480599E-2</v>
      </c>
      <c r="AT9" s="17">
        <v>6.7243975899662106E-2</v>
      </c>
      <c r="AU9" s="17">
        <v>5.1451628866584897E-3</v>
      </c>
      <c r="AV9" s="17">
        <v>6.3824303123108106E-2</v>
      </c>
      <c r="AW9" s="17"/>
      <c r="AX9" s="17">
        <v>5.1065620595343697E-2</v>
      </c>
      <c r="AY9" s="17"/>
      <c r="AZ9" s="17">
        <v>4.8574079922546601E-2</v>
      </c>
      <c r="BA9" s="17">
        <v>5.8755442879011702E-2</v>
      </c>
      <c r="BB9" s="17">
        <v>4.0185607673277099E-2</v>
      </c>
      <c r="BC9" s="17"/>
      <c r="BD9" s="17">
        <v>5.6982630087535499E-2</v>
      </c>
      <c r="BE9" s="17">
        <v>4.75388878880489E-2</v>
      </c>
    </row>
    <row r="10" spans="2:57" x14ac:dyDescent="0.35">
      <c r="B10" s="18" t="s">
        <v>523</v>
      </c>
      <c r="C10" s="17">
        <v>0.109485695791659</v>
      </c>
      <c r="D10" s="17">
        <v>0.16547789394460799</v>
      </c>
      <c r="E10" s="17">
        <v>7.70711274163835E-2</v>
      </c>
      <c r="F10" s="17"/>
      <c r="G10" s="17">
        <v>0.13292165068107301</v>
      </c>
      <c r="H10" s="17">
        <v>0.172794375496616</v>
      </c>
      <c r="I10" s="17">
        <v>0.117517335917093</v>
      </c>
      <c r="J10" s="17">
        <v>7.15647660662352E-2</v>
      </c>
      <c r="K10" s="17">
        <v>4.17230722170083E-2</v>
      </c>
      <c r="L10" s="17">
        <v>0</v>
      </c>
      <c r="M10" s="17"/>
      <c r="N10" s="17">
        <v>0.10923475359163901</v>
      </c>
      <c r="O10" s="17">
        <v>0.12588378812433601</v>
      </c>
      <c r="P10" s="17">
        <v>8.6113225280154401E-2</v>
      </c>
      <c r="Q10" s="17">
        <v>9.9500740739385807E-2</v>
      </c>
      <c r="R10" s="17"/>
      <c r="S10" s="17">
        <v>0.17499999999999999</v>
      </c>
      <c r="T10" s="17">
        <v>9.5238095238095205E-2</v>
      </c>
      <c r="U10" s="17">
        <v>8.8235294117647106E-2</v>
      </c>
      <c r="V10" s="17">
        <v>7.9365079365079402E-2</v>
      </c>
      <c r="W10" s="17">
        <v>5.0847457627118599E-2</v>
      </c>
      <c r="X10" s="17">
        <v>0.164556962025316</v>
      </c>
      <c r="Y10" s="17">
        <v>8.5714285714285701E-2</v>
      </c>
      <c r="Z10" s="17">
        <v>0.116279069767442</v>
      </c>
      <c r="AA10" s="17">
        <v>0.1</v>
      </c>
      <c r="AB10" s="17"/>
      <c r="AC10" s="17">
        <v>0.10174314849528</v>
      </c>
      <c r="AD10" s="17">
        <v>0.114714336045928</v>
      </c>
      <c r="AE10" s="17">
        <v>7.5659979686582807E-2</v>
      </c>
      <c r="AF10" s="17"/>
      <c r="AG10" s="17">
        <v>0.112374805312541</v>
      </c>
      <c r="AH10" s="17">
        <v>0.110296845698934</v>
      </c>
      <c r="AI10" s="17">
        <v>0.14330447227228499</v>
      </c>
      <c r="AJ10" s="17">
        <v>0</v>
      </c>
      <c r="AK10" s="17">
        <v>4.0510604900007803E-2</v>
      </c>
      <c r="AL10" s="17"/>
      <c r="AM10" s="17">
        <v>8.4566485347566403E-2</v>
      </c>
      <c r="AN10" s="17">
        <v>0.126431461357048</v>
      </c>
      <c r="AO10" s="17">
        <v>9.4739369543014706E-2</v>
      </c>
      <c r="AP10" s="17">
        <v>0.137754440073169</v>
      </c>
      <c r="AQ10" s="17">
        <v>8.1422461291404499E-2</v>
      </c>
      <c r="AR10" s="17"/>
      <c r="AS10" s="17">
        <v>9.5331931609597603E-2</v>
      </c>
      <c r="AT10" s="17">
        <v>0.132117294987106</v>
      </c>
      <c r="AU10" s="17">
        <v>5.0577102367348303E-2</v>
      </c>
      <c r="AV10" s="17">
        <v>0.164466948811998</v>
      </c>
      <c r="AW10" s="17"/>
      <c r="AX10" s="17">
        <v>0.116146708363913</v>
      </c>
      <c r="AY10" s="17"/>
      <c r="AZ10" s="17">
        <v>0.126347375203647</v>
      </c>
      <c r="BA10" s="17">
        <v>0.15752718057922899</v>
      </c>
      <c r="BB10" s="17">
        <v>3.8749584601073299E-2</v>
      </c>
      <c r="BC10" s="17"/>
      <c r="BD10" s="17">
        <v>0.101446358153457</v>
      </c>
      <c r="BE10" s="17">
        <v>0.14298417789777701</v>
      </c>
    </row>
    <row r="11" spans="2:57" ht="29" x14ac:dyDescent="0.35">
      <c r="B11" s="18" t="s">
        <v>524</v>
      </c>
      <c r="C11" s="17">
        <v>0.22116494475349599</v>
      </c>
      <c r="D11" s="17">
        <v>0.210897233672099</v>
      </c>
      <c r="E11" s="17">
        <v>0.22824334234860499</v>
      </c>
      <c r="F11" s="17"/>
      <c r="G11" s="17">
        <v>0.25361677079185502</v>
      </c>
      <c r="H11" s="17">
        <v>0.25932325103633502</v>
      </c>
      <c r="I11" s="17">
        <v>0.20947402144010299</v>
      </c>
      <c r="J11" s="17">
        <v>0.19940232332934699</v>
      </c>
      <c r="K11" s="17">
        <v>0.17809635756403699</v>
      </c>
      <c r="L11" s="17">
        <v>0.20360139464413199</v>
      </c>
      <c r="M11" s="17"/>
      <c r="N11" s="17">
        <v>0.23045974778082201</v>
      </c>
      <c r="O11" s="17">
        <v>0.16853749346514199</v>
      </c>
      <c r="P11" s="17">
        <v>0.23099616763265399</v>
      </c>
      <c r="Q11" s="17">
        <v>0.30797674508120298</v>
      </c>
      <c r="R11" s="17"/>
      <c r="S11" s="17">
        <v>0.266666666666667</v>
      </c>
      <c r="T11" s="17">
        <v>0.180952380952381</v>
      </c>
      <c r="U11" s="17">
        <v>0.17647058823529399</v>
      </c>
      <c r="V11" s="17">
        <v>0.28571428571428598</v>
      </c>
      <c r="W11" s="17">
        <v>0.25423728813559299</v>
      </c>
      <c r="X11" s="17">
        <v>0.177215189873418</v>
      </c>
      <c r="Y11" s="17">
        <v>0.28571428571428598</v>
      </c>
      <c r="Z11" s="17">
        <v>0.209302325581395</v>
      </c>
      <c r="AA11" s="17">
        <v>0.16666666666666699</v>
      </c>
      <c r="AB11" s="17"/>
      <c r="AC11" s="17">
        <v>0.23330560895614999</v>
      </c>
      <c r="AD11" s="17">
        <v>0.208755161509427</v>
      </c>
      <c r="AE11" s="17">
        <v>0.27873927761756601</v>
      </c>
      <c r="AF11" s="17"/>
      <c r="AG11" s="17">
        <v>0.24941769228226601</v>
      </c>
      <c r="AH11" s="17">
        <v>0.22159064395094299</v>
      </c>
      <c r="AI11" s="17">
        <v>0.23022176069380301</v>
      </c>
      <c r="AJ11" s="17">
        <v>0.18883113101711901</v>
      </c>
      <c r="AK11" s="17">
        <v>0.153199318188454</v>
      </c>
      <c r="AL11" s="17"/>
      <c r="AM11" s="17">
        <v>0.34663860549217201</v>
      </c>
      <c r="AN11" s="17">
        <v>0.22513711403324099</v>
      </c>
      <c r="AO11" s="17">
        <v>0.22444582585967299</v>
      </c>
      <c r="AP11" s="17">
        <v>0.18615110502638299</v>
      </c>
      <c r="AQ11" s="17">
        <v>0.18185069604074999</v>
      </c>
      <c r="AR11" s="17"/>
      <c r="AS11" s="17">
        <v>0.225531485899918</v>
      </c>
      <c r="AT11" s="17">
        <v>0.20522665278522401</v>
      </c>
      <c r="AU11" s="17">
        <v>0.21224978300464001</v>
      </c>
      <c r="AV11" s="17">
        <v>0.26331014994013802</v>
      </c>
      <c r="AW11" s="17"/>
      <c r="AX11" s="17">
        <v>0.21322879511440901</v>
      </c>
      <c r="AY11" s="17"/>
      <c r="AZ11" s="17">
        <v>0.214406102662551</v>
      </c>
      <c r="BA11" s="17">
        <v>0.26033073024022302</v>
      </c>
      <c r="BB11" s="17">
        <v>0.180861407370037</v>
      </c>
      <c r="BC11" s="17"/>
      <c r="BD11" s="17">
        <v>0.20686858428837801</v>
      </c>
      <c r="BE11" s="17">
        <v>0.252996783763761</v>
      </c>
    </row>
    <row r="12" spans="2:57" x14ac:dyDescent="0.35">
      <c r="B12" s="18" t="s">
        <v>525</v>
      </c>
      <c r="C12" s="17">
        <v>0.356578458791455</v>
      </c>
      <c r="D12" s="17">
        <v>0.31064878800534701</v>
      </c>
      <c r="E12" s="17">
        <v>0.38526657488530103</v>
      </c>
      <c r="F12" s="17"/>
      <c r="G12" s="17">
        <v>0.20938697530506201</v>
      </c>
      <c r="H12" s="17">
        <v>0.30582264748482602</v>
      </c>
      <c r="I12" s="17">
        <v>0.37961019870371199</v>
      </c>
      <c r="J12" s="17">
        <v>0.38897300849055799</v>
      </c>
      <c r="K12" s="17">
        <v>0.41384508103395001</v>
      </c>
      <c r="L12" s="17">
        <v>0.528002425205369</v>
      </c>
      <c r="M12" s="17"/>
      <c r="N12" s="17">
        <v>0.35043779747885601</v>
      </c>
      <c r="O12" s="17">
        <v>0.36879071044821399</v>
      </c>
      <c r="P12" s="17">
        <v>0.369685987997803</v>
      </c>
      <c r="Q12" s="17">
        <v>0.31898534777097698</v>
      </c>
      <c r="R12" s="17"/>
      <c r="S12" s="17">
        <v>0.29166666666666702</v>
      </c>
      <c r="T12" s="17">
        <v>0.48571428571428599</v>
      </c>
      <c r="U12" s="17">
        <v>0.26470588235294101</v>
      </c>
      <c r="V12" s="17">
        <v>0.365079365079365</v>
      </c>
      <c r="W12" s="17">
        <v>0.305084745762712</v>
      </c>
      <c r="X12" s="17">
        <v>0.40506329113924</v>
      </c>
      <c r="Y12" s="17">
        <v>0.314285714285714</v>
      </c>
      <c r="Z12" s="17">
        <v>0.232558139534884</v>
      </c>
      <c r="AA12" s="17">
        <v>0.41111111111111098</v>
      </c>
      <c r="AB12" s="17"/>
      <c r="AC12" s="17">
        <v>0.368980275426185</v>
      </c>
      <c r="AD12" s="17">
        <v>0.36122005351635</v>
      </c>
      <c r="AE12" s="17">
        <v>0.358136804092684</v>
      </c>
      <c r="AF12" s="17"/>
      <c r="AG12" s="17">
        <v>0.37143303046604997</v>
      </c>
      <c r="AH12" s="17">
        <v>0.36356350878375998</v>
      </c>
      <c r="AI12" s="17">
        <v>0.32318630258584802</v>
      </c>
      <c r="AJ12" s="17">
        <v>0.18469483005198201</v>
      </c>
      <c r="AK12" s="17">
        <v>0.44308850069609901</v>
      </c>
      <c r="AL12" s="17"/>
      <c r="AM12" s="17">
        <v>0.27267468563792402</v>
      </c>
      <c r="AN12" s="17">
        <v>0.31519636998731798</v>
      </c>
      <c r="AO12" s="17">
        <v>0.38554670402823998</v>
      </c>
      <c r="AP12" s="17">
        <v>0.336545398147786</v>
      </c>
      <c r="AQ12" s="17">
        <v>0.38610717228913199</v>
      </c>
      <c r="AR12" s="17"/>
      <c r="AS12" s="17">
        <v>0.39741615318177198</v>
      </c>
      <c r="AT12" s="17">
        <v>0.33572189390948998</v>
      </c>
      <c r="AU12" s="17">
        <v>0.35522558672544202</v>
      </c>
      <c r="AV12" s="17">
        <v>0.33634790789768099</v>
      </c>
      <c r="AW12" s="17"/>
      <c r="AX12" s="17">
        <v>0.347996271172203</v>
      </c>
      <c r="AY12" s="17"/>
      <c r="AZ12" s="17">
        <v>0.336061567489294</v>
      </c>
      <c r="BA12" s="17">
        <v>0.31923405039337799</v>
      </c>
      <c r="BB12" s="17">
        <v>0.43398647757380099</v>
      </c>
      <c r="BC12" s="17"/>
      <c r="BD12" s="17">
        <v>0.38313786385721799</v>
      </c>
      <c r="BE12" s="17">
        <v>0.33178210790087997</v>
      </c>
    </row>
    <row r="13" spans="2:57" x14ac:dyDescent="0.35">
      <c r="B13" s="18" t="s">
        <v>393</v>
      </c>
      <c r="C13" s="17">
        <v>0.24243783001026101</v>
      </c>
      <c r="D13" s="17">
        <v>0.228214517252773</v>
      </c>
      <c r="E13" s="17">
        <v>0.24724067436550801</v>
      </c>
      <c r="F13" s="17"/>
      <c r="G13" s="17">
        <v>0.32551303504396201</v>
      </c>
      <c r="H13" s="17">
        <v>0.18370621423418701</v>
      </c>
      <c r="I13" s="17">
        <v>0.21330122214280101</v>
      </c>
      <c r="J13" s="17">
        <v>0.29019711546260502</v>
      </c>
      <c r="K13" s="17">
        <v>0.30356324643823801</v>
      </c>
      <c r="L13" s="17">
        <v>0.21690987740411699</v>
      </c>
      <c r="M13" s="17"/>
      <c r="N13" s="17">
        <v>0.260067236929375</v>
      </c>
      <c r="O13" s="17">
        <v>0.22806550278877599</v>
      </c>
      <c r="P13" s="17">
        <v>0.226557044668351</v>
      </c>
      <c r="Q13" s="17">
        <v>0.21337947745008601</v>
      </c>
      <c r="R13" s="17"/>
      <c r="S13" s="17">
        <v>0.17499999999999999</v>
      </c>
      <c r="T13" s="17">
        <v>0.19047619047618999</v>
      </c>
      <c r="U13" s="17">
        <v>0.35294117647058798</v>
      </c>
      <c r="V13" s="17">
        <v>0.238095238095238</v>
      </c>
      <c r="W13" s="17">
        <v>0.338983050847458</v>
      </c>
      <c r="X13" s="17">
        <v>0.189873417721519</v>
      </c>
      <c r="Y13" s="17">
        <v>0.24285714285714299</v>
      </c>
      <c r="Z13" s="17">
        <v>0.34883720930232598</v>
      </c>
      <c r="AA13" s="17">
        <v>0.24444444444444399</v>
      </c>
      <c r="AB13" s="17"/>
      <c r="AC13" s="17">
        <v>0.209099994114747</v>
      </c>
      <c r="AD13" s="17">
        <v>0.25307326765021199</v>
      </c>
      <c r="AE13" s="17">
        <v>0.25245924194234698</v>
      </c>
      <c r="AF13" s="17"/>
      <c r="AG13" s="17">
        <v>0.19901836040815199</v>
      </c>
      <c r="AH13" s="17">
        <v>0.24730108381854099</v>
      </c>
      <c r="AI13" s="17">
        <v>0.225285741762449</v>
      </c>
      <c r="AJ13" s="17">
        <v>0.21919825984191299</v>
      </c>
      <c r="AK13" s="17">
        <v>0.28334623653132901</v>
      </c>
      <c r="AL13" s="17"/>
      <c r="AM13" s="17">
        <v>0.24730135382069701</v>
      </c>
      <c r="AN13" s="17">
        <v>0.26664134166642101</v>
      </c>
      <c r="AO13" s="17">
        <v>0.21376867828447699</v>
      </c>
      <c r="AP13" s="17">
        <v>0.27585378466113802</v>
      </c>
      <c r="AQ13" s="17">
        <v>0.26185406934219602</v>
      </c>
      <c r="AR13" s="17"/>
      <c r="AS13" s="17">
        <v>0.186603274274625</v>
      </c>
      <c r="AT13" s="17">
        <v>0.25166418245400501</v>
      </c>
      <c r="AU13" s="17">
        <v>0.351532444958923</v>
      </c>
      <c r="AV13" s="17">
        <v>0.16359003307206199</v>
      </c>
      <c r="AW13" s="17"/>
      <c r="AX13" s="17">
        <v>0.25174242263818603</v>
      </c>
      <c r="AY13" s="17"/>
      <c r="AZ13" s="17">
        <v>0.25081335540282901</v>
      </c>
      <c r="BA13" s="17">
        <v>0.200256594457981</v>
      </c>
      <c r="BB13" s="17">
        <v>0.27312253914287199</v>
      </c>
      <c r="BC13" s="17"/>
      <c r="BD13" s="17">
        <v>0.22864119552178799</v>
      </c>
      <c r="BE13" s="17">
        <v>0.20869283004918701</v>
      </c>
    </row>
    <row r="14" spans="2:57" x14ac:dyDescent="0.35">
      <c r="B14" s="18" t="s">
        <v>81</v>
      </c>
      <c r="C14" s="19">
        <v>2.1398883775046399E-2</v>
      </c>
      <c r="D14" s="19">
        <v>1.9342244880254801E-2</v>
      </c>
      <c r="E14" s="19">
        <v>2.2709021023317202E-2</v>
      </c>
      <c r="F14" s="19"/>
      <c r="G14" s="19">
        <v>2.8494926278128701E-2</v>
      </c>
      <c r="H14" s="19">
        <v>1.5975161286092499E-2</v>
      </c>
      <c r="I14" s="19">
        <v>1.06835437789896E-2</v>
      </c>
      <c r="J14" s="19">
        <v>1.6160404945051499E-2</v>
      </c>
      <c r="K14" s="19">
        <v>4.1740129891667803E-2</v>
      </c>
      <c r="L14" s="19">
        <v>5.1486302746382398E-2</v>
      </c>
      <c r="M14" s="19"/>
      <c r="N14" s="19">
        <v>1.64936638139302E-2</v>
      </c>
      <c r="O14" s="19">
        <v>3.4489325987735797E-2</v>
      </c>
      <c r="P14" s="19">
        <v>9.3026052408202407E-3</v>
      </c>
      <c r="Q14" s="19">
        <v>3.3056947892953402E-2</v>
      </c>
      <c r="R14" s="19"/>
      <c r="S14" s="19">
        <v>3.3333333333333298E-2</v>
      </c>
      <c r="T14" s="19">
        <v>9.5238095238095195E-3</v>
      </c>
      <c r="U14" s="19">
        <v>2.9411764705882401E-2</v>
      </c>
      <c r="V14" s="19">
        <v>1.58730158730159E-2</v>
      </c>
      <c r="W14" s="19">
        <v>1.6949152542372899E-2</v>
      </c>
      <c r="X14" s="19">
        <v>2.53164556962025E-2</v>
      </c>
      <c r="Y14" s="19">
        <v>1.4285714285714299E-2</v>
      </c>
      <c r="Z14" s="19">
        <v>0</v>
      </c>
      <c r="AA14" s="19">
        <v>3.3333333333333298E-2</v>
      </c>
      <c r="AB14" s="19"/>
      <c r="AC14" s="19">
        <v>4.0933233132917801E-2</v>
      </c>
      <c r="AD14" s="19">
        <v>8.8421793531182694E-3</v>
      </c>
      <c r="AE14" s="19">
        <v>1.19949761377556E-2</v>
      </c>
      <c r="AF14" s="19"/>
      <c r="AG14" s="19">
        <v>2.1065533969276001E-2</v>
      </c>
      <c r="AH14" s="19">
        <v>1.6996833638019598E-2</v>
      </c>
      <c r="AI14" s="19">
        <v>0</v>
      </c>
      <c r="AJ14" s="19">
        <v>0.20363788954449299</v>
      </c>
      <c r="AK14" s="19">
        <v>1.9491126536585399E-2</v>
      </c>
      <c r="AL14" s="19"/>
      <c r="AM14" s="19">
        <v>1.7098163456861701E-2</v>
      </c>
      <c r="AN14" s="19">
        <v>4.3170285266290201E-2</v>
      </c>
      <c r="AO14" s="19">
        <v>2.2195533317793E-2</v>
      </c>
      <c r="AP14" s="19">
        <v>4.97768233066034E-3</v>
      </c>
      <c r="AQ14" s="19">
        <v>0</v>
      </c>
      <c r="AR14" s="19"/>
      <c r="AS14" s="19">
        <v>4.3700123110606101E-2</v>
      </c>
      <c r="AT14" s="19">
        <v>8.0259999645130795E-3</v>
      </c>
      <c r="AU14" s="19">
        <v>2.52699200569887E-2</v>
      </c>
      <c r="AV14" s="19">
        <v>8.4606571550128896E-3</v>
      </c>
      <c r="AW14" s="19"/>
      <c r="AX14" s="19">
        <v>1.98201821159441E-2</v>
      </c>
      <c r="AY14" s="19"/>
      <c r="AZ14" s="19">
        <v>2.3797519319132002E-2</v>
      </c>
      <c r="BA14" s="19">
        <v>3.8960014501777901E-3</v>
      </c>
      <c r="BB14" s="19">
        <v>3.3094383638939601E-2</v>
      </c>
      <c r="BC14" s="19"/>
      <c r="BD14" s="19">
        <v>2.2923368091623798E-2</v>
      </c>
      <c r="BE14" s="19">
        <v>1.60052125003462E-2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E19"/>
  <sheetViews>
    <sheetView showGridLines="0" topLeftCell="A7" workbookViewId="0">
      <pane xSplit="2" topLeftCell="W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5.7338577970294798E-2</v>
      </c>
      <c r="D9" s="17">
        <v>7.6187232563075899E-2</v>
      </c>
      <c r="E9" s="17">
        <v>4.6523167298500701E-2</v>
      </c>
      <c r="F9" s="17"/>
      <c r="G9" s="17">
        <v>6.5230301372607394E-2</v>
      </c>
      <c r="H9" s="17">
        <v>7.3371733685405296E-2</v>
      </c>
      <c r="I9" s="17">
        <v>7.8660152451790893E-2</v>
      </c>
      <c r="J9" s="17">
        <v>5.1290379231832502E-2</v>
      </c>
      <c r="K9" s="17">
        <v>9.9787396757767301E-3</v>
      </c>
      <c r="L9" s="17">
        <v>0</v>
      </c>
      <c r="M9" s="17"/>
      <c r="N9" s="17">
        <v>5.1873155917708198E-2</v>
      </c>
      <c r="O9" s="17">
        <v>5.79984393182221E-2</v>
      </c>
      <c r="P9" s="17">
        <v>7.1344653894206397E-2</v>
      </c>
      <c r="Q9" s="17">
        <v>5.5776295676492803E-2</v>
      </c>
      <c r="R9" s="17"/>
      <c r="S9" s="17">
        <v>0.05</v>
      </c>
      <c r="T9" s="17">
        <v>5.7142857142857099E-2</v>
      </c>
      <c r="U9" s="17">
        <v>8.8235294117647106E-2</v>
      </c>
      <c r="V9" s="17">
        <v>6.3492063492063502E-2</v>
      </c>
      <c r="W9" s="17">
        <v>1.6949152542372899E-2</v>
      </c>
      <c r="X9" s="17">
        <v>8.8607594936708806E-2</v>
      </c>
      <c r="Y9" s="17">
        <v>4.2857142857142899E-2</v>
      </c>
      <c r="Z9" s="17">
        <v>6.9767441860465101E-2</v>
      </c>
      <c r="AA9" s="17">
        <v>4.4444444444444398E-2</v>
      </c>
      <c r="AB9" s="17"/>
      <c r="AC9" s="17">
        <v>3.7617950867460399E-2</v>
      </c>
      <c r="AD9" s="17">
        <v>6.8267832171186996E-2</v>
      </c>
      <c r="AE9" s="17">
        <v>5.0849450996676003E-2</v>
      </c>
      <c r="AF9" s="17"/>
      <c r="AG9" s="17">
        <v>5.4936835833643997E-2</v>
      </c>
      <c r="AH9" s="17">
        <v>5.7899412296694201E-2</v>
      </c>
      <c r="AI9" s="17">
        <v>1.57290795633106E-2</v>
      </c>
      <c r="AJ9" s="17">
        <v>0.20363788954449299</v>
      </c>
      <c r="AK9" s="17">
        <v>0.102480957590252</v>
      </c>
      <c r="AL9" s="17"/>
      <c r="AM9" s="17">
        <v>4.5025909012168297E-2</v>
      </c>
      <c r="AN9" s="17">
        <v>5.00043401048774E-2</v>
      </c>
      <c r="AO9" s="17">
        <v>6.1363017291873302E-2</v>
      </c>
      <c r="AP9" s="17">
        <v>7.7077007148355997E-2</v>
      </c>
      <c r="AQ9" s="17">
        <v>4.2115066185209202E-2</v>
      </c>
      <c r="AR9" s="17"/>
      <c r="AS9" s="17">
        <v>4.23352294020235E-2</v>
      </c>
      <c r="AT9" s="17">
        <v>6.7103425572284006E-2</v>
      </c>
      <c r="AU9" s="17">
        <v>2.6393919313201501E-2</v>
      </c>
      <c r="AV9" s="17">
        <v>0.10427062636645</v>
      </c>
      <c r="AW9" s="17"/>
      <c r="AX9" s="17">
        <v>5.8345054852163701E-2</v>
      </c>
      <c r="AY9" s="17"/>
      <c r="AZ9" s="17">
        <v>7.0357288113797503E-2</v>
      </c>
      <c r="BA9" s="17">
        <v>4.35949352608858E-2</v>
      </c>
      <c r="BB9" s="17">
        <v>6.4883826430083405E-2</v>
      </c>
      <c r="BC9" s="17"/>
      <c r="BD9" s="17">
        <v>6.1053909098299698E-2</v>
      </c>
      <c r="BE9" s="17">
        <v>6.2246648478596303E-2</v>
      </c>
    </row>
    <row r="10" spans="2:57" x14ac:dyDescent="0.35">
      <c r="B10" s="18" t="s">
        <v>523</v>
      </c>
      <c r="C10" s="17">
        <v>0.130884997283153</v>
      </c>
      <c r="D10" s="17">
        <v>0.18392276105564301</v>
      </c>
      <c r="E10" s="17">
        <v>9.7837501018689405E-2</v>
      </c>
      <c r="F10" s="17"/>
      <c r="G10" s="17">
        <v>0.152370152448875</v>
      </c>
      <c r="H10" s="17">
        <v>0.198000669673151</v>
      </c>
      <c r="I10" s="17">
        <v>0.15432671460893299</v>
      </c>
      <c r="J10" s="17">
        <v>8.9002354522947497E-2</v>
      </c>
      <c r="K10" s="17">
        <v>3.3484215356495199E-2</v>
      </c>
      <c r="L10" s="17">
        <v>2.10267373666451E-2</v>
      </c>
      <c r="M10" s="17"/>
      <c r="N10" s="17">
        <v>9.5797580062540799E-2</v>
      </c>
      <c r="O10" s="17">
        <v>0.157997530816402</v>
      </c>
      <c r="P10" s="17">
        <v>0.22145076209770301</v>
      </c>
      <c r="Q10" s="17">
        <v>0.11955168916153699</v>
      </c>
      <c r="R10" s="17"/>
      <c r="S10" s="17">
        <v>0.21666666666666701</v>
      </c>
      <c r="T10" s="17">
        <v>0.133333333333333</v>
      </c>
      <c r="U10" s="17">
        <v>2.9411764705882401E-2</v>
      </c>
      <c r="V10" s="17">
        <v>0.158730158730159</v>
      </c>
      <c r="W10" s="17">
        <v>0.11864406779661001</v>
      </c>
      <c r="X10" s="17">
        <v>0.10126582278481</v>
      </c>
      <c r="Y10" s="17">
        <v>0.114285714285714</v>
      </c>
      <c r="Z10" s="17">
        <v>0.13953488372093001</v>
      </c>
      <c r="AA10" s="17">
        <v>0.122222222222222</v>
      </c>
      <c r="AB10" s="17"/>
      <c r="AC10" s="17">
        <v>0.138101325294995</v>
      </c>
      <c r="AD10" s="17">
        <v>0.117110856706826</v>
      </c>
      <c r="AE10" s="17">
        <v>0.13528732108616201</v>
      </c>
      <c r="AF10" s="17"/>
      <c r="AG10" s="17">
        <v>0.14384725309521901</v>
      </c>
      <c r="AH10" s="17">
        <v>0.124650245982125</v>
      </c>
      <c r="AI10" s="17">
        <v>0.16737659977571101</v>
      </c>
      <c r="AJ10" s="17">
        <v>0</v>
      </c>
      <c r="AK10" s="17">
        <v>6.4071001323721094E-2</v>
      </c>
      <c r="AL10" s="17"/>
      <c r="AM10" s="17">
        <v>0.116910193642063</v>
      </c>
      <c r="AN10" s="17">
        <v>0.133422563581204</v>
      </c>
      <c r="AO10" s="17">
        <v>0.121416505033731</v>
      </c>
      <c r="AP10" s="17">
        <v>0.129739750822945</v>
      </c>
      <c r="AQ10" s="17">
        <v>0.171411918952108</v>
      </c>
      <c r="AR10" s="17"/>
      <c r="AS10" s="17">
        <v>0.11734592388597299</v>
      </c>
      <c r="AT10" s="17">
        <v>0.13809559702268201</v>
      </c>
      <c r="AU10" s="17">
        <v>8.0131188512236898E-2</v>
      </c>
      <c r="AV10" s="17">
        <v>0.20920053835456401</v>
      </c>
      <c r="AW10" s="17"/>
      <c r="AX10" s="17">
        <v>0.12178728874398501</v>
      </c>
      <c r="AY10" s="17"/>
      <c r="AZ10" s="17">
        <v>0.12768729986779701</v>
      </c>
      <c r="BA10" s="17">
        <v>0.20970322901871999</v>
      </c>
      <c r="BB10" s="17">
        <v>4.3696028008695202E-2</v>
      </c>
      <c r="BC10" s="17"/>
      <c r="BD10" s="17">
        <v>0.12615714882502699</v>
      </c>
      <c r="BE10" s="17">
        <v>0.15017082682412899</v>
      </c>
    </row>
    <row r="11" spans="2:57" ht="29" x14ac:dyDescent="0.35">
      <c r="B11" s="18" t="s">
        <v>524</v>
      </c>
      <c r="C11" s="17">
        <v>0.40741051544044399</v>
      </c>
      <c r="D11" s="17">
        <v>0.34814932958519001</v>
      </c>
      <c r="E11" s="17">
        <v>0.44194716109868498</v>
      </c>
      <c r="F11" s="17"/>
      <c r="G11" s="17">
        <v>0.29952005897544298</v>
      </c>
      <c r="H11" s="17">
        <v>0.41521561817293101</v>
      </c>
      <c r="I11" s="17">
        <v>0.33980782877509003</v>
      </c>
      <c r="J11" s="17">
        <v>0.41503477869949501</v>
      </c>
      <c r="K11" s="17">
        <v>0.54647995879980105</v>
      </c>
      <c r="L11" s="17">
        <v>0.50915711548506304</v>
      </c>
      <c r="M11" s="17"/>
      <c r="N11" s="17">
        <v>0.407210810254727</v>
      </c>
      <c r="O11" s="17">
        <v>0.38718832967133798</v>
      </c>
      <c r="P11" s="17">
        <v>0.40110607068932302</v>
      </c>
      <c r="Q11" s="17">
        <v>0.46808570387647602</v>
      </c>
      <c r="R11" s="17"/>
      <c r="S11" s="17">
        <v>0.391666666666667</v>
      </c>
      <c r="T11" s="17">
        <v>0.4</v>
      </c>
      <c r="U11" s="17">
        <v>0.41176470588235298</v>
      </c>
      <c r="V11" s="17">
        <v>0.38095238095238099</v>
      </c>
      <c r="W11" s="17">
        <v>0.338983050847458</v>
      </c>
      <c r="X11" s="17">
        <v>0.379746835443038</v>
      </c>
      <c r="Y11" s="17">
        <v>0.48571428571428599</v>
      </c>
      <c r="Z11" s="17">
        <v>0.48837209302325602</v>
      </c>
      <c r="AA11" s="17">
        <v>0.43333333333333302</v>
      </c>
      <c r="AB11" s="17"/>
      <c r="AC11" s="17">
        <v>0.46986827158157701</v>
      </c>
      <c r="AD11" s="17">
        <v>0.38113698637988602</v>
      </c>
      <c r="AE11" s="17">
        <v>0.41745291875831497</v>
      </c>
      <c r="AF11" s="17"/>
      <c r="AG11" s="17">
        <v>0.47126522931400899</v>
      </c>
      <c r="AH11" s="17">
        <v>0.399899284359716</v>
      </c>
      <c r="AI11" s="17">
        <v>0.34274974134125802</v>
      </c>
      <c r="AJ11" s="17">
        <v>0.18883113101711901</v>
      </c>
      <c r="AK11" s="17">
        <v>0.399624562008699</v>
      </c>
      <c r="AL11" s="17"/>
      <c r="AM11" s="17">
        <v>0.50512971491637104</v>
      </c>
      <c r="AN11" s="17">
        <v>0.45801476040114097</v>
      </c>
      <c r="AO11" s="17">
        <v>0.44325488972925497</v>
      </c>
      <c r="AP11" s="17">
        <v>0.30018675792203903</v>
      </c>
      <c r="AQ11" s="17">
        <v>0.18185069604074999</v>
      </c>
      <c r="AR11" s="17"/>
      <c r="AS11" s="17">
        <v>0.440742229477883</v>
      </c>
      <c r="AT11" s="17">
        <v>0.36636069349346001</v>
      </c>
      <c r="AU11" s="17">
        <v>0.50615804739971604</v>
      </c>
      <c r="AV11" s="17">
        <v>0.30586237517100401</v>
      </c>
      <c r="AW11" s="17"/>
      <c r="AX11" s="17">
        <v>0.41832082229177198</v>
      </c>
      <c r="AY11" s="17"/>
      <c r="AZ11" s="17">
        <v>0.41895923459663198</v>
      </c>
      <c r="BA11" s="17">
        <v>0.38003389147494099</v>
      </c>
      <c r="BB11" s="17">
        <v>0.42963349992746602</v>
      </c>
      <c r="BC11" s="17"/>
      <c r="BD11" s="17">
        <v>0.42475292000764697</v>
      </c>
      <c r="BE11" s="17">
        <v>0.39449252305946098</v>
      </c>
    </row>
    <row r="12" spans="2:57" x14ac:dyDescent="0.35">
      <c r="B12" s="18" t="s">
        <v>525</v>
      </c>
      <c r="C12" s="17">
        <v>0.29116574924916799</v>
      </c>
      <c r="D12" s="17">
        <v>0.273851970202939</v>
      </c>
      <c r="E12" s="17">
        <v>0.302717119064911</v>
      </c>
      <c r="F12" s="17"/>
      <c r="G12" s="17">
        <v>0.31940590252788897</v>
      </c>
      <c r="H12" s="17">
        <v>0.22697935530820701</v>
      </c>
      <c r="I12" s="17">
        <v>0.28394029147249999</v>
      </c>
      <c r="J12" s="17">
        <v>0.35478435191678198</v>
      </c>
      <c r="K12" s="17">
        <v>0.30557998533133102</v>
      </c>
      <c r="L12" s="17">
        <v>0.36205203215838599</v>
      </c>
      <c r="M12" s="17"/>
      <c r="N12" s="17">
        <v>0.31391408775631502</v>
      </c>
      <c r="O12" s="17">
        <v>0.303350781933656</v>
      </c>
      <c r="P12" s="17">
        <v>0.24073154489568199</v>
      </c>
      <c r="Q12" s="17">
        <v>0.20815274161736699</v>
      </c>
      <c r="R12" s="17"/>
      <c r="S12" s="17">
        <v>0.22500000000000001</v>
      </c>
      <c r="T12" s="17">
        <v>0.28571428571428598</v>
      </c>
      <c r="U12" s="17">
        <v>0.35294117647058798</v>
      </c>
      <c r="V12" s="17">
        <v>0.365079365079365</v>
      </c>
      <c r="W12" s="17">
        <v>0.322033898305085</v>
      </c>
      <c r="X12" s="17">
        <v>0.329113924050633</v>
      </c>
      <c r="Y12" s="17">
        <v>0.27142857142857102</v>
      </c>
      <c r="Z12" s="17">
        <v>0.162790697674419</v>
      </c>
      <c r="AA12" s="17">
        <v>0.27777777777777801</v>
      </c>
      <c r="AB12" s="17"/>
      <c r="AC12" s="17">
        <v>0.268740246254633</v>
      </c>
      <c r="AD12" s="17">
        <v>0.309511431252113</v>
      </c>
      <c r="AE12" s="17">
        <v>0.28336190725240401</v>
      </c>
      <c r="AF12" s="17"/>
      <c r="AG12" s="17">
        <v>0.26043403572200602</v>
      </c>
      <c r="AH12" s="17">
        <v>0.29680183374838798</v>
      </c>
      <c r="AI12" s="17">
        <v>0.37440731877618599</v>
      </c>
      <c r="AJ12" s="17">
        <v>0.18469483005198201</v>
      </c>
      <c r="AK12" s="17">
        <v>0.31349472211953999</v>
      </c>
      <c r="AL12" s="17"/>
      <c r="AM12" s="17">
        <v>0.24945345454933901</v>
      </c>
      <c r="AN12" s="17">
        <v>0.24171595211519201</v>
      </c>
      <c r="AO12" s="17">
        <v>0.29674032745746298</v>
      </c>
      <c r="AP12" s="17">
        <v>0.33615834509133302</v>
      </c>
      <c r="AQ12" s="17">
        <v>0.38939316021428799</v>
      </c>
      <c r="AR12" s="17"/>
      <c r="AS12" s="17">
        <v>0.30454895243982999</v>
      </c>
      <c r="AT12" s="17">
        <v>0.31412733853531999</v>
      </c>
      <c r="AU12" s="17">
        <v>0.23774380470077799</v>
      </c>
      <c r="AV12" s="17">
        <v>0.28994964400964002</v>
      </c>
      <c r="AW12" s="17"/>
      <c r="AX12" s="17">
        <v>0.29086013940133898</v>
      </c>
      <c r="AY12" s="17"/>
      <c r="AZ12" s="17">
        <v>0.25423788515569801</v>
      </c>
      <c r="BA12" s="17">
        <v>0.26820265777935198</v>
      </c>
      <c r="BB12" s="17">
        <v>0.35288990937280001</v>
      </c>
      <c r="BC12" s="17"/>
      <c r="BD12" s="17">
        <v>0.30321147767169299</v>
      </c>
      <c r="BE12" s="17">
        <v>0.26462588102923501</v>
      </c>
    </row>
    <row r="13" spans="2:57" x14ac:dyDescent="0.35">
      <c r="B13" s="18" t="s">
        <v>393</v>
      </c>
      <c r="C13" s="17">
        <v>8.0198218327193205E-2</v>
      </c>
      <c r="D13" s="17">
        <v>8.2451302850489294E-2</v>
      </c>
      <c r="E13" s="17">
        <v>7.9250248569263299E-2</v>
      </c>
      <c r="F13" s="17"/>
      <c r="G13" s="17">
        <v>0.107581526598655</v>
      </c>
      <c r="H13" s="17">
        <v>7.1129509258052795E-2</v>
      </c>
      <c r="I13" s="17">
        <v>0.116623757331055</v>
      </c>
      <c r="J13" s="17">
        <v>7.3727730683891296E-2</v>
      </c>
      <c r="K13" s="17">
        <v>4.1301545273729097E-2</v>
      </c>
      <c r="L13" s="17">
        <v>2.10267373666451E-2</v>
      </c>
      <c r="M13" s="17"/>
      <c r="N13" s="17">
        <v>9.45434584456738E-2</v>
      </c>
      <c r="O13" s="17">
        <v>5.8598040182702801E-2</v>
      </c>
      <c r="P13" s="17">
        <v>5.6064363182265403E-2</v>
      </c>
      <c r="Q13" s="17">
        <v>0.101826251242477</v>
      </c>
      <c r="R13" s="17"/>
      <c r="S13" s="17">
        <v>8.3333333333333301E-2</v>
      </c>
      <c r="T13" s="17">
        <v>0.104761904761905</v>
      </c>
      <c r="U13" s="17">
        <v>8.8235294117647106E-2</v>
      </c>
      <c r="V13" s="17">
        <v>0</v>
      </c>
      <c r="W13" s="17">
        <v>0.169491525423729</v>
      </c>
      <c r="X13" s="17">
        <v>7.5949367088607597E-2</v>
      </c>
      <c r="Y13" s="17">
        <v>5.7142857142857099E-2</v>
      </c>
      <c r="Z13" s="17">
        <v>0.116279069767442</v>
      </c>
      <c r="AA13" s="17">
        <v>5.5555555555555601E-2</v>
      </c>
      <c r="AB13" s="17"/>
      <c r="AC13" s="17">
        <v>3.5419052004733297E-2</v>
      </c>
      <c r="AD13" s="17">
        <v>0.101607589234002</v>
      </c>
      <c r="AE13" s="17">
        <v>9.9124437769392407E-2</v>
      </c>
      <c r="AF13" s="17"/>
      <c r="AG13" s="17">
        <v>4.7667534696156803E-2</v>
      </c>
      <c r="AH13" s="17">
        <v>9.0178714849142499E-2</v>
      </c>
      <c r="AI13" s="17">
        <v>9.9737260543533907E-2</v>
      </c>
      <c r="AJ13" s="17">
        <v>0.21919825984191299</v>
      </c>
      <c r="AK13" s="17">
        <v>5.9147834464514201E-2</v>
      </c>
      <c r="AL13" s="17"/>
      <c r="AM13" s="17">
        <v>5.0874927799531802E-2</v>
      </c>
      <c r="AN13" s="17">
        <v>6.5641104772922496E-2</v>
      </c>
      <c r="AO13" s="17">
        <v>4.6722234849232998E-2</v>
      </c>
      <c r="AP13" s="17">
        <v>0.134915878414964</v>
      </c>
      <c r="AQ13" s="17">
        <v>0.17592176350145</v>
      </c>
      <c r="AR13" s="17"/>
      <c r="AS13" s="17">
        <v>4.0141261709159499E-2</v>
      </c>
      <c r="AT13" s="17">
        <v>9.5484624197805804E-2</v>
      </c>
      <c r="AU13" s="17">
        <v>9.6658843807050004E-2</v>
      </c>
      <c r="AV13" s="17">
        <v>9.0716816098342604E-2</v>
      </c>
      <c r="AW13" s="17"/>
      <c r="AX13" s="17">
        <v>7.9749864785592706E-2</v>
      </c>
      <c r="AY13" s="17"/>
      <c r="AZ13" s="17">
        <v>8.5786201809428697E-2</v>
      </c>
      <c r="BA13" s="17">
        <v>8.7420280175038098E-2</v>
      </c>
      <c r="BB13" s="17">
        <v>6.5700252809656703E-2</v>
      </c>
      <c r="BC13" s="17"/>
      <c r="BD13" s="17">
        <v>4.8416317226585702E-2</v>
      </c>
      <c r="BE13" s="17">
        <v>0.112931367989484</v>
      </c>
    </row>
    <row r="14" spans="2:57" x14ac:dyDescent="0.35">
      <c r="B14" s="18" t="s">
        <v>81</v>
      </c>
      <c r="C14" s="19">
        <v>3.3001941729747103E-2</v>
      </c>
      <c r="D14" s="19">
        <v>3.5437403742662597E-2</v>
      </c>
      <c r="E14" s="19">
        <v>3.17248029499499E-2</v>
      </c>
      <c r="F14" s="19"/>
      <c r="G14" s="19">
        <v>5.5892058076530603E-2</v>
      </c>
      <c r="H14" s="19">
        <v>1.53031139022539E-2</v>
      </c>
      <c r="I14" s="19">
        <v>2.6641255360631499E-2</v>
      </c>
      <c r="J14" s="19">
        <v>1.6160404945051499E-2</v>
      </c>
      <c r="K14" s="19">
        <v>6.31755555628669E-2</v>
      </c>
      <c r="L14" s="19">
        <v>8.6737377623260906E-2</v>
      </c>
      <c r="M14" s="19"/>
      <c r="N14" s="19">
        <v>3.66609075630355E-2</v>
      </c>
      <c r="O14" s="19">
        <v>3.4866878077679402E-2</v>
      </c>
      <c r="P14" s="19">
        <v>9.3026052408202407E-3</v>
      </c>
      <c r="Q14" s="19">
        <v>4.66073184256506E-2</v>
      </c>
      <c r="R14" s="19"/>
      <c r="S14" s="19">
        <v>3.3333333333333298E-2</v>
      </c>
      <c r="T14" s="19">
        <v>1.9047619047619001E-2</v>
      </c>
      <c r="U14" s="19">
        <v>2.9411764705882401E-2</v>
      </c>
      <c r="V14" s="19">
        <v>3.17460317460318E-2</v>
      </c>
      <c r="W14" s="19">
        <v>3.3898305084745797E-2</v>
      </c>
      <c r="X14" s="19">
        <v>2.53164556962025E-2</v>
      </c>
      <c r="Y14" s="19">
        <v>2.8571428571428598E-2</v>
      </c>
      <c r="Z14" s="19">
        <v>2.32558139534884E-2</v>
      </c>
      <c r="AA14" s="19">
        <v>6.6666666666666693E-2</v>
      </c>
      <c r="AB14" s="19"/>
      <c r="AC14" s="19">
        <v>5.02531539966007E-2</v>
      </c>
      <c r="AD14" s="19">
        <v>2.23653042559857E-2</v>
      </c>
      <c r="AE14" s="19">
        <v>1.3923964137051799E-2</v>
      </c>
      <c r="AF14" s="19"/>
      <c r="AG14" s="19">
        <v>2.1849111338964299E-2</v>
      </c>
      <c r="AH14" s="19">
        <v>3.0570508763934901E-2</v>
      </c>
      <c r="AI14" s="19">
        <v>0</v>
      </c>
      <c r="AJ14" s="19">
        <v>0.20363788954449299</v>
      </c>
      <c r="AK14" s="19">
        <v>6.1180922493273698E-2</v>
      </c>
      <c r="AL14" s="19"/>
      <c r="AM14" s="19">
        <v>3.2605800080527103E-2</v>
      </c>
      <c r="AN14" s="19">
        <v>5.1201279024663399E-2</v>
      </c>
      <c r="AO14" s="19">
        <v>3.0503025638444401E-2</v>
      </c>
      <c r="AP14" s="19">
        <v>2.19222606003634E-2</v>
      </c>
      <c r="AQ14" s="19">
        <v>3.9307395106195298E-2</v>
      </c>
      <c r="AR14" s="19"/>
      <c r="AS14" s="19">
        <v>5.4886403085131097E-2</v>
      </c>
      <c r="AT14" s="19">
        <v>1.88283211784483E-2</v>
      </c>
      <c r="AU14" s="19">
        <v>5.2914196267017898E-2</v>
      </c>
      <c r="AV14" s="19">
        <v>0</v>
      </c>
      <c r="AW14" s="19"/>
      <c r="AX14" s="19">
        <v>3.09368299251481E-2</v>
      </c>
      <c r="AY14" s="19"/>
      <c r="AZ14" s="19">
        <v>4.29720904566461E-2</v>
      </c>
      <c r="BA14" s="19">
        <v>1.10450062910636E-2</v>
      </c>
      <c r="BB14" s="19">
        <v>4.3196483451298798E-2</v>
      </c>
      <c r="BC14" s="19"/>
      <c r="BD14" s="19">
        <v>3.6408227170747799E-2</v>
      </c>
      <c r="BE14" s="19">
        <v>1.55327526190939E-2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E19"/>
  <sheetViews>
    <sheetView showGridLines="0" topLeftCell="A6" workbookViewId="0">
      <pane xSplit="2" topLeftCell="W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5.52013864064465E-2</v>
      </c>
      <c r="D9" s="17">
        <v>7.5057511576507099E-2</v>
      </c>
      <c r="E9" s="17">
        <v>4.3783427217567401E-2</v>
      </c>
      <c r="F9" s="17"/>
      <c r="G9" s="17">
        <v>6.4433430525910995E-2</v>
      </c>
      <c r="H9" s="17">
        <v>5.3121071460618903E-2</v>
      </c>
      <c r="I9" s="17">
        <v>8.2102498882565503E-2</v>
      </c>
      <c r="J9" s="17">
        <v>5.1290379231832502E-2</v>
      </c>
      <c r="K9" s="17">
        <v>2.8605720403893298E-2</v>
      </c>
      <c r="L9" s="17">
        <v>0</v>
      </c>
      <c r="M9" s="17"/>
      <c r="N9" s="17">
        <v>4.2534955325572402E-2</v>
      </c>
      <c r="O9" s="17">
        <v>6.2860418130491202E-2</v>
      </c>
      <c r="P9" s="17">
        <v>9.8018058101217206E-2</v>
      </c>
      <c r="Q9" s="17">
        <v>4.2040893191188498E-2</v>
      </c>
      <c r="R9" s="17"/>
      <c r="S9" s="17">
        <v>7.4999999999999997E-2</v>
      </c>
      <c r="T9" s="17">
        <v>3.8095238095238099E-2</v>
      </c>
      <c r="U9" s="17">
        <v>8.8235294117647106E-2</v>
      </c>
      <c r="V9" s="17">
        <v>4.7619047619047603E-2</v>
      </c>
      <c r="W9" s="17">
        <v>1.6949152542372899E-2</v>
      </c>
      <c r="X9" s="17">
        <v>5.0632911392405097E-2</v>
      </c>
      <c r="Y9" s="17">
        <v>7.1428571428571397E-2</v>
      </c>
      <c r="Z9" s="17">
        <v>6.9767441860465101E-2</v>
      </c>
      <c r="AA9" s="17">
        <v>4.4444444444444398E-2</v>
      </c>
      <c r="AB9" s="17"/>
      <c r="AC9" s="17">
        <v>7.0094210899375703E-2</v>
      </c>
      <c r="AD9" s="17">
        <v>5.3426238535135097E-2</v>
      </c>
      <c r="AE9" s="17">
        <v>2.4930510721868599E-2</v>
      </c>
      <c r="AF9" s="17"/>
      <c r="AG9" s="17">
        <v>7.4314713799142507E-2</v>
      </c>
      <c r="AH9" s="17">
        <v>3.0669260659078001E-2</v>
      </c>
      <c r="AI9" s="17">
        <v>5.6261887717752597E-2</v>
      </c>
      <c r="AJ9" s="17">
        <v>0.42283614938640601</v>
      </c>
      <c r="AK9" s="17">
        <v>7.9855339684110002E-2</v>
      </c>
      <c r="AL9" s="17"/>
      <c r="AM9" s="17">
        <v>6.4190966403036898E-2</v>
      </c>
      <c r="AN9" s="17">
        <v>5.6741755641086203E-2</v>
      </c>
      <c r="AO9" s="17">
        <v>6.5904975047355596E-2</v>
      </c>
      <c r="AP9" s="17">
        <v>4.6291024098266499E-2</v>
      </c>
      <c r="AQ9" s="17">
        <v>4.2115066185209202E-2</v>
      </c>
      <c r="AR9" s="17"/>
      <c r="AS9" s="17">
        <v>3.8873413939767697E-2</v>
      </c>
      <c r="AT9" s="17">
        <v>8.9517048757403406E-2</v>
      </c>
      <c r="AU9" s="17">
        <v>1.225651301929E-2</v>
      </c>
      <c r="AV9" s="17">
        <v>6.4196200140910903E-2</v>
      </c>
      <c r="AW9" s="17"/>
      <c r="AX9" s="17">
        <v>5.7394786148517597E-2</v>
      </c>
      <c r="AY9" s="17"/>
      <c r="AZ9" s="17">
        <v>4.5525942457221497E-2</v>
      </c>
      <c r="BA9" s="17">
        <v>6.9786844590267003E-2</v>
      </c>
      <c r="BB9" s="17">
        <v>5.0557133834740801E-2</v>
      </c>
      <c r="BC9" s="17"/>
      <c r="BD9" s="17">
        <v>6.6546047340230605E-2</v>
      </c>
      <c r="BE9" s="17">
        <v>5.2340201298976999E-2</v>
      </c>
    </row>
    <row r="10" spans="2:57" x14ac:dyDescent="0.35">
      <c r="B10" s="18" t="s">
        <v>523</v>
      </c>
      <c r="C10" s="17">
        <v>0.13464366997010199</v>
      </c>
      <c r="D10" s="17">
        <v>0.16894611648151001</v>
      </c>
      <c r="E10" s="17">
        <v>0.11263220253218199</v>
      </c>
      <c r="F10" s="17"/>
      <c r="G10" s="17">
        <v>0.20717990062077299</v>
      </c>
      <c r="H10" s="17">
        <v>0.197852729624415</v>
      </c>
      <c r="I10" s="17">
        <v>0.13599454039307399</v>
      </c>
      <c r="J10" s="17">
        <v>8.0919923281679407E-2</v>
      </c>
      <c r="K10" s="17">
        <v>7.3185633757203994E-2</v>
      </c>
      <c r="L10" s="17">
        <v>0</v>
      </c>
      <c r="M10" s="17"/>
      <c r="N10" s="17">
        <v>0.13083909853307199</v>
      </c>
      <c r="O10" s="17">
        <v>0.116629284015485</v>
      </c>
      <c r="P10" s="17">
        <v>0.15981032470689199</v>
      </c>
      <c r="Q10" s="17">
        <v>0.17260053260461899</v>
      </c>
      <c r="R10" s="17"/>
      <c r="S10" s="17">
        <v>0.2</v>
      </c>
      <c r="T10" s="17">
        <v>0.12380952380952399</v>
      </c>
      <c r="U10" s="17">
        <v>0</v>
      </c>
      <c r="V10" s="17">
        <v>0.158730158730159</v>
      </c>
      <c r="W10" s="17">
        <v>0.101694915254237</v>
      </c>
      <c r="X10" s="17">
        <v>0.227848101265823</v>
      </c>
      <c r="Y10" s="17">
        <v>0.17142857142857101</v>
      </c>
      <c r="Z10" s="17">
        <v>9.3023255813953501E-2</v>
      </c>
      <c r="AA10" s="17">
        <v>8.8888888888888906E-2</v>
      </c>
      <c r="AB10" s="17"/>
      <c r="AC10" s="17">
        <v>0.110121460041764</v>
      </c>
      <c r="AD10" s="17">
        <v>0.14346205289901001</v>
      </c>
      <c r="AE10" s="17">
        <v>0.15376879989512901</v>
      </c>
      <c r="AF10" s="17"/>
      <c r="AG10" s="17">
        <v>0.157255014877726</v>
      </c>
      <c r="AH10" s="17">
        <v>0.130126651720333</v>
      </c>
      <c r="AI10" s="17">
        <v>0.181745453299757</v>
      </c>
      <c r="AJ10" s="17">
        <v>0</v>
      </c>
      <c r="AK10" s="17">
        <v>2.1019478363422401E-2</v>
      </c>
      <c r="AL10" s="17"/>
      <c r="AM10" s="17">
        <v>0.117360992001524</v>
      </c>
      <c r="AN10" s="17">
        <v>0.131044611154084</v>
      </c>
      <c r="AO10" s="17">
        <v>0.113793955279367</v>
      </c>
      <c r="AP10" s="17">
        <v>0.16793200223996299</v>
      </c>
      <c r="AQ10" s="17">
        <v>0.128072996142713</v>
      </c>
      <c r="AR10" s="17"/>
      <c r="AS10" s="17">
        <v>0.15891068712138201</v>
      </c>
      <c r="AT10" s="17">
        <v>0.12772651091077999</v>
      </c>
      <c r="AU10" s="17">
        <v>5.1879138643986203E-2</v>
      </c>
      <c r="AV10" s="17">
        <v>0.22559651300272801</v>
      </c>
      <c r="AW10" s="17"/>
      <c r="AX10" s="17">
        <v>0.126141889287537</v>
      </c>
      <c r="AY10" s="17"/>
      <c r="AZ10" s="17">
        <v>0.16433242782763399</v>
      </c>
      <c r="BA10" s="17">
        <v>0.17310901449791999</v>
      </c>
      <c r="BB10" s="17">
        <v>6.4282678674513705E-2</v>
      </c>
      <c r="BC10" s="17"/>
      <c r="BD10" s="17">
        <v>0.13070615113261799</v>
      </c>
      <c r="BE10" s="17">
        <v>0.163599433787573</v>
      </c>
    </row>
    <row r="11" spans="2:57" ht="29" x14ac:dyDescent="0.35">
      <c r="B11" s="18" t="s">
        <v>524</v>
      </c>
      <c r="C11" s="17">
        <v>0.36140338028852598</v>
      </c>
      <c r="D11" s="17">
        <v>0.36514637419568602</v>
      </c>
      <c r="E11" s="17">
        <v>0.36090138129332699</v>
      </c>
      <c r="F11" s="17"/>
      <c r="G11" s="17">
        <v>0.226355059546058</v>
      </c>
      <c r="H11" s="17">
        <v>0.37716493482365099</v>
      </c>
      <c r="I11" s="17">
        <v>0.32102056414079</v>
      </c>
      <c r="J11" s="17">
        <v>0.40734953693916698</v>
      </c>
      <c r="K11" s="17">
        <v>0.40149143802172699</v>
      </c>
      <c r="L11" s="17">
        <v>0.47808718800516697</v>
      </c>
      <c r="M11" s="17"/>
      <c r="N11" s="17">
        <v>0.38112357080109699</v>
      </c>
      <c r="O11" s="17">
        <v>0.32191448240722298</v>
      </c>
      <c r="P11" s="17">
        <v>0.32913467443211403</v>
      </c>
      <c r="Q11" s="17">
        <v>0.42061295068598797</v>
      </c>
      <c r="R11" s="17"/>
      <c r="S11" s="17">
        <v>0.358333333333333</v>
      </c>
      <c r="T11" s="17">
        <v>0.36190476190476201</v>
      </c>
      <c r="U11" s="17">
        <v>0.441176470588235</v>
      </c>
      <c r="V11" s="17">
        <v>0.365079365079365</v>
      </c>
      <c r="W11" s="17">
        <v>0.305084745762712</v>
      </c>
      <c r="X11" s="17">
        <v>0.291139240506329</v>
      </c>
      <c r="Y11" s="17">
        <v>0.27142857142857102</v>
      </c>
      <c r="Z11" s="17">
        <v>0.46511627906976699</v>
      </c>
      <c r="AA11" s="17">
        <v>0.422222222222222</v>
      </c>
      <c r="AB11" s="17"/>
      <c r="AC11" s="17">
        <v>0.40272009435626799</v>
      </c>
      <c r="AD11" s="17">
        <v>0.34344026423257301</v>
      </c>
      <c r="AE11" s="17">
        <v>0.38027233293078899</v>
      </c>
      <c r="AF11" s="17"/>
      <c r="AG11" s="17">
        <v>0.35017767548517797</v>
      </c>
      <c r="AH11" s="17">
        <v>0.417768063414999</v>
      </c>
      <c r="AI11" s="17">
        <v>0.210408189831891</v>
      </c>
      <c r="AJ11" s="17">
        <v>0.18883113101711901</v>
      </c>
      <c r="AK11" s="17">
        <v>0.40159229007780101</v>
      </c>
      <c r="AL11" s="17"/>
      <c r="AM11" s="17">
        <v>0.40853077854103598</v>
      </c>
      <c r="AN11" s="17">
        <v>0.442037289198489</v>
      </c>
      <c r="AO11" s="17">
        <v>0.36621648108819199</v>
      </c>
      <c r="AP11" s="17">
        <v>0.31488480614435999</v>
      </c>
      <c r="AQ11" s="17">
        <v>0.354460847500286</v>
      </c>
      <c r="AR11" s="17"/>
      <c r="AS11" s="17">
        <v>0.35733366472106298</v>
      </c>
      <c r="AT11" s="17">
        <v>0.302973912471456</v>
      </c>
      <c r="AU11" s="17">
        <v>0.47893498164998399</v>
      </c>
      <c r="AV11" s="17">
        <v>0.33856930971729698</v>
      </c>
      <c r="AW11" s="17"/>
      <c r="AX11" s="17">
        <v>0.347324654799058</v>
      </c>
      <c r="AY11" s="17"/>
      <c r="AZ11" s="17">
        <v>0.322626482416834</v>
      </c>
      <c r="BA11" s="17">
        <v>0.369225175682873</v>
      </c>
      <c r="BB11" s="17">
        <v>0.38274240338744098</v>
      </c>
      <c r="BC11" s="17"/>
      <c r="BD11" s="17">
        <v>0.35392708567144798</v>
      </c>
      <c r="BE11" s="17">
        <v>0.34941493363481202</v>
      </c>
    </row>
    <row r="12" spans="2:57" x14ac:dyDescent="0.35">
      <c r="B12" s="18" t="s">
        <v>525</v>
      </c>
      <c r="C12" s="17">
        <v>0.31433176142903302</v>
      </c>
      <c r="D12" s="17">
        <v>0.27436251628014402</v>
      </c>
      <c r="E12" s="17">
        <v>0.33931587502358501</v>
      </c>
      <c r="F12" s="17"/>
      <c r="G12" s="17">
        <v>0.29368926067002599</v>
      </c>
      <c r="H12" s="17">
        <v>0.26014507702621498</v>
      </c>
      <c r="I12" s="17">
        <v>0.32262894721979202</v>
      </c>
      <c r="J12" s="17">
        <v>0.36600188843304599</v>
      </c>
      <c r="K12" s="17">
        <v>0.34033967436760798</v>
      </c>
      <c r="L12" s="17">
        <v>0.35778984951449</v>
      </c>
      <c r="M12" s="17"/>
      <c r="N12" s="17">
        <v>0.31257780945807301</v>
      </c>
      <c r="O12" s="17">
        <v>0.34487529638012199</v>
      </c>
      <c r="P12" s="17">
        <v>0.31192835247299799</v>
      </c>
      <c r="Q12" s="17">
        <v>0.245037878372697</v>
      </c>
      <c r="R12" s="17"/>
      <c r="S12" s="17">
        <v>0.25833333333333303</v>
      </c>
      <c r="T12" s="17">
        <v>0.38095238095238099</v>
      </c>
      <c r="U12" s="17">
        <v>0.35294117647058798</v>
      </c>
      <c r="V12" s="17">
        <v>0.28571428571428598</v>
      </c>
      <c r="W12" s="17">
        <v>0.338983050847458</v>
      </c>
      <c r="X12" s="17">
        <v>0.30379746835443</v>
      </c>
      <c r="Y12" s="17">
        <v>0.314285714285714</v>
      </c>
      <c r="Z12" s="17">
        <v>0.30232558139534899</v>
      </c>
      <c r="AA12" s="17">
        <v>0.28888888888888897</v>
      </c>
      <c r="AB12" s="17"/>
      <c r="AC12" s="17">
        <v>0.29895882037388199</v>
      </c>
      <c r="AD12" s="17">
        <v>0.34127521396546801</v>
      </c>
      <c r="AE12" s="17">
        <v>0.26258829495033797</v>
      </c>
      <c r="AF12" s="17"/>
      <c r="AG12" s="17">
        <v>0.30797968211221299</v>
      </c>
      <c r="AH12" s="17">
        <v>0.300416891785173</v>
      </c>
      <c r="AI12" s="17">
        <v>0.345038726152884</v>
      </c>
      <c r="AJ12" s="17">
        <v>0.18469483005198201</v>
      </c>
      <c r="AK12" s="17">
        <v>0.35035367169184201</v>
      </c>
      <c r="AL12" s="17"/>
      <c r="AM12" s="17">
        <v>0.27021015999561798</v>
      </c>
      <c r="AN12" s="17">
        <v>0.26298351133368097</v>
      </c>
      <c r="AO12" s="17">
        <v>0.31580976883030099</v>
      </c>
      <c r="AP12" s="17">
        <v>0.33976200275861401</v>
      </c>
      <c r="AQ12" s="17">
        <v>0.26012193156414698</v>
      </c>
      <c r="AR12" s="17"/>
      <c r="AS12" s="17">
        <v>0.324009248656143</v>
      </c>
      <c r="AT12" s="17">
        <v>0.33251004348850599</v>
      </c>
      <c r="AU12" s="17">
        <v>0.28388756827356998</v>
      </c>
      <c r="AV12" s="17">
        <v>0.29822734552033398</v>
      </c>
      <c r="AW12" s="17"/>
      <c r="AX12" s="17">
        <v>0.33345327460649798</v>
      </c>
      <c r="AY12" s="17"/>
      <c r="AZ12" s="17">
        <v>0.284618400715547</v>
      </c>
      <c r="BA12" s="17">
        <v>0.30231237503675501</v>
      </c>
      <c r="BB12" s="17">
        <v>0.36219706337074697</v>
      </c>
      <c r="BC12" s="17"/>
      <c r="BD12" s="17">
        <v>0.304712601144289</v>
      </c>
      <c r="BE12" s="17">
        <v>0.32573073793318802</v>
      </c>
    </row>
    <row r="13" spans="2:57" x14ac:dyDescent="0.35">
      <c r="B13" s="18" t="s">
        <v>393</v>
      </c>
      <c r="C13" s="17">
        <v>9.8096681603065602E-2</v>
      </c>
      <c r="D13" s="17">
        <v>8.0658329377501295E-2</v>
      </c>
      <c r="E13" s="17">
        <v>0.10658270055912999</v>
      </c>
      <c r="F13" s="17"/>
      <c r="G13" s="17">
        <v>0.165480633733112</v>
      </c>
      <c r="H13" s="17">
        <v>0.111716187065099</v>
      </c>
      <c r="I13" s="17">
        <v>0.11109653800281701</v>
      </c>
      <c r="J13" s="17">
        <v>6.1664608412885701E-2</v>
      </c>
      <c r="K13" s="17">
        <v>6.1838985563703798E-2</v>
      </c>
      <c r="L13" s="17">
        <v>5.0088692226972403E-2</v>
      </c>
      <c r="M13" s="17"/>
      <c r="N13" s="17">
        <v>9.2476928543829398E-2</v>
      </c>
      <c r="O13" s="17">
        <v>0.101241434891492</v>
      </c>
      <c r="P13" s="17">
        <v>9.1076542666757507E-2</v>
      </c>
      <c r="Q13" s="17">
        <v>0.104767593019714</v>
      </c>
      <c r="R13" s="17"/>
      <c r="S13" s="17">
        <v>8.3333333333333301E-2</v>
      </c>
      <c r="T13" s="17">
        <v>8.5714285714285701E-2</v>
      </c>
      <c r="U13" s="17">
        <v>8.8235294117647106E-2</v>
      </c>
      <c r="V13" s="17">
        <v>0.11111111111111099</v>
      </c>
      <c r="W13" s="17">
        <v>0.169491525423729</v>
      </c>
      <c r="X13" s="17">
        <v>0.113924050632911</v>
      </c>
      <c r="Y13" s="17">
        <v>0.128571428571429</v>
      </c>
      <c r="Z13" s="17">
        <v>6.9767441860465101E-2</v>
      </c>
      <c r="AA13" s="17">
        <v>5.5555555555555601E-2</v>
      </c>
      <c r="AB13" s="17"/>
      <c r="AC13" s="17">
        <v>5.7496597762023698E-2</v>
      </c>
      <c r="AD13" s="17">
        <v>9.2910790267358601E-2</v>
      </c>
      <c r="AE13" s="17">
        <v>0.16670783246047099</v>
      </c>
      <c r="AF13" s="17"/>
      <c r="AG13" s="17">
        <v>6.0787116424900797E-2</v>
      </c>
      <c r="AH13" s="17">
        <v>9.60359734304774E-2</v>
      </c>
      <c r="AI13" s="17">
        <v>0.16860167918806801</v>
      </c>
      <c r="AJ13" s="17">
        <v>0</v>
      </c>
      <c r="AK13" s="17">
        <v>0.12768809364623901</v>
      </c>
      <c r="AL13" s="17"/>
      <c r="AM13" s="17">
        <v>0.105510776145062</v>
      </c>
      <c r="AN13" s="17">
        <v>4.7635969529115099E-2</v>
      </c>
      <c r="AO13" s="17">
        <v>9.5625384708846198E-2</v>
      </c>
      <c r="AP13" s="17">
        <v>0.120664268576382</v>
      </c>
      <c r="AQ13" s="17">
        <v>0.21522915860764499</v>
      </c>
      <c r="AR13" s="17"/>
      <c r="AS13" s="17">
        <v>6.1103600629463801E-2</v>
      </c>
      <c r="AT13" s="17">
        <v>0.13089984861161899</v>
      </c>
      <c r="AU13" s="17">
        <v>0.106841623979338</v>
      </c>
      <c r="AV13" s="17">
        <v>7.3410631618730196E-2</v>
      </c>
      <c r="AW13" s="17"/>
      <c r="AX13" s="17">
        <v>9.8791752267686994E-2</v>
      </c>
      <c r="AY13" s="17"/>
      <c r="AZ13" s="17">
        <v>0.15413366415049301</v>
      </c>
      <c r="BA13" s="17">
        <v>6.9290829859412206E-2</v>
      </c>
      <c r="BB13" s="17">
        <v>7.7661956770144397E-2</v>
      </c>
      <c r="BC13" s="17"/>
      <c r="BD13" s="17">
        <v>9.6912682798439898E-2</v>
      </c>
      <c r="BE13" s="17">
        <v>9.9422223461241896E-2</v>
      </c>
    </row>
    <row r="14" spans="2:57" x14ac:dyDescent="0.35">
      <c r="B14" s="18" t="s">
        <v>81</v>
      </c>
      <c r="C14" s="19">
        <v>3.6323120302826799E-2</v>
      </c>
      <c r="D14" s="19">
        <v>3.5829152088652103E-2</v>
      </c>
      <c r="E14" s="19">
        <v>3.6784413374208201E-2</v>
      </c>
      <c r="F14" s="19"/>
      <c r="G14" s="19">
        <v>4.2861714904119899E-2</v>
      </c>
      <c r="H14" s="19">
        <v>0</v>
      </c>
      <c r="I14" s="19">
        <v>2.7156911360961499E-2</v>
      </c>
      <c r="J14" s="19">
        <v>3.2773663701389802E-2</v>
      </c>
      <c r="K14" s="19">
        <v>9.4538547885864493E-2</v>
      </c>
      <c r="L14" s="19">
        <v>0.114034270253371</v>
      </c>
      <c r="M14" s="19"/>
      <c r="N14" s="19">
        <v>4.0447637338356698E-2</v>
      </c>
      <c r="O14" s="19">
        <v>5.2479084175186402E-2</v>
      </c>
      <c r="P14" s="19">
        <v>1.0032047620021099E-2</v>
      </c>
      <c r="Q14" s="19">
        <v>1.49401521257943E-2</v>
      </c>
      <c r="R14" s="19"/>
      <c r="S14" s="19">
        <v>2.5000000000000001E-2</v>
      </c>
      <c r="T14" s="19">
        <v>9.5238095238095195E-3</v>
      </c>
      <c r="U14" s="19">
        <v>2.9411764705882401E-2</v>
      </c>
      <c r="V14" s="19">
        <v>3.17460317460318E-2</v>
      </c>
      <c r="W14" s="19">
        <v>6.7796610169491497E-2</v>
      </c>
      <c r="X14" s="19">
        <v>1.26582278481013E-2</v>
      </c>
      <c r="Y14" s="19">
        <v>4.2857142857142899E-2</v>
      </c>
      <c r="Z14" s="19">
        <v>0</v>
      </c>
      <c r="AA14" s="19">
        <v>0.1</v>
      </c>
      <c r="AB14" s="19"/>
      <c r="AC14" s="19">
        <v>6.0608816566686298E-2</v>
      </c>
      <c r="AD14" s="19">
        <v>2.5485440100454702E-2</v>
      </c>
      <c r="AE14" s="19">
        <v>1.17322290414048E-2</v>
      </c>
      <c r="AF14" s="19"/>
      <c r="AG14" s="19">
        <v>4.9485797300840101E-2</v>
      </c>
      <c r="AH14" s="19">
        <v>2.49831589899394E-2</v>
      </c>
      <c r="AI14" s="19">
        <v>3.7944063809647099E-2</v>
      </c>
      <c r="AJ14" s="19">
        <v>0.20363788954449299</v>
      </c>
      <c r="AK14" s="19">
        <v>1.9491126536585399E-2</v>
      </c>
      <c r="AL14" s="19"/>
      <c r="AM14" s="19">
        <v>3.4196326913723499E-2</v>
      </c>
      <c r="AN14" s="19">
        <v>5.95568631435444E-2</v>
      </c>
      <c r="AO14" s="19">
        <v>4.2649435045937399E-2</v>
      </c>
      <c r="AP14" s="19">
        <v>1.04658961824141E-2</v>
      </c>
      <c r="AQ14" s="19">
        <v>0</v>
      </c>
      <c r="AR14" s="19"/>
      <c r="AS14" s="19">
        <v>5.97693849321803E-2</v>
      </c>
      <c r="AT14" s="19">
        <v>1.6372635760235701E-2</v>
      </c>
      <c r="AU14" s="19">
        <v>6.6200174433831194E-2</v>
      </c>
      <c r="AV14" s="19">
        <v>0</v>
      </c>
      <c r="AW14" s="19"/>
      <c r="AX14" s="19">
        <v>3.6893642890702502E-2</v>
      </c>
      <c r="AY14" s="19"/>
      <c r="AZ14" s="19">
        <v>2.87630824322712E-2</v>
      </c>
      <c r="BA14" s="19">
        <v>1.6275760332772799E-2</v>
      </c>
      <c r="BB14" s="19">
        <v>6.2558763962413902E-2</v>
      </c>
      <c r="BC14" s="19"/>
      <c r="BD14" s="19">
        <v>4.7195431912974199E-2</v>
      </c>
      <c r="BE14" s="19">
        <v>9.4924698842081597E-3</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E19"/>
  <sheetViews>
    <sheetView showGridLines="0" topLeftCell="A6" workbookViewId="0">
      <pane xSplit="2" topLeftCell="A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5.0375753791588103E-2</v>
      </c>
      <c r="D9" s="17">
        <v>5.8849589055274897E-2</v>
      </c>
      <c r="E9" s="17">
        <v>4.5629100104817903E-2</v>
      </c>
      <c r="F9" s="17"/>
      <c r="G9" s="17">
        <v>8.2360003678175406E-2</v>
      </c>
      <c r="H9" s="17">
        <v>7.0807179209082499E-2</v>
      </c>
      <c r="I9" s="17">
        <v>5.4105548463200197E-2</v>
      </c>
      <c r="J9" s="17">
        <v>3.3795372116901701E-2</v>
      </c>
      <c r="K9" s="17">
        <v>1.9957479351553498E-2</v>
      </c>
      <c r="L9" s="17">
        <v>0</v>
      </c>
      <c r="M9" s="17"/>
      <c r="N9" s="17">
        <v>2.52546266614261E-2</v>
      </c>
      <c r="O9" s="17">
        <v>8.2797555484867794E-2</v>
      </c>
      <c r="P9" s="17">
        <v>9.0958806799131306E-2</v>
      </c>
      <c r="Q9" s="17">
        <v>4.2040893191188498E-2</v>
      </c>
      <c r="R9" s="17"/>
      <c r="S9" s="17">
        <v>7.4999999999999997E-2</v>
      </c>
      <c r="T9" s="17">
        <v>1.9047619047619001E-2</v>
      </c>
      <c r="U9" s="17">
        <v>0.11764705882352899</v>
      </c>
      <c r="V9" s="17">
        <v>3.17460317460318E-2</v>
      </c>
      <c r="W9" s="17">
        <v>1.6949152542372899E-2</v>
      </c>
      <c r="X9" s="17">
        <v>2.53164556962025E-2</v>
      </c>
      <c r="Y9" s="17">
        <v>7.1428571428571397E-2</v>
      </c>
      <c r="Z9" s="17">
        <v>9.3023255813953501E-2</v>
      </c>
      <c r="AA9" s="17">
        <v>3.3333333333333298E-2</v>
      </c>
      <c r="AB9" s="17"/>
      <c r="AC9" s="17">
        <v>5.3588058576433499E-2</v>
      </c>
      <c r="AD9" s="17">
        <v>5.1066435858831402E-2</v>
      </c>
      <c r="AE9" s="17">
        <v>2.7418176294565E-2</v>
      </c>
      <c r="AF9" s="17"/>
      <c r="AG9" s="17">
        <v>5.80994701821426E-2</v>
      </c>
      <c r="AH9" s="17">
        <v>3.7274665200867599E-2</v>
      </c>
      <c r="AI9" s="17">
        <v>1.8317823908105501E-2</v>
      </c>
      <c r="AJ9" s="17">
        <v>0.20363788954449299</v>
      </c>
      <c r="AK9" s="17">
        <v>6.0364213147524597E-2</v>
      </c>
      <c r="AL9" s="17"/>
      <c r="AM9" s="17">
        <v>6.3843667822370595E-2</v>
      </c>
      <c r="AN9" s="17">
        <v>2.2654648799991201E-2</v>
      </c>
      <c r="AO9" s="17">
        <v>6.2707963402757999E-2</v>
      </c>
      <c r="AP9" s="17">
        <v>5.54173681423678E-2</v>
      </c>
      <c r="AQ9" s="17">
        <v>4.2115066185209202E-2</v>
      </c>
      <c r="AR9" s="17"/>
      <c r="AS9" s="17">
        <v>4.9807082224741402E-2</v>
      </c>
      <c r="AT9" s="17">
        <v>6.6327036497934796E-2</v>
      </c>
      <c r="AU9" s="17">
        <v>5.1451628866584897E-3</v>
      </c>
      <c r="AV9" s="17">
        <v>7.8077832914922804E-2</v>
      </c>
      <c r="AW9" s="17"/>
      <c r="AX9" s="17">
        <v>4.9588159173754899E-2</v>
      </c>
      <c r="AY9" s="17"/>
      <c r="AZ9" s="17">
        <v>4.0522907474999398E-2</v>
      </c>
      <c r="BA9" s="17">
        <v>6.9264811605149704E-2</v>
      </c>
      <c r="BB9" s="17">
        <v>4.0182741270093997E-2</v>
      </c>
      <c r="BC9" s="17"/>
      <c r="BD9" s="17">
        <v>5.1968918075099103E-2</v>
      </c>
      <c r="BE9" s="17">
        <v>5.5457691246575999E-2</v>
      </c>
    </row>
    <row r="10" spans="2:57" x14ac:dyDescent="0.35">
      <c r="B10" s="18" t="s">
        <v>523</v>
      </c>
      <c r="C10" s="17">
        <v>0.13729843201877501</v>
      </c>
      <c r="D10" s="17">
        <v>0.180668225419924</v>
      </c>
      <c r="E10" s="17">
        <v>0.112437950370487</v>
      </c>
      <c r="F10" s="17"/>
      <c r="G10" s="17">
        <v>0.11142913106042</v>
      </c>
      <c r="H10" s="17">
        <v>0.213338965294394</v>
      </c>
      <c r="I10" s="17">
        <v>0.16391727053369701</v>
      </c>
      <c r="J10" s="17">
        <v>0.11019999197931001</v>
      </c>
      <c r="K10" s="17">
        <v>4.2797705720553497E-2</v>
      </c>
      <c r="L10" s="17">
        <v>0</v>
      </c>
      <c r="M10" s="17"/>
      <c r="N10" s="17">
        <v>0.128946305665332</v>
      </c>
      <c r="O10" s="17">
        <v>0.12100186403390099</v>
      </c>
      <c r="P10" s="17">
        <v>0.153177263027511</v>
      </c>
      <c r="Q10" s="17">
        <v>0.19059791564693199</v>
      </c>
      <c r="R10" s="17"/>
      <c r="S10" s="17">
        <v>0.19166666666666701</v>
      </c>
      <c r="T10" s="17">
        <v>0.104761904761905</v>
      </c>
      <c r="U10" s="17">
        <v>8.8235294117647106E-2</v>
      </c>
      <c r="V10" s="17">
        <v>0.17460317460317501</v>
      </c>
      <c r="W10" s="17">
        <v>8.4745762711864403E-2</v>
      </c>
      <c r="X10" s="17">
        <v>0.227848101265823</v>
      </c>
      <c r="Y10" s="17">
        <v>0.128571428571429</v>
      </c>
      <c r="Z10" s="17">
        <v>0.162790697674419</v>
      </c>
      <c r="AA10" s="17">
        <v>7.7777777777777807E-2</v>
      </c>
      <c r="AB10" s="17"/>
      <c r="AC10" s="17">
        <v>0.13827962962508999</v>
      </c>
      <c r="AD10" s="17">
        <v>0.152204516791245</v>
      </c>
      <c r="AE10" s="17">
        <v>6.8440798596325597E-2</v>
      </c>
      <c r="AF10" s="17"/>
      <c r="AG10" s="17">
        <v>0.12755798453956799</v>
      </c>
      <c r="AH10" s="17">
        <v>0.16968984491882599</v>
      </c>
      <c r="AI10" s="17">
        <v>0.14328286435931301</v>
      </c>
      <c r="AJ10" s="17">
        <v>0</v>
      </c>
      <c r="AK10" s="17">
        <v>4.4979862758011198E-2</v>
      </c>
      <c r="AL10" s="17"/>
      <c r="AM10" s="17">
        <v>0.157607001334369</v>
      </c>
      <c r="AN10" s="17">
        <v>0.104113410352923</v>
      </c>
      <c r="AO10" s="17">
        <v>0.13801688422276401</v>
      </c>
      <c r="AP10" s="17">
        <v>0.147352197301964</v>
      </c>
      <c r="AQ10" s="17">
        <v>0.186360540590091</v>
      </c>
      <c r="AR10" s="17"/>
      <c r="AS10" s="17">
        <v>9.94481475368416E-2</v>
      </c>
      <c r="AT10" s="17">
        <v>0.16244196055672899</v>
      </c>
      <c r="AU10" s="17">
        <v>5.2886274299197497E-2</v>
      </c>
      <c r="AV10" s="17">
        <v>0.263472564760799</v>
      </c>
      <c r="AW10" s="17"/>
      <c r="AX10" s="17">
        <v>0.13800388541921199</v>
      </c>
      <c r="AY10" s="17"/>
      <c r="AZ10" s="17">
        <v>0.14412334394611601</v>
      </c>
      <c r="BA10" s="17">
        <v>0.20505652398796401</v>
      </c>
      <c r="BB10" s="17">
        <v>5.4028599020808803E-2</v>
      </c>
      <c r="BC10" s="17"/>
      <c r="BD10" s="17">
        <v>0.113171400943668</v>
      </c>
      <c r="BE10" s="17">
        <v>0.18712424858594301</v>
      </c>
    </row>
    <row r="11" spans="2:57" ht="29" x14ac:dyDescent="0.35">
      <c r="B11" s="18" t="s">
        <v>524</v>
      </c>
      <c r="C11" s="17">
        <v>0.25790925843353202</v>
      </c>
      <c r="D11" s="17">
        <v>0.31766787490457299</v>
      </c>
      <c r="E11" s="17">
        <v>0.22397750738692301</v>
      </c>
      <c r="F11" s="17"/>
      <c r="G11" s="17">
        <v>0.290208127025739</v>
      </c>
      <c r="H11" s="17">
        <v>0.247545205415415</v>
      </c>
      <c r="I11" s="17">
        <v>0.22731252777621999</v>
      </c>
      <c r="J11" s="17">
        <v>0.202329766938495</v>
      </c>
      <c r="K11" s="17">
        <v>0.31990942074918999</v>
      </c>
      <c r="L11" s="17">
        <v>0.41468824254834902</v>
      </c>
      <c r="M11" s="17"/>
      <c r="N11" s="17">
        <v>0.27004945783336598</v>
      </c>
      <c r="O11" s="17">
        <v>0.197915592648536</v>
      </c>
      <c r="P11" s="17">
        <v>0.31169655948472802</v>
      </c>
      <c r="Q11" s="17">
        <v>0.26249014739860999</v>
      </c>
      <c r="R11" s="17"/>
      <c r="S11" s="17">
        <v>0.25</v>
      </c>
      <c r="T11" s="17">
        <v>0.21904761904761899</v>
      </c>
      <c r="U11" s="17">
        <v>0.26470588235294101</v>
      </c>
      <c r="V11" s="17">
        <v>0.238095238095238</v>
      </c>
      <c r="W11" s="17">
        <v>0.27118644067796599</v>
      </c>
      <c r="X11" s="17">
        <v>0.189873417721519</v>
      </c>
      <c r="Y11" s="17">
        <v>0.3</v>
      </c>
      <c r="Z11" s="17">
        <v>0.372093023255814</v>
      </c>
      <c r="AA11" s="17">
        <v>0.3</v>
      </c>
      <c r="AB11" s="17"/>
      <c r="AC11" s="17">
        <v>0.29905115902603802</v>
      </c>
      <c r="AD11" s="17">
        <v>0.23475657907974901</v>
      </c>
      <c r="AE11" s="17">
        <v>0.27562092604003702</v>
      </c>
      <c r="AF11" s="17"/>
      <c r="AG11" s="17">
        <v>0.305279175296923</v>
      </c>
      <c r="AH11" s="17">
        <v>0.23910957771696301</v>
      </c>
      <c r="AI11" s="17">
        <v>0.24476467956076101</v>
      </c>
      <c r="AJ11" s="17">
        <v>0.57716385061359399</v>
      </c>
      <c r="AK11" s="17">
        <v>0.251652499165681</v>
      </c>
      <c r="AL11" s="17"/>
      <c r="AM11" s="17">
        <v>0.38167517877021601</v>
      </c>
      <c r="AN11" s="17">
        <v>0.24000203735082901</v>
      </c>
      <c r="AO11" s="17">
        <v>0.30701956364490901</v>
      </c>
      <c r="AP11" s="17">
        <v>0.17255284145559799</v>
      </c>
      <c r="AQ11" s="17">
        <v>0.28883016330779399</v>
      </c>
      <c r="AR11" s="17"/>
      <c r="AS11" s="17">
        <v>0.26312604322097399</v>
      </c>
      <c r="AT11" s="17">
        <v>0.25894467582060798</v>
      </c>
      <c r="AU11" s="17">
        <v>0.29130477559253498</v>
      </c>
      <c r="AV11" s="17">
        <v>0.199310348902621</v>
      </c>
      <c r="AW11" s="17"/>
      <c r="AX11" s="17">
        <v>0.25840879456367399</v>
      </c>
      <c r="AY11" s="17"/>
      <c r="AZ11" s="17">
        <v>0.252848637277308</v>
      </c>
      <c r="BA11" s="17">
        <v>0.244343166352294</v>
      </c>
      <c r="BB11" s="17">
        <v>0.282775569926834</v>
      </c>
      <c r="BC11" s="17"/>
      <c r="BD11" s="17">
        <v>0.27363532920490202</v>
      </c>
      <c r="BE11" s="17">
        <v>0.25084817124611802</v>
      </c>
    </row>
    <row r="12" spans="2:57" x14ac:dyDescent="0.35">
      <c r="B12" s="18" t="s">
        <v>525</v>
      </c>
      <c r="C12" s="17">
        <v>0.38112951324855199</v>
      </c>
      <c r="D12" s="17">
        <v>0.28779878971578898</v>
      </c>
      <c r="E12" s="17">
        <v>0.43310802818352001</v>
      </c>
      <c r="F12" s="17"/>
      <c r="G12" s="17">
        <v>0.28345574323254602</v>
      </c>
      <c r="H12" s="17">
        <v>0.31950915978299199</v>
      </c>
      <c r="I12" s="17">
        <v>0.36572898648708602</v>
      </c>
      <c r="J12" s="17">
        <v>0.48096833490971203</v>
      </c>
      <c r="K12" s="17">
        <v>0.43965992481963501</v>
      </c>
      <c r="L12" s="17">
        <v>0.48318835943885502</v>
      </c>
      <c r="M12" s="17"/>
      <c r="N12" s="17">
        <v>0.404010101600497</v>
      </c>
      <c r="O12" s="17">
        <v>0.40559287563638402</v>
      </c>
      <c r="P12" s="17">
        <v>0.29214863840988398</v>
      </c>
      <c r="Q12" s="17">
        <v>0.34342177993483503</v>
      </c>
      <c r="R12" s="17"/>
      <c r="S12" s="17">
        <v>0.34166666666666701</v>
      </c>
      <c r="T12" s="17">
        <v>0.46666666666666701</v>
      </c>
      <c r="U12" s="17">
        <v>0.35294117647058798</v>
      </c>
      <c r="V12" s="17">
        <v>0.39682539682539703</v>
      </c>
      <c r="W12" s="17">
        <v>0.37288135593220301</v>
      </c>
      <c r="X12" s="17">
        <v>0.367088607594937</v>
      </c>
      <c r="Y12" s="17">
        <v>0.314285714285714</v>
      </c>
      <c r="Z12" s="17">
        <v>0.25581395348837199</v>
      </c>
      <c r="AA12" s="17">
        <v>0.44444444444444398</v>
      </c>
      <c r="AB12" s="17"/>
      <c r="AC12" s="17">
        <v>0.35771715686876898</v>
      </c>
      <c r="AD12" s="17">
        <v>0.39608718904865498</v>
      </c>
      <c r="AE12" s="17">
        <v>0.41038754634817598</v>
      </c>
      <c r="AF12" s="17"/>
      <c r="AG12" s="17">
        <v>0.37810230306516301</v>
      </c>
      <c r="AH12" s="17">
        <v>0.36325011133121199</v>
      </c>
      <c r="AI12" s="17">
        <v>0.424122829416817</v>
      </c>
      <c r="AJ12" s="17">
        <v>0</v>
      </c>
      <c r="AK12" s="17">
        <v>0.43057401236555798</v>
      </c>
      <c r="AL12" s="17"/>
      <c r="AM12" s="17">
        <v>0.27604444587774701</v>
      </c>
      <c r="AN12" s="17">
        <v>0.38957486232209299</v>
      </c>
      <c r="AO12" s="17">
        <v>0.362862310023923</v>
      </c>
      <c r="AP12" s="17">
        <v>0.42835783602673</v>
      </c>
      <c r="AQ12" s="17">
        <v>0.21800686537893799</v>
      </c>
      <c r="AR12" s="17"/>
      <c r="AS12" s="17">
        <v>0.42903420112947099</v>
      </c>
      <c r="AT12" s="17">
        <v>0.346560083360821</v>
      </c>
      <c r="AU12" s="17">
        <v>0.43484483662930901</v>
      </c>
      <c r="AV12" s="17">
        <v>0.30284106584953702</v>
      </c>
      <c r="AW12" s="17"/>
      <c r="AX12" s="17">
        <v>0.36888874472911098</v>
      </c>
      <c r="AY12" s="17"/>
      <c r="AZ12" s="17">
        <v>0.35895097092954298</v>
      </c>
      <c r="BA12" s="17">
        <v>0.33028026247291897</v>
      </c>
      <c r="BB12" s="17">
        <v>0.46531585487900201</v>
      </c>
      <c r="BC12" s="17"/>
      <c r="BD12" s="17">
        <v>0.40279215074697999</v>
      </c>
      <c r="BE12" s="17">
        <v>0.33050220386278001</v>
      </c>
    </row>
    <row r="13" spans="2:57" x14ac:dyDescent="0.35">
      <c r="B13" s="18" t="s">
        <v>393</v>
      </c>
      <c r="C13" s="17">
        <v>0.14566723838560999</v>
      </c>
      <c r="D13" s="17">
        <v>0.11957811716177601</v>
      </c>
      <c r="E13" s="17">
        <v>0.16169532324650299</v>
      </c>
      <c r="F13" s="17"/>
      <c r="G13" s="17">
        <v>0.19102172555258101</v>
      </c>
      <c r="H13" s="17">
        <v>0.13768620040768401</v>
      </c>
      <c r="I13" s="17">
        <v>0.17800560116137301</v>
      </c>
      <c r="J13" s="17">
        <v>0.15654612911053101</v>
      </c>
      <c r="K13" s="17">
        <v>9.2853724653362293E-2</v>
      </c>
      <c r="L13" s="17">
        <v>4.8025652221455398E-2</v>
      </c>
      <c r="M13" s="17"/>
      <c r="N13" s="17">
        <v>0.15464009092519199</v>
      </c>
      <c r="O13" s="17">
        <v>0.135156192792975</v>
      </c>
      <c r="P13" s="17">
        <v>0.141220116235933</v>
      </c>
      <c r="Q13" s="17">
        <v>0.12839231593548101</v>
      </c>
      <c r="R13" s="17"/>
      <c r="S13" s="17">
        <v>0.108333333333333</v>
      </c>
      <c r="T13" s="17">
        <v>0.17142857142857101</v>
      </c>
      <c r="U13" s="17">
        <v>0.14705882352941199</v>
      </c>
      <c r="V13" s="17">
        <v>0.126984126984127</v>
      </c>
      <c r="W13" s="17">
        <v>0.22033898305084701</v>
      </c>
      <c r="X13" s="17">
        <v>0.177215189873418</v>
      </c>
      <c r="Y13" s="17">
        <v>0.14285714285714299</v>
      </c>
      <c r="Z13" s="17">
        <v>0.116279069767442</v>
      </c>
      <c r="AA13" s="17">
        <v>0.11111111111111099</v>
      </c>
      <c r="AB13" s="17"/>
      <c r="AC13" s="17">
        <v>0.109028436479155</v>
      </c>
      <c r="AD13" s="17">
        <v>0.145850182772086</v>
      </c>
      <c r="AE13" s="17">
        <v>0.21813255272089599</v>
      </c>
      <c r="AF13" s="17"/>
      <c r="AG13" s="17">
        <v>9.0547331770307299E-2</v>
      </c>
      <c r="AH13" s="17">
        <v>0.17367896719411099</v>
      </c>
      <c r="AI13" s="17">
        <v>0.16951180275500399</v>
      </c>
      <c r="AJ13" s="17">
        <v>0.21919825984191299</v>
      </c>
      <c r="AK13" s="17">
        <v>0.19336523451268001</v>
      </c>
      <c r="AL13" s="17"/>
      <c r="AM13" s="17">
        <v>8.8223906114769698E-2</v>
      </c>
      <c r="AN13" s="17">
        <v>0.16717131426297099</v>
      </c>
      <c r="AO13" s="17">
        <v>0.10956943193459801</v>
      </c>
      <c r="AP13" s="17">
        <v>0.18625291559254001</v>
      </c>
      <c r="AQ13" s="17">
        <v>0.26468736453796798</v>
      </c>
      <c r="AR13" s="17"/>
      <c r="AS13" s="17">
        <v>0.108292157350209</v>
      </c>
      <c r="AT13" s="17">
        <v>0.161414580768238</v>
      </c>
      <c r="AU13" s="17">
        <v>0.163991210595545</v>
      </c>
      <c r="AV13" s="17">
        <v>0.14783753041710801</v>
      </c>
      <c r="AW13" s="17"/>
      <c r="AX13" s="17">
        <v>0.15628781324095101</v>
      </c>
      <c r="AY13" s="17"/>
      <c r="AZ13" s="17">
        <v>0.170995229662949</v>
      </c>
      <c r="BA13" s="17">
        <v>0.13956110910893099</v>
      </c>
      <c r="BB13" s="17">
        <v>0.122344595514842</v>
      </c>
      <c r="BC13" s="17"/>
      <c r="BD13" s="17">
        <v>0.12811443492633501</v>
      </c>
      <c r="BE13" s="17">
        <v>0.163012896298008</v>
      </c>
    </row>
    <row r="14" spans="2:57" x14ac:dyDescent="0.35">
      <c r="B14" s="18" t="s">
        <v>81</v>
      </c>
      <c r="C14" s="19">
        <v>2.76198041219433E-2</v>
      </c>
      <c r="D14" s="19">
        <v>3.5437403742662597E-2</v>
      </c>
      <c r="E14" s="19">
        <v>2.3152090707748998E-2</v>
      </c>
      <c r="F14" s="19"/>
      <c r="G14" s="19">
        <v>4.1525269450539401E-2</v>
      </c>
      <c r="H14" s="19">
        <v>1.1113289890432801E-2</v>
      </c>
      <c r="I14" s="19">
        <v>1.09300655784241E-2</v>
      </c>
      <c r="J14" s="19">
        <v>1.6160404945051499E-2</v>
      </c>
      <c r="K14" s="19">
        <v>8.4821744705705707E-2</v>
      </c>
      <c r="L14" s="19">
        <v>5.4097745791340697E-2</v>
      </c>
      <c r="M14" s="19"/>
      <c r="N14" s="19">
        <v>1.7099417314188001E-2</v>
      </c>
      <c r="O14" s="19">
        <v>5.7535919403335502E-2</v>
      </c>
      <c r="P14" s="19">
        <v>1.0798616042813401E-2</v>
      </c>
      <c r="Q14" s="19">
        <v>3.3056947892953402E-2</v>
      </c>
      <c r="R14" s="19"/>
      <c r="S14" s="19">
        <v>3.3333333333333298E-2</v>
      </c>
      <c r="T14" s="19">
        <v>1.9047619047619001E-2</v>
      </c>
      <c r="U14" s="19">
        <v>2.9411764705882401E-2</v>
      </c>
      <c r="V14" s="19">
        <v>3.17460317460318E-2</v>
      </c>
      <c r="W14" s="19">
        <v>3.3898305084745797E-2</v>
      </c>
      <c r="X14" s="19">
        <v>1.26582278481013E-2</v>
      </c>
      <c r="Y14" s="19">
        <v>4.2857142857142899E-2</v>
      </c>
      <c r="Z14" s="19">
        <v>0</v>
      </c>
      <c r="AA14" s="19">
        <v>3.3333333333333298E-2</v>
      </c>
      <c r="AB14" s="19"/>
      <c r="AC14" s="19">
        <v>4.2335559424513503E-2</v>
      </c>
      <c r="AD14" s="19">
        <v>2.0035096449434499E-2</v>
      </c>
      <c r="AE14" s="19">
        <v>0</v>
      </c>
      <c r="AF14" s="19"/>
      <c r="AG14" s="19">
        <v>4.04137351458966E-2</v>
      </c>
      <c r="AH14" s="19">
        <v>1.6996833638019598E-2</v>
      </c>
      <c r="AI14" s="19">
        <v>0</v>
      </c>
      <c r="AJ14" s="19">
        <v>0</v>
      </c>
      <c r="AK14" s="19">
        <v>1.9064178050545898E-2</v>
      </c>
      <c r="AL14" s="19"/>
      <c r="AM14" s="19">
        <v>3.2605800080527103E-2</v>
      </c>
      <c r="AN14" s="19">
        <v>7.6483726911192498E-2</v>
      </c>
      <c r="AO14" s="19">
        <v>1.9823846771047999E-2</v>
      </c>
      <c r="AP14" s="19">
        <v>1.00668414807999E-2</v>
      </c>
      <c r="AQ14" s="19">
        <v>0</v>
      </c>
      <c r="AR14" s="19"/>
      <c r="AS14" s="19">
        <v>5.0292368537762797E-2</v>
      </c>
      <c r="AT14" s="19">
        <v>4.3116629956696699E-3</v>
      </c>
      <c r="AU14" s="19">
        <v>5.1827739996754697E-2</v>
      </c>
      <c r="AV14" s="19">
        <v>8.4606571550128896E-3</v>
      </c>
      <c r="AW14" s="19"/>
      <c r="AX14" s="19">
        <v>2.88226028732964E-2</v>
      </c>
      <c r="AY14" s="19"/>
      <c r="AZ14" s="19">
        <v>3.25589107090858E-2</v>
      </c>
      <c r="BA14" s="19">
        <v>1.1494126472742601E-2</v>
      </c>
      <c r="BB14" s="19">
        <v>3.5352639388418698E-2</v>
      </c>
      <c r="BC14" s="19"/>
      <c r="BD14" s="19">
        <v>3.03177661030141E-2</v>
      </c>
      <c r="BE14" s="19">
        <v>1.30547887605758E-2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E19"/>
  <sheetViews>
    <sheetView showGridLines="0" topLeftCell="A6" workbookViewId="0">
      <pane xSplit="2" topLeftCell="B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4.7093342551654101E-2</v>
      </c>
      <c r="D9" s="17">
        <v>6.4996374537581406E-2</v>
      </c>
      <c r="E9" s="17">
        <v>3.6785886415697903E-2</v>
      </c>
      <c r="F9" s="17"/>
      <c r="G9" s="17">
        <v>7.7463773698321706E-2</v>
      </c>
      <c r="H9" s="17">
        <v>4.8380017167395498E-2</v>
      </c>
      <c r="I9" s="17">
        <v>6.1538018753671403E-2</v>
      </c>
      <c r="J9" s="17">
        <v>5.0408630873239997E-2</v>
      </c>
      <c r="K9" s="17">
        <v>9.9787396757767301E-3</v>
      </c>
      <c r="L9" s="17">
        <v>0</v>
      </c>
      <c r="M9" s="17"/>
      <c r="N9" s="17">
        <v>3.4002041499676797E-2</v>
      </c>
      <c r="O9" s="17">
        <v>5.1606890500540403E-2</v>
      </c>
      <c r="P9" s="17">
        <v>0.100098990006019</v>
      </c>
      <c r="Q9" s="17">
        <v>2.8490522658491401E-2</v>
      </c>
      <c r="R9" s="17"/>
      <c r="S9" s="17">
        <v>6.6666666666666693E-2</v>
      </c>
      <c r="T9" s="17">
        <v>1.9047619047619001E-2</v>
      </c>
      <c r="U9" s="17">
        <v>8.8235294117647106E-2</v>
      </c>
      <c r="V9" s="17">
        <v>4.7619047619047603E-2</v>
      </c>
      <c r="W9" s="17">
        <v>3.3898305084745797E-2</v>
      </c>
      <c r="X9" s="17">
        <v>2.53164556962025E-2</v>
      </c>
      <c r="Y9" s="17">
        <v>4.2857142857142899E-2</v>
      </c>
      <c r="Z9" s="17">
        <v>4.6511627906976702E-2</v>
      </c>
      <c r="AA9" s="17">
        <v>5.5555555555555601E-2</v>
      </c>
      <c r="AB9" s="17"/>
      <c r="AC9" s="17">
        <v>5.0432593106560002E-2</v>
      </c>
      <c r="AD9" s="17">
        <v>5.22795256709703E-2</v>
      </c>
      <c r="AE9" s="17">
        <v>1.2935534584113E-2</v>
      </c>
      <c r="AF9" s="17"/>
      <c r="AG9" s="17">
        <v>4.3293738929430302E-2</v>
      </c>
      <c r="AH9" s="17">
        <v>3.6490469762359701E-2</v>
      </c>
      <c r="AI9" s="17">
        <v>8.4745097421015506E-2</v>
      </c>
      <c r="AJ9" s="17">
        <v>0.20363788954449299</v>
      </c>
      <c r="AK9" s="17">
        <v>6.0364213147524597E-2</v>
      </c>
      <c r="AL9" s="17"/>
      <c r="AM9" s="17">
        <v>5.2454359606088997E-2</v>
      </c>
      <c r="AN9" s="17">
        <v>3.2379924421706799E-2</v>
      </c>
      <c r="AO9" s="17">
        <v>6.0314846358076699E-2</v>
      </c>
      <c r="AP9" s="17">
        <v>4.3913659752415603E-2</v>
      </c>
      <c r="AQ9" s="17">
        <v>8.1422461291404499E-2</v>
      </c>
      <c r="AR9" s="17"/>
      <c r="AS9" s="17">
        <v>3.6426834557352399E-2</v>
      </c>
      <c r="AT9" s="17">
        <v>6.7197399293227406E-2</v>
      </c>
      <c r="AU9" s="17">
        <v>5.1451628866584897E-3</v>
      </c>
      <c r="AV9" s="17">
        <v>7.7974408065979606E-2</v>
      </c>
      <c r="AW9" s="17"/>
      <c r="AX9" s="17">
        <v>4.8695326968551597E-2</v>
      </c>
      <c r="AY9" s="17"/>
      <c r="AZ9" s="17">
        <v>4.0054093843030901E-2</v>
      </c>
      <c r="BA9" s="17">
        <v>5.7381064802552902E-2</v>
      </c>
      <c r="BB9" s="17">
        <v>4.4579803752981602E-2</v>
      </c>
      <c r="BC9" s="17"/>
      <c r="BD9" s="17">
        <v>3.8228334737926799E-2</v>
      </c>
      <c r="BE9" s="17">
        <v>6.1191780425189697E-2</v>
      </c>
    </row>
    <row r="10" spans="2:57" x14ac:dyDescent="0.35">
      <c r="B10" s="18" t="s">
        <v>523</v>
      </c>
      <c r="C10" s="17">
        <v>0.11228393130983901</v>
      </c>
      <c r="D10" s="17">
        <v>0.13540597905031099</v>
      </c>
      <c r="E10" s="17">
        <v>9.9213658693564397E-2</v>
      </c>
      <c r="F10" s="17"/>
      <c r="G10" s="17">
        <v>0.13524261323516301</v>
      </c>
      <c r="H10" s="17">
        <v>0.168285623694614</v>
      </c>
      <c r="I10" s="17">
        <v>0.112905574041735</v>
      </c>
      <c r="J10" s="17">
        <v>9.7360248340569694E-2</v>
      </c>
      <c r="K10" s="17">
        <v>4.5936317857891901E-2</v>
      </c>
      <c r="L10" s="17">
        <v>0</v>
      </c>
      <c r="M10" s="17"/>
      <c r="N10" s="17">
        <v>0.101274409971392</v>
      </c>
      <c r="O10" s="17">
        <v>0.121043376714803</v>
      </c>
      <c r="P10" s="17">
        <v>0.107988328730363</v>
      </c>
      <c r="Q10" s="17">
        <v>0.16171914589085301</v>
      </c>
      <c r="R10" s="17"/>
      <c r="S10" s="17">
        <v>0.133333333333333</v>
      </c>
      <c r="T10" s="17">
        <v>0.133333333333333</v>
      </c>
      <c r="U10" s="17">
        <v>2.9411764705882401E-2</v>
      </c>
      <c r="V10" s="17">
        <v>0.126984126984127</v>
      </c>
      <c r="W10" s="17">
        <v>0.11864406779661001</v>
      </c>
      <c r="X10" s="17">
        <v>0.139240506329114</v>
      </c>
      <c r="Y10" s="17">
        <v>0.1</v>
      </c>
      <c r="Z10" s="17">
        <v>0.162790697674419</v>
      </c>
      <c r="AA10" s="17">
        <v>7.7777777777777807E-2</v>
      </c>
      <c r="AB10" s="17"/>
      <c r="AC10" s="17">
        <v>0.11287914391069</v>
      </c>
      <c r="AD10" s="17">
        <v>0.121235790595556</v>
      </c>
      <c r="AE10" s="17">
        <v>7.2655865977032996E-2</v>
      </c>
      <c r="AF10" s="17"/>
      <c r="AG10" s="17">
        <v>0.14764672956522201</v>
      </c>
      <c r="AH10" s="17">
        <v>0.11329850018127301</v>
      </c>
      <c r="AI10" s="17">
        <v>0.102352928154388</v>
      </c>
      <c r="AJ10" s="17">
        <v>0</v>
      </c>
      <c r="AK10" s="17">
        <v>6.3136222806150194E-2</v>
      </c>
      <c r="AL10" s="17"/>
      <c r="AM10" s="17">
        <v>0.13799114558403999</v>
      </c>
      <c r="AN10" s="17">
        <v>0.124302698095253</v>
      </c>
      <c r="AO10" s="17">
        <v>8.53301307868162E-2</v>
      </c>
      <c r="AP10" s="17">
        <v>0.13252263470553699</v>
      </c>
      <c r="AQ10" s="17">
        <v>0.18513668396590599</v>
      </c>
      <c r="AR10" s="17"/>
      <c r="AS10" s="17">
        <v>0.100507046002151</v>
      </c>
      <c r="AT10" s="17">
        <v>0.117395635874824</v>
      </c>
      <c r="AU10" s="17">
        <v>5.34020666699285E-2</v>
      </c>
      <c r="AV10" s="17">
        <v>0.20391297089205901</v>
      </c>
      <c r="AW10" s="17"/>
      <c r="AX10" s="17">
        <v>0.108940632182605</v>
      </c>
      <c r="AY10" s="17"/>
      <c r="AZ10" s="17">
        <v>0.13586616720352401</v>
      </c>
      <c r="BA10" s="17">
        <v>0.15216280544292299</v>
      </c>
      <c r="BB10" s="17">
        <v>4.5015481486706303E-2</v>
      </c>
      <c r="BC10" s="17"/>
      <c r="BD10" s="17">
        <v>0.116398679551293</v>
      </c>
      <c r="BE10" s="17">
        <v>0.13483037358913799</v>
      </c>
    </row>
    <row r="11" spans="2:57" ht="29" x14ac:dyDescent="0.35">
      <c r="B11" s="18" t="s">
        <v>524</v>
      </c>
      <c r="C11" s="17">
        <v>0.30235351745052802</v>
      </c>
      <c r="D11" s="17">
        <v>0.32539854160954701</v>
      </c>
      <c r="E11" s="17">
        <v>0.287751162950312</v>
      </c>
      <c r="F11" s="17"/>
      <c r="G11" s="17">
        <v>0.29337757563715</v>
      </c>
      <c r="H11" s="17">
        <v>0.32508071416818102</v>
      </c>
      <c r="I11" s="17">
        <v>0.25473857333807698</v>
      </c>
      <c r="J11" s="17">
        <v>0.32589330790370902</v>
      </c>
      <c r="K11" s="17">
        <v>0.29737900935481898</v>
      </c>
      <c r="L11" s="17">
        <v>0.37174915985963303</v>
      </c>
      <c r="M11" s="17"/>
      <c r="N11" s="17">
        <v>0.289042933115428</v>
      </c>
      <c r="O11" s="17">
        <v>0.29175560959763802</v>
      </c>
      <c r="P11" s="17">
        <v>0.32598465179265401</v>
      </c>
      <c r="Q11" s="17">
        <v>0.36175228916560198</v>
      </c>
      <c r="R11" s="17"/>
      <c r="S11" s="17">
        <v>0.36666666666666697</v>
      </c>
      <c r="T11" s="17">
        <v>0.238095238095238</v>
      </c>
      <c r="U11" s="17">
        <v>0.26470588235294101</v>
      </c>
      <c r="V11" s="17">
        <v>0.22222222222222199</v>
      </c>
      <c r="W11" s="17">
        <v>0.28813559322033899</v>
      </c>
      <c r="X11" s="17">
        <v>0.316455696202532</v>
      </c>
      <c r="Y11" s="17">
        <v>0.34285714285714303</v>
      </c>
      <c r="Z11" s="17">
        <v>0.372093023255814</v>
      </c>
      <c r="AA11" s="17">
        <v>0.344444444444444</v>
      </c>
      <c r="AB11" s="17"/>
      <c r="AC11" s="17">
        <v>0.35176604172458398</v>
      </c>
      <c r="AD11" s="17">
        <v>0.26506706754748299</v>
      </c>
      <c r="AE11" s="17">
        <v>0.36325490030246599</v>
      </c>
      <c r="AF11" s="17"/>
      <c r="AG11" s="17">
        <v>0.322030299150314</v>
      </c>
      <c r="AH11" s="17">
        <v>0.30766624365001699</v>
      </c>
      <c r="AI11" s="17">
        <v>0.27383780976083599</v>
      </c>
      <c r="AJ11" s="17">
        <v>0.18883113101711901</v>
      </c>
      <c r="AK11" s="17">
        <v>0.23826283736043399</v>
      </c>
      <c r="AL11" s="17"/>
      <c r="AM11" s="17">
        <v>0.37689348898990799</v>
      </c>
      <c r="AN11" s="17">
        <v>0.33365992629157398</v>
      </c>
      <c r="AO11" s="17">
        <v>0.32019206649391802</v>
      </c>
      <c r="AP11" s="17">
        <v>0.242224004812371</v>
      </c>
      <c r="AQ11" s="17">
        <v>0.171411918952108</v>
      </c>
      <c r="AR11" s="17"/>
      <c r="AS11" s="17">
        <v>0.29208770603741102</v>
      </c>
      <c r="AT11" s="17">
        <v>0.27605169044261002</v>
      </c>
      <c r="AU11" s="17">
        <v>0.37652592238358201</v>
      </c>
      <c r="AV11" s="17">
        <v>0.27665097881042799</v>
      </c>
      <c r="AW11" s="17"/>
      <c r="AX11" s="17">
        <v>0.29691512213536903</v>
      </c>
      <c r="AY11" s="17"/>
      <c r="AZ11" s="17">
        <v>0.30883910086844102</v>
      </c>
      <c r="BA11" s="17">
        <v>0.31121011829204798</v>
      </c>
      <c r="BB11" s="17">
        <v>0.28554608636440398</v>
      </c>
      <c r="BC11" s="17"/>
      <c r="BD11" s="17">
        <v>0.31910652063063</v>
      </c>
      <c r="BE11" s="17">
        <v>0.27994828911602598</v>
      </c>
    </row>
    <row r="12" spans="2:57" x14ac:dyDescent="0.35">
      <c r="B12" s="18" t="s">
        <v>525</v>
      </c>
      <c r="C12" s="17">
        <v>0.35826473817710602</v>
      </c>
      <c r="D12" s="17">
        <v>0.30697201414970698</v>
      </c>
      <c r="E12" s="17">
        <v>0.38788400411885099</v>
      </c>
      <c r="F12" s="17"/>
      <c r="G12" s="17">
        <v>0.26387570592799198</v>
      </c>
      <c r="H12" s="17">
        <v>0.29588003459097301</v>
      </c>
      <c r="I12" s="17">
        <v>0.36072395288532899</v>
      </c>
      <c r="J12" s="17">
        <v>0.353662817831978</v>
      </c>
      <c r="K12" s="17">
        <v>0.51981116121361903</v>
      </c>
      <c r="L12" s="17">
        <v>0.43491541361727498</v>
      </c>
      <c r="M12" s="17"/>
      <c r="N12" s="17">
        <v>0.39265226665757202</v>
      </c>
      <c r="O12" s="17">
        <v>0.34110885301208199</v>
      </c>
      <c r="P12" s="17">
        <v>0.30318640984059397</v>
      </c>
      <c r="Q12" s="17">
        <v>0.29672159925416802</v>
      </c>
      <c r="R12" s="17"/>
      <c r="S12" s="17">
        <v>0.29166666666666702</v>
      </c>
      <c r="T12" s="17">
        <v>0.371428571428571</v>
      </c>
      <c r="U12" s="17">
        <v>0.41176470588235298</v>
      </c>
      <c r="V12" s="17">
        <v>0.41269841269841301</v>
      </c>
      <c r="W12" s="17">
        <v>0.322033898305085</v>
      </c>
      <c r="X12" s="17">
        <v>0.341772151898734</v>
      </c>
      <c r="Y12" s="17">
        <v>0.4</v>
      </c>
      <c r="Z12" s="17">
        <v>0.25581395348837199</v>
      </c>
      <c r="AA12" s="17">
        <v>0.37777777777777799</v>
      </c>
      <c r="AB12" s="17"/>
      <c r="AC12" s="17">
        <v>0.33272429094918099</v>
      </c>
      <c r="AD12" s="17">
        <v>0.37255089834869998</v>
      </c>
      <c r="AE12" s="17">
        <v>0.36009901910765502</v>
      </c>
      <c r="AF12" s="17"/>
      <c r="AG12" s="17">
        <v>0.35393808947195099</v>
      </c>
      <c r="AH12" s="17">
        <v>0.36047672529069902</v>
      </c>
      <c r="AI12" s="17">
        <v>0.34038288143451201</v>
      </c>
      <c r="AJ12" s="17">
        <v>0.18469483005198201</v>
      </c>
      <c r="AK12" s="17">
        <v>0.48885779365108101</v>
      </c>
      <c r="AL12" s="17"/>
      <c r="AM12" s="17">
        <v>0.23690612487516299</v>
      </c>
      <c r="AN12" s="17">
        <v>0.29849439481703299</v>
      </c>
      <c r="AO12" s="17">
        <v>0.36946955866157699</v>
      </c>
      <c r="AP12" s="17">
        <v>0.41364207918247098</v>
      </c>
      <c r="AQ12" s="17">
        <v>0.25803417614641899</v>
      </c>
      <c r="AR12" s="17"/>
      <c r="AS12" s="17">
        <v>0.41107927378053</v>
      </c>
      <c r="AT12" s="17">
        <v>0.35118275699555501</v>
      </c>
      <c r="AU12" s="17">
        <v>0.33731263836921799</v>
      </c>
      <c r="AV12" s="17">
        <v>0.31289079361666799</v>
      </c>
      <c r="AW12" s="17"/>
      <c r="AX12" s="17">
        <v>0.34397458301241701</v>
      </c>
      <c r="AY12" s="17"/>
      <c r="AZ12" s="17">
        <v>0.29008574824355399</v>
      </c>
      <c r="BA12" s="17">
        <v>0.34020096819636902</v>
      </c>
      <c r="BB12" s="17">
        <v>0.45181295037351499</v>
      </c>
      <c r="BC12" s="17"/>
      <c r="BD12" s="17">
        <v>0.34557454839406399</v>
      </c>
      <c r="BE12" s="17">
        <v>0.347461829209746</v>
      </c>
    </row>
    <row r="13" spans="2:57" x14ac:dyDescent="0.35">
      <c r="B13" s="18" t="s">
        <v>393</v>
      </c>
      <c r="C13" s="17">
        <v>0.14068769225691699</v>
      </c>
      <c r="D13" s="17">
        <v>0.13153680472771401</v>
      </c>
      <c r="E13" s="17">
        <v>0.146730883839503</v>
      </c>
      <c r="F13" s="17"/>
      <c r="G13" s="17">
        <v>0.172758660159366</v>
      </c>
      <c r="H13" s="17">
        <v>0.137220080437335</v>
      </c>
      <c r="I13" s="17">
        <v>0.18807721139566699</v>
      </c>
      <c r="J13" s="17">
        <v>0.15651459010545299</v>
      </c>
      <c r="K13" s="17">
        <v>5.19384345210743E-2</v>
      </c>
      <c r="L13" s="17">
        <v>5.0088692226972403E-2</v>
      </c>
      <c r="M13" s="17"/>
      <c r="N13" s="17">
        <v>0.15405401700698401</v>
      </c>
      <c r="O13" s="17">
        <v>0.124565372628917</v>
      </c>
      <c r="P13" s="17">
        <v>0.143690263795343</v>
      </c>
      <c r="Q13" s="17">
        <v>0.10331934301213699</v>
      </c>
      <c r="R13" s="17"/>
      <c r="S13" s="17">
        <v>0.116666666666667</v>
      </c>
      <c r="T13" s="17">
        <v>0.21904761904761899</v>
      </c>
      <c r="U13" s="17">
        <v>0.14705882352941199</v>
      </c>
      <c r="V13" s="17">
        <v>0.14285714285714299</v>
      </c>
      <c r="W13" s="17">
        <v>0.186440677966102</v>
      </c>
      <c r="X13" s="17">
        <v>0.151898734177215</v>
      </c>
      <c r="Y13" s="17">
        <v>7.1428571428571397E-2</v>
      </c>
      <c r="Z13" s="17">
        <v>0.13953488372093001</v>
      </c>
      <c r="AA13" s="17">
        <v>7.7777777777777807E-2</v>
      </c>
      <c r="AB13" s="17"/>
      <c r="AC13" s="17">
        <v>8.6778312615235206E-2</v>
      </c>
      <c r="AD13" s="17">
        <v>0.15821898953236399</v>
      </c>
      <c r="AE13" s="17">
        <v>0.19105468002873299</v>
      </c>
      <c r="AF13" s="17"/>
      <c r="AG13" s="17">
        <v>9.2107366835772794E-2</v>
      </c>
      <c r="AH13" s="17">
        <v>0.14466774817828101</v>
      </c>
      <c r="AI13" s="17">
        <v>0.179953225679578</v>
      </c>
      <c r="AJ13" s="17">
        <v>0.21919825984191299</v>
      </c>
      <c r="AK13" s="17">
        <v>0.14937893303481001</v>
      </c>
      <c r="AL13" s="17"/>
      <c r="AM13" s="17">
        <v>0.16204139253401201</v>
      </c>
      <c r="AN13" s="17">
        <v>0.11692877402806701</v>
      </c>
      <c r="AO13" s="17">
        <v>0.13414826496975599</v>
      </c>
      <c r="AP13" s="17">
        <v>0.152142566214652</v>
      </c>
      <c r="AQ13" s="17">
        <v>0.303994759644163</v>
      </c>
      <c r="AR13" s="17"/>
      <c r="AS13" s="17">
        <v>0.102914940166159</v>
      </c>
      <c r="AT13" s="17">
        <v>0.16562985924649201</v>
      </c>
      <c r="AU13" s="17">
        <v>0.16087238816569999</v>
      </c>
      <c r="AV13" s="17">
        <v>0.119505858805923</v>
      </c>
      <c r="AW13" s="17"/>
      <c r="AX13" s="17">
        <v>0.15712868598467</v>
      </c>
      <c r="AY13" s="17"/>
      <c r="AZ13" s="17">
        <v>0.181731732216802</v>
      </c>
      <c r="BA13" s="17">
        <v>0.116382010929588</v>
      </c>
      <c r="BB13" s="17">
        <v>0.123693176474147</v>
      </c>
      <c r="BC13" s="17"/>
      <c r="BD13" s="17">
        <v>0.13956689513384701</v>
      </c>
      <c r="BE13" s="17">
        <v>0.14833309977744799</v>
      </c>
    </row>
    <row r="14" spans="2:57" x14ac:dyDescent="0.35">
      <c r="B14" s="18" t="s">
        <v>81</v>
      </c>
      <c r="C14" s="19">
        <v>3.9316778253955499E-2</v>
      </c>
      <c r="D14" s="19">
        <v>3.5690285925139897E-2</v>
      </c>
      <c r="E14" s="19">
        <v>4.16344039820713E-2</v>
      </c>
      <c r="F14" s="19"/>
      <c r="G14" s="19">
        <v>5.7281671342007699E-2</v>
      </c>
      <c r="H14" s="19">
        <v>2.51535299415011E-2</v>
      </c>
      <c r="I14" s="19">
        <v>2.2016669585519701E-2</v>
      </c>
      <c r="J14" s="19">
        <v>1.6160404945051499E-2</v>
      </c>
      <c r="K14" s="19">
        <v>7.4956337376818893E-2</v>
      </c>
      <c r="L14" s="19">
        <v>0.14324673429612</v>
      </c>
      <c r="M14" s="19"/>
      <c r="N14" s="19">
        <v>2.89743317489463E-2</v>
      </c>
      <c r="O14" s="19">
        <v>6.9919897546019003E-2</v>
      </c>
      <c r="P14" s="19">
        <v>1.90513558350268E-2</v>
      </c>
      <c r="Q14" s="19">
        <v>4.7997100018747699E-2</v>
      </c>
      <c r="R14" s="19"/>
      <c r="S14" s="19">
        <v>2.5000000000000001E-2</v>
      </c>
      <c r="T14" s="19">
        <v>1.9047619047619001E-2</v>
      </c>
      <c r="U14" s="19">
        <v>5.8823529411764698E-2</v>
      </c>
      <c r="V14" s="19">
        <v>4.7619047619047603E-2</v>
      </c>
      <c r="W14" s="19">
        <v>5.0847457627118599E-2</v>
      </c>
      <c r="X14" s="19">
        <v>2.53164556962025E-2</v>
      </c>
      <c r="Y14" s="19">
        <v>4.2857142857142899E-2</v>
      </c>
      <c r="Z14" s="19">
        <v>2.32558139534884E-2</v>
      </c>
      <c r="AA14" s="19">
        <v>6.6666666666666693E-2</v>
      </c>
      <c r="AB14" s="19"/>
      <c r="AC14" s="19">
        <v>6.5419617693750501E-2</v>
      </c>
      <c r="AD14" s="19">
        <v>3.0647728304926999E-2</v>
      </c>
      <c r="AE14" s="19">
        <v>0</v>
      </c>
      <c r="AF14" s="19"/>
      <c r="AG14" s="19">
        <v>4.0983776047309503E-2</v>
      </c>
      <c r="AH14" s="19">
        <v>3.74003129373707E-2</v>
      </c>
      <c r="AI14" s="19">
        <v>1.8728057549669701E-2</v>
      </c>
      <c r="AJ14" s="19">
        <v>0.20363788954449299</v>
      </c>
      <c r="AK14" s="19">
        <v>0</v>
      </c>
      <c r="AL14" s="19"/>
      <c r="AM14" s="19">
        <v>3.3713488410788903E-2</v>
      </c>
      <c r="AN14" s="19">
        <v>9.4234282346365994E-2</v>
      </c>
      <c r="AO14" s="19">
        <v>3.05451327298563E-2</v>
      </c>
      <c r="AP14" s="19">
        <v>1.5555055332553599E-2</v>
      </c>
      <c r="AQ14" s="19">
        <v>0</v>
      </c>
      <c r="AR14" s="19"/>
      <c r="AS14" s="19">
        <v>5.69841994563966E-2</v>
      </c>
      <c r="AT14" s="19">
        <v>2.25426581472917E-2</v>
      </c>
      <c r="AU14" s="19">
        <v>6.6741821524912606E-2</v>
      </c>
      <c r="AV14" s="19">
        <v>9.0649898089423808E-3</v>
      </c>
      <c r="AW14" s="19"/>
      <c r="AX14" s="19">
        <v>4.4345649716388297E-2</v>
      </c>
      <c r="AY14" s="19"/>
      <c r="AZ14" s="19">
        <v>4.3423157624647803E-2</v>
      </c>
      <c r="BA14" s="19">
        <v>2.2663032336518601E-2</v>
      </c>
      <c r="BB14" s="19">
        <v>4.9352501548246101E-2</v>
      </c>
      <c r="BC14" s="19"/>
      <c r="BD14" s="19">
        <v>4.1125021552237698E-2</v>
      </c>
      <c r="BE14" s="19">
        <v>2.82346278824523E-2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J19"/>
  <sheetViews>
    <sheetView showGridLines="0" workbookViewId="0">
      <pane xSplit="2" topLeftCell="H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541</v>
      </c>
      <c r="E2" s="28"/>
      <c r="F2" s="28"/>
      <c r="G2" s="28"/>
      <c r="H2" s="28"/>
      <c r="I2" s="28"/>
      <c r="J2" s="28"/>
    </row>
    <row r="6" spans="2:10" ht="50" customHeight="1" x14ac:dyDescent="0.35">
      <c r="B6" s="20" t="s">
        <v>15</v>
      </c>
      <c r="C6" s="20" t="s">
        <v>534</v>
      </c>
      <c r="D6" s="20" t="s">
        <v>535</v>
      </c>
      <c r="E6" s="20" t="s">
        <v>536</v>
      </c>
      <c r="F6" s="20" t="s">
        <v>537</v>
      </c>
      <c r="G6" s="20" t="s">
        <v>538</v>
      </c>
      <c r="H6" s="20" t="s">
        <v>539</v>
      </c>
      <c r="I6" s="20" t="s">
        <v>540</v>
      </c>
    </row>
    <row r="7" spans="2:10" x14ac:dyDescent="0.35">
      <c r="B7" s="18" t="s">
        <v>397</v>
      </c>
      <c r="C7" s="17">
        <v>3.6837867531421299E-2</v>
      </c>
      <c r="D7" s="17">
        <v>3.4661139581761903E-2</v>
      </c>
      <c r="E7" s="17">
        <v>4.6975273036711902E-2</v>
      </c>
      <c r="F7" s="17">
        <v>3.74204077540932E-2</v>
      </c>
      <c r="G7" s="17">
        <v>3.5520405119585201E-2</v>
      </c>
      <c r="H7" s="17">
        <v>4.6108045657821402E-2</v>
      </c>
      <c r="I7" s="17">
        <v>3.2639722786063301E-2</v>
      </c>
    </row>
    <row r="8" spans="2:10" x14ac:dyDescent="0.35">
      <c r="B8" s="18" t="s">
        <v>523</v>
      </c>
      <c r="C8" s="17">
        <v>0.13993820463002801</v>
      </c>
      <c r="D8" s="17">
        <v>0.114636839082372</v>
      </c>
      <c r="E8" s="17">
        <v>0.11639863931793</v>
      </c>
      <c r="F8" s="17">
        <v>0.104114102737925</v>
      </c>
      <c r="G8" s="17">
        <v>0.109875603999884</v>
      </c>
      <c r="H8" s="17">
        <v>0.10119339920519201</v>
      </c>
      <c r="I8" s="17">
        <v>0.126955561326132</v>
      </c>
    </row>
    <row r="9" spans="2:10" ht="29" x14ac:dyDescent="0.35">
      <c r="B9" s="18" t="s">
        <v>524</v>
      </c>
      <c r="C9" s="17">
        <v>0.23215694617371199</v>
      </c>
      <c r="D9" s="17">
        <v>0.35794171669421998</v>
      </c>
      <c r="E9" s="17">
        <v>0.44270385261509598</v>
      </c>
      <c r="F9" s="17">
        <v>0.41536949427375902</v>
      </c>
      <c r="G9" s="17">
        <v>0.41793151323682498</v>
      </c>
      <c r="H9" s="17">
        <v>0.36903500855369098</v>
      </c>
      <c r="I9" s="17">
        <v>0.29471459377458198</v>
      </c>
    </row>
    <row r="10" spans="2:10" x14ac:dyDescent="0.35">
      <c r="B10" s="18" t="s">
        <v>525</v>
      </c>
      <c r="C10" s="17">
        <v>0.382086482853566</v>
      </c>
      <c r="D10" s="17">
        <v>0.35104323041676699</v>
      </c>
      <c r="E10" s="17">
        <v>0.23997450447488</v>
      </c>
      <c r="F10" s="17">
        <v>0.31148381017572402</v>
      </c>
      <c r="G10" s="17">
        <v>0.27372179701837801</v>
      </c>
      <c r="H10" s="17">
        <v>0.33598926655051198</v>
      </c>
      <c r="I10" s="17">
        <v>0.33935245971266298</v>
      </c>
    </row>
    <row r="11" spans="2:10" x14ac:dyDescent="0.35">
      <c r="B11" s="18" t="s">
        <v>393</v>
      </c>
      <c r="C11" s="17">
        <v>0.162818241528387</v>
      </c>
      <c r="D11" s="17">
        <v>0.100333324788954</v>
      </c>
      <c r="E11" s="17">
        <v>8.9319848951844902E-2</v>
      </c>
      <c r="F11" s="17">
        <v>6.7522373724785006E-2</v>
      </c>
      <c r="G11" s="17">
        <v>0.101047318056931</v>
      </c>
      <c r="H11" s="17">
        <v>0.106056752419255</v>
      </c>
      <c r="I11" s="17">
        <v>0.15831052994108999</v>
      </c>
    </row>
    <row r="12" spans="2:10" x14ac:dyDescent="0.35">
      <c r="B12" s="18" t="s">
        <v>81</v>
      </c>
      <c r="C12" s="17">
        <v>4.61622572828842E-2</v>
      </c>
      <c r="D12" s="17">
        <v>4.1383749435925002E-2</v>
      </c>
      <c r="E12" s="17">
        <v>6.4627881603536899E-2</v>
      </c>
      <c r="F12" s="17">
        <v>6.4089811333713997E-2</v>
      </c>
      <c r="G12" s="17">
        <v>6.1903362568397201E-2</v>
      </c>
      <c r="H12" s="17">
        <v>4.1617527613528403E-2</v>
      </c>
      <c r="I12" s="17">
        <v>4.8027132459469803E-2</v>
      </c>
    </row>
    <row r="13" spans="2:10" x14ac:dyDescent="0.35">
      <c r="B13" s="16"/>
      <c r="C13" s="16"/>
      <c r="D13" s="16"/>
      <c r="E13" s="16"/>
      <c r="F13" s="16"/>
      <c r="G13" s="16"/>
      <c r="H13" s="16"/>
      <c r="I13" s="16"/>
    </row>
    <row r="14" spans="2:10" x14ac:dyDescent="0.35">
      <c r="B14" t="s">
        <v>86</v>
      </c>
    </row>
    <row r="15" spans="2:10" x14ac:dyDescent="0.35">
      <c r="B15" t="s">
        <v>87</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E19"/>
  <sheetViews>
    <sheetView showGridLines="0" topLeftCell="A5"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3.6837867531421299E-2</v>
      </c>
      <c r="D9" s="17">
        <v>5.7517440923701001E-2</v>
      </c>
      <c r="E9" s="17">
        <v>2.48492901075681E-2</v>
      </c>
      <c r="F9" s="17"/>
      <c r="G9" s="17">
        <v>1.1188845657883899E-2</v>
      </c>
      <c r="H9" s="17">
        <v>7.34565796568597E-2</v>
      </c>
      <c r="I9" s="17">
        <v>2.61900563603427E-2</v>
      </c>
      <c r="J9" s="17">
        <v>4.27528157597463E-2</v>
      </c>
      <c r="K9" s="17">
        <v>9.9787396757767301E-3</v>
      </c>
      <c r="L9" s="17">
        <v>0</v>
      </c>
      <c r="M9" s="17"/>
      <c r="N9" s="17">
        <v>2.5022900896809801E-2</v>
      </c>
      <c r="O9" s="17">
        <v>5.3126779683133799E-2</v>
      </c>
      <c r="P9" s="17">
        <v>6.7748912194999497E-2</v>
      </c>
      <c r="Q9" s="17">
        <v>1.3550370532697101E-2</v>
      </c>
      <c r="R9" s="17"/>
      <c r="S9" s="17">
        <v>4.1666666666666699E-2</v>
      </c>
      <c r="T9" s="17">
        <v>3.8095238095238099E-2</v>
      </c>
      <c r="U9" s="17">
        <v>2.9411764705882401E-2</v>
      </c>
      <c r="V9" s="17">
        <v>1.58730158730159E-2</v>
      </c>
      <c r="W9" s="17">
        <v>3.3898305084745797E-2</v>
      </c>
      <c r="X9" s="17">
        <v>3.7974683544303799E-2</v>
      </c>
      <c r="Y9" s="17">
        <v>8.5714285714285701E-2</v>
      </c>
      <c r="Z9" s="17">
        <v>2.32558139534884E-2</v>
      </c>
      <c r="AA9" s="17">
        <v>2.2222222222222199E-2</v>
      </c>
      <c r="AB9" s="17"/>
      <c r="AC9" s="17">
        <v>3.7316269477014899E-2</v>
      </c>
      <c r="AD9" s="17">
        <v>4.3236197755924702E-2</v>
      </c>
      <c r="AE9" s="17">
        <v>0</v>
      </c>
      <c r="AF9" s="17"/>
      <c r="AG9" s="17">
        <v>3.1745422144553503E-2</v>
      </c>
      <c r="AH9" s="17">
        <v>3.6867453795306503E-2</v>
      </c>
      <c r="AI9" s="17">
        <v>4.04678925175311E-2</v>
      </c>
      <c r="AJ9" s="17">
        <v>0.20363788954449299</v>
      </c>
      <c r="AK9" s="17">
        <v>1.6369956107803299E-2</v>
      </c>
      <c r="AL9" s="17"/>
      <c r="AM9" s="17">
        <v>6.9069684560016095E-2</v>
      </c>
      <c r="AN9" s="17">
        <v>2.3790960997026801E-2</v>
      </c>
      <c r="AO9" s="17">
        <v>2.69345744171848E-2</v>
      </c>
      <c r="AP9" s="17">
        <v>4.7805294904833102E-2</v>
      </c>
      <c r="AQ9" s="17">
        <v>0</v>
      </c>
      <c r="AR9" s="17"/>
      <c r="AS9" s="17">
        <v>4.3324803617673303E-2</v>
      </c>
      <c r="AT9" s="17">
        <v>3.5414560604024203E-2</v>
      </c>
      <c r="AU9" s="17">
        <v>5.1451628866584897E-3</v>
      </c>
      <c r="AV9" s="17">
        <v>7.3670131610988093E-2</v>
      </c>
      <c r="AW9" s="17"/>
      <c r="AX9" s="17">
        <v>3.5742030233592202E-2</v>
      </c>
      <c r="AY9" s="17"/>
      <c r="AZ9" s="17">
        <v>1.7639485577630998E-2</v>
      </c>
      <c r="BA9" s="17">
        <v>6.4613506316012703E-2</v>
      </c>
      <c r="BB9" s="17">
        <v>2.42856692165772E-2</v>
      </c>
      <c r="BC9" s="17"/>
      <c r="BD9" s="17">
        <v>3.96938209954164E-2</v>
      </c>
      <c r="BE9" s="17">
        <v>4.3826563077177902E-2</v>
      </c>
    </row>
    <row r="10" spans="2:57" x14ac:dyDescent="0.35">
      <c r="B10" s="18" t="s">
        <v>523</v>
      </c>
      <c r="C10" s="17">
        <v>0.13993820463002801</v>
      </c>
      <c r="D10" s="17">
        <v>0.193975569268761</v>
      </c>
      <c r="E10" s="17">
        <v>0.10881647027649299</v>
      </c>
      <c r="F10" s="17"/>
      <c r="G10" s="17">
        <v>0.21825024906801299</v>
      </c>
      <c r="H10" s="17">
        <v>0.17206476404771601</v>
      </c>
      <c r="I10" s="17">
        <v>0.15932054473972301</v>
      </c>
      <c r="J10" s="17">
        <v>7.88832424076715E-2</v>
      </c>
      <c r="K10" s="17">
        <v>6.4290375791457299E-2</v>
      </c>
      <c r="L10" s="17">
        <v>0.12747427708405501</v>
      </c>
      <c r="M10" s="17"/>
      <c r="N10" s="17">
        <v>0.14076886488801099</v>
      </c>
      <c r="O10" s="17">
        <v>0.14044092973681199</v>
      </c>
      <c r="P10" s="17">
        <v>0.109007577947725</v>
      </c>
      <c r="Q10" s="17">
        <v>0.17190882053891901</v>
      </c>
      <c r="R10" s="17"/>
      <c r="S10" s="17">
        <v>0.18333333333333299</v>
      </c>
      <c r="T10" s="17">
        <v>0.104761904761905</v>
      </c>
      <c r="U10" s="17">
        <v>5.8823529411764698E-2</v>
      </c>
      <c r="V10" s="17">
        <v>0.19047619047618999</v>
      </c>
      <c r="W10" s="17">
        <v>0.13559322033898299</v>
      </c>
      <c r="X10" s="17">
        <v>0.227848101265823</v>
      </c>
      <c r="Y10" s="17">
        <v>0.114285714285714</v>
      </c>
      <c r="Z10" s="17">
        <v>0.209302325581395</v>
      </c>
      <c r="AA10" s="17">
        <v>7.7777777777777807E-2</v>
      </c>
      <c r="AB10" s="17"/>
      <c r="AC10" s="17">
        <v>0.13279517351585901</v>
      </c>
      <c r="AD10" s="17">
        <v>0.150376899723865</v>
      </c>
      <c r="AE10" s="17">
        <v>0.105874339702947</v>
      </c>
      <c r="AF10" s="17"/>
      <c r="AG10" s="17">
        <v>0.17074337808772</v>
      </c>
      <c r="AH10" s="17">
        <v>0.124766470767823</v>
      </c>
      <c r="AI10" s="17">
        <v>0.22711783821339199</v>
      </c>
      <c r="AJ10" s="17">
        <v>0</v>
      </c>
      <c r="AK10" s="17">
        <v>6.5999341121433602E-2</v>
      </c>
      <c r="AL10" s="17"/>
      <c r="AM10" s="17">
        <v>0.118826088193171</v>
      </c>
      <c r="AN10" s="17">
        <v>0.123334252174764</v>
      </c>
      <c r="AO10" s="17">
        <v>0.112246104867584</v>
      </c>
      <c r="AP10" s="17">
        <v>0.19599206814724701</v>
      </c>
      <c r="AQ10" s="17">
        <v>0.12353752747661401</v>
      </c>
      <c r="AR10" s="17"/>
      <c r="AS10" s="17">
        <v>0.12767686500454201</v>
      </c>
      <c r="AT10" s="17">
        <v>0.15385313873093601</v>
      </c>
      <c r="AU10" s="17">
        <v>9.2508138162310696E-2</v>
      </c>
      <c r="AV10" s="17">
        <v>0.195734767168289</v>
      </c>
      <c r="AW10" s="17"/>
      <c r="AX10" s="17">
        <v>0.14258773840397401</v>
      </c>
      <c r="AY10" s="17"/>
      <c r="AZ10" s="17">
        <v>0.13044011171269401</v>
      </c>
      <c r="BA10" s="17">
        <v>0.19616617582439599</v>
      </c>
      <c r="BB10" s="17">
        <v>8.3099441076404101E-2</v>
      </c>
      <c r="BC10" s="17"/>
      <c r="BD10" s="17">
        <v>0.14300382178347101</v>
      </c>
      <c r="BE10" s="17">
        <v>0.154776099871762</v>
      </c>
    </row>
    <row r="11" spans="2:57" ht="29" x14ac:dyDescent="0.35">
      <c r="B11" s="18" t="s">
        <v>524</v>
      </c>
      <c r="C11" s="17">
        <v>0.23215694617371199</v>
      </c>
      <c r="D11" s="17">
        <v>0.25318374889047202</v>
      </c>
      <c r="E11" s="17">
        <v>0.220882529822822</v>
      </c>
      <c r="F11" s="17"/>
      <c r="G11" s="17">
        <v>0.184929135500914</v>
      </c>
      <c r="H11" s="17">
        <v>0.20869246096925301</v>
      </c>
      <c r="I11" s="17">
        <v>0.24923086568153499</v>
      </c>
      <c r="J11" s="17">
        <v>0.26461788444058398</v>
      </c>
      <c r="K11" s="17">
        <v>0.246211539037994</v>
      </c>
      <c r="L11" s="17">
        <v>0.21760878962597899</v>
      </c>
      <c r="M11" s="17"/>
      <c r="N11" s="17">
        <v>0.228531078021045</v>
      </c>
      <c r="O11" s="17">
        <v>0.183485561351102</v>
      </c>
      <c r="P11" s="17">
        <v>0.28391407359335502</v>
      </c>
      <c r="Q11" s="17">
        <v>0.29163550210884198</v>
      </c>
      <c r="R11" s="17"/>
      <c r="S11" s="17">
        <v>0.28333333333333299</v>
      </c>
      <c r="T11" s="17">
        <v>0.238095238095238</v>
      </c>
      <c r="U11" s="17">
        <v>0.14705882352941199</v>
      </c>
      <c r="V11" s="17">
        <v>0.28571428571428598</v>
      </c>
      <c r="W11" s="17">
        <v>0.23728813559322001</v>
      </c>
      <c r="X11" s="17">
        <v>0.151898734177215</v>
      </c>
      <c r="Y11" s="17">
        <v>0.185714285714286</v>
      </c>
      <c r="Z11" s="17">
        <v>0.30232558139534899</v>
      </c>
      <c r="AA11" s="17">
        <v>0.25555555555555598</v>
      </c>
      <c r="AB11" s="17"/>
      <c r="AC11" s="17">
        <v>0.25045730952615702</v>
      </c>
      <c r="AD11" s="17">
        <v>0.232103648285783</v>
      </c>
      <c r="AE11" s="17">
        <v>0.21891290615716</v>
      </c>
      <c r="AF11" s="17"/>
      <c r="AG11" s="17">
        <v>0.24827042056069601</v>
      </c>
      <c r="AH11" s="17">
        <v>0.22336038997367799</v>
      </c>
      <c r="AI11" s="17">
        <v>0.179884963047487</v>
      </c>
      <c r="AJ11" s="17">
        <v>0.57716385061359399</v>
      </c>
      <c r="AK11" s="17">
        <v>0.27927680009759898</v>
      </c>
      <c r="AL11" s="17"/>
      <c r="AM11" s="17">
        <v>0.245984616641336</v>
      </c>
      <c r="AN11" s="17">
        <v>0.248535671335879</v>
      </c>
      <c r="AO11" s="17">
        <v>0.25606794213155698</v>
      </c>
      <c r="AP11" s="17">
        <v>0.16439116830525999</v>
      </c>
      <c r="AQ11" s="17">
        <v>0.35093326075998599</v>
      </c>
      <c r="AR11" s="17"/>
      <c r="AS11" s="17">
        <v>0.164170674203276</v>
      </c>
      <c r="AT11" s="17">
        <v>0.267455338301467</v>
      </c>
      <c r="AU11" s="17">
        <v>0.27036043611261101</v>
      </c>
      <c r="AV11" s="17">
        <v>0.213730800826372</v>
      </c>
      <c r="AW11" s="17"/>
      <c r="AX11" s="17">
        <v>0.23814079057506801</v>
      </c>
      <c r="AY11" s="17"/>
      <c r="AZ11" s="17">
        <v>0.209015973379542</v>
      </c>
      <c r="BA11" s="17">
        <v>0.24405775250852699</v>
      </c>
      <c r="BB11" s="17">
        <v>0.23328383974608699</v>
      </c>
      <c r="BC11" s="17"/>
      <c r="BD11" s="17">
        <v>0.20639268488701501</v>
      </c>
      <c r="BE11" s="17">
        <v>0.25670105858655701</v>
      </c>
    </row>
    <row r="12" spans="2:57" x14ac:dyDescent="0.35">
      <c r="B12" s="18" t="s">
        <v>525</v>
      </c>
      <c r="C12" s="17">
        <v>0.382086482853566</v>
      </c>
      <c r="D12" s="17">
        <v>0.33818213744768499</v>
      </c>
      <c r="E12" s="17">
        <v>0.40723236230327697</v>
      </c>
      <c r="F12" s="17"/>
      <c r="G12" s="17">
        <v>0.34118929882360399</v>
      </c>
      <c r="H12" s="17">
        <v>0.32597218058399802</v>
      </c>
      <c r="I12" s="17">
        <v>0.36106169627997298</v>
      </c>
      <c r="J12" s="17">
        <v>0.420426043402085</v>
      </c>
      <c r="K12" s="17">
        <v>0.48314763634452601</v>
      </c>
      <c r="L12" s="17">
        <v>0.46173201594929603</v>
      </c>
      <c r="M12" s="17"/>
      <c r="N12" s="17">
        <v>0.40855740172350602</v>
      </c>
      <c r="O12" s="17">
        <v>0.38021284827409202</v>
      </c>
      <c r="P12" s="17">
        <v>0.36014643441772398</v>
      </c>
      <c r="Q12" s="17">
        <v>0.29329360159747397</v>
      </c>
      <c r="R12" s="17"/>
      <c r="S12" s="17">
        <v>0.29166666666666702</v>
      </c>
      <c r="T12" s="17">
        <v>0.419047619047619</v>
      </c>
      <c r="U12" s="17">
        <v>0.5</v>
      </c>
      <c r="V12" s="17">
        <v>0.365079365079365</v>
      </c>
      <c r="W12" s="17">
        <v>0.305084745762712</v>
      </c>
      <c r="X12" s="17">
        <v>0.392405063291139</v>
      </c>
      <c r="Y12" s="17">
        <v>0.38571428571428601</v>
      </c>
      <c r="Z12" s="17">
        <v>0.27906976744186002</v>
      </c>
      <c r="AA12" s="17">
        <v>0.44444444444444398</v>
      </c>
      <c r="AB12" s="17"/>
      <c r="AC12" s="17">
        <v>0.39609573639662499</v>
      </c>
      <c r="AD12" s="17">
        <v>0.36711870465499902</v>
      </c>
      <c r="AE12" s="17">
        <v>0.46218605217501402</v>
      </c>
      <c r="AF12" s="17"/>
      <c r="AG12" s="17">
        <v>0.38115914395517397</v>
      </c>
      <c r="AH12" s="17">
        <v>0.382738519213424</v>
      </c>
      <c r="AI12" s="17">
        <v>0.33107580916046098</v>
      </c>
      <c r="AJ12" s="17">
        <v>0</v>
      </c>
      <c r="AK12" s="17">
        <v>0.43334570339056899</v>
      </c>
      <c r="AL12" s="17"/>
      <c r="AM12" s="17">
        <v>0.45935549692716598</v>
      </c>
      <c r="AN12" s="17">
        <v>0.378129957991099</v>
      </c>
      <c r="AO12" s="17">
        <v>0.37861505117392502</v>
      </c>
      <c r="AP12" s="17">
        <v>0.37058010442873601</v>
      </c>
      <c r="AQ12" s="17">
        <v>0.396575913685495</v>
      </c>
      <c r="AR12" s="17"/>
      <c r="AS12" s="17">
        <v>0.441412348055151</v>
      </c>
      <c r="AT12" s="17">
        <v>0.34186701634151001</v>
      </c>
      <c r="AU12" s="17">
        <v>0.420792495920639</v>
      </c>
      <c r="AV12" s="17">
        <v>0.31837288537054798</v>
      </c>
      <c r="AW12" s="17"/>
      <c r="AX12" s="17">
        <v>0.37716100316746598</v>
      </c>
      <c r="AY12" s="17"/>
      <c r="AZ12" s="17">
        <v>0.36943632142398303</v>
      </c>
      <c r="BA12" s="17">
        <v>0.33529403469609798</v>
      </c>
      <c r="BB12" s="17">
        <v>0.46084372977617799</v>
      </c>
      <c r="BC12" s="17"/>
      <c r="BD12" s="17">
        <v>0.40039986000830602</v>
      </c>
      <c r="BE12" s="17">
        <v>0.35199314500272399</v>
      </c>
    </row>
    <row r="13" spans="2:57" x14ac:dyDescent="0.35">
      <c r="B13" s="18" t="s">
        <v>393</v>
      </c>
      <c r="C13" s="17">
        <v>0.162818241528387</v>
      </c>
      <c r="D13" s="17">
        <v>0.11803597392236501</v>
      </c>
      <c r="E13" s="17">
        <v>0.18768969988888801</v>
      </c>
      <c r="F13" s="17"/>
      <c r="G13" s="17">
        <v>0.21594754467145699</v>
      </c>
      <c r="H13" s="17">
        <v>0.188810817693609</v>
      </c>
      <c r="I13" s="17">
        <v>0.15325529256224199</v>
      </c>
      <c r="J13" s="17">
        <v>0.177159609044862</v>
      </c>
      <c r="K13" s="17">
        <v>8.3274411234902895E-2</v>
      </c>
      <c r="L13" s="17">
        <v>0.13888910985575001</v>
      </c>
      <c r="M13" s="17"/>
      <c r="N13" s="17">
        <v>0.16076814053801999</v>
      </c>
      <c r="O13" s="17">
        <v>0.1667594397978</v>
      </c>
      <c r="P13" s="17">
        <v>0.14888308763323899</v>
      </c>
      <c r="Q13" s="17">
        <v>0.18161460520332101</v>
      </c>
      <c r="R13" s="17"/>
      <c r="S13" s="17">
        <v>0.16666666666666699</v>
      </c>
      <c r="T13" s="17">
        <v>0.161904761904762</v>
      </c>
      <c r="U13" s="17">
        <v>0.17647058823529399</v>
      </c>
      <c r="V13" s="17">
        <v>0.126984126984127</v>
      </c>
      <c r="W13" s="17">
        <v>0.20338983050847501</v>
      </c>
      <c r="X13" s="17">
        <v>0.164556962025316</v>
      </c>
      <c r="Y13" s="17">
        <v>0.185714285714286</v>
      </c>
      <c r="Z13" s="17">
        <v>0.162790697674419</v>
      </c>
      <c r="AA13" s="17">
        <v>0.133333333333333</v>
      </c>
      <c r="AB13" s="17"/>
      <c r="AC13" s="17">
        <v>0.114082360104329</v>
      </c>
      <c r="AD13" s="17">
        <v>0.171155757030935</v>
      </c>
      <c r="AE13" s="17">
        <v>0.187370508786423</v>
      </c>
      <c r="AF13" s="17"/>
      <c r="AG13" s="17">
        <v>0.11944998382411701</v>
      </c>
      <c r="AH13" s="17">
        <v>0.198344218660338</v>
      </c>
      <c r="AI13" s="17">
        <v>0.203135673153023</v>
      </c>
      <c r="AJ13" s="17">
        <v>0.21919825984191299</v>
      </c>
      <c r="AK13" s="17">
        <v>0.118897197800146</v>
      </c>
      <c r="AL13" s="17"/>
      <c r="AM13" s="17">
        <v>7.1261282580176305E-2</v>
      </c>
      <c r="AN13" s="17">
        <v>0.14195038621987999</v>
      </c>
      <c r="AO13" s="17">
        <v>0.18080795344862899</v>
      </c>
      <c r="AP13" s="17">
        <v>0.199309103613561</v>
      </c>
      <c r="AQ13" s="17">
        <v>0.12895329807790601</v>
      </c>
      <c r="AR13" s="17"/>
      <c r="AS13" s="17">
        <v>0.140501169643547</v>
      </c>
      <c r="AT13" s="17">
        <v>0.17419783568536801</v>
      </c>
      <c r="AU13" s="17">
        <v>0.152572931655442</v>
      </c>
      <c r="AV13" s="17">
        <v>0.189426425214862</v>
      </c>
      <c r="AW13" s="17"/>
      <c r="AX13" s="17">
        <v>0.158683876622704</v>
      </c>
      <c r="AY13" s="17"/>
      <c r="AZ13" s="17">
        <v>0.22083103248635599</v>
      </c>
      <c r="BA13" s="17">
        <v>0.12556186780787801</v>
      </c>
      <c r="BB13" s="17">
        <v>0.15033578109758899</v>
      </c>
      <c r="BC13" s="17"/>
      <c r="BD13" s="17">
        <v>0.15695015109215099</v>
      </c>
      <c r="BE13" s="17">
        <v>0.16741892931909799</v>
      </c>
    </row>
    <row r="14" spans="2:57" x14ac:dyDescent="0.35">
      <c r="B14" s="18" t="s">
        <v>81</v>
      </c>
      <c r="C14" s="19">
        <v>4.61622572828842E-2</v>
      </c>
      <c r="D14" s="19">
        <v>3.9105129547015699E-2</v>
      </c>
      <c r="E14" s="19">
        <v>5.0529647600951702E-2</v>
      </c>
      <c r="F14" s="19"/>
      <c r="G14" s="19">
        <v>2.8494926278128701E-2</v>
      </c>
      <c r="H14" s="19">
        <v>3.1003197048564801E-2</v>
      </c>
      <c r="I14" s="19">
        <v>5.09415443761842E-2</v>
      </c>
      <c r="J14" s="19">
        <v>1.6160404945051499E-2</v>
      </c>
      <c r="K14" s="19">
        <v>0.113097297915343</v>
      </c>
      <c r="L14" s="19">
        <v>5.4295807484920001E-2</v>
      </c>
      <c r="M14" s="19"/>
      <c r="N14" s="19">
        <v>3.6351613932607302E-2</v>
      </c>
      <c r="O14" s="19">
        <v>7.5974441157059702E-2</v>
      </c>
      <c r="P14" s="19">
        <v>3.0299914212957399E-2</v>
      </c>
      <c r="Q14" s="19">
        <v>4.7997100018747699E-2</v>
      </c>
      <c r="R14" s="19"/>
      <c r="S14" s="19">
        <v>3.3333333333333298E-2</v>
      </c>
      <c r="T14" s="19">
        <v>3.8095238095238099E-2</v>
      </c>
      <c r="U14" s="19">
        <v>8.8235294117647106E-2</v>
      </c>
      <c r="V14" s="19">
        <v>1.58730158730159E-2</v>
      </c>
      <c r="W14" s="19">
        <v>8.4745762711864403E-2</v>
      </c>
      <c r="X14" s="19">
        <v>2.53164556962025E-2</v>
      </c>
      <c r="Y14" s="19">
        <v>4.2857142857142899E-2</v>
      </c>
      <c r="Z14" s="19">
        <v>2.32558139534884E-2</v>
      </c>
      <c r="AA14" s="19">
        <v>6.6666666666666693E-2</v>
      </c>
      <c r="AB14" s="19"/>
      <c r="AC14" s="19">
        <v>6.9253150980014999E-2</v>
      </c>
      <c r="AD14" s="19">
        <v>3.6008792548493401E-2</v>
      </c>
      <c r="AE14" s="19">
        <v>2.5656193178456601E-2</v>
      </c>
      <c r="AF14" s="19"/>
      <c r="AG14" s="19">
        <v>4.8631651427738697E-2</v>
      </c>
      <c r="AH14" s="19">
        <v>3.3922947589431901E-2</v>
      </c>
      <c r="AI14" s="19">
        <v>1.8317823908105501E-2</v>
      </c>
      <c r="AJ14" s="19">
        <v>0</v>
      </c>
      <c r="AK14" s="19">
        <v>8.6111001482449101E-2</v>
      </c>
      <c r="AL14" s="19"/>
      <c r="AM14" s="19">
        <v>3.5502831098134902E-2</v>
      </c>
      <c r="AN14" s="19">
        <v>8.4258771281351494E-2</v>
      </c>
      <c r="AO14" s="19">
        <v>4.5328373961120397E-2</v>
      </c>
      <c r="AP14" s="19">
        <v>2.19222606003634E-2</v>
      </c>
      <c r="AQ14" s="19">
        <v>0</v>
      </c>
      <c r="AR14" s="19"/>
      <c r="AS14" s="19">
        <v>8.2914139475810597E-2</v>
      </c>
      <c r="AT14" s="19">
        <v>2.7212110336694899E-2</v>
      </c>
      <c r="AU14" s="19">
        <v>5.86208352623395E-2</v>
      </c>
      <c r="AV14" s="19">
        <v>9.0649898089423808E-3</v>
      </c>
      <c r="AW14" s="19"/>
      <c r="AX14" s="19">
        <v>4.7684560997196097E-2</v>
      </c>
      <c r="AY14" s="19"/>
      <c r="AZ14" s="19">
        <v>5.2637075419793899E-2</v>
      </c>
      <c r="BA14" s="19">
        <v>3.4306662847087499E-2</v>
      </c>
      <c r="BB14" s="19">
        <v>4.8151539087164803E-2</v>
      </c>
      <c r="BC14" s="19"/>
      <c r="BD14" s="19">
        <v>5.3559661233639901E-2</v>
      </c>
      <c r="BE14" s="19">
        <v>2.5284204142681899E-2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E19"/>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3.4661139581761903E-2</v>
      </c>
      <c r="D9" s="17">
        <v>6.0634013253423998E-2</v>
      </c>
      <c r="E9" s="17">
        <v>1.9549304788848601E-2</v>
      </c>
      <c r="F9" s="17"/>
      <c r="G9" s="17">
        <v>7.8561568178048602E-2</v>
      </c>
      <c r="H9" s="17">
        <v>5.5868747704666301E-2</v>
      </c>
      <c r="I9" s="17">
        <v>2.81308764465758E-2</v>
      </c>
      <c r="J9" s="17">
        <v>1.5829482437589401E-2</v>
      </c>
      <c r="K9" s="17">
        <v>9.9787396757767301E-3</v>
      </c>
      <c r="L9" s="17">
        <v>0</v>
      </c>
      <c r="M9" s="17"/>
      <c r="N9" s="17">
        <v>3.1354753706990299E-2</v>
      </c>
      <c r="O9" s="17">
        <v>1.51101884726614E-2</v>
      </c>
      <c r="P9" s="17">
        <v>8.4740223931524902E-2</v>
      </c>
      <c r="Q9" s="17">
        <v>2.9935593935219901E-2</v>
      </c>
      <c r="R9" s="17"/>
      <c r="S9" s="17">
        <v>0.05</v>
      </c>
      <c r="T9" s="17">
        <v>3.8095238095238099E-2</v>
      </c>
      <c r="U9" s="17">
        <v>0</v>
      </c>
      <c r="V9" s="17">
        <v>1.58730158730159E-2</v>
      </c>
      <c r="W9" s="17">
        <v>1.6949152542372899E-2</v>
      </c>
      <c r="X9" s="17">
        <v>2.53164556962025E-2</v>
      </c>
      <c r="Y9" s="17">
        <v>5.7142857142857099E-2</v>
      </c>
      <c r="Z9" s="17">
        <v>6.9767441860465101E-2</v>
      </c>
      <c r="AA9" s="17">
        <v>4.4444444444444398E-2</v>
      </c>
      <c r="AB9" s="17"/>
      <c r="AC9" s="17">
        <v>3.6838837828733997E-2</v>
      </c>
      <c r="AD9" s="17">
        <v>3.3979901470582802E-2</v>
      </c>
      <c r="AE9" s="17">
        <v>2.4930510721868599E-2</v>
      </c>
      <c r="AF9" s="17"/>
      <c r="AG9" s="17">
        <v>4.84939251529218E-2</v>
      </c>
      <c r="AH9" s="17">
        <v>2.9621125706970401E-2</v>
      </c>
      <c r="AI9" s="17">
        <v>3.5925654641478198E-2</v>
      </c>
      <c r="AJ9" s="17">
        <v>0.20363788954449299</v>
      </c>
      <c r="AK9" s="17">
        <v>1.6369956107803299E-2</v>
      </c>
      <c r="AL9" s="17"/>
      <c r="AM9" s="17">
        <v>9.8103270667975306E-2</v>
      </c>
      <c r="AN9" s="17">
        <v>1.71602430734469E-2</v>
      </c>
      <c r="AO9" s="17">
        <v>2.1024693255444302E-2</v>
      </c>
      <c r="AP9" s="17">
        <v>4.8435193960474299E-2</v>
      </c>
      <c r="AQ9" s="17">
        <v>4.2115066185209202E-2</v>
      </c>
      <c r="AR9" s="17"/>
      <c r="AS9" s="17">
        <v>4.4967970879997897E-2</v>
      </c>
      <c r="AT9" s="17">
        <v>3.1697855333158699E-2</v>
      </c>
      <c r="AU9" s="17">
        <v>5.1451628866584897E-3</v>
      </c>
      <c r="AV9" s="17">
        <v>6.5391892296986096E-2</v>
      </c>
      <c r="AW9" s="17"/>
      <c r="AX9" s="17">
        <v>3.3709327145933603E-2</v>
      </c>
      <c r="AY9" s="17"/>
      <c r="AZ9" s="17">
        <v>4.8289221200145498E-2</v>
      </c>
      <c r="BA9" s="17">
        <v>3.3868306229477903E-2</v>
      </c>
      <c r="BB9" s="17">
        <v>2.3781182256350199E-2</v>
      </c>
      <c r="BC9" s="17"/>
      <c r="BD9" s="17">
        <v>4.4437705515880499E-2</v>
      </c>
      <c r="BE9" s="17">
        <v>3.4539694149944497E-2</v>
      </c>
    </row>
    <row r="10" spans="2:57" x14ac:dyDescent="0.35">
      <c r="B10" s="18" t="s">
        <v>523</v>
      </c>
      <c r="C10" s="17">
        <v>0.114636839082372</v>
      </c>
      <c r="D10" s="17">
        <v>0.14619192361331601</v>
      </c>
      <c r="E10" s="17">
        <v>9.6618108483233503E-2</v>
      </c>
      <c r="F10" s="17"/>
      <c r="G10" s="17">
        <v>0.14069717692226499</v>
      </c>
      <c r="H10" s="17">
        <v>0.150194706119297</v>
      </c>
      <c r="I10" s="17">
        <v>0.15295679938020801</v>
      </c>
      <c r="J10" s="17">
        <v>7.3278104173877603E-2</v>
      </c>
      <c r="K10" s="17">
        <v>4.1392905022752599E-2</v>
      </c>
      <c r="L10" s="17">
        <v>2.10267373666451E-2</v>
      </c>
      <c r="M10" s="17"/>
      <c r="N10" s="17">
        <v>0.103616431944434</v>
      </c>
      <c r="O10" s="17">
        <v>0.15598711774250701</v>
      </c>
      <c r="P10" s="17">
        <v>6.8958913140561504E-2</v>
      </c>
      <c r="Q10" s="17">
        <v>0.130735561134076</v>
      </c>
      <c r="R10" s="17"/>
      <c r="S10" s="17">
        <v>0.15833333333333299</v>
      </c>
      <c r="T10" s="17">
        <v>7.6190476190476197E-2</v>
      </c>
      <c r="U10" s="17">
        <v>5.8823529411764698E-2</v>
      </c>
      <c r="V10" s="17">
        <v>0.158730158730159</v>
      </c>
      <c r="W10" s="17">
        <v>8.4745762711864403E-2</v>
      </c>
      <c r="X10" s="17">
        <v>0.189873417721519</v>
      </c>
      <c r="Y10" s="17">
        <v>0.128571428571429</v>
      </c>
      <c r="Z10" s="17">
        <v>0.13953488372093001</v>
      </c>
      <c r="AA10" s="17">
        <v>5.5555555555555601E-2</v>
      </c>
      <c r="AB10" s="17"/>
      <c r="AC10" s="17">
        <v>0.10287725594112999</v>
      </c>
      <c r="AD10" s="17">
        <v>0.122709742965077</v>
      </c>
      <c r="AE10" s="17">
        <v>0.115344077015747</v>
      </c>
      <c r="AF10" s="17"/>
      <c r="AG10" s="17">
        <v>0.12735276947559199</v>
      </c>
      <c r="AH10" s="17">
        <v>0.103572268471411</v>
      </c>
      <c r="AI10" s="17">
        <v>0.147564353316193</v>
      </c>
      <c r="AJ10" s="17">
        <v>0</v>
      </c>
      <c r="AK10" s="17">
        <v>4.3645096269564802E-2</v>
      </c>
      <c r="AL10" s="17"/>
      <c r="AM10" s="17">
        <v>8.53268750971619E-2</v>
      </c>
      <c r="AN10" s="17">
        <v>0.123691185230692</v>
      </c>
      <c r="AO10" s="17">
        <v>0.106686470099097</v>
      </c>
      <c r="AP10" s="17">
        <v>0.146134086130598</v>
      </c>
      <c r="AQ10" s="17">
        <v>4.2115066185209202E-2</v>
      </c>
      <c r="AR10" s="17"/>
      <c r="AS10" s="17">
        <v>8.6347422124215006E-2</v>
      </c>
      <c r="AT10" s="17">
        <v>0.123757752730514</v>
      </c>
      <c r="AU10" s="17">
        <v>5.77376314050599E-2</v>
      </c>
      <c r="AV10" s="17">
        <v>0.222721842757829</v>
      </c>
      <c r="AW10" s="17"/>
      <c r="AX10" s="17">
        <v>0.10844177004082101</v>
      </c>
      <c r="AY10" s="17"/>
      <c r="AZ10" s="17">
        <v>8.4227480155238801E-2</v>
      </c>
      <c r="BA10" s="17">
        <v>0.19228607485142701</v>
      </c>
      <c r="BB10" s="17">
        <v>5.6133843438465801E-2</v>
      </c>
      <c r="BC10" s="17"/>
      <c r="BD10" s="17">
        <v>9.5294016455507405E-2</v>
      </c>
      <c r="BE10" s="17">
        <v>0.15459811913430499</v>
      </c>
    </row>
    <row r="11" spans="2:57" ht="29" x14ac:dyDescent="0.35">
      <c r="B11" s="18" t="s">
        <v>524</v>
      </c>
      <c r="C11" s="17">
        <v>0.35794171669421998</v>
      </c>
      <c r="D11" s="17">
        <v>0.36013896054054401</v>
      </c>
      <c r="E11" s="17">
        <v>0.35586144033005301</v>
      </c>
      <c r="F11" s="17"/>
      <c r="G11" s="17">
        <v>0.23878805095884501</v>
      </c>
      <c r="H11" s="17">
        <v>0.35825699108848302</v>
      </c>
      <c r="I11" s="17">
        <v>0.28235439284218999</v>
      </c>
      <c r="J11" s="17">
        <v>0.36089588350381102</v>
      </c>
      <c r="K11" s="17">
        <v>0.50906586160658596</v>
      </c>
      <c r="L11" s="17">
        <v>0.54158272252829898</v>
      </c>
      <c r="M11" s="17"/>
      <c r="N11" s="17">
        <v>0.358280480316779</v>
      </c>
      <c r="O11" s="17">
        <v>0.29479566212472402</v>
      </c>
      <c r="P11" s="17">
        <v>0.42860583792401602</v>
      </c>
      <c r="Q11" s="17">
        <v>0.42590560020410401</v>
      </c>
      <c r="R11" s="17"/>
      <c r="S11" s="17">
        <v>0.4</v>
      </c>
      <c r="T11" s="17">
        <v>0.35238095238095202</v>
      </c>
      <c r="U11" s="17">
        <v>0.38235294117647101</v>
      </c>
      <c r="V11" s="17">
        <v>0.30158730158730201</v>
      </c>
      <c r="W11" s="17">
        <v>0.305084745762712</v>
      </c>
      <c r="X11" s="17">
        <v>0.278481012658228</v>
      </c>
      <c r="Y11" s="17">
        <v>0.442857142857143</v>
      </c>
      <c r="Z11" s="17">
        <v>0.418604651162791</v>
      </c>
      <c r="AA11" s="17">
        <v>0.35555555555555601</v>
      </c>
      <c r="AB11" s="17"/>
      <c r="AC11" s="17">
        <v>0.44085969970952399</v>
      </c>
      <c r="AD11" s="17">
        <v>0.33735459603754198</v>
      </c>
      <c r="AE11" s="17">
        <v>0.32180457611455798</v>
      </c>
      <c r="AF11" s="17"/>
      <c r="AG11" s="17">
        <v>0.37504167560389201</v>
      </c>
      <c r="AH11" s="17">
        <v>0.35771327829306798</v>
      </c>
      <c r="AI11" s="17">
        <v>0.30069107599814598</v>
      </c>
      <c r="AJ11" s="17">
        <v>0.57716385061359399</v>
      </c>
      <c r="AK11" s="17">
        <v>0.41189601616489602</v>
      </c>
      <c r="AL11" s="17"/>
      <c r="AM11" s="17">
        <v>0.40062767314762099</v>
      </c>
      <c r="AN11" s="17">
        <v>0.35049190912030398</v>
      </c>
      <c r="AO11" s="17">
        <v>0.38316601451771598</v>
      </c>
      <c r="AP11" s="17">
        <v>0.30492732456510202</v>
      </c>
      <c r="AQ11" s="17">
        <v>0.47051125209952899</v>
      </c>
      <c r="AR11" s="17"/>
      <c r="AS11" s="17">
        <v>0.376504660361486</v>
      </c>
      <c r="AT11" s="17">
        <v>0.35066851063980498</v>
      </c>
      <c r="AU11" s="17">
        <v>0.416952050369714</v>
      </c>
      <c r="AV11" s="17">
        <v>0.25941467373710198</v>
      </c>
      <c r="AW11" s="17"/>
      <c r="AX11" s="17">
        <v>0.36027767816747602</v>
      </c>
      <c r="AY11" s="17"/>
      <c r="AZ11" s="17">
        <v>0.316611868647318</v>
      </c>
      <c r="BA11" s="17">
        <v>0.32220879987230999</v>
      </c>
      <c r="BB11" s="17">
        <v>0.446216127850663</v>
      </c>
      <c r="BC11" s="17"/>
      <c r="BD11" s="17">
        <v>0.39481167186979299</v>
      </c>
      <c r="BE11" s="17">
        <v>0.31110734860679901</v>
      </c>
    </row>
    <row r="12" spans="2:57" x14ac:dyDescent="0.35">
      <c r="B12" s="18" t="s">
        <v>525</v>
      </c>
      <c r="C12" s="17">
        <v>0.35104323041676699</v>
      </c>
      <c r="D12" s="17">
        <v>0.307646923420556</v>
      </c>
      <c r="E12" s="17">
        <v>0.37598460992827998</v>
      </c>
      <c r="F12" s="17"/>
      <c r="G12" s="17">
        <v>0.34986925251645301</v>
      </c>
      <c r="H12" s="17">
        <v>0.28624459925969697</v>
      </c>
      <c r="I12" s="17">
        <v>0.40165620204736502</v>
      </c>
      <c r="J12" s="17">
        <v>0.42494225736514701</v>
      </c>
      <c r="K12" s="17">
        <v>0.31428110114948898</v>
      </c>
      <c r="L12" s="17">
        <v>0.30026649247952297</v>
      </c>
      <c r="M12" s="17"/>
      <c r="N12" s="17">
        <v>0.37168198157808502</v>
      </c>
      <c r="O12" s="17">
        <v>0.35398747273946801</v>
      </c>
      <c r="P12" s="17">
        <v>0.297994749642152</v>
      </c>
      <c r="Q12" s="17">
        <v>0.32466699761872297</v>
      </c>
      <c r="R12" s="17"/>
      <c r="S12" s="17">
        <v>0.27500000000000002</v>
      </c>
      <c r="T12" s="17">
        <v>0.36190476190476201</v>
      </c>
      <c r="U12" s="17">
        <v>0.47058823529411797</v>
      </c>
      <c r="V12" s="17">
        <v>0.39682539682539703</v>
      </c>
      <c r="W12" s="17">
        <v>0.37288135593220301</v>
      </c>
      <c r="X12" s="17">
        <v>0.354430379746835</v>
      </c>
      <c r="Y12" s="17">
        <v>0.25714285714285701</v>
      </c>
      <c r="Z12" s="17">
        <v>0.186046511627907</v>
      </c>
      <c r="AA12" s="17">
        <v>0.41111111111111098</v>
      </c>
      <c r="AB12" s="17"/>
      <c r="AC12" s="17">
        <v>0.29704811445227403</v>
      </c>
      <c r="AD12" s="17">
        <v>0.36836002567305998</v>
      </c>
      <c r="AE12" s="17">
        <v>0.38555362609482602</v>
      </c>
      <c r="AF12" s="17"/>
      <c r="AG12" s="17">
        <v>0.337449444696931</v>
      </c>
      <c r="AH12" s="17">
        <v>0.35386967216529902</v>
      </c>
      <c r="AI12" s="17">
        <v>0.39685370802560799</v>
      </c>
      <c r="AJ12" s="17">
        <v>0</v>
      </c>
      <c r="AK12" s="17">
        <v>0.35381483551076598</v>
      </c>
      <c r="AL12" s="17"/>
      <c r="AM12" s="17">
        <v>0.32880403243998002</v>
      </c>
      <c r="AN12" s="17">
        <v>0.31361934838366201</v>
      </c>
      <c r="AO12" s="17">
        <v>0.35562321245150003</v>
      </c>
      <c r="AP12" s="17">
        <v>0.365676012959541</v>
      </c>
      <c r="AQ12" s="17">
        <v>0.31437794830832599</v>
      </c>
      <c r="AR12" s="17"/>
      <c r="AS12" s="17">
        <v>0.31081553716774102</v>
      </c>
      <c r="AT12" s="17">
        <v>0.36904712928682898</v>
      </c>
      <c r="AU12" s="17">
        <v>0.37454852790101401</v>
      </c>
      <c r="AV12" s="17">
        <v>0.34558176214659497</v>
      </c>
      <c r="AW12" s="17"/>
      <c r="AX12" s="17">
        <v>0.35709679589202598</v>
      </c>
      <c r="AY12" s="17"/>
      <c r="AZ12" s="17">
        <v>0.37386864674659398</v>
      </c>
      <c r="BA12" s="17">
        <v>0.32308561693807297</v>
      </c>
      <c r="BB12" s="17">
        <v>0.35705346665714499</v>
      </c>
      <c r="BC12" s="17"/>
      <c r="BD12" s="17">
        <v>0.315750013040139</v>
      </c>
      <c r="BE12" s="17">
        <v>0.37209597033897102</v>
      </c>
    </row>
    <row r="13" spans="2:57" x14ac:dyDescent="0.35">
      <c r="B13" s="18" t="s">
        <v>393</v>
      </c>
      <c r="C13" s="17">
        <v>0.100333324788954</v>
      </c>
      <c r="D13" s="17">
        <v>8.6428009033527306E-2</v>
      </c>
      <c r="E13" s="17">
        <v>0.108982883228817</v>
      </c>
      <c r="F13" s="17"/>
      <c r="G13" s="17">
        <v>0.125003047689974</v>
      </c>
      <c r="H13" s="17">
        <v>0.11302429045154801</v>
      </c>
      <c r="I13" s="17">
        <v>0.113131581497576</v>
      </c>
      <c r="J13" s="17">
        <v>9.1398860459592293E-2</v>
      </c>
      <c r="K13" s="17">
        <v>4.1414877620619003E-2</v>
      </c>
      <c r="L13" s="17">
        <v>0.109827154995423</v>
      </c>
      <c r="M13" s="17"/>
      <c r="N13" s="17">
        <v>9.8670462047038596E-2</v>
      </c>
      <c r="O13" s="17">
        <v>0.11142446671432001</v>
      </c>
      <c r="P13" s="17">
        <v>0.100254902227604</v>
      </c>
      <c r="Q13" s="17">
        <v>5.5699299214924398E-2</v>
      </c>
      <c r="R13" s="17"/>
      <c r="S13" s="17">
        <v>8.3333333333333301E-2</v>
      </c>
      <c r="T13" s="17">
        <v>0.14285714285714299</v>
      </c>
      <c r="U13" s="17">
        <v>5.8823529411764698E-2</v>
      </c>
      <c r="V13" s="17">
        <v>9.5238095238095205E-2</v>
      </c>
      <c r="W13" s="17">
        <v>0.13559322033898299</v>
      </c>
      <c r="X13" s="17">
        <v>0.113924050632911</v>
      </c>
      <c r="Y13" s="17">
        <v>8.5714285714285701E-2</v>
      </c>
      <c r="Z13" s="17">
        <v>0.13953488372093001</v>
      </c>
      <c r="AA13" s="17">
        <v>6.6666666666666693E-2</v>
      </c>
      <c r="AB13" s="17"/>
      <c r="AC13" s="17">
        <v>7.07968251655543E-2</v>
      </c>
      <c r="AD13" s="17">
        <v>0.104621972089988</v>
      </c>
      <c r="AE13" s="17">
        <v>0.118565818934888</v>
      </c>
      <c r="AF13" s="17"/>
      <c r="AG13" s="17">
        <v>6.1995369369025999E-2</v>
      </c>
      <c r="AH13" s="17">
        <v>0.118385560538198</v>
      </c>
      <c r="AI13" s="17">
        <v>0.10064738411047</v>
      </c>
      <c r="AJ13" s="17">
        <v>0.21919825984191299</v>
      </c>
      <c r="AK13" s="17">
        <v>0.154782969410385</v>
      </c>
      <c r="AL13" s="17"/>
      <c r="AM13" s="17">
        <v>5.1635317549127299E-2</v>
      </c>
      <c r="AN13" s="17">
        <v>0.102463250254352</v>
      </c>
      <c r="AO13" s="17">
        <v>9.3029878467018601E-2</v>
      </c>
      <c r="AP13" s="17">
        <v>0.12430091466547</v>
      </c>
      <c r="AQ13" s="17">
        <v>0.130880667221727</v>
      </c>
      <c r="AR13" s="17"/>
      <c r="AS13" s="17">
        <v>0.114791187777535</v>
      </c>
      <c r="AT13" s="17">
        <v>9.4274917555631693E-2</v>
      </c>
      <c r="AU13" s="17">
        <v>9.3097506177903702E-2</v>
      </c>
      <c r="AV13" s="17">
        <v>9.9624864062550098E-2</v>
      </c>
      <c r="AW13" s="17"/>
      <c r="AX13" s="17">
        <v>0.10062528050203701</v>
      </c>
      <c r="AY13" s="17"/>
      <c r="AZ13" s="17">
        <v>0.13036558552338001</v>
      </c>
      <c r="BA13" s="17">
        <v>9.8166965058146705E-2</v>
      </c>
      <c r="BB13" s="17">
        <v>7.3565390153325694E-2</v>
      </c>
      <c r="BC13" s="17"/>
      <c r="BD13" s="17">
        <v>0.103032198704884</v>
      </c>
      <c r="BE13" s="17">
        <v>0.102481047386857</v>
      </c>
    </row>
    <row r="14" spans="2:57" x14ac:dyDescent="0.35">
      <c r="B14" s="18" t="s">
        <v>81</v>
      </c>
      <c r="C14" s="19">
        <v>4.1383749435925002E-2</v>
      </c>
      <c r="D14" s="19">
        <v>3.8960170138633399E-2</v>
      </c>
      <c r="E14" s="19">
        <v>4.3003653240767402E-2</v>
      </c>
      <c r="F14" s="19"/>
      <c r="G14" s="19">
        <v>6.7080903734414499E-2</v>
      </c>
      <c r="H14" s="19">
        <v>3.6410665376308902E-2</v>
      </c>
      <c r="I14" s="19">
        <v>2.1770147786085301E-2</v>
      </c>
      <c r="J14" s="19">
        <v>3.36554120599823E-2</v>
      </c>
      <c r="K14" s="19">
        <v>8.3866514924776606E-2</v>
      </c>
      <c r="L14" s="19">
        <v>2.72968926301097E-2</v>
      </c>
      <c r="M14" s="19"/>
      <c r="N14" s="19">
        <v>3.63958904066728E-2</v>
      </c>
      <c r="O14" s="19">
        <v>6.8695092206319294E-2</v>
      </c>
      <c r="P14" s="19">
        <v>1.94453731341407E-2</v>
      </c>
      <c r="Q14" s="19">
        <v>3.3056947892953402E-2</v>
      </c>
      <c r="R14" s="19"/>
      <c r="S14" s="19">
        <v>3.3333333333333298E-2</v>
      </c>
      <c r="T14" s="19">
        <v>2.8571428571428598E-2</v>
      </c>
      <c r="U14" s="19">
        <v>2.9411764705882401E-2</v>
      </c>
      <c r="V14" s="19">
        <v>3.17460317460318E-2</v>
      </c>
      <c r="W14" s="19">
        <v>8.4745762711864403E-2</v>
      </c>
      <c r="X14" s="19">
        <v>3.7974683544303799E-2</v>
      </c>
      <c r="Y14" s="19">
        <v>2.8571428571428598E-2</v>
      </c>
      <c r="Z14" s="19">
        <v>4.6511627906976702E-2</v>
      </c>
      <c r="AA14" s="19">
        <v>6.6666666666666693E-2</v>
      </c>
      <c r="AB14" s="19"/>
      <c r="AC14" s="19">
        <v>5.1579266902783701E-2</v>
      </c>
      <c r="AD14" s="19">
        <v>3.2973761763750699E-2</v>
      </c>
      <c r="AE14" s="19">
        <v>3.3801391118112603E-2</v>
      </c>
      <c r="AF14" s="19"/>
      <c r="AG14" s="19">
        <v>4.9666815701637099E-2</v>
      </c>
      <c r="AH14" s="19">
        <v>3.68380948250542E-2</v>
      </c>
      <c r="AI14" s="19">
        <v>1.8317823908105501E-2</v>
      </c>
      <c r="AJ14" s="19">
        <v>0</v>
      </c>
      <c r="AK14" s="19">
        <v>1.9491126536585399E-2</v>
      </c>
      <c r="AL14" s="19"/>
      <c r="AM14" s="19">
        <v>3.5502831098134902E-2</v>
      </c>
      <c r="AN14" s="19">
        <v>9.2574063937543805E-2</v>
      </c>
      <c r="AO14" s="19">
        <v>4.0469731209223703E-2</v>
      </c>
      <c r="AP14" s="19">
        <v>1.0526467718815E-2</v>
      </c>
      <c r="AQ14" s="19">
        <v>0</v>
      </c>
      <c r="AR14" s="19"/>
      <c r="AS14" s="19">
        <v>6.6573221689024603E-2</v>
      </c>
      <c r="AT14" s="19">
        <v>3.0553834454060701E-2</v>
      </c>
      <c r="AU14" s="19">
        <v>5.2519121259649401E-2</v>
      </c>
      <c r="AV14" s="19">
        <v>7.2649649989377204E-3</v>
      </c>
      <c r="AW14" s="19"/>
      <c r="AX14" s="19">
        <v>3.98491482517064E-2</v>
      </c>
      <c r="AY14" s="19"/>
      <c r="AZ14" s="19">
        <v>4.6637197727324102E-2</v>
      </c>
      <c r="BA14" s="19">
        <v>3.0384237050564599E-2</v>
      </c>
      <c r="BB14" s="19">
        <v>4.3249989644050198E-2</v>
      </c>
      <c r="BC14" s="19"/>
      <c r="BD14" s="19">
        <v>4.6674394413795298E-2</v>
      </c>
      <c r="BE14" s="19">
        <v>2.5177820383123901E-2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E19"/>
  <sheetViews>
    <sheetView showGridLines="0" topLeftCell="A6"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4.6975273036711902E-2</v>
      </c>
      <c r="D9" s="17">
        <v>6.4032134163073698E-2</v>
      </c>
      <c r="E9" s="17">
        <v>3.7164900067098099E-2</v>
      </c>
      <c r="F9" s="17"/>
      <c r="G9" s="17">
        <v>5.2838878212475897E-2</v>
      </c>
      <c r="H9" s="17">
        <v>6.6716012749799103E-2</v>
      </c>
      <c r="I9" s="17">
        <v>5.6411181236827701E-2</v>
      </c>
      <c r="J9" s="17">
        <v>4.2486891651599301E-2</v>
      </c>
      <c r="K9" s="17">
        <v>9.9787396757767301E-3</v>
      </c>
      <c r="L9" s="17">
        <v>0</v>
      </c>
      <c r="M9" s="17"/>
      <c r="N9" s="17">
        <v>4.3338557660734002E-2</v>
      </c>
      <c r="O9" s="17">
        <v>5.1597209677721398E-2</v>
      </c>
      <c r="P9" s="17">
        <v>1.98974499307395E-2</v>
      </c>
      <c r="Q9" s="17">
        <v>8.6133787595331496E-2</v>
      </c>
      <c r="R9" s="17"/>
      <c r="S9" s="17">
        <v>5.83333333333333E-2</v>
      </c>
      <c r="T9" s="17">
        <v>4.7619047619047603E-2</v>
      </c>
      <c r="U9" s="17">
        <v>2.9411764705882401E-2</v>
      </c>
      <c r="V9" s="17">
        <v>4.7619047619047603E-2</v>
      </c>
      <c r="W9" s="17">
        <v>3.3898305084745797E-2</v>
      </c>
      <c r="X9" s="17">
        <v>6.3291139240506306E-2</v>
      </c>
      <c r="Y9" s="17">
        <v>4.2857142857142899E-2</v>
      </c>
      <c r="Z9" s="17">
        <v>4.6511627906976702E-2</v>
      </c>
      <c r="AA9" s="17">
        <v>4.4444444444444398E-2</v>
      </c>
      <c r="AB9" s="17"/>
      <c r="AC9" s="17">
        <v>5.1373490762169099E-2</v>
      </c>
      <c r="AD9" s="17">
        <v>4.3836532679963597E-2</v>
      </c>
      <c r="AE9" s="17">
        <v>2.3989952275511199E-2</v>
      </c>
      <c r="AF9" s="17"/>
      <c r="AG9" s="17">
        <v>7.1061577726617697E-2</v>
      </c>
      <c r="AH9" s="17">
        <v>2.25266450449263E-2</v>
      </c>
      <c r="AI9" s="17">
        <v>6.3005262453154007E-2</v>
      </c>
      <c r="AJ9" s="17">
        <v>0.20363788954449299</v>
      </c>
      <c r="AK9" s="17">
        <v>1.6369956107803299E-2</v>
      </c>
      <c r="AL9" s="17"/>
      <c r="AM9" s="17">
        <v>7.9285511857772994E-2</v>
      </c>
      <c r="AN9" s="17">
        <v>1.5759967238653701E-2</v>
      </c>
      <c r="AO9" s="17">
        <v>4.3752168210311498E-2</v>
      </c>
      <c r="AP9" s="17">
        <v>8.0025241340023506E-2</v>
      </c>
      <c r="AQ9" s="17">
        <v>0</v>
      </c>
      <c r="AR9" s="17"/>
      <c r="AS9" s="17">
        <v>6.4442814467663895E-2</v>
      </c>
      <c r="AT9" s="17">
        <v>4.1339645744154101E-2</v>
      </c>
      <c r="AU9" s="17">
        <v>2.0267756224260799E-2</v>
      </c>
      <c r="AV9" s="17">
        <v>6.7564822235392702E-2</v>
      </c>
      <c r="AW9" s="17"/>
      <c r="AX9" s="17">
        <v>4.3846751789861999E-2</v>
      </c>
      <c r="AY9" s="17"/>
      <c r="AZ9" s="17">
        <v>3.5873962268171897E-2</v>
      </c>
      <c r="BA9" s="17">
        <v>6.5605457178224594E-2</v>
      </c>
      <c r="BB9" s="17">
        <v>3.8181157325838898E-2</v>
      </c>
      <c r="BC9" s="17"/>
      <c r="BD9" s="17">
        <v>6.2112025343386203E-2</v>
      </c>
      <c r="BE9" s="17">
        <v>4.50282163842139E-2</v>
      </c>
    </row>
    <row r="10" spans="2:57" x14ac:dyDescent="0.35">
      <c r="B10" s="18" t="s">
        <v>523</v>
      </c>
      <c r="C10" s="17">
        <v>0.11639863931793</v>
      </c>
      <c r="D10" s="17">
        <v>0.15486159306394601</v>
      </c>
      <c r="E10" s="17">
        <v>9.4325631897879805E-2</v>
      </c>
      <c r="F10" s="17"/>
      <c r="G10" s="17">
        <v>0.113439236857916</v>
      </c>
      <c r="H10" s="17">
        <v>0.19219256550296199</v>
      </c>
      <c r="I10" s="17">
        <v>0.14597283097429101</v>
      </c>
      <c r="J10" s="17">
        <v>4.1915758627842997E-2</v>
      </c>
      <c r="K10" s="17">
        <v>3.1952911195928101E-2</v>
      </c>
      <c r="L10" s="17">
        <v>4.8323629996754797E-2</v>
      </c>
      <c r="M10" s="17"/>
      <c r="N10" s="17">
        <v>9.84431628106055E-2</v>
      </c>
      <c r="O10" s="17">
        <v>0.13295864601304699</v>
      </c>
      <c r="P10" s="17">
        <v>0.139816498656059</v>
      </c>
      <c r="Q10" s="17">
        <v>0.14127417736696199</v>
      </c>
      <c r="R10" s="17"/>
      <c r="S10" s="17">
        <v>0.17499999999999999</v>
      </c>
      <c r="T10" s="17">
        <v>0.104761904761905</v>
      </c>
      <c r="U10" s="17">
        <v>8.8235294117647106E-2</v>
      </c>
      <c r="V10" s="17">
        <v>0.14285714285714299</v>
      </c>
      <c r="W10" s="17">
        <v>0.101694915254237</v>
      </c>
      <c r="X10" s="17">
        <v>0.10126582278481</v>
      </c>
      <c r="Y10" s="17">
        <v>0.128571428571429</v>
      </c>
      <c r="Z10" s="17">
        <v>0.162790697674419</v>
      </c>
      <c r="AA10" s="17">
        <v>5.5555555555555601E-2</v>
      </c>
      <c r="AB10" s="17"/>
      <c r="AC10" s="17">
        <v>9.8955438743575597E-2</v>
      </c>
      <c r="AD10" s="17">
        <v>0.130884568198122</v>
      </c>
      <c r="AE10" s="17">
        <v>0.103047528730907</v>
      </c>
      <c r="AF10" s="17"/>
      <c r="AG10" s="17">
        <v>0.13301797675365001</v>
      </c>
      <c r="AH10" s="17">
        <v>0.108384496490517</v>
      </c>
      <c r="AI10" s="17">
        <v>0.17704093126947901</v>
      </c>
      <c r="AJ10" s="17">
        <v>0</v>
      </c>
      <c r="AK10" s="17">
        <v>4.6508214584848197E-2</v>
      </c>
      <c r="AL10" s="17"/>
      <c r="AM10" s="17">
        <v>0.140297079219109</v>
      </c>
      <c r="AN10" s="17">
        <v>6.5887861093659905E-2</v>
      </c>
      <c r="AO10" s="17">
        <v>0.123486894684151</v>
      </c>
      <c r="AP10" s="17">
        <v>0.11778983726093099</v>
      </c>
      <c r="AQ10" s="17">
        <v>0.167354767132151</v>
      </c>
      <c r="AR10" s="17"/>
      <c r="AS10" s="17">
        <v>0.10825486175038</v>
      </c>
      <c r="AT10" s="17">
        <v>0.13563969418560001</v>
      </c>
      <c r="AU10" s="17">
        <v>3.0068906108780099E-2</v>
      </c>
      <c r="AV10" s="17">
        <v>0.20758797650015301</v>
      </c>
      <c r="AW10" s="17"/>
      <c r="AX10" s="17">
        <v>0.114253099532897</v>
      </c>
      <c r="AY10" s="17"/>
      <c r="AZ10" s="17">
        <v>0.122578010974423</v>
      </c>
      <c r="BA10" s="17">
        <v>0.15167526556479399</v>
      </c>
      <c r="BB10" s="17">
        <v>7.32838671464211E-2</v>
      </c>
      <c r="BC10" s="17"/>
      <c r="BD10" s="17">
        <v>8.1736761648389195E-2</v>
      </c>
      <c r="BE10" s="17">
        <v>0.17143629166407201</v>
      </c>
    </row>
    <row r="11" spans="2:57" ht="29" x14ac:dyDescent="0.35">
      <c r="B11" s="18" t="s">
        <v>524</v>
      </c>
      <c r="C11" s="17">
        <v>0.44270385261509598</v>
      </c>
      <c r="D11" s="17">
        <v>0.43322857178777802</v>
      </c>
      <c r="E11" s="17">
        <v>0.45035786861077398</v>
      </c>
      <c r="F11" s="17"/>
      <c r="G11" s="17">
        <v>0.41791109141112298</v>
      </c>
      <c r="H11" s="17">
        <v>0.35145826964349097</v>
      </c>
      <c r="I11" s="17">
        <v>0.40429069346937802</v>
      </c>
      <c r="J11" s="17">
        <v>0.48715114764123102</v>
      </c>
      <c r="K11" s="17">
        <v>0.54924334881912595</v>
      </c>
      <c r="L11" s="17">
        <v>0.72370597510836299</v>
      </c>
      <c r="M11" s="17"/>
      <c r="N11" s="17">
        <v>0.49432836419774101</v>
      </c>
      <c r="O11" s="17">
        <v>0.32140571795867001</v>
      </c>
      <c r="P11" s="17">
        <v>0.51839754918889402</v>
      </c>
      <c r="Q11" s="17">
        <v>0.371046056893647</v>
      </c>
      <c r="R11" s="17"/>
      <c r="S11" s="17">
        <v>0.41666666666666702</v>
      </c>
      <c r="T11" s="17">
        <v>0.35238095238095202</v>
      </c>
      <c r="U11" s="17">
        <v>0.5</v>
      </c>
      <c r="V11" s="17">
        <v>0.55555555555555602</v>
      </c>
      <c r="W11" s="17">
        <v>0.40677966101694901</v>
      </c>
      <c r="X11" s="17">
        <v>0.367088607594937</v>
      </c>
      <c r="Y11" s="17">
        <v>0.5</v>
      </c>
      <c r="Z11" s="17">
        <v>0.44186046511627902</v>
      </c>
      <c r="AA11" s="17">
        <v>0.48888888888888898</v>
      </c>
      <c r="AB11" s="17"/>
      <c r="AC11" s="17">
        <v>0.50143805179846601</v>
      </c>
      <c r="AD11" s="17">
        <v>0.43093555110887</v>
      </c>
      <c r="AE11" s="17">
        <v>0.434367157134389</v>
      </c>
      <c r="AF11" s="17"/>
      <c r="AG11" s="17">
        <v>0.52283746885717997</v>
      </c>
      <c r="AH11" s="17">
        <v>0.42042894629169297</v>
      </c>
      <c r="AI11" s="17">
        <v>0.278542171764738</v>
      </c>
      <c r="AJ11" s="17">
        <v>0.39246902056161198</v>
      </c>
      <c r="AK11" s="17">
        <v>0.45770590920943099</v>
      </c>
      <c r="AL11" s="17"/>
      <c r="AM11" s="17">
        <v>0.55572425794571301</v>
      </c>
      <c r="AN11" s="17">
        <v>0.50699246070736703</v>
      </c>
      <c r="AO11" s="17">
        <v>0.41441010348180102</v>
      </c>
      <c r="AP11" s="17">
        <v>0.40351082815697698</v>
      </c>
      <c r="AQ11" s="17">
        <v>0.40063306550545202</v>
      </c>
      <c r="AR11" s="17"/>
      <c r="AS11" s="17">
        <v>0.39103415054435398</v>
      </c>
      <c r="AT11" s="17">
        <v>0.43299643304902202</v>
      </c>
      <c r="AU11" s="17">
        <v>0.57288705575750798</v>
      </c>
      <c r="AV11" s="17">
        <v>0.37096125350029002</v>
      </c>
      <c r="AW11" s="17"/>
      <c r="AX11" s="17">
        <v>0.46453093788314498</v>
      </c>
      <c r="AY11" s="17"/>
      <c r="AZ11" s="17">
        <v>0.40169342099683703</v>
      </c>
      <c r="BA11" s="17">
        <v>0.41533247465148099</v>
      </c>
      <c r="BB11" s="17">
        <v>0.50639735464313296</v>
      </c>
      <c r="BC11" s="17"/>
      <c r="BD11" s="17">
        <v>0.472573777893882</v>
      </c>
      <c r="BE11" s="17">
        <v>0.39892736607701901</v>
      </c>
    </row>
    <row r="12" spans="2:57" x14ac:dyDescent="0.35">
      <c r="B12" s="18" t="s">
        <v>525</v>
      </c>
      <c r="C12" s="17">
        <v>0.23997450447488</v>
      </c>
      <c r="D12" s="17">
        <v>0.218116666003253</v>
      </c>
      <c r="E12" s="17">
        <v>0.24925567833794701</v>
      </c>
      <c r="F12" s="17"/>
      <c r="G12" s="17">
        <v>0.22571070191665399</v>
      </c>
      <c r="H12" s="17">
        <v>0.22481718423588901</v>
      </c>
      <c r="I12" s="17">
        <v>0.24207112664982799</v>
      </c>
      <c r="J12" s="17">
        <v>0.29962700402861903</v>
      </c>
      <c r="K12" s="17">
        <v>0.22994232260806299</v>
      </c>
      <c r="L12" s="17">
        <v>0.16984648517422701</v>
      </c>
      <c r="M12" s="17"/>
      <c r="N12" s="17">
        <v>0.21161378100688699</v>
      </c>
      <c r="O12" s="17">
        <v>0.314062503824307</v>
      </c>
      <c r="P12" s="17">
        <v>0.203913744115849</v>
      </c>
      <c r="Q12" s="17">
        <v>0.25520175578297399</v>
      </c>
      <c r="R12" s="17"/>
      <c r="S12" s="17">
        <v>0.233333333333333</v>
      </c>
      <c r="T12" s="17">
        <v>0.28571428571428598</v>
      </c>
      <c r="U12" s="17">
        <v>0.23529411764705899</v>
      </c>
      <c r="V12" s="17">
        <v>0.17460317460317501</v>
      </c>
      <c r="W12" s="17">
        <v>0.20338983050847501</v>
      </c>
      <c r="X12" s="17">
        <v>0.278481012658228</v>
      </c>
      <c r="Y12" s="17">
        <v>0.185714285714286</v>
      </c>
      <c r="Z12" s="17">
        <v>0.25581395348837199</v>
      </c>
      <c r="AA12" s="17">
        <v>0.27777777777777801</v>
      </c>
      <c r="AB12" s="17"/>
      <c r="AC12" s="17">
        <v>0.21465598626445201</v>
      </c>
      <c r="AD12" s="17">
        <v>0.24256488040815899</v>
      </c>
      <c r="AE12" s="17">
        <v>0.25268111389457398</v>
      </c>
      <c r="AF12" s="17"/>
      <c r="AG12" s="17">
        <v>0.15215671654406901</v>
      </c>
      <c r="AH12" s="17">
        <v>0.29540868643358098</v>
      </c>
      <c r="AI12" s="17">
        <v>0.21518199273740499</v>
      </c>
      <c r="AJ12" s="17">
        <v>0.18469483005198201</v>
      </c>
      <c r="AK12" s="17">
        <v>0.291105561190655</v>
      </c>
      <c r="AL12" s="17"/>
      <c r="AM12" s="17">
        <v>0.117929037299094</v>
      </c>
      <c r="AN12" s="17">
        <v>0.204720226412301</v>
      </c>
      <c r="AO12" s="17">
        <v>0.29113929453716703</v>
      </c>
      <c r="AP12" s="17">
        <v>0.23433143660472999</v>
      </c>
      <c r="AQ12" s="17">
        <v>0.20476041721128199</v>
      </c>
      <c r="AR12" s="17"/>
      <c r="AS12" s="17">
        <v>0.26061324107004002</v>
      </c>
      <c r="AT12" s="17">
        <v>0.23858494721801701</v>
      </c>
      <c r="AU12" s="17">
        <v>0.221752887920486</v>
      </c>
      <c r="AV12" s="17">
        <v>0.23320241506853301</v>
      </c>
      <c r="AW12" s="17"/>
      <c r="AX12" s="17">
        <v>0.234763701081945</v>
      </c>
      <c r="AY12" s="17"/>
      <c r="AZ12" s="17">
        <v>0.232307244148164</v>
      </c>
      <c r="BA12" s="17">
        <v>0.244143556491943</v>
      </c>
      <c r="BB12" s="17">
        <v>0.25415861012004698</v>
      </c>
      <c r="BC12" s="17"/>
      <c r="BD12" s="17">
        <v>0.23698501359791099</v>
      </c>
      <c r="BE12" s="17">
        <v>0.24494653680548101</v>
      </c>
    </row>
    <row r="13" spans="2:57" x14ac:dyDescent="0.35">
      <c r="B13" s="18" t="s">
        <v>393</v>
      </c>
      <c r="C13" s="17">
        <v>8.9319848951844902E-2</v>
      </c>
      <c r="D13" s="17">
        <v>9.0247403447855201E-2</v>
      </c>
      <c r="E13" s="17">
        <v>8.91943205036662E-2</v>
      </c>
      <c r="F13" s="17"/>
      <c r="G13" s="17">
        <v>0.147079815372711</v>
      </c>
      <c r="H13" s="17">
        <v>0.112239099374891</v>
      </c>
      <c r="I13" s="17">
        <v>8.3300432173889105E-2</v>
      </c>
      <c r="J13" s="17">
        <v>7.5564396392858293E-2</v>
      </c>
      <c r="K13" s="17">
        <v>4.2928095742102899E-2</v>
      </c>
      <c r="L13" s="17">
        <v>5.81239097206546E-2</v>
      </c>
      <c r="M13" s="17"/>
      <c r="N13" s="17">
        <v>9.0564239049721995E-2</v>
      </c>
      <c r="O13" s="17">
        <v>9.2931889372805707E-2</v>
      </c>
      <c r="P13" s="17">
        <v>7.7532076002180997E-2</v>
      </c>
      <c r="Q13" s="17">
        <v>8.3406970216544599E-2</v>
      </c>
      <c r="R13" s="17"/>
      <c r="S13" s="17">
        <v>7.4999999999999997E-2</v>
      </c>
      <c r="T13" s="17">
        <v>0.12380952380952399</v>
      </c>
      <c r="U13" s="17">
        <v>5.8823529411764698E-2</v>
      </c>
      <c r="V13" s="17">
        <v>3.17460317460318E-2</v>
      </c>
      <c r="W13" s="17">
        <v>0.13559322033898299</v>
      </c>
      <c r="X13" s="17">
        <v>0.139240506329114</v>
      </c>
      <c r="Y13" s="17">
        <v>0.1</v>
      </c>
      <c r="Z13" s="17">
        <v>9.3023255813953501E-2</v>
      </c>
      <c r="AA13" s="17">
        <v>5.5555555555555601E-2</v>
      </c>
      <c r="AB13" s="17"/>
      <c r="AC13" s="17">
        <v>5.8409722743287401E-2</v>
      </c>
      <c r="AD13" s="17">
        <v>9.4506900394920199E-2</v>
      </c>
      <c r="AE13" s="17">
        <v>0.123332567926538</v>
      </c>
      <c r="AF13" s="17"/>
      <c r="AG13" s="17">
        <v>5.2635913997975702E-2</v>
      </c>
      <c r="AH13" s="17">
        <v>0.104823967111461</v>
      </c>
      <c r="AI13" s="17">
        <v>0.162955758979973</v>
      </c>
      <c r="AJ13" s="17">
        <v>0.21919825984191299</v>
      </c>
      <c r="AK13" s="17">
        <v>8.11798790613905E-2</v>
      </c>
      <c r="AL13" s="17"/>
      <c r="AM13" s="17">
        <v>7.1261282580176305E-2</v>
      </c>
      <c r="AN13" s="17">
        <v>8.7119626372081996E-2</v>
      </c>
      <c r="AO13" s="17">
        <v>6.6306698835289599E-2</v>
      </c>
      <c r="AP13" s="17">
        <v>0.11918913461941</v>
      </c>
      <c r="AQ13" s="17">
        <v>0.174697906877264</v>
      </c>
      <c r="AR13" s="17"/>
      <c r="AS13" s="17">
        <v>6.00768551661389E-2</v>
      </c>
      <c r="AT13" s="17">
        <v>0.10752911877657199</v>
      </c>
      <c r="AU13" s="17">
        <v>8.71582871676784E-2</v>
      </c>
      <c r="AV13" s="17">
        <v>0.100601093734282</v>
      </c>
      <c r="AW13" s="17"/>
      <c r="AX13" s="17">
        <v>8.3735318846807905E-2</v>
      </c>
      <c r="AY13" s="17"/>
      <c r="AZ13" s="17">
        <v>0.13190942561742899</v>
      </c>
      <c r="BA13" s="17">
        <v>7.5075665999169303E-2</v>
      </c>
      <c r="BB13" s="17">
        <v>5.9063383514350802E-2</v>
      </c>
      <c r="BC13" s="17"/>
      <c r="BD13" s="17">
        <v>7.5847377818600903E-2</v>
      </c>
      <c r="BE13" s="17">
        <v>0.10013917363205101</v>
      </c>
    </row>
    <row r="14" spans="2:57" x14ac:dyDescent="0.35">
      <c r="B14" s="18" t="s">
        <v>81</v>
      </c>
      <c r="C14" s="19">
        <v>6.4627881603536899E-2</v>
      </c>
      <c r="D14" s="19">
        <v>3.9513631534094498E-2</v>
      </c>
      <c r="E14" s="19">
        <v>7.9701600582635104E-2</v>
      </c>
      <c r="F14" s="19"/>
      <c r="G14" s="19">
        <v>4.3020276229121003E-2</v>
      </c>
      <c r="H14" s="19">
        <v>5.2576868492968699E-2</v>
      </c>
      <c r="I14" s="19">
        <v>6.7953735495785997E-2</v>
      </c>
      <c r="J14" s="19">
        <v>5.3254801657849397E-2</v>
      </c>
      <c r="K14" s="19">
        <v>0.13595458195900301</v>
      </c>
      <c r="L14" s="19">
        <v>0</v>
      </c>
      <c r="M14" s="19"/>
      <c r="N14" s="19">
        <v>6.1711895274311E-2</v>
      </c>
      <c r="O14" s="19">
        <v>8.7044033153448302E-2</v>
      </c>
      <c r="P14" s="19">
        <v>4.04426821062778E-2</v>
      </c>
      <c r="Q14" s="19">
        <v>6.2937252144541905E-2</v>
      </c>
      <c r="R14" s="19"/>
      <c r="S14" s="19">
        <v>4.1666666666666699E-2</v>
      </c>
      <c r="T14" s="19">
        <v>8.5714285714285701E-2</v>
      </c>
      <c r="U14" s="19">
        <v>8.8235294117647106E-2</v>
      </c>
      <c r="V14" s="19">
        <v>4.7619047619047603E-2</v>
      </c>
      <c r="W14" s="19">
        <v>0.11864406779661001</v>
      </c>
      <c r="X14" s="19">
        <v>5.0632911392405097E-2</v>
      </c>
      <c r="Y14" s="19">
        <v>4.2857142857142899E-2</v>
      </c>
      <c r="Z14" s="19">
        <v>0</v>
      </c>
      <c r="AA14" s="19">
        <v>7.7777777777777807E-2</v>
      </c>
      <c r="AB14" s="19"/>
      <c r="AC14" s="19">
        <v>7.51673096880493E-2</v>
      </c>
      <c r="AD14" s="19">
        <v>5.7271567209965103E-2</v>
      </c>
      <c r="AE14" s="19">
        <v>6.2581680038080803E-2</v>
      </c>
      <c r="AF14" s="19"/>
      <c r="AG14" s="19">
        <v>6.8290346120507495E-2</v>
      </c>
      <c r="AH14" s="19">
        <v>4.84272586278226E-2</v>
      </c>
      <c r="AI14" s="19">
        <v>0.103273882795251</v>
      </c>
      <c r="AJ14" s="19">
        <v>0</v>
      </c>
      <c r="AK14" s="19">
        <v>0.107130479845871</v>
      </c>
      <c r="AL14" s="19"/>
      <c r="AM14" s="19">
        <v>3.5502831098134902E-2</v>
      </c>
      <c r="AN14" s="19">
        <v>0.11951985817593599</v>
      </c>
      <c r="AO14" s="19">
        <v>6.0904840251280699E-2</v>
      </c>
      <c r="AP14" s="19">
        <v>4.5153522017928001E-2</v>
      </c>
      <c r="AQ14" s="19">
        <v>5.2553843273850799E-2</v>
      </c>
      <c r="AR14" s="19"/>
      <c r="AS14" s="19">
        <v>0.115578077001423</v>
      </c>
      <c r="AT14" s="19">
        <v>4.3910161026634399E-2</v>
      </c>
      <c r="AU14" s="19">
        <v>6.7865106821286297E-2</v>
      </c>
      <c r="AV14" s="19">
        <v>2.00824389613493E-2</v>
      </c>
      <c r="AW14" s="19"/>
      <c r="AX14" s="19">
        <v>5.8870190865343099E-2</v>
      </c>
      <c r="AY14" s="19"/>
      <c r="AZ14" s="19">
        <v>7.5637935994974398E-2</v>
      </c>
      <c r="BA14" s="19">
        <v>4.8167580114388001E-2</v>
      </c>
      <c r="BB14" s="19">
        <v>6.8915627250209305E-2</v>
      </c>
      <c r="BC14" s="19"/>
      <c r="BD14" s="19">
        <v>7.0745043697830898E-2</v>
      </c>
      <c r="BE14" s="19">
        <v>3.9522415437162901E-2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E19"/>
  <sheetViews>
    <sheetView showGridLines="0" topLeftCell="A6" workbookViewId="0">
      <pane xSplit="2" topLeftCell="A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3.74204077540932E-2</v>
      </c>
      <c r="D9" s="17">
        <v>5.60714735726126E-2</v>
      </c>
      <c r="E9" s="17">
        <v>2.6627547220902499E-2</v>
      </c>
      <c r="F9" s="17"/>
      <c r="G9" s="17">
        <v>9.0202298084982105E-2</v>
      </c>
      <c r="H9" s="17">
        <v>4.6843524541338603E-2</v>
      </c>
      <c r="I9" s="17">
        <v>4.3793927456600497E-2</v>
      </c>
      <c r="J9" s="17">
        <v>7.6418191078017799E-3</v>
      </c>
      <c r="K9" s="17">
        <v>1.9957479351553498E-2</v>
      </c>
      <c r="L9" s="17">
        <v>0</v>
      </c>
      <c r="M9" s="17"/>
      <c r="N9" s="17">
        <v>2.5541028444460899E-2</v>
      </c>
      <c r="O9" s="17">
        <v>4.9554556062898401E-2</v>
      </c>
      <c r="P9" s="17">
        <v>5.6064363182265403E-2</v>
      </c>
      <c r="Q9" s="17">
        <v>4.3430674784285701E-2</v>
      </c>
      <c r="R9" s="17"/>
      <c r="S9" s="17">
        <v>8.3333333333333301E-2</v>
      </c>
      <c r="T9" s="17">
        <v>4.7619047619047603E-2</v>
      </c>
      <c r="U9" s="17">
        <v>0</v>
      </c>
      <c r="V9" s="17">
        <v>1.58730158730159E-2</v>
      </c>
      <c r="W9" s="17">
        <v>0</v>
      </c>
      <c r="X9" s="17">
        <v>2.53164556962025E-2</v>
      </c>
      <c r="Y9" s="17">
        <v>5.7142857142857099E-2</v>
      </c>
      <c r="Z9" s="17">
        <v>4.6511627906976702E-2</v>
      </c>
      <c r="AA9" s="17">
        <v>3.3333333333333298E-2</v>
      </c>
      <c r="AB9" s="17"/>
      <c r="AC9" s="17">
        <v>3.6490968935654802E-2</v>
      </c>
      <c r="AD9" s="17">
        <v>3.9350663528669498E-2</v>
      </c>
      <c r="AE9" s="17">
        <v>2.5656193178456601E-2</v>
      </c>
      <c r="AF9" s="17"/>
      <c r="AG9" s="17">
        <v>3.9275983509682401E-2</v>
      </c>
      <c r="AH9" s="17">
        <v>3.6199072065984703E-2</v>
      </c>
      <c r="AI9" s="17">
        <v>4.0057658875966899E-2</v>
      </c>
      <c r="AJ9" s="17">
        <v>0.20363788954449299</v>
      </c>
      <c r="AK9" s="17">
        <v>1.6369956107803299E-2</v>
      </c>
      <c r="AL9" s="17"/>
      <c r="AM9" s="17">
        <v>4.8336031198705297E-2</v>
      </c>
      <c r="AN9" s="17">
        <v>1.5759967238653701E-2</v>
      </c>
      <c r="AO9" s="17">
        <v>2.84418788908622E-2</v>
      </c>
      <c r="AP9" s="17">
        <v>5.4291634495512997E-2</v>
      </c>
      <c r="AQ9" s="17">
        <v>3.9307395106195298E-2</v>
      </c>
      <c r="AR9" s="17"/>
      <c r="AS9" s="17">
        <v>3.0389428616932199E-2</v>
      </c>
      <c r="AT9" s="17">
        <v>5.0319074663129203E-2</v>
      </c>
      <c r="AU9" s="17">
        <v>5.1451628866584897E-3</v>
      </c>
      <c r="AV9" s="17">
        <v>6.5128465242709099E-2</v>
      </c>
      <c r="AW9" s="17"/>
      <c r="AX9" s="17">
        <v>3.3605331070576998E-2</v>
      </c>
      <c r="AY9" s="17"/>
      <c r="AZ9" s="17">
        <v>3.52789711552619E-2</v>
      </c>
      <c r="BA9" s="17">
        <v>5.92359300411242E-2</v>
      </c>
      <c r="BB9" s="17">
        <v>1.46729813989401E-2</v>
      </c>
      <c r="BC9" s="17"/>
      <c r="BD9" s="17">
        <v>3.8705888226588402E-2</v>
      </c>
      <c r="BE9" s="17">
        <v>4.6045878413820497E-2</v>
      </c>
    </row>
    <row r="10" spans="2:57" x14ac:dyDescent="0.35">
      <c r="B10" s="18" t="s">
        <v>523</v>
      </c>
      <c r="C10" s="17">
        <v>0.104114102737925</v>
      </c>
      <c r="D10" s="17">
        <v>0.12440779063111899</v>
      </c>
      <c r="E10" s="17">
        <v>9.2668792407880798E-2</v>
      </c>
      <c r="F10" s="17"/>
      <c r="G10" s="17">
        <v>0.13512811487477799</v>
      </c>
      <c r="H10" s="17">
        <v>0.17466259989204999</v>
      </c>
      <c r="I10" s="17">
        <v>0.106597632675237</v>
      </c>
      <c r="J10" s="17">
        <v>6.8839091949999903E-2</v>
      </c>
      <c r="K10" s="17">
        <v>2.1765592865454899E-2</v>
      </c>
      <c r="L10" s="17">
        <v>0</v>
      </c>
      <c r="M10" s="17"/>
      <c r="N10" s="17">
        <v>9.0863329566571505E-2</v>
      </c>
      <c r="O10" s="17">
        <v>0.121510261967217</v>
      </c>
      <c r="P10" s="17">
        <v>0.107666821509842</v>
      </c>
      <c r="Q10" s="17">
        <v>0.11279248806605401</v>
      </c>
      <c r="R10" s="17"/>
      <c r="S10" s="17">
        <v>0.16666666666666699</v>
      </c>
      <c r="T10" s="17">
        <v>6.6666666666666693E-2</v>
      </c>
      <c r="U10" s="17">
        <v>5.8823529411764698E-2</v>
      </c>
      <c r="V10" s="17">
        <v>0.126984126984127</v>
      </c>
      <c r="W10" s="17">
        <v>0.11864406779661001</v>
      </c>
      <c r="X10" s="17">
        <v>0.113924050632911</v>
      </c>
      <c r="Y10" s="17">
        <v>0.1</v>
      </c>
      <c r="Z10" s="17">
        <v>0.162790697674419</v>
      </c>
      <c r="AA10" s="17">
        <v>5.5555555555555601E-2</v>
      </c>
      <c r="AB10" s="17"/>
      <c r="AC10" s="17">
        <v>8.8321454623165804E-2</v>
      </c>
      <c r="AD10" s="17">
        <v>0.11514994968143299</v>
      </c>
      <c r="AE10" s="17">
        <v>8.5695340574801798E-2</v>
      </c>
      <c r="AF10" s="17"/>
      <c r="AG10" s="17">
        <v>0.145075541577877</v>
      </c>
      <c r="AH10" s="17">
        <v>7.6673791387132095E-2</v>
      </c>
      <c r="AI10" s="17">
        <v>0.117658974644302</v>
      </c>
      <c r="AJ10" s="17">
        <v>0</v>
      </c>
      <c r="AK10" s="17">
        <v>8.6591870998816503E-2</v>
      </c>
      <c r="AL10" s="17"/>
      <c r="AM10" s="17">
        <v>0.137757456062887</v>
      </c>
      <c r="AN10" s="17">
        <v>8.7859228113754406E-2</v>
      </c>
      <c r="AO10" s="17">
        <v>8.3585049646311305E-2</v>
      </c>
      <c r="AP10" s="17">
        <v>0.14508327957033901</v>
      </c>
      <c r="AQ10" s="17">
        <v>8.5932305840746306E-2</v>
      </c>
      <c r="AR10" s="17"/>
      <c r="AS10" s="17">
        <v>0.12943029150428301</v>
      </c>
      <c r="AT10" s="17">
        <v>0.1123434520422</v>
      </c>
      <c r="AU10" s="17">
        <v>3.8027064299840797E-2</v>
      </c>
      <c r="AV10" s="17">
        <v>0.134427688841951</v>
      </c>
      <c r="AW10" s="17"/>
      <c r="AX10" s="17">
        <v>0.10396955100704</v>
      </c>
      <c r="AY10" s="17"/>
      <c r="AZ10" s="17">
        <v>0.12883725433700699</v>
      </c>
      <c r="BA10" s="17">
        <v>0.12812515533501201</v>
      </c>
      <c r="BB10" s="17">
        <v>5.5083047965478603E-2</v>
      </c>
      <c r="BC10" s="17"/>
      <c r="BD10" s="17">
        <v>9.7068257952267797E-2</v>
      </c>
      <c r="BE10" s="17">
        <v>0.1314032736794</v>
      </c>
    </row>
    <row r="11" spans="2:57" ht="29" x14ac:dyDescent="0.35">
      <c r="B11" s="18" t="s">
        <v>524</v>
      </c>
      <c r="C11" s="17">
        <v>0.41536949427375902</v>
      </c>
      <c r="D11" s="17">
        <v>0.46729219536961403</v>
      </c>
      <c r="E11" s="17">
        <v>0.38455563057012299</v>
      </c>
      <c r="F11" s="17"/>
      <c r="G11" s="17">
        <v>0.31621802643621799</v>
      </c>
      <c r="H11" s="17">
        <v>0.35550402531476299</v>
      </c>
      <c r="I11" s="17">
        <v>0.391477735078611</v>
      </c>
      <c r="J11" s="17">
        <v>0.49295541891803402</v>
      </c>
      <c r="K11" s="17">
        <v>0.50771997241122302</v>
      </c>
      <c r="L11" s="17">
        <v>0.53491163281827103</v>
      </c>
      <c r="M11" s="17"/>
      <c r="N11" s="17">
        <v>0.44100754133633102</v>
      </c>
      <c r="O11" s="17">
        <v>0.37658832397271202</v>
      </c>
      <c r="P11" s="17">
        <v>0.39167344040081298</v>
      </c>
      <c r="Q11" s="17">
        <v>0.42105746717654702</v>
      </c>
      <c r="R11" s="17"/>
      <c r="S11" s="17">
        <v>0.36666666666666697</v>
      </c>
      <c r="T11" s="17">
        <v>0.38095238095238099</v>
      </c>
      <c r="U11" s="17">
        <v>0.441176470588235</v>
      </c>
      <c r="V11" s="17">
        <v>0.44444444444444497</v>
      </c>
      <c r="W11" s="17">
        <v>0.37288135593220301</v>
      </c>
      <c r="X11" s="17">
        <v>0.367088607594937</v>
      </c>
      <c r="Y11" s="17">
        <v>0.52857142857142903</v>
      </c>
      <c r="Z11" s="17">
        <v>0.44186046511627902</v>
      </c>
      <c r="AA11" s="17">
        <v>0.44444444444444398</v>
      </c>
      <c r="AB11" s="17"/>
      <c r="AC11" s="17">
        <v>0.44403044105341199</v>
      </c>
      <c r="AD11" s="17">
        <v>0.41741138788924698</v>
      </c>
      <c r="AE11" s="17">
        <v>0.42003907876399599</v>
      </c>
      <c r="AF11" s="17"/>
      <c r="AG11" s="17">
        <v>0.41725045188944099</v>
      </c>
      <c r="AH11" s="17">
        <v>0.411149091539669</v>
      </c>
      <c r="AI11" s="17">
        <v>0.37538454059919601</v>
      </c>
      <c r="AJ11" s="17">
        <v>0.18883113101711901</v>
      </c>
      <c r="AK11" s="17">
        <v>0.49554040393546001</v>
      </c>
      <c r="AL11" s="17"/>
      <c r="AM11" s="17">
        <v>0.53591413216607797</v>
      </c>
      <c r="AN11" s="17">
        <v>0.39244080174155999</v>
      </c>
      <c r="AO11" s="17">
        <v>0.41995795008984799</v>
      </c>
      <c r="AP11" s="17">
        <v>0.377035805727224</v>
      </c>
      <c r="AQ11" s="17">
        <v>0.44082076254683999</v>
      </c>
      <c r="AR11" s="17"/>
      <c r="AS11" s="17">
        <v>0.33195387943865201</v>
      </c>
      <c r="AT11" s="17">
        <v>0.42893481606275002</v>
      </c>
      <c r="AU11" s="17">
        <v>0.49215827607033702</v>
      </c>
      <c r="AV11" s="17">
        <v>0.41979075535326998</v>
      </c>
      <c r="AW11" s="17"/>
      <c r="AX11" s="17">
        <v>0.41994224621488702</v>
      </c>
      <c r="AY11" s="17"/>
      <c r="AZ11" s="17">
        <v>0.40124512682012098</v>
      </c>
      <c r="BA11" s="17">
        <v>0.40009822134990602</v>
      </c>
      <c r="BB11" s="17">
        <v>0.44957795533498601</v>
      </c>
      <c r="BC11" s="17"/>
      <c r="BD11" s="17">
        <v>0.41844524839090802</v>
      </c>
      <c r="BE11" s="17">
        <v>0.41444906896276101</v>
      </c>
    </row>
    <row r="12" spans="2:57" x14ac:dyDescent="0.35">
      <c r="B12" s="18" t="s">
        <v>525</v>
      </c>
      <c r="C12" s="17">
        <v>0.31148381017572402</v>
      </c>
      <c r="D12" s="17">
        <v>0.24104025974927101</v>
      </c>
      <c r="E12" s="17">
        <v>0.354376660438738</v>
      </c>
      <c r="F12" s="17"/>
      <c r="G12" s="17">
        <v>0.31107309852454201</v>
      </c>
      <c r="H12" s="17">
        <v>0.29570339120755601</v>
      </c>
      <c r="I12" s="17">
        <v>0.30012041345211399</v>
      </c>
      <c r="J12" s="17">
        <v>0.286822937240021</v>
      </c>
      <c r="K12" s="17">
        <v>0.34563635499402701</v>
      </c>
      <c r="L12" s="17">
        <v>0.43808945232691898</v>
      </c>
      <c r="M12" s="17"/>
      <c r="N12" s="17">
        <v>0.31226425550648401</v>
      </c>
      <c r="O12" s="17">
        <v>0.30990042198891299</v>
      </c>
      <c r="P12" s="17">
        <v>0.312073565447612</v>
      </c>
      <c r="Q12" s="17">
        <v>0.30438628358176101</v>
      </c>
      <c r="R12" s="17"/>
      <c r="S12" s="17">
        <v>0.25833333333333303</v>
      </c>
      <c r="T12" s="17">
        <v>0.33333333333333298</v>
      </c>
      <c r="U12" s="17">
        <v>0.38235294117647101</v>
      </c>
      <c r="V12" s="17">
        <v>0.28571428571428598</v>
      </c>
      <c r="W12" s="17">
        <v>0.322033898305085</v>
      </c>
      <c r="X12" s="17">
        <v>0.392405063291139</v>
      </c>
      <c r="Y12" s="17">
        <v>0.22857142857142901</v>
      </c>
      <c r="Z12" s="17">
        <v>0.232558139534884</v>
      </c>
      <c r="AA12" s="17">
        <v>0.33333333333333298</v>
      </c>
      <c r="AB12" s="17"/>
      <c r="AC12" s="17">
        <v>0.30218663313661298</v>
      </c>
      <c r="AD12" s="17">
        <v>0.31096048652705999</v>
      </c>
      <c r="AE12" s="17">
        <v>0.35498571631255199</v>
      </c>
      <c r="AF12" s="17"/>
      <c r="AG12" s="17">
        <v>0.30502894163444599</v>
      </c>
      <c r="AH12" s="17">
        <v>0.32942169994235998</v>
      </c>
      <c r="AI12" s="17">
        <v>0.28088514924135599</v>
      </c>
      <c r="AJ12" s="17">
        <v>0.18469483005198201</v>
      </c>
      <c r="AK12" s="17">
        <v>0.23075019678953099</v>
      </c>
      <c r="AL12" s="17"/>
      <c r="AM12" s="17">
        <v>0.16600225015637299</v>
      </c>
      <c r="AN12" s="17">
        <v>0.33955816360233698</v>
      </c>
      <c r="AO12" s="17">
        <v>0.34444749228639898</v>
      </c>
      <c r="AP12" s="17">
        <v>0.30619321902159402</v>
      </c>
      <c r="AQ12" s="17">
        <v>0.20666216223834599</v>
      </c>
      <c r="AR12" s="17"/>
      <c r="AS12" s="17">
        <v>0.338810412977052</v>
      </c>
      <c r="AT12" s="17">
        <v>0.29494053261530601</v>
      </c>
      <c r="AU12" s="17">
        <v>0.35572830748205198</v>
      </c>
      <c r="AV12" s="17">
        <v>0.240219986525576</v>
      </c>
      <c r="AW12" s="17"/>
      <c r="AX12" s="17">
        <v>0.30964343652104298</v>
      </c>
      <c r="AY12" s="17"/>
      <c r="AZ12" s="17">
        <v>0.25329478581027298</v>
      </c>
      <c r="BA12" s="17">
        <v>0.31385919680381802</v>
      </c>
      <c r="BB12" s="17">
        <v>0.36477489974998101</v>
      </c>
      <c r="BC12" s="17"/>
      <c r="BD12" s="17">
        <v>0.311287132699682</v>
      </c>
      <c r="BE12" s="17">
        <v>0.290522237187679</v>
      </c>
    </row>
    <row r="13" spans="2:57" x14ac:dyDescent="0.35">
      <c r="B13" s="18" t="s">
        <v>393</v>
      </c>
      <c r="C13" s="17">
        <v>6.7522373724785006E-2</v>
      </c>
      <c r="D13" s="17">
        <v>4.8515542812604499E-2</v>
      </c>
      <c r="E13" s="17">
        <v>7.9017891305302498E-2</v>
      </c>
      <c r="F13" s="17"/>
      <c r="G13" s="17">
        <v>7.4526814118649101E-2</v>
      </c>
      <c r="H13" s="17">
        <v>7.5721307453756798E-2</v>
      </c>
      <c r="I13" s="17">
        <v>9.6320191046383605E-2</v>
      </c>
      <c r="J13" s="17">
        <v>8.2942084058335502E-2</v>
      </c>
      <c r="K13" s="17">
        <v>0</v>
      </c>
      <c r="L13" s="17">
        <v>0</v>
      </c>
      <c r="M13" s="17"/>
      <c r="N13" s="17">
        <v>6.7497546685530804E-2</v>
      </c>
      <c r="O13" s="17">
        <v>5.9848106285860903E-2</v>
      </c>
      <c r="P13" s="17">
        <v>9.11625781520254E-2</v>
      </c>
      <c r="Q13" s="17">
        <v>5.6785615839908501E-2</v>
      </c>
      <c r="R13" s="17"/>
      <c r="S13" s="17">
        <v>6.6666666666666693E-2</v>
      </c>
      <c r="T13" s="17">
        <v>9.5238095238095205E-2</v>
      </c>
      <c r="U13" s="17">
        <v>8.8235294117647106E-2</v>
      </c>
      <c r="V13" s="17">
        <v>6.3492063492063502E-2</v>
      </c>
      <c r="W13" s="17">
        <v>5.0847457627118599E-2</v>
      </c>
      <c r="X13" s="17">
        <v>6.3291139240506306E-2</v>
      </c>
      <c r="Y13" s="17">
        <v>4.2857142857142899E-2</v>
      </c>
      <c r="Z13" s="17">
        <v>9.3023255813953501E-2</v>
      </c>
      <c r="AA13" s="17">
        <v>4.4444444444444398E-2</v>
      </c>
      <c r="AB13" s="17"/>
      <c r="AC13" s="17">
        <v>4.9522712982724801E-2</v>
      </c>
      <c r="AD13" s="17">
        <v>6.6673984030842806E-2</v>
      </c>
      <c r="AE13" s="17">
        <v>6.3036967269868599E-2</v>
      </c>
      <c r="AF13" s="17"/>
      <c r="AG13" s="17">
        <v>3.4736354864374402E-2</v>
      </c>
      <c r="AH13" s="17">
        <v>8.5270198063786204E-2</v>
      </c>
      <c r="AI13" s="17">
        <v>0.10105761775203401</v>
      </c>
      <c r="AJ13" s="17">
        <v>0.21919825984191299</v>
      </c>
      <c r="AK13" s="17">
        <v>0.107611349362239</v>
      </c>
      <c r="AL13" s="17"/>
      <c r="AM13" s="17">
        <v>3.7348978315237903E-2</v>
      </c>
      <c r="AN13" s="17">
        <v>6.9023603375171896E-2</v>
      </c>
      <c r="AO13" s="17">
        <v>6.0044157913285802E-2</v>
      </c>
      <c r="AP13" s="17">
        <v>8.9864443660410298E-2</v>
      </c>
      <c r="AQ13" s="17">
        <v>0.135416135887827</v>
      </c>
      <c r="AR13" s="17"/>
      <c r="AS13" s="17">
        <v>5.8580893170856997E-2</v>
      </c>
      <c r="AT13" s="17">
        <v>6.7125925487255794E-2</v>
      </c>
      <c r="AU13" s="17">
        <v>5.4398889632749803E-2</v>
      </c>
      <c r="AV13" s="17">
        <v>0.10245863651526101</v>
      </c>
      <c r="AW13" s="17"/>
      <c r="AX13" s="17">
        <v>7.2429820955370205E-2</v>
      </c>
      <c r="AY13" s="17"/>
      <c r="AZ13" s="17">
        <v>0.10459992879803801</v>
      </c>
      <c r="BA13" s="17">
        <v>5.5347801188194198E-2</v>
      </c>
      <c r="BB13" s="17">
        <v>4.3853702243221201E-2</v>
      </c>
      <c r="BC13" s="17"/>
      <c r="BD13" s="17">
        <v>5.8985221777864402E-2</v>
      </c>
      <c r="BE13" s="17">
        <v>7.0460753885583094E-2</v>
      </c>
    </row>
    <row r="14" spans="2:57" x14ac:dyDescent="0.35">
      <c r="B14" s="18" t="s">
        <v>81</v>
      </c>
      <c r="C14" s="19">
        <v>6.4089811333713997E-2</v>
      </c>
      <c r="D14" s="19">
        <v>6.2672737864778796E-2</v>
      </c>
      <c r="E14" s="19">
        <v>6.2753478057053599E-2</v>
      </c>
      <c r="F14" s="19"/>
      <c r="G14" s="19">
        <v>7.2851647960830296E-2</v>
      </c>
      <c r="H14" s="19">
        <v>5.1565151590535402E-2</v>
      </c>
      <c r="I14" s="19">
        <v>6.1690100291053797E-2</v>
      </c>
      <c r="J14" s="19">
        <v>6.0798648725807501E-2</v>
      </c>
      <c r="K14" s="19">
        <v>0.10492060037774199</v>
      </c>
      <c r="L14" s="19">
        <v>2.6998914854810301E-2</v>
      </c>
      <c r="M14" s="19"/>
      <c r="N14" s="19">
        <v>6.2826298460622196E-2</v>
      </c>
      <c r="O14" s="19">
        <v>8.2598329722398903E-2</v>
      </c>
      <c r="P14" s="19">
        <v>4.1359231307442602E-2</v>
      </c>
      <c r="Q14" s="19">
        <v>6.15474705514448E-2</v>
      </c>
      <c r="R14" s="19"/>
      <c r="S14" s="19">
        <v>5.83333333333333E-2</v>
      </c>
      <c r="T14" s="19">
        <v>7.6190476190476197E-2</v>
      </c>
      <c r="U14" s="19">
        <v>2.9411764705882401E-2</v>
      </c>
      <c r="V14" s="19">
        <v>6.3492063492063502E-2</v>
      </c>
      <c r="W14" s="19">
        <v>0.13559322033898299</v>
      </c>
      <c r="X14" s="19">
        <v>3.7974683544303799E-2</v>
      </c>
      <c r="Y14" s="19">
        <v>4.2857142857142899E-2</v>
      </c>
      <c r="Z14" s="19">
        <v>2.32558139534884E-2</v>
      </c>
      <c r="AA14" s="19">
        <v>8.8888888888888906E-2</v>
      </c>
      <c r="AB14" s="19"/>
      <c r="AC14" s="19">
        <v>7.9447789268429603E-2</v>
      </c>
      <c r="AD14" s="19">
        <v>5.0453528342748202E-2</v>
      </c>
      <c r="AE14" s="19">
        <v>5.05867039003252E-2</v>
      </c>
      <c r="AF14" s="19"/>
      <c r="AG14" s="19">
        <v>5.8632726524179703E-2</v>
      </c>
      <c r="AH14" s="19">
        <v>6.12861470010682E-2</v>
      </c>
      <c r="AI14" s="19">
        <v>8.49560588871454E-2</v>
      </c>
      <c r="AJ14" s="19">
        <v>0.20363788954449299</v>
      </c>
      <c r="AK14" s="19">
        <v>6.3136222806150194E-2</v>
      </c>
      <c r="AL14" s="19"/>
      <c r="AM14" s="19">
        <v>7.46411521007187E-2</v>
      </c>
      <c r="AN14" s="19">
        <v>9.5358235928523105E-2</v>
      </c>
      <c r="AO14" s="19">
        <v>6.3523471173293905E-2</v>
      </c>
      <c r="AP14" s="19">
        <v>2.7531617524918901E-2</v>
      </c>
      <c r="AQ14" s="19">
        <v>9.1861238380046104E-2</v>
      </c>
      <c r="AR14" s="19"/>
      <c r="AS14" s="19">
        <v>0.110835094292225</v>
      </c>
      <c r="AT14" s="19">
        <v>4.6336199129358699E-2</v>
      </c>
      <c r="AU14" s="19">
        <v>5.4542299628362399E-2</v>
      </c>
      <c r="AV14" s="19">
        <v>3.7974467521233103E-2</v>
      </c>
      <c r="AW14" s="19"/>
      <c r="AX14" s="19">
        <v>6.0409614231083202E-2</v>
      </c>
      <c r="AY14" s="19"/>
      <c r="AZ14" s="19">
        <v>7.6743933079298596E-2</v>
      </c>
      <c r="BA14" s="19">
        <v>4.3333695281945001E-2</v>
      </c>
      <c r="BB14" s="19">
        <v>7.2037413307393203E-2</v>
      </c>
      <c r="BC14" s="19"/>
      <c r="BD14" s="19">
        <v>7.5508250952689801E-2</v>
      </c>
      <c r="BE14" s="19">
        <v>4.7118787870757198E-2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E19"/>
  <sheetViews>
    <sheetView showGridLines="0" topLeftCell="A5"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3.5520405119585201E-2</v>
      </c>
      <c r="D9" s="17">
        <v>4.58085280306504E-2</v>
      </c>
      <c r="E9" s="17">
        <v>2.9636909433171901E-2</v>
      </c>
      <c r="F9" s="17"/>
      <c r="G9" s="17">
        <v>4.0080984234867403E-2</v>
      </c>
      <c r="H9" s="17">
        <v>4.15574399318503E-2</v>
      </c>
      <c r="I9" s="17">
        <v>4.4661590943593399E-2</v>
      </c>
      <c r="J9" s="17">
        <v>3.2773663701389802E-2</v>
      </c>
      <c r="K9" s="17">
        <v>2.0360792167654001E-2</v>
      </c>
      <c r="L9" s="17">
        <v>0</v>
      </c>
      <c r="M9" s="17"/>
      <c r="N9" s="17">
        <v>3.4725335831743302E-2</v>
      </c>
      <c r="O9" s="17">
        <v>2.7275537039630801E-2</v>
      </c>
      <c r="P9" s="17">
        <v>4.8534708032401001E-2</v>
      </c>
      <c r="Q9" s="17">
        <v>4.3899029093952498E-2</v>
      </c>
      <c r="R9" s="17"/>
      <c r="S9" s="17">
        <v>4.1666666666666699E-2</v>
      </c>
      <c r="T9" s="17">
        <v>2.8571428571428598E-2</v>
      </c>
      <c r="U9" s="17">
        <v>0</v>
      </c>
      <c r="V9" s="17">
        <v>4.7619047619047603E-2</v>
      </c>
      <c r="W9" s="17">
        <v>5.0847457627118599E-2</v>
      </c>
      <c r="X9" s="17">
        <v>5.0632911392405097E-2</v>
      </c>
      <c r="Y9" s="17">
        <v>2.8571428571428598E-2</v>
      </c>
      <c r="Z9" s="17">
        <v>4.6511627906976702E-2</v>
      </c>
      <c r="AA9" s="17">
        <v>3.3333333333333298E-2</v>
      </c>
      <c r="AB9" s="17"/>
      <c r="AC9" s="17">
        <v>2.7921871735434901E-2</v>
      </c>
      <c r="AD9" s="17">
        <v>3.8193974773397699E-2</v>
      </c>
      <c r="AE9" s="17">
        <v>2.50732757862577E-2</v>
      </c>
      <c r="AF9" s="17"/>
      <c r="AG9" s="17">
        <v>5.5059391538989699E-2</v>
      </c>
      <c r="AH9" s="17">
        <v>1.6757794497785E-2</v>
      </c>
      <c r="AI9" s="17">
        <v>9.2832619897052701E-2</v>
      </c>
      <c r="AJ9" s="17">
        <v>0.20363788954449299</v>
      </c>
      <c r="AK9" s="17">
        <v>1.6369956107803299E-2</v>
      </c>
      <c r="AL9" s="17"/>
      <c r="AM9" s="17">
        <v>3.1720706244778199E-2</v>
      </c>
      <c r="AN9" s="17">
        <v>1.67111682377621E-2</v>
      </c>
      <c r="AO9" s="17">
        <v>2.53009313094214E-2</v>
      </c>
      <c r="AP9" s="17">
        <v>6.7006687552142605E-2</v>
      </c>
      <c r="AQ9" s="17">
        <v>0</v>
      </c>
      <c r="AR9" s="17"/>
      <c r="AS9" s="17">
        <v>4.3039017050590198E-2</v>
      </c>
      <c r="AT9" s="17">
        <v>4.3420599165779603E-2</v>
      </c>
      <c r="AU9" s="17">
        <v>1.1824608985810999E-2</v>
      </c>
      <c r="AV9" s="17">
        <v>3.7561598798079202E-2</v>
      </c>
      <c r="AW9" s="17"/>
      <c r="AX9" s="17">
        <v>3.3974154015501003E-2</v>
      </c>
      <c r="AY9" s="17"/>
      <c r="AZ9" s="17">
        <v>3.6304745096136397E-2</v>
      </c>
      <c r="BA9" s="17">
        <v>4.0765225425789101E-2</v>
      </c>
      <c r="BB9" s="17">
        <v>3.0453410366928502E-2</v>
      </c>
      <c r="BC9" s="17"/>
      <c r="BD9" s="17">
        <v>5.3277759942830502E-2</v>
      </c>
      <c r="BE9" s="17">
        <v>2.8085617555790698E-2</v>
      </c>
    </row>
    <row r="10" spans="2:57" x14ac:dyDescent="0.35">
      <c r="B10" s="18" t="s">
        <v>523</v>
      </c>
      <c r="C10" s="17">
        <v>0.109875603999884</v>
      </c>
      <c r="D10" s="17">
        <v>0.15698945262085601</v>
      </c>
      <c r="E10" s="17">
        <v>8.2684281203595097E-2</v>
      </c>
      <c r="F10" s="17"/>
      <c r="G10" s="17">
        <v>0.22518411717290299</v>
      </c>
      <c r="H10" s="17">
        <v>0.17366781480351601</v>
      </c>
      <c r="I10" s="17">
        <v>0.11954070970580299</v>
      </c>
      <c r="J10" s="17">
        <v>3.5115978281089102E-2</v>
      </c>
      <c r="K10" s="17">
        <v>9.5220690187548095E-3</v>
      </c>
      <c r="L10" s="17">
        <v>2.10267373666451E-2</v>
      </c>
      <c r="M10" s="17"/>
      <c r="N10" s="17">
        <v>9.2369923239644394E-2</v>
      </c>
      <c r="O10" s="17">
        <v>0.12996727176195599</v>
      </c>
      <c r="P10" s="17">
        <v>0.16008056826726499</v>
      </c>
      <c r="Q10" s="17">
        <v>8.2995469757392901E-2</v>
      </c>
      <c r="R10" s="17"/>
      <c r="S10" s="17">
        <v>0.20833333333333301</v>
      </c>
      <c r="T10" s="17">
        <v>0.114285714285714</v>
      </c>
      <c r="U10" s="17">
        <v>2.9411764705882401E-2</v>
      </c>
      <c r="V10" s="17">
        <v>0.11111111111111099</v>
      </c>
      <c r="W10" s="17">
        <v>5.0847457627118599E-2</v>
      </c>
      <c r="X10" s="17">
        <v>0.10126582278481</v>
      </c>
      <c r="Y10" s="17">
        <v>0.14285714285714299</v>
      </c>
      <c r="Z10" s="17">
        <v>0.116279069767442</v>
      </c>
      <c r="AA10" s="17">
        <v>6.6666666666666693E-2</v>
      </c>
      <c r="AB10" s="17"/>
      <c r="AC10" s="17">
        <v>7.6311982466042899E-2</v>
      </c>
      <c r="AD10" s="17">
        <v>0.12623650099896</v>
      </c>
      <c r="AE10" s="17">
        <v>0.116580565939154</v>
      </c>
      <c r="AF10" s="17"/>
      <c r="AG10" s="17">
        <v>0.11955949364577</v>
      </c>
      <c r="AH10" s="17">
        <v>0.116221237848953</v>
      </c>
      <c r="AI10" s="17">
        <v>8.3834973854079606E-2</v>
      </c>
      <c r="AJ10" s="17">
        <v>0</v>
      </c>
      <c r="AK10" s="17">
        <v>4.3645096269564802E-2</v>
      </c>
      <c r="AL10" s="17"/>
      <c r="AM10" s="17">
        <v>9.6716183313443602E-2</v>
      </c>
      <c r="AN10" s="17">
        <v>9.8954195238304593E-2</v>
      </c>
      <c r="AO10" s="17">
        <v>9.3482471865150102E-2</v>
      </c>
      <c r="AP10" s="17">
        <v>0.165676930149638</v>
      </c>
      <c r="AQ10" s="17">
        <v>4.2115066185209202E-2</v>
      </c>
      <c r="AR10" s="17"/>
      <c r="AS10" s="17">
        <v>0.110935261983967</v>
      </c>
      <c r="AT10" s="17">
        <v>0.130217496734298</v>
      </c>
      <c r="AU10" s="17">
        <v>3.8512053347229902E-2</v>
      </c>
      <c r="AV10" s="17">
        <v>0.16143278269785799</v>
      </c>
      <c r="AW10" s="17"/>
      <c r="AX10" s="17">
        <v>0.10715767802253599</v>
      </c>
      <c r="AY10" s="17"/>
      <c r="AZ10" s="17">
        <v>0.112108641898509</v>
      </c>
      <c r="BA10" s="17">
        <v>0.16834069164330301</v>
      </c>
      <c r="BB10" s="17">
        <v>4.1259045830842098E-2</v>
      </c>
      <c r="BC10" s="17"/>
      <c r="BD10" s="17">
        <v>8.75981865623289E-2</v>
      </c>
      <c r="BE10" s="17">
        <v>0.15052614883052201</v>
      </c>
    </row>
    <row r="11" spans="2:57" ht="29" x14ac:dyDescent="0.35">
      <c r="B11" s="18" t="s">
        <v>524</v>
      </c>
      <c r="C11" s="17">
        <v>0.41793151323682498</v>
      </c>
      <c r="D11" s="17">
        <v>0.40696631153055601</v>
      </c>
      <c r="E11" s="17">
        <v>0.42634528410658401</v>
      </c>
      <c r="F11" s="17"/>
      <c r="G11" s="17">
        <v>0.30045712903831301</v>
      </c>
      <c r="H11" s="17">
        <v>0.38748689546596299</v>
      </c>
      <c r="I11" s="17">
        <v>0.35722459782182098</v>
      </c>
      <c r="J11" s="17">
        <v>0.55148580417795601</v>
      </c>
      <c r="K11" s="17">
        <v>0.45119305804586401</v>
      </c>
      <c r="L11" s="17">
        <v>0.57573124692136501</v>
      </c>
      <c r="M11" s="17"/>
      <c r="N11" s="17">
        <v>0.445338027291032</v>
      </c>
      <c r="O11" s="17">
        <v>0.34979430197836803</v>
      </c>
      <c r="P11" s="17">
        <v>0.45841810538913003</v>
      </c>
      <c r="Q11" s="17">
        <v>0.39934934857802301</v>
      </c>
      <c r="R11" s="17"/>
      <c r="S11" s="17">
        <v>0.36666666666666697</v>
      </c>
      <c r="T11" s="17">
        <v>0.44761904761904803</v>
      </c>
      <c r="U11" s="17">
        <v>0.47058823529411797</v>
      </c>
      <c r="V11" s="17">
        <v>0.476190476190476</v>
      </c>
      <c r="W11" s="17">
        <v>0.44067796610169502</v>
      </c>
      <c r="X11" s="17">
        <v>0.379746835443038</v>
      </c>
      <c r="Y11" s="17">
        <v>0.371428571428571</v>
      </c>
      <c r="Z11" s="17">
        <v>0.39534883720930197</v>
      </c>
      <c r="AA11" s="17">
        <v>0.41111111111111098</v>
      </c>
      <c r="AB11" s="17"/>
      <c r="AC11" s="17">
        <v>0.490346556051797</v>
      </c>
      <c r="AD11" s="17">
        <v>0.39745572040476201</v>
      </c>
      <c r="AE11" s="17">
        <v>0.36260762260728502</v>
      </c>
      <c r="AF11" s="17"/>
      <c r="AG11" s="17">
        <v>0.48818255450070702</v>
      </c>
      <c r="AH11" s="17">
        <v>0.39951079027054898</v>
      </c>
      <c r="AI11" s="17">
        <v>0.31522978965315401</v>
      </c>
      <c r="AJ11" s="17">
        <v>0.39246902056161198</v>
      </c>
      <c r="AK11" s="17">
        <v>0.464130467380311</v>
      </c>
      <c r="AL11" s="17"/>
      <c r="AM11" s="17">
        <v>0.43931631701295698</v>
      </c>
      <c r="AN11" s="17">
        <v>0.43524856528638001</v>
      </c>
      <c r="AO11" s="17">
        <v>0.45547125971257202</v>
      </c>
      <c r="AP11" s="17">
        <v>0.30948271322132498</v>
      </c>
      <c r="AQ11" s="17">
        <v>0.42669401244399202</v>
      </c>
      <c r="AR11" s="17"/>
      <c r="AS11" s="17">
        <v>0.43554203542140402</v>
      </c>
      <c r="AT11" s="17">
        <v>0.37099693739885198</v>
      </c>
      <c r="AU11" s="17">
        <v>0.49522896208926298</v>
      </c>
      <c r="AV11" s="17">
        <v>0.38759765931779799</v>
      </c>
      <c r="AW11" s="17"/>
      <c r="AX11" s="17">
        <v>0.43347477769903098</v>
      </c>
      <c r="AY11" s="17"/>
      <c r="AZ11" s="17">
        <v>0.36730209894678401</v>
      </c>
      <c r="BA11" s="17">
        <v>0.39535747717794201</v>
      </c>
      <c r="BB11" s="17">
        <v>0.49356803853194497</v>
      </c>
      <c r="BC11" s="17"/>
      <c r="BD11" s="17">
        <v>0.44248939238733798</v>
      </c>
      <c r="BE11" s="17">
        <v>0.400878860636325</v>
      </c>
    </row>
    <row r="12" spans="2:57" x14ac:dyDescent="0.35">
      <c r="B12" s="18" t="s">
        <v>525</v>
      </c>
      <c r="C12" s="17">
        <v>0.27372179701837801</v>
      </c>
      <c r="D12" s="17">
        <v>0.230670584620875</v>
      </c>
      <c r="E12" s="17">
        <v>0.29562560122220699</v>
      </c>
      <c r="F12" s="17"/>
      <c r="G12" s="17">
        <v>0.184958324381019</v>
      </c>
      <c r="H12" s="17">
        <v>0.28401550238093998</v>
      </c>
      <c r="I12" s="17">
        <v>0.31361809199803797</v>
      </c>
      <c r="J12" s="17">
        <v>0.22837783492636499</v>
      </c>
      <c r="K12" s="17">
        <v>0.27767362958847502</v>
      </c>
      <c r="L12" s="17">
        <v>0.328117532554004</v>
      </c>
      <c r="M12" s="17"/>
      <c r="N12" s="17">
        <v>0.26517868930563099</v>
      </c>
      <c r="O12" s="17">
        <v>0.29612551508847901</v>
      </c>
      <c r="P12" s="17">
        <v>0.23415393631107201</v>
      </c>
      <c r="Q12" s="17">
        <v>0.31343902683860497</v>
      </c>
      <c r="R12" s="17"/>
      <c r="S12" s="17">
        <v>0.266666666666667</v>
      </c>
      <c r="T12" s="17">
        <v>0.28571428571428598</v>
      </c>
      <c r="U12" s="17">
        <v>0.26470588235294101</v>
      </c>
      <c r="V12" s="17">
        <v>0.238095238095238</v>
      </c>
      <c r="W12" s="17">
        <v>0.23728813559322001</v>
      </c>
      <c r="X12" s="17">
        <v>0.30379746835443</v>
      </c>
      <c r="Y12" s="17">
        <v>0.314285714285714</v>
      </c>
      <c r="Z12" s="17">
        <v>0.232558139534884</v>
      </c>
      <c r="AA12" s="17">
        <v>0.28888888888888897</v>
      </c>
      <c r="AB12" s="17"/>
      <c r="AC12" s="17">
        <v>0.25913585449888599</v>
      </c>
      <c r="AD12" s="17">
        <v>0.283254200436446</v>
      </c>
      <c r="AE12" s="17">
        <v>0.291156460100359</v>
      </c>
      <c r="AF12" s="17"/>
      <c r="AG12" s="17">
        <v>0.218171850070559</v>
      </c>
      <c r="AH12" s="17">
        <v>0.29509832613568598</v>
      </c>
      <c r="AI12" s="17">
        <v>0.33847822524153498</v>
      </c>
      <c r="AJ12" s="17">
        <v>0.18469483005198201</v>
      </c>
      <c r="AK12" s="17">
        <v>0.270252707650459</v>
      </c>
      <c r="AL12" s="17"/>
      <c r="AM12" s="17">
        <v>0.293899361205609</v>
      </c>
      <c r="AN12" s="17">
        <v>0.30236363611142097</v>
      </c>
      <c r="AO12" s="17">
        <v>0.25280042309166401</v>
      </c>
      <c r="AP12" s="17">
        <v>0.29931067003003498</v>
      </c>
      <c r="AQ12" s="17">
        <v>0.303033245167734</v>
      </c>
      <c r="AR12" s="17"/>
      <c r="AS12" s="17">
        <v>0.25593086251057601</v>
      </c>
      <c r="AT12" s="17">
        <v>0.27520017413513898</v>
      </c>
      <c r="AU12" s="17">
        <v>0.30261019718867999</v>
      </c>
      <c r="AV12" s="17">
        <v>0.260294429953708</v>
      </c>
      <c r="AW12" s="17"/>
      <c r="AX12" s="17">
        <v>0.26499935554861098</v>
      </c>
      <c r="AY12" s="17"/>
      <c r="AZ12" s="17">
        <v>0.29445237260405099</v>
      </c>
      <c r="BA12" s="17">
        <v>0.25432505068637001</v>
      </c>
      <c r="BB12" s="17">
        <v>0.28064622296281</v>
      </c>
      <c r="BC12" s="17"/>
      <c r="BD12" s="17">
        <v>0.24354431026505999</v>
      </c>
      <c r="BE12" s="17">
        <v>0.27816681103797403</v>
      </c>
    </row>
    <row r="13" spans="2:57" x14ac:dyDescent="0.35">
      <c r="B13" s="18" t="s">
        <v>393</v>
      </c>
      <c r="C13" s="17">
        <v>0.101047318056931</v>
      </c>
      <c r="D13" s="17">
        <v>0.116852493589283</v>
      </c>
      <c r="E13" s="17">
        <v>9.2227309924702794E-2</v>
      </c>
      <c r="F13" s="17"/>
      <c r="G13" s="17">
        <v>0.182238541438483</v>
      </c>
      <c r="H13" s="17">
        <v>7.8586460335123703E-2</v>
      </c>
      <c r="I13" s="17">
        <v>0.107807176864874</v>
      </c>
      <c r="J13" s="17">
        <v>0.108374222698099</v>
      </c>
      <c r="K13" s="17">
        <v>8.4935077052595606E-2</v>
      </c>
      <c r="L13" s="17">
        <v>5.0088692226972403E-2</v>
      </c>
      <c r="M13" s="17"/>
      <c r="N13" s="17">
        <v>9.9003582170771695E-2</v>
      </c>
      <c r="O13" s="17">
        <v>0.13459815078606599</v>
      </c>
      <c r="P13" s="17">
        <v>6.8512767787175299E-2</v>
      </c>
      <c r="Q13" s="17">
        <v>6.7334679994342297E-2</v>
      </c>
      <c r="R13" s="17"/>
      <c r="S13" s="17">
        <v>7.4999999999999997E-2</v>
      </c>
      <c r="T13" s="17">
        <v>7.6190476190476197E-2</v>
      </c>
      <c r="U13" s="17">
        <v>0.14705882352941199</v>
      </c>
      <c r="V13" s="17">
        <v>7.9365079365079402E-2</v>
      </c>
      <c r="W13" s="17">
        <v>0.13559322033898299</v>
      </c>
      <c r="X13" s="17">
        <v>0.126582278481013</v>
      </c>
      <c r="Y13" s="17">
        <v>0.114285714285714</v>
      </c>
      <c r="Z13" s="17">
        <v>0.13953488372093001</v>
      </c>
      <c r="AA13" s="17">
        <v>7.7777777777777807E-2</v>
      </c>
      <c r="AB13" s="17"/>
      <c r="AC13" s="17">
        <v>7.5574908606440297E-2</v>
      </c>
      <c r="AD13" s="17">
        <v>9.94272362394992E-2</v>
      </c>
      <c r="AE13" s="17">
        <v>0.14298062728131</v>
      </c>
      <c r="AF13" s="17"/>
      <c r="AG13" s="17">
        <v>6.0445527005240002E-2</v>
      </c>
      <c r="AH13" s="17">
        <v>0.118150027562811</v>
      </c>
      <c r="AI13" s="17">
        <v>0.12681570397919201</v>
      </c>
      <c r="AJ13" s="17">
        <v>0.21919825984191299</v>
      </c>
      <c r="AK13" s="17">
        <v>7.9407114695443898E-2</v>
      </c>
      <c r="AL13" s="17"/>
      <c r="AM13" s="17">
        <v>8.8643468685823096E-2</v>
      </c>
      <c r="AN13" s="17">
        <v>5.4407448519844102E-2</v>
      </c>
      <c r="AO13" s="17">
        <v>0.113491179665308</v>
      </c>
      <c r="AP13" s="17">
        <v>0.11369767586392</v>
      </c>
      <c r="AQ13" s="17">
        <v>0.175603832929214</v>
      </c>
      <c r="AR13" s="17"/>
      <c r="AS13" s="17">
        <v>3.98621562238788E-2</v>
      </c>
      <c r="AT13" s="17">
        <v>0.141227168953624</v>
      </c>
      <c r="AU13" s="17">
        <v>9.1798631989366206E-2</v>
      </c>
      <c r="AV13" s="17">
        <v>0.12647892788972501</v>
      </c>
      <c r="AW13" s="17"/>
      <c r="AX13" s="17">
        <v>0.104304819736358</v>
      </c>
      <c r="AY13" s="17"/>
      <c r="AZ13" s="17">
        <v>0.12605799417555699</v>
      </c>
      <c r="BA13" s="17">
        <v>8.9807510639667798E-2</v>
      </c>
      <c r="BB13" s="17">
        <v>8.6060648082692995E-2</v>
      </c>
      <c r="BC13" s="17"/>
      <c r="BD13" s="17">
        <v>9.2834975893999305E-2</v>
      </c>
      <c r="BE13" s="17">
        <v>0.113163062526851</v>
      </c>
    </row>
    <row r="14" spans="2:57" x14ac:dyDescent="0.35">
      <c r="B14" s="18" t="s">
        <v>81</v>
      </c>
      <c r="C14" s="19">
        <v>6.1903362568397201E-2</v>
      </c>
      <c r="D14" s="19">
        <v>4.2712629607780203E-2</v>
      </c>
      <c r="E14" s="19">
        <v>7.3480614109738204E-2</v>
      </c>
      <c r="F14" s="19"/>
      <c r="G14" s="19">
        <v>6.7080903734414499E-2</v>
      </c>
      <c r="H14" s="19">
        <v>3.4685887082607399E-2</v>
      </c>
      <c r="I14" s="19">
        <v>5.7147832665870597E-2</v>
      </c>
      <c r="J14" s="19">
        <v>4.3872496215101899E-2</v>
      </c>
      <c r="K14" s="19">
        <v>0.156315374126657</v>
      </c>
      <c r="L14" s="19">
        <v>2.50357909310133E-2</v>
      </c>
      <c r="M14" s="19"/>
      <c r="N14" s="19">
        <v>6.3384442161178001E-2</v>
      </c>
      <c r="O14" s="19">
        <v>6.2239223345500798E-2</v>
      </c>
      <c r="P14" s="19">
        <v>3.0299914212957399E-2</v>
      </c>
      <c r="Q14" s="19">
        <v>9.2982445737684397E-2</v>
      </c>
      <c r="R14" s="19"/>
      <c r="S14" s="19">
        <v>4.1666666666666699E-2</v>
      </c>
      <c r="T14" s="19">
        <v>4.7619047619047603E-2</v>
      </c>
      <c r="U14" s="19">
        <v>8.8235294117647106E-2</v>
      </c>
      <c r="V14" s="19">
        <v>4.7619047619047603E-2</v>
      </c>
      <c r="W14" s="19">
        <v>8.4745762711864403E-2</v>
      </c>
      <c r="X14" s="19">
        <v>3.7974683544303799E-2</v>
      </c>
      <c r="Y14" s="19">
        <v>2.8571428571428598E-2</v>
      </c>
      <c r="Z14" s="19">
        <v>6.9767441860465101E-2</v>
      </c>
      <c r="AA14" s="19">
        <v>0.122222222222222</v>
      </c>
      <c r="AB14" s="19"/>
      <c r="AC14" s="19">
        <v>7.07088266413997E-2</v>
      </c>
      <c r="AD14" s="19">
        <v>5.54323671469346E-2</v>
      </c>
      <c r="AE14" s="19">
        <v>6.16014482856347E-2</v>
      </c>
      <c r="AF14" s="19"/>
      <c r="AG14" s="19">
        <v>5.8581183238734E-2</v>
      </c>
      <c r="AH14" s="19">
        <v>5.4261823684216198E-2</v>
      </c>
      <c r="AI14" s="19">
        <v>4.2808687374986498E-2</v>
      </c>
      <c r="AJ14" s="19">
        <v>0</v>
      </c>
      <c r="AK14" s="19">
        <v>0.12619465789641701</v>
      </c>
      <c r="AL14" s="19"/>
      <c r="AM14" s="19">
        <v>4.9703963537388797E-2</v>
      </c>
      <c r="AN14" s="19">
        <v>9.2314986606288396E-2</v>
      </c>
      <c r="AO14" s="19">
        <v>5.9453734355883699E-2</v>
      </c>
      <c r="AP14" s="19">
        <v>4.48253231829394E-2</v>
      </c>
      <c r="AQ14" s="19">
        <v>5.2553843273850799E-2</v>
      </c>
      <c r="AR14" s="19"/>
      <c r="AS14" s="19">
        <v>0.11469066680958399</v>
      </c>
      <c r="AT14" s="19">
        <v>3.8937623612307203E-2</v>
      </c>
      <c r="AU14" s="19">
        <v>6.0025546399649403E-2</v>
      </c>
      <c r="AV14" s="19">
        <v>2.6634601342831701E-2</v>
      </c>
      <c r="AW14" s="19"/>
      <c r="AX14" s="19">
        <v>5.6089214977962598E-2</v>
      </c>
      <c r="AY14" s="19"/>
      <c r="AZ14" s="19">
        <v>6.3774147278962606E-2</v>
      </c>
      <c r="BA14" s="19">
        <v>5.1404044426927899E-2</v>
      </c>
      <c r="BB14" s="19">
        <v>6.8012634224781598E-2</v>
      </c>
      <c r="BC14" s="19"/>
      <c r="BD14" s="19">
        <v>8.0255374948443106E-2</v>
      </c>
      <c r="BE14" s="19">
        <v>2.9179499412538001E-2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E19"/>
  <sheetViews>
    <sheetView showGridLines="0" topLeftCell="A6"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4.6108045657821402E-2</v>
      </c>
      <c r="D9" s="17">
        <v>7.2895753823763704E-2</v>
      </c>
      <c r="E9" s="17">
        <v>3.0570823750040999E-2</v>
      </c>
      <c r="F9" s="17"/>
      <c r="G9" s="17">
        <v>9.4310979851118706E-2</v>
      </c>
      <c r="H9" s="17">
        <v>6.7289117991253894E-2</v>
      </c>
      <c r="I9" s="17">
        <v>4.7284412659557802E-2</v>
      </c>
      <c r="J9" s="17">
        <v>2.6046566592709E-2</v>
      </c>
      <c r="K9" s="17">
        <v>9.9787396757767301E-3</v>
      </c>
      <c r="L9" s="17">
        <v>0</v>
      </c>
      <c r="M9" s="17"/>
      <c r="N9" s="17">
        <v>3.5834721261339401E-2</v>
      </c>
      <c r="O9" s="17">
        <v>5.0472658282808898E-2</v>
      </c>
      <c r="P9" s="17">
        <v>6.7828437867919894E-2</v>
      </c>
      <c r="Q9" s="17">
        <v>4.7997100018747699E-2</v>
      </c>
      <c r="R9" s="17"/>
      <c r="S9" s="17">
        <v>6.6666666666666693E-2</v>
      </c>
      <c r="T9" s="17">
        <v>2.8571428571428598E-2</v>
      </c>
      <c r="U9" s="17">
        <v>2.9411764705882401E-2</v>
      </c>
      <c r="V9" s="17">
        <v>6.3492063492063502E-2</v>
      </c>
      <c r="W9" s="17">
        <v>0</v>
      </c>
      <c r="X9" s="17">
        <v>3.7974683544303799E-2</v>
      </c>
      <c r="Y9" s="17">
        <v>5.7142857142857099E-2</v>
      </c>
      <c r="Z9" s="17">
        <v>0.116279069767442</v>
      </c>
      <c r="AA9" s="17">
        <v>4.4444444444444398E-2</v>
      </c>
      <c r="AB9" s="17"/>
      <c r="AC9" s="17">
        <v>4.6549895127127802E-2</v>
      </c>
      <c r="AD9" s="17">
        <v>5.0212670936743801E-2</v>
      </c>
      <c r="AE9" s="17">
        <v>2.4667763625517699E-2</v>
      </c>
      <c r="AF9" s="17"/>
      <c r="AG9" s="17">
        <v>5.1872237775814997E-2</v>
      </c>
      <c r="AH9" s="17">
        <v>4.02223149262581E-2</v>
      </c>
      <c r="AI9" s="17">
        <v>5.8537766938297098E-2</v>
      </c>
      <c r="AJ9" s="17">
        <v>0.20363788954449299</v>
      </c>
      <c r="AK9" s="17">
        <v>1.6369956107803299E-2</v>
      </c>
      <c r="AL9" s="17"/>
      <c r="AM9" s="17">
        <v>8.56850095139432E-2</v>
      </c>
      <c r="AN9" s="17">
        <v>4.3109658543539903E-2</v>
      </c>
      <c r="AO9" s="17">
        <v>4.6149397294413398E-2</v>
      </c>
      <c r="AP9" s="17">
        <v>4.7724689589223102E-2</v>
      </c>
      <c r="AQ9" s="17">
        <v>0</v>
      </c>
      <c r="AR9" s="17"/>
      <c r="AS9" s="17">
        <v>3.0284079347298699E-2</v>
      </c>
      <c r="AT9" s="17">
        <v>6.0297176809194698E-2</v>
      </c>
      <c r="AU9" s="17">
        <v>5.1451628866584897E-3</v>
      </c>
      <c r="AV9" s="17">
        <v>9.8303263925838602E-2</v>
      </c>
      <c r="AW9" s="17"/>
      <c r="AX9" s="17">
        <v>4.0544888582612203E-2</v>
      </c>
      <c r="AY9" s="17"/>
      <c r="AZ9" s="17">
        <v>2.6909125678749601E-2</v>
      </c>
      <c r="BA9" s="17">
        <v>7.6392170987486505E-2</v>
      </c>
      <c r="BB9" s="17">
        <v>3.1012980991941899E-2</v>
      </c>
      <c r="BC9" s="17"/>
      <c r="BD9" s="17">
        <v>3.80547002637701E-2</v>
      </c>
      <c r="BE9" s="17">
        <v>6.5840162838791599E-2</v>
      </c>
    </row>
    <row r="10" spans="2:57" x14ac:dyDescent="0.35">
      <c r="B10" s="18" t="s">
        <v>523</v>
      </c>
      <c r="C10" s="17">
        <v>0.10119339920519201</v>
      </c>
      <c r="D10" s="17">
        <v>0.139829517625886</v>
      </c>
      <c r="E10" s="17">
        <v>7.8947059205311906E-2</v>
      </c>
      <c r="F10" s="17"/>
      <c r="G10" s="17">
        <v>0.19039035778631</v>
      </c>
      <c r="H10" s="17">
        <v>0.139281167534268</v>
      </c>
      <c r="I10" s="17">
        <v>0.11634288974636001</v>
      </c>
      <c r="J10" s="17">
        <v>4.5570994532971802E-2</v>
      </c>
      <c r="K10" s="17">
        <v>4.1057822905289899E-2</v>
      </c>
      <c r="L10" s="17">
        <v>0</v>
      </c>
      <c r="M10" s="17"/>
      <c r="N10" s="17">
        <v>8.7161532146428994E-2</v>
      </c>
      <c r="O10" s="17">
        <v>9.7032482722295907E-2</v>
      </c>
      <c r="P10" s="17">
        <v>0.12825511117218399</v>
      </c>
      <c r="Q10" s="17">
        <v>0.15213553984709199</v>
      </c>
      <c r="R10" s="17"/>
      <c r="S10" s="17">
        <v>0.18333333333333299</v>
      </c>
      <c r="T10" s="17">
        <v>8.5714285714285701E-2</v>
      </c>
      <c r="U10" s="17">
        <v>2.9411764705882401E-2</v>
      </c>
      <c r="V10" s="17">
        <v>0.11111111111111099</v>
      </c>
      <c r="W10" s="17">
        <v>5.0847457627118599E-2</v>
      </c>
      <c r="X10" s="17">
        <v>0.177215189873418</v>
      </c>
      <c r="Y10" s="17">
        <v>7.1428571428571397E-2</v>
      </c>
      <c r="Z10" s="17">
        <v>9.3023255813953501E-2</v>
      </c>
      <c r="AA10" s="17">
        <v>6.6666666666666693E-2</v>
      </c>
      <c r="AB10" s="17"/>
      <c r="AC10" s="17">
        <v>8.6241610413028399E-2</v>
      </c>
      <c r="AD10" s="17">
        <v>0.111416552344552</v>
      </c>
      <c r="AE10" s="17">
        <v>5.8469154743630403E-2</v>
      </c>
      <c r="AF10" s="17"/>
      <c r="AG10" s="17">
        <v>0.10988341523555301</v>
      </c>
      <c r="AH10" s="17">
        <v>9.0830504808120896E-2</v>
      </c>
      <c r="AI10" s="17">
        <v>0.18520647497350901</v>
      </c>
      <c r="AJ10" s="17">
        <v>0</v>
      </c>
      <c r="AK10" s="17">
        <v>6.5013735403143702E-2</v>
      </c>
      <c r="AL10" s="17"/>
      <c r="AM10" s="17">
        <v>0.113924317951224</v>
      </c>
      <c r="AN10" s="17">
        <v>6.8304916439088703E-2</v>
      </c>
      <c r="AO10" s="17">
        <v>9.2441315702158799E-2</v>
      </c>
      <c r="AP10" s="17">
        <v>0.13323349896966699</v>
      </c>
      <c r="AQ10" s="17">
        <v>8.1422461291404499E-2</v>
      </c>
      <c r="AR10" s="17"/>
      <c r="AS10" s="17">
        <v>9.1989031991409995E-2</v>
      </c>
      <c r="AT10" s="17">
        <v>0.13230943470569001</v>
      </c>
      <c r="AU10" s="17">
        <v>2.7240727371630701E-2</v>
      </c>
      <c r="AV10" s="17">
        <v>0.149087747679574</v>
      </c>
      <c r="AW10" s="17"/>
      <c r="AX10" s="17">
        <v>0.104893757327421</v>
      </c>
      <c r="AY10" s="17"/>
      <c r="AZ10" s="17">
        <v>0.13937192804568799</v>
      </c>
      <c r="BA10" s="17">
        <v>0.13523541298686301</v>
      </c>
      <c r="BB10" s="17">
        <v>2.53614498552217E-2</v>
      </c>
      <c r="BC10" s="17"/>
      <c r="BD10" s="17">
        <v>9.5005269910856796E-2</v>
      </c>
      <c r="BE10" s="17">
        <v>0.12698885910861499</v>
      </c>
    </row>
    <row r="11" spans="2:57" ht="29" x14ac:dyDescent="0.35">
      <c r="B11" s="18" t="s">
        <v>524</v>
      </c>
      <c r="C11" s="17">
        <v>0.36903500855369098</v>
      </c>
      <c r="D11" s="17">
        <v>0.359569361460716</v>
      </c>
      <c r="E11" s="17">
        <v>0.373865909923489</v>
      </c>
      <c r="F11" s="17"/>
      <c r="G11" s="17">
        <v>0.246681398548666</v>
      </c>
      <c r="H11" s="17">
        <v>0.352652541697829</v>
      </c>
      <c r="I11" s="17">
        <v>0.35002535432593301</v>
      </c>
      <c r="J11" s="17">
        <v>0.39194719472101203</v>
      </c>
      <c r="K11" s="17">
        <v>0.45321633224040297</v>
      </c>
      <c r="L11" s="17">
        <v>0.48116422837279199</v>
      </c>
      <c r="M11" s="17"/>
      <c r="N11" s="17">
        <v>0.37979530297769198</v>
      </c>
      <c r="O11" s="17">
        <v>0.36364755943245097</v>
      </c>
      <c r="P11" s="17">
        <v>0.30954791914583701</v>
      </c>
      <c r="Q11" s="17">
        <v>0.42887175950978901</v>
      </c>
      <c r="R11" s="17"/>
      <c r="S11" s="17">
        <v>0.28333333333333299</v>
      </c>
      <c r="T11" s="17">
        <v>0.38095238095238099</v>
      </c>
      <c r="U11" s="17">
        <v>0.41176470588235298</v>
      </c>
      <c r="V11" s="17">
        <v>0.30158730158730201</v>
      </c>
      <c r="W11" s="17">
        <v>0.40677966101694901</v>
      </c>
      <c r="X11" s="17">
        <v>0.354430379746835</v>
      </c>
      <c r="Y11" s="17">
        <v>0.442857142857143</v>
      </c>
      <c r="Z11" s="17">
        <v>0.372093023255814</v>
      </c>
      <c r="AA11" s="17">
        <v>0.41111111111111098</v>
      </c>
      <c r="AB11" s="17"/>
      <c r="AC11" s="17">
        <v>0.40741262204237499</v>
      </c>
      <c r="AD11" s="17">
        <v>0.35142154427196498</v>
      </c>
      <c r="AE11" s="17">
        <v>0.43939390100256798</v>
      </c>
      <c r="AF11" s="17"/>
      <c r="AG11" s="17">
        <v>0.426443218622022</v>
      </c>
      <c r="AH11" s="17">
        <v>0.345309090208124</v>
      </c>
      <c r="AI11" s="17">
        <v>0.33638086850022098</v>
      </c>
      <c r="AJ11" s="17">
        <v>0.18883113101711901</v>
      </c>
      <c r="AK11" s="17">
        <v>0.471902219795863</v>
      </c>
      <c r="AL11" s="17"/>
      <c r="AM11" s="17">
        <v>0.27797203829666001</v>
      </c>
      <c r="AN11" s="17">
        <v>0.40315593674098399</v>
      </c>
      <c r="AO11" s="17">
        <v>0.401165662109152</v>
      </c>
      <c r="AP11" s="17">
        <v>0.31927930057670301</v>
      </c>
      <c r="AQ11" s="17">
        <v>0.43959690592265399</v>
      </c>
      <c r="AR11" s="17"/>
      <c r="AS11" s="17">
        <v>0.36364068760857299</v>
      </c>
      <c r="AT11" s="17">
        <v>0.33553343188637103</v>
      </c>
      <c r="AU11" s="17">
        <v>0.444403759964629</v>
      </c>
      <c r="AV11" s="17">
        <v>0.34997512823996602</v>
      </c>
      <c r="AW11" s="17"/>
      <c r="AX11" s="17">
        <v>0.37327029265866402</v>
      </c>
      <c r="AY11" s="17"/>
      <c r="AZ11" s="17">
        <v>0.33811165613385302</v>
      </c>
      <c r="BA11" s="17">
        <v>0.375366555880492</v>
      </c>
      <c r="BB11" s="17">
        <v>0.39046757979702601</v>
      </c>
      <c r="BC11" s="17"/>
      <c r="BD11" s="17">
        <v>0.35600258924183098</v>
      </c>
      <c r="BE11" s="17">
        <v>0.38488884166437798</v>
      </c>
    </row>
    <row r="12" spans="2:57" x14ac:dyDescent="0.35">
      <c r="B12" s="18" t="s">
        <v>525</v>
      </c>
      <c r="C12" s="17">
        <v>0.33598926655051198</v>
      </c>
      <c r="D12" s="17">
        <v>0.30170579093780497</v>
      </c>
      <c r="E12" s="17">
        <v>0.35773137511630598</v>
      </c>
      <c r="F12" s="17"/>
      <c r="G12" s="17">
        <v>0.24031070389937301</v>
      </c>
      <c r="H12" s="17">
        <v>0.29088282201597498</v>
      </c>
      <c r="I12" s="17">
        <v>0.35791064891549601</v>
      </c>
      <c r="J12" s="17">
        <v>0.42000833655319603</v>
      </c>
      <c r="K12" s="17">
        <v>0.321154160009616</v>
      </c>
      <c r="L12" s="17">
        <v>0.411071656637302</v>
      </c>
      <c r="M12" s="17"/>
      <c r="N12" s="17">
        <v>0.34232684118227602</v>
      </c>
      <c r="O12" s="17">
        <v>0.34749882588186298</v>
      </c>
      <c r="P12" s="17">
        <v>0.40373813450068702</v>
      </c>
      <c r="Q12" s="17">
        <v>0.17745259759506701</v>
      </c>
      <c r="R12" s="17"/>
      <c r="S12" s="17">
        <v>0.32500000000000001</v>
      </c>
      <c r="T12" s="17">
        <v>0.33333333333333298</v>
      </c>
      <c r="U12" s="17">
        <v>0.41176470588235298</v>
      </c>
      <c r="V12" s="17">
        <v>0.39682539682539703</v>
      </c>
      <c r="W12" s="17">
        <v>0.355932203389831</v>
      </c>
      <c r="X12" s="17">
        <v>0.265822784810127</v>
      </c>
      <c r="Y12" s="17">
        <v>0.3</v>
      </c>
      <c r="Z12" s="17">
        <v>0.27906976744186002</v>
      </c>
      <c r="AA12" s="17">
        <v>0.33333333333333298</v>
      </c>
      <c r="AB12" s="17"/>
      <c r="AC12" s="17">
        <v>0.32903235459088298</v>
      </c>
      <c r="AD12" s="17">
        <v>0.354090823198357</v>
      </c>
      <c r="AE12" s="17">
        <v>0.33515956482388598</v>
      </c>
      <c r="AF12" s="17"/>
      <c r="AG12" s="17">
        <v>0.31544683498718401</v>
      </c>
      <c r="AH12" s="17">
        <v>0.37413984910396098</v>
      </c>
      <c r="AI12" s="17">
        <v>0.23585027820087501</v>
      </c>
      <c r="AJ12" s="17">
        <v>0.18469483005198201</v>
      </c>
      <c r="AK12" s="17">
        <v>0.300198273973663</v>
      </c>
      <c r="AL12" s="17"/>
      <c r="AM12" s="17">
        <v>0.34768142930346801</v>
      </c>
      <c r="AN12" s="17">
        <v>0.34351316551102801</v>
      </c>
      <c r="AO12" s="17">
        <v>0.31506944204927201</v>
      </c>
      <c r="AP12" s="17">
        <v>0.34577427359000301</v>
      </c>
      <c r="AQ12" s="17">
        <v>0.29384394882003601</v>
      </c>
      <c r="AR12" s="17"/>
      <c r="AS12" s="17">
        <v>0.33703234648866798</v>
      </c>
      <c r="AT12" s="17">
        <v>0.33215110764179401</v>
      </c>
      <c r="AU12" s="17">
        <v>0.37136172230181502</v>
      </c>
      <c r="AV12" s="17">
        <v>0.29317574436184701</v>
      </c>
      <c r="AW12" s="17"/>
      <c r="AX12" s="17">
        <v>0.33317324859633302</v>
      </c>
      <c r="AY12" s="17"/>
      <c r="AZ12" s="17">
        <v>0.30202877109625498</v>
      </c>
      <c r="BA12" s="17">
        <v>0.31559714377225301</v>
      </c>
      <c r="BB12" s="17">
        <v>0.39435562730512602</v>
      </c>
      <c r="BC12" s="17"/>
      <c r="BD12" s="17">
        <v>0.33826180979791698</v>
      </c>
      <c r="BE12" s="17">
        <v>0.30371217147186302</v>
      </c>
    </row>
    <row r="13" spans="2:57" x14ac:dyDescent="0.35">
      <c r="B13" s="18" t="s">
        <v>393</v>
      </c>
      <c r="C13" s="17">
        <v>0.106056752419255</v>
      </c>
      <c r="D13" s="17">
        <v>8.7300640671061303E-2</v>
      </c>
      <c r="E13" s="17">
        <v>0.115355181276988</v>
      </c>
      <c r="F13" s="17"/>
      <c r="G13" s="17">
        <v>0.172414501838002</v>
      </c>
      <c r="H13" s="17">
        <v>0.118891153712109</v>
      </c>
      <c r="I13" s="17">
        <v>0.107182202566898</v>
      </c>
      <c r="J13" s="17">
        <v>8.9498592648809994E-2</v>
      </c>
      <c r="K13" s="17">
        <v>7.1474386929348502E-2</v>
      </c>
      <c r="L13" s="17">
        <v>5.37662852802855E-2</v>
      </c>
      <c r="M13" s="17"/>
      <c r="N13" s="17">
        <v>0.112866610369467</v>
      </c>
      <c r="O13" s="17">
        <v>9.4693799125875694E-2</v>
      </c>
      <c r="P13" s="17">
        <v>8.1327792072551003E-2</v>
      </c>
      <c r="Q13" s="17">
        <v>0.115922607401033</v>
      </c>
      <c r="R13" s="17"/>
      <c r="S13" s="17">
        <v>9.1666666666666702E-2</v>
      </c>
      <c r="T13" s="17">
        <v>0.133333333333333</v>
      </c>
      <c r="U13" s="17">
        <v>8.8235294117647106E-2</v>
      </c>
      <c r="V13" s="17">
        <v>9.5238095238095205E-2</v>
      </c>
      <c r="W13" s="17">
        <v>0.13559322033898299</v>
      </c>
      <c r="X13" s="17">
        <v>0.139240506329114</v>
      </c>
      <c r="Y13" s="17">
        <v>0.1</v>
      </c>
      <c r="Z13" s="17">
        <v>0.116279069767442</v>
      </c>
      <c r="AA13" s="17">
        <v>6.6666666666666693E-2</v>
      </c>
      <c r="AB13" s="17"/>
      <c r="AC13" s="17">
        <v>8.97877288136259E-2</v>
      </c>
      <c r="AD13" s="17">
        <v>9.9261958797792302E-2</v>
      </c>
      <c r="AE13" s="17">
        <v>9.1147642640323004E-2</v>
      </c>
      <c r="AF13" s="17"/>
      <c r="AG13" s="17">
        <v>6.4962310906500995E-2</v>
      </c>
      <c r="AH13" s="17">
        <v>0.11625999993246</v>
      </c>
      <c r="AI13" s="17">
        <v>0.141215924012111</v>
      </c>
      <c r="AJ13" s="17">
        <v>0.21919825984191299</v>
      </c>
      <c r="AK13" s="17">
        <v>6.4315413862830698E-2</v>
      </c>
      <c r="AL13" s="17"/>
      <c r="AM13" s="17">
        <v>0.123726737212905</v>
      </c>
      <c r="AN13" s="17">
        <v>8.3219449566214701E-2</v>
      </c>
      <c r="AO13" s="17">
        <v>0.104412924477382</v>
      </c>
      <c r="AP13" s="17">
        <v>0.137614762062194</v>
      </c>
      <c r="AQ13" s="17">
        <v>0.132582840692055</v>
      </c>
      <c r="AR13" s="17"/>
      <c r="AS13" s="17">
        <v>9.4467643729662501E-2</v>
      </c>
      <c r="AT13" s="17">
        <v>0.12129734893439199</v>
      </c>
      <c r="AU13" s="17">
        <v>9.98343242805875E-2</v>
      </c>
      <c r="AV13" s="17">
        <v>9.9416896312100198E-2</v>
      </c>
      <c r="AW13" s="17"/>
      <c r="AX13" s="17">
        <v>0.11375586249696799</v>
      </c>
      <c r="AY13" s="17"/>
      <c r="AZ13" s="17">
        <v>0.142297096581666</v>
      </c>
      <c r="BA13" s="17">
        <v>7.8238415161019606E-2</v>
      </c>
      <c r="BB13" s="17">
        <v>0.105485837418339</v>
      </c>
      <c r="BC13" s="17"/>
      <c r="BD13" s="17">
        <v>0.11554446497623801</v>
      </c>
      <c r="BE13" s="17">
        <v>9.6726516839716697E-2</v>
      </c>
    </row>
    <row r="14" spans="2:57" x14ac:dyDescent="0.35">
      <c r="B14" s="18" t="s">
        <v>81</v>
      </c>
      <c r="C14" s="19">
        <v>4.1617527613528403E-2</v>
      </c>
      <c r="D14" s="19">
        <v>3.8698935480767901E-2</v>
      </c>
      <c r="E14" s="19">
        <v>4.35296507278638E-2</v>
      </c>
      <c r="F14" s="19"/>
      <c r="G14" s="19">
        <v>5.5892058076530603E-2</v>
      </c>
      <c r="H14" s="19">
        <v>3.1003197048564801E-2</v>
      </c>
      <c r="I14" s="19">
        <v>2.1254491785755201E-2</v>
      </c>
      <c r="J14" s="19">
        <v>2.6928314951301501E-2</v>
      </c>
      <c r="K14" s="19">
        <v>0.103118558239567</v>
      </c>
      <c r="L14" s="19">
        <v>5.3997829709620498E-2</v>
      </c>
      <c r="M14" s="19"/>
      <c r="N14" s="19">
        <v>4.2014992062797699E-2</v>
      </c>
      <c r="O14" s="19">
        <v>4.6654674554705199E-2</v>
      </c>
      <c r="P14" s="19">
        <v>9.3026052408202407E-3</v>
      </c>
      <c r="Q14" s="19">
        <v>7.7620395628271305E-2</v>
      </c>
      <c r="R14" s="19"/>
      <c r="S14" s="19">
        <v>0.05</v>
      </c>
      <c r="T14" s="19">
        <v>3.8095238095238099E-2</v>
      </c>
      <c r="U14" s="19">
        <v>2.9411764705882401E-2</v>
      </c>
      <c r="V14" s="19">
        <v>3.17460317460318E-2</v>
      </c>
      <c r="W14" s="19">
        <v>5.0847457627118599E-2</v>
      </c>
      <c r="X14" s="19">
        <v>2.53164556962025E-2</v>
      </c>
      <c r="Y14" s="19">
        <v>2.8571428571428598E-2</v>
      </c>
      <c r="Z14" s="19">
        <v>2.32558139534884E-2</v>
      </c>
      <c r="AA14" s="19">
        <v>7.7777777777777807E-2</v>
      </c>
      <c r="AB14" s="19"/>
      <c r="AC14" s="19">
        <v>4.0975789012959701E-2</v>
      </c>
      <c r="AD14" s="19">
        <v>3.3596450450590003E-2</v>
      </c>
      <c r="AE14" s="19">
        <v>5.1161973164074698E-2</v>
      </c>
      <c r="AF14" s="19"/>
      <c r="AG14" s="19">
        <v>3.1391982472925302E-2</v>
      </c>
      <c r="AH14" s="19">
        <v>3.3238241021075601E-2</v>
      </c>
      <c r="AI14" s="19">
        <v>4.2808687374986498E-2</v>
      </c>
      <c r="AJ14" s="19">
        <v>0.20363788954449299</v>
      </c>
      <c r="AK14" s="19">
        <v>8.2200400856696096E-2</v>
      </c>
      <c r="AL14" s="19"/>
      <c r="AM14" s="19">
        <v>5.10104677218002E-2</v>
      </c>
      <c r="AN14" s="19">
        <v>5.8696873199145003E-2</v>
      </c>
      <c r="AO14" s="19">
        <v>4.07612583676214E-2</v>
      </c>
      <c r="AP14" s="19">
        <v>1.63734752122087E-2</v>
      </c>
      <c r="AQ14" s="19">
        <v>5.2553843273850799E-2</v>
      </c>
      <c r="AR14" s="19"/>
      <c r="AS14" s="19">
        <v>8.2586210834387899E-2</v>
      </c>
      <c r="AT14" s="19">
        <v>1.8411500022558099E-2</v>
      </c>
      <c r="AU14" s="19">
        <v>5.2014303194678702E-2</v>
      </c>
      <c r="AV14" s="19">
        <v>1.00412194806746E-2</v>
      </c>
      <c r="AW14" s="19"/>
      <c r="AX14" s="19">
        <v>3.4361950338001997E-2</v>
      </c>
      <c r="AY14" s="19"/>
      <c r="AZ14" s="19">
        <v>5.1281422463788702E-2</v>
      </c>
      <c r="BA14" s="19">
        <v>1.9170301211885499E-2</v>
      </c>
      <c r="BB14" s="19">
        <v>5.3316524632346103E-2</v>
      </c>
      <c r="BC14" s="19"/>
      <c r="BD14" s="19">
        <v>5.71311658093865E-2</v>
      </c>
      <c r="BE14" s="19">
        <v>2.1843448076635401E-2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E19"/>
  <sheetViews>
    <sheetView showGridLines="0" topLeftCell="A5" workbookViewId="0">
      <pane xSplit="2" topLeftCell="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397</v>
      </c>
      <c r="C9" s="17">
        <v>3.2639722786063301E-2</v>
      </c>
      <c r="D9" s="17">
        <v>4.8223108793391298E-2</v>
      </c>
      <c r="E9" s="17">
        <v>2.36285054698952E-2</v>
      </c>
      <c r="F9" s="17"/>
      <c r="G9" s="17">
        <v>9.0795040503762803E-2</v>
      </c>
      <c r="H9" s="17">
        <v>2.9769551604455199E-2</v>
      </c>
      <c r="I9" s="17">
        <v>3.7871592595667199E-2</v>
      </c>
      <c r="J9" s="17">
        <v>1.6160404945051499E-2</v>
      </c>
      <c r="K9" s="17">
        <v>1.95008086945315E-2</v>
      </c>
      <c r="L9" s="17">
        <v>0</v>
      </c>
      <c r="M9" s="17"/>
      <c r="N9" s="17">
        <v>3.04453530578934E-2</v>
      </c>
      <c r="O9" s="17">
        <v>3.2615321886630799E-2</v>
      </c>
      <c r="P9" s="17">
        <v>5.3808141694331797E-2</v>
      </c>
      <c r="Q9" s="17">
        <v>1.49401521257943E-2</v>
      </c>
      <c r="R9" s="17"/>
      <c r="S9" s="17">
        <v>0.05</v>
      </c>
      <c r="T9" s="17">
        <v>9.5238095238095195E-3</v>
      </c>
      <c r="U9" s="17">
        <v>0</v>
      </c>
      <c r="V9" s="17">
        <v>3.17460317460318E-2</v>
      </c>
      <c r="W9" s="17">
        <v>1.6949152542372899E-2</v>
      </c>
      <c r="X9" s="17">
        <v>2.53164556962025E-2</v>
      </c>
      <c r="Y9" s="17">
        <v>2.8571428571428598E-2</v>
      </c>
      <c r="Z9" s="17">
        <v>0.116279069767442</v>
      </c>
      <c r="AA9" s="17">
        <v>5.5555555555555601E-2</v>
      </c>
      <c r="AB9" s="17"/>
      <c r="AC9" s="17">
        <v>3.5893791849615102E-2</v>
      </c>
      <c r="AD9" s="17">
        <v>3.3232224250697502E-2</v>
      </c>
      <c r="AE9" s="17">
        <v>1.2935534584113E-2</v>
      </c>
      <c r="AF9" s="17"/>
      <c r="AG9" s="17">
        <v>3.7562673556342997E-2</v>
      </c>
      <c r="AH9" s="17">
        <v>2.5698320072286101E-2</v>
      </c>
      <c r="AI9" s="17">
        <v>5.8537766938297098E-2</v>
      </c>
      <c r="AJ9" s="17">
        <v>0.20363788954449299</v>
      </c>
      <c r="AK9" s="17">
        <v>1.6369956107803299E-2</v>
      </c>
      <c r="AL9" s="17"/>
      <c r="AM9" s="17">
        <v>2.99313635574322E-2</v>
      </c>
      <c r="AN9" s="17">
        <v>4.1352449652819E-2</v>
      </c>
      <c r="AO9" s="17">
        <v>3.1274142975520801E-2</v>
      </c>
      <c r="AP9" s="17">
        <v>3.72549553985159E-2</v>
      </c>
      <c r="AQ9" s="17">
        <v>3.9307395106195298E-2</v>
      </c>
      <c r="AR9" s="17"/>
      <c r="AS9" s="17">
        <v>4.6674049214281997E-2</v>
      </c>
      <c r="AT9" s="17">
        <v>2.55495123530005E-2</v>
      </c>
      <c r="AU9" s="17">
        <v>1.1271325975599201E-2</v>
      </c>
      <c r="AV9" s="17">
        <v>5.50227403684427E-2</v>
      </c>
      <c r="AW9" s="17"/>
      <c r="AX9" s="17">
        <v>3.7888543038762303E-2</v>
      </c>
      <c r="AY9" s="17"/>
      <c r="AZ9" s="17">
        <v>2.8874236967002798E-2</v>
      </c>
      <c r="BA9" s="17">
        <v>4.42769377383039E-2</v>
      </c>
      <c r="BB9" s="17">
        <v>2.40700669735367E-2</v>
      </c>
      <c r="BC9" s="17"/>
      <c r="BD9" s="17">
        <v>3.5634459653772002E-2</v>
      </c>
      <c r="BE9" s="17">
        <v>3.5442970664336999E-2</v>
      </c>
    </row>
    <row r="10" spans="2:57" x14ac:dyDescent="0.35">
      <c r="B10" s="18" t="s">
        <v>523</v>
      </c>
      <c r="C10" s="17">
        <v>0.126955561326132</v>
      </c>
      <c r="D10" s="17">
        <v>0.166115375667515</v>
      </c>
      <c r="E10" s="17">
        <v>0.104522363363828</v>
      </c>
      <c r="F10" s="17"/>
      <c r="G10" s="17">
        <v>9.6205645177542001E-2</v>
      </c>
      <c r="H10" s="17">
        <v>0.22671076533021201</v>
      </c>
      <c r="I10" s="17">
        <v>0.113148219308725</v>
      </c>
      <c r="J10" s="17">
        <v>6.94829082118293E-2</v>
      </c>
      <c r="K10" s="17">
        <v>4.8986864791174402E-2</v>
      </c>
      <c r="L10" s="17">
        <v>0.12747427708405501</v>
      </c>
      <c r="M10" s="17"/>
      <c r="N10" s="17">
        <v>0.117497553781029</v>
      </c>
      <c r="O10" s="17">
        <v>0.14897442031650501</v>
      </c>
      <c r="P10" s="17">
        <v>0.111450248400148</v>
      </c>
      <c r="Q10" s="17">
        <v>0.14033526972612001</v>
      </c>
      <c r="R10" s="17"/>
      <c r="S10" s="17">
        <v>0.16666666666666699</v>
      </c>
      <c r="T10" s="17">
        <v>0.161904761904762</v>
      </c>
      <c r="U10" s="17">
        <v>5.8823529411764698E-2</v>
      </c>
      <c r="V10" s="17">
        <v>9.5238095238095205E-2</v>
      </c>
      <c r="W10" s="17">
        <v>0.101694915254237</v>
      </c>
      <c r="X10" s="17">
        <v>0.139240506329114</v>
      </c>
      <c r="Y10" s="17">
        <v>0.157142857142857</v>
      </c>
      <c r="Z10" s="17">
        <v>0.186046511627907</v>
      </c>
      <c r="AA10" s="17">
        <v>7.7777777777777807E-2</v>
      </c>
      <c r="AB10" s="17"/>
      <c r="AC10" s="17">
        <v>0.11721908900566801</v>
      </c>
      <c r="AD10" s="17">
        <v>0.144876860060864</v>
      </c>
      <c r="AE10" s="17">
        <v>6.8543340682582596E-2</v>
      </c>
      <c r="AF10" s="17"/>
      <c r="AG10" s="17">
        <v>0.112409891982284</v>
      </c>
      <c r="AH10" s="17">
        <v>0.14854927304968599</v>
      </c>
      <c r="AI10" s="17">
        <v>0.19781330301023201</v>
      </c>
      <c r="AJ10" s="17">
        <v>0</v>
      </c>
      <c r="AK10" s="17">
        <v>5.9574782950553698E-2</v>
      </c>
      <c r="AL10" s="17"/>
      <c r="AM10" s="17">
        <v>0.138315392079738</v>
      </c>
      <c r="AN10" s="17">
        <v>8.01957676627265E-2</v>
      </c>
      <c r="AO10" s="17">
        <v>0.12372035222656801</v>
      </c>
      <c r="AP10" s="17">
        <v>0.16892594859091201</v>
      </c>
      <c r="AQ10" s="17">
        <v>9.4668909459060105E-2</v>
      </c>
      <c r="AR10" s="17"/>
      <c r="AS10" s="17">
        <v>0.13279162868464101</v>
      </c>
      <c r="AT10" s="17">
        <v>0.14063996171854001</v>
      </c>
      <c r="AU10" s="17">
        <v>4.4723510407522198E-2</v>
      </c>
      <c r="AV10" s="17">
        <v>0.201092751840388</v>
      </c>
      <c r="AW10" s="17"/>
      <c r="AX10" s="17">
        <v>0.11783906512609101</v>
      </c>
      <c r="AY10" s="17"/>
      <c r="AZ10" s="17">
        <v>0.12319604368761999</v>
      </c>
      <c r="BA10" s="17">
        <v>0.17683352746144601</v>
      </c>
      <c r="BB10" s="17">
        <v>7.6500701448762795E-2</v>
      </c>
      <c r="BC10" s="17"/>
      <c r="BD10" s="17">
        <v>0.11007107597882</v>
      </c>
      <c r="BE10" s="17">
        <v>0.16065097824166999</v>
      </c>
    </row>
    <row r="11" spans="2:57" ht="29" x14ac:dyDescent="0.35">
      <c r="B11" s="18" t="s">
        <v>524</v>
      </c>
      <c r="C11" s="17">
        <v>0.29471459377458198</v>
      </c>
      <c r="D11" s="17">
        <v>0.31648659579421501</v>
      </c>
      <c r="E11" s="17">
        <v>0.28329606027055598</v>
      </c>
      <c r="F11" s="17"/>
      <c r="G11" s="17">
        <v>0.27301060060946197</v>
      </c>
      <c r="H11" s="17">
        <v>0.28184123004776401</v>
      </c>
      <c r="I11" s="17">
        <v>0.312933481096628</v>
      </c>
      <c r="J11" s="17">
        <v>0.254260840228545</v>
      </c>
      <c r="K11" s="17">
        <v>0.32571137061355299</v>
      </c>
      <c r="L11" s="17">
        <v>0.36118813170299502</v>
      </c>
      <c r="M11" s="17"/>
      <c r="N11" s="17">
        <v>0.28114256177746499</v>
      </c>
      <c r="O11" s="17">
        <v>0.26481324988298</v>
      </c>
      <c r="P11" s="17">
        <v>0.348712279662583</v>
      </c>
      <c r="Q11" s="17">
        <v>0.37085466747934298</v>
      </c>
      <c r="R11" s="17"/>
      <c r="S11" s="17">
        <v>0.34166666666666701</v>
      </c>
      <c r="T11" s="17">
        <v>0.25714285714285701</v>
      </c>
      <c r="U11" s="17">
        <v>0.26470588235294101</v>
      </c>
      <c r="V11" s="17">
        <v>0.365079365079365</v>
      </c>
      <c r="W11" s="17">
        <v>0.25423728813559299</v>
      </c>
      <c r="X11" s="17">
        <v>0.30379746835443</v>
      </c>
      <c r="Y11" s="17">
        <v>0.24285714285714299</v>
      </c>
      <c r="Z11" s="17">
        <v>0.25581395348837199</v>
      </c>
      <c r="AA11" s="17">
        <v>0.32222222222222202</v>
      </c>
      <c r="AB11" s="17"/>
      <c r="AC11" s="17">
        <v>0.29268060712031302</v>
      </c>
      <c r="AD11" s="17">
        <v>0.28223972848907503</v>
      </c>
      <c r="AE11" s="17">
        <v>0.34940923843287303</v>
      </c>
      <c r="AF11" s="17"/>
      <c r="AG11" s="17">
        <v>0.32058955171544801</v>
      </c>
      <c r="AH11" s="17">
        <v>0.27636458654754198</v>
      </c>
      <c r="AI11" s="17">
        <v>0.211203610308874</v>
      </c>
      <c r="AJ11" s="17">
        <v>0.37352596106910102</v>
      </c>
      <c r="AK11" s="17">
        <v>0.34645533227571301</v>
      </c>
      <c r="AL11" s="17"/>
      <c r="AM11" s="17">
        <v>0.38145443205331198</v>
      </c>
      <c r="AN11" s="17">
        <v>0.35567276359229</v>
      </c>
      <c r="AO11" s="17">
        <v>0.30895830880800601</v>
      </c>
      <c r="AP11" s="17">
        <v>0.19566741211013799</v>
      </c>
      <c r="AQ11" s="17">
        <v>0.298379417486135</v>
      </c>
      <c r="AR11" s="17"/>
      <c r="AS11" s="17">
        <v>0.22752888936139301</v>
      </c>
      <c r="AT11" s="17">
        <v>0.30062163872516101</v>
      </c>
      <c r="AU11" s="17">
        <v>0.36259100219634599</v>
      </c>
      <c r="AV11" s="17">
        <v>0.30145215130977798</v>
      </c>
      <c r="AW11" s="17"/>
      <c r="AX11" s="17">
        <v>0.303921039006738</v>
      </c>
      <c r="AY11" s="17"/>
      <c r="AZ11" s="17">
        <v>0.30979487092569202</v>
      </c>
      <c r="BA11" s="17">
        <v>0.28582865020565901</v>
      </c>
      <c r="BB11" s="17">
        <v>0.286392329854465</v>
      </c>
      <c r="BC11" s="17"/>
      <c r="BD11" s="17">
        <v>0.29651564365465699</v>
      </c>
      <c r="BE11" s="17">
        <v>0.30343447146097802</v>
      </c>
    </row>
    <row r="12" spans="2:57" x14ac:dyDescent="0.35">
      <c r="B12" s="18" t="s">
        <v>525</v>
      </c>
      <c r="C12" s="17">
        <v>0.33935245971266298</v>
      </c>
      <c r="D12" s="17">
        <v>0.30748441078232402</v>
      </c>
      <c r="E12" s="17">
        <v>0.359689854270486</v>
      </c>
      <c r="F12" s="17"/>
      <c r="G12" s="17">
        <v>0.38161832639568799</v>
      </c>
      <c r="H12" s="17">
        <v>0.28081286592127802</v>
      </c>
      <c r="I12" s="17">
        <v>0.29704754692956598</v>
      </c>
      <c r="J12" s="17">
        <v>0.45694067337062599</v>
      </c>
      <c r="K12" s="17">
        <v>0.375537832019116</v>
      </c>
      <c r="L12" s="17">
        <v>0.29547790072208402</v>
      </c>
      <c r="M12" s="17"/>
      <c r="N12" s="17">
        <v>0.363380153788598</v>
      </c>
      <c r="O12" s="17">
        <v>0.32868610540145299</v>
      </c>
      <c r="P12" s="17">
        <v>0.31723848588488002</v>
      </c>
      <c r="Q12" s="17">
        <v>0.27895628894805402</v>
      </c>
      <c r="R12" s="17"/>
      <c r="S12" s="17">
        <v>0.266666666666667</v>
      </c>
      <c r="T12" s="17">
        <v>0.34285714285714303</v>
      </c>
      <c r="U12" s="17">
        <v>0.41176470588235298</v>
      </c>
      <c r="V12" s="17">
        <v>0.38095238095238099</v>
      </c>
      <c r="W12" s="17">
        <v>0.355932203389831</v>
      </c>
      <c r="X12" s="17">
        <v>0.253164556962025</v>
      </c>
      <c r="Y12" s="17">
        <v>0.42857142857142899</v>
      </c>
      <c r="Z12" s="17">
        <v>0.27906976744186002</v>
      </c>
      <c r="AA12" s="17">
        <v>0.344444444444444</v>
      </c>
      <c r="AB12" s="17"/>
      <c r="AC12" s="17">
        <v>0.35420901838130397</v>
      </c>
      <c r="AD12" s="17">
        <v>0.32731000963439699</v>
      </c>
      <c r="AE12" s="17">
        <v>0.38021575798664697</v>
      </c>
      <c r="AF12" s="17"/>
      <c r="AG12" s="17">
        <v>0.35506673286621099</v>
      </c>
      <c r="AH12" s="17">
        <v>0.32431012826918998</v>
      </c>
      <c r="AI12" s="17">
        <v>0.27131716802175698</v>
      </c>
      <c r="AJ12" s="17">
        <v>0</v>
      </c>
      <c r="AK12" s="17">
        <v>0.39081792158550499</v>
      </c>
      <c r="AL12" s="17"/>
      <c r="AM12" s="17">
        <v>0.34465249624218702</v>
      </c>
      <c r="AN12" s="17">
        <v>0.30593820415672102</v>
      </c>
      <c r="AO12" s="17">
        <v>0.31765776877563201</v>
      </c>
      <c r="AP12" s="17">
        <v>0.39313637501483301</v>
      </c>
      <c r="AQ12" s="17">
        <v>0.39487374021516702</v>
      </c>
      <c r="AR12" s="17"/>
      <c r="AS12" s="17">
        <v>0.37209439351676299</v>
      </c>
      <c r="AT12" s="17">
        <v>0.31615017176633398</v>
      </c>
      <c r="AU12" s="17">
        <v>0.34855711493204899</v>
      </c>
      <c r="AV12" s="17">
        <v>0.32369576770734998</v>
      </c>
      <c r="AW12" s="17"/>
      <c r="AX12" s="17">
        <v>0.32597593395865598</v>
      </c>
      <c r="AY12" s="17"/>
      <c r="AZ12" s="17">
        <v>0.30784516090153802</v>
      </c>
      <c r="BA12" s="17">
        <v>0.33662001886050902</v>
      </c>
      <c r="BB12" s="17">
        <v>0.37423950561993102</v>
      </c>
      <c r="BC12" s="17"/>
      <c r="BD12" s="17">
        <v>0.34133338149196701</v>
      </c>
      <c r="BE12" s="17">
        <v>0.32834439762374301</v>
      </c>
    </row>
    <row r="13" spans="2:57" x14ac:dyDescent="0.35">
      <c r="B13" s="18" t="s">
        <v>393</v>
      </c>
      <c r="C13" s="17">
        <v>0.15831052994108999</v>
      </c>
      <c r="D13" s="17">
        <v>0.12354272695641701</v>
      </c>
      <c r="E13" s="17">
        <v>0.17480015877413099</v>
      </c>
      <c r="F13" s="17"/>
      <c r="G13" s="17">
        <v>0.142905804207827</v>
      </c>
      <c r="H13" s="17">
        <v>0.14599538322064801</v>
      </c>
      <c r="I13" s="17">
        <v>0.192937931410639</v>
      </c>
      <c r="J13" s="17">
        <v>0.18644394244776599</v>
      </c>
      <c r="K13" s="17">
        <v>0.103178532745535</v>
      </c>
      <c r="L13" s="17">
        <v>0.13682606985023299</v>
      </c>
      <c r="M13" s="17"/>
      <c r="N13" s="17">
        <v>0.16149267739685699</v>
      </c>
      <c r="O13" s="17">
        <v>0.17341581654819299</v>
      </c>
      <c r="P13" s="17">
        <v>0.117493621172963</v>
      </c>
      <c r="Q13" s="17">
        <v>0.146916521701941</v>
      </c>
      <c r="R13" s="17"/>
      <c r="S13" s="17">
        <v>0.133333333333333</v>
      </c>
      <c r="T13" s="17">
        <v>0.19047619047618999</v>
      </c>
      <c r="U13" s="17">
        <v>0.17647058823529399</v>
      </c>
      <c r="V13" s="17">
        <v>7.9365079365079402E-2</v>
      </c>
      <c r="W13" s="17">
        <v>0.22033898305084701</v>
      </c>
      <c r="X13" s="17">
        <v>0.240506329113924</v>
      </c>
      <c r="Y13" s="17">
        <v>0.128571428571429</v>
      </c>
      <c r="Z13" s="17">
        <v>0.13953488372093001</v>
      </c>
      <c r="AA13" s="17">
        <v>0.122222222222222</v>
      </c>
      <c r="AB13" s="17"/>
      <c r="AC13" s="17">
        <v>0.114523421567419</v>
      </c>
      <c r="AD13" s="17">
        <v>0.177049243696144</v>
      </c>
      <c r="AE13" s="17">
        <v>0.163239935135328</v>
      </c>
      <c r="AF13" s="17"/>
      <c r="AG13" s="17">
        <v>0.12845700984410399</v>
      </c>
      <c r="AH13" s="17">
        <v>0.180763315375634</v>
      </c>
      <c r="AI13" s="17">
        <v>0.24281032781273401</v>
      </c>
      <c r="AJ13" s="17">
        <v>0.21919825984191299</v>
      </c>
      <c r="AK13" s="17">
        <v>0.100671005597976</v>
      </c>
      <c r="AL13" s="17"/>
      <c r="AM13" s="17">
        <v>8.8548152610468098E-2</v>
      </c>
      <c r="AN13" s="17">
        <v>0.12287621017175</v>
      </c>
      <c r="AO13" s="17">
        <v>0.16536727129022</v>
      </c>
      <c r="AP13" s="17">
        <v>0.18262277782411801</v>
      </c>
      <c r="AQ13" s="17">
        <v>0.172770537733443</v>
      </c>
      <c r="AR13" s="17"/>
      <c r="AS13" s="17">
        <v>0.125724602625228</v>
      </c>
      <c r="AT13" s="17">
        <v>0.18723010668585899</v>
      </c>
      <c r="AU13" s="17">
        <v>0.17860007880988699</v>
      </c>
      <c r="AV13" s="17">
        <v>0.118736588774041</v>
      </c>
      <c r="AW13" s="17"/>
      <c r="AX13" s="17">
        <v>0.16602518740979899</v>
      </c>
      <c r="AY13" s="17"/>
      <c r="AZ13" s="17">
        <v>0.182672401329733</v>
      </c>
      <c r="BA13" s="17">
        <v>0.128744277639251</v>
      </c>
      <c r="BB13" s="17">
        <v>0.170838268071274</v>
      </c>
      <c r="BC13" s="17"/>
      <c r="BD13" s="17">
        <v>0.14838193991381199</v>
      </c>
      <c r="BE13" s="17">
        <v>0.152736131497376</v>
      </c>
    </row>
    <row r="14" spans="2:57" x14ac:dyDescent="0.35">
      <c r="B14" s="18" t="s">
        <v>81</v>
      </c>
      <c r="C14" s="19">
        <v>4.8027132459469803E-2</v>
      </c>
      <c r="D14" s="19">
        <v>3.8147782006137797E-2</v>
      </c>
      <c r="E14" s="19">
        <v>5.40630578511056E-2</v>
      </c>
      <c r="F14" s="19"/>
      <c r="G14" s="19">
        <v>1.54645831057181E-2</v>
      </c>
      <c r="H14" s="19">
        <v>3.4870203875643199E-2</v>
      </c>
      <c r="I14" s="19">
        <v>4.6061228658775002E-2</v>
      </c>
      <c r="J14" s="19">
        <v>1.6711230796181899E-2</v>
      </c>
      <c r="K14" s="19">
        <v>0.12708459113609</v>
      </c>
      <c r="L14" s="19">
        <v>7.9033620640633906E-2</v>
      </c>
      <c r="M14" s="19"/>
      <c r="N14" s="19">
        <v>4.6041700198158203E-2</v>
      </c>
      <c r="O14" s="19">
        <v>5.1495085964238303E-2</v>
      </c>
      <c r="P14" s="19">
        <v>5.1297223185094498E-2</v>
      </c>
      <c r="Q14" s="19">
        <v>4.7997100018747699E-2</v>
      </c>
      <c r="R14" s="19"/>
      <c r="S14" s="19">
        <v>4.1666666666666699E-2</v>
      </c>
      <c r="T14" s="19">
        <v>3.8095238095238099E-2</v>
      </c>
      <c r="U14" s="19">
        <v>8.8235294117647106E-2</v>
      </c>
      <c r="V14" s="19">
        <v>4.7619047619047603E-2</v>
      </c>
      <c r="W14" s="19">
        <v>5.0847457627118599E-2</v>
      </c>
      <c r="X14" s="19">
        <v>3.7974683544303799E-2</v>
      </c>
      <c r="Y14" s="19">
        <v>1.4285714285714299E-2</v>
      </c>
      <c r="Z14" s="19">
        <v>2.32558139534884E-2</v>
      </c>
      <c r="AA14" s="19">
        <v>7.7777777777777807E-2</v>
      </c>
      <c r="AB14" s="19"/>
      <c r="AC14" s="19">
        <v>8.5474072075681307E-2</v>
      </c>
      <c r="AD14" s="19">
        <v>3.5291933868822102E-2</v>
      </c>
      <c r="AE14" s="19">
        <v>2.5656193178456601E-2</v>
      </c>
      <c r="AF14" s="19"/>
      <c r="AG14" s="19">
        <v>4.5914140035610299E-2</v>
      </c>
      <c r="AH14" s="19">
        <v>4.4314376685661898E-2</v>
      </c>
      <c r="AI14" s="19">
        <v>1.8317823908105501E-2</v>
      </c>
      <c r="AJ14" s="19">
        <v>0.20363788954449299</v>
      </c>
      <c r="AK14" s="19">
        <v>8.6111001482449101E-2</v>
      </c>
      <c r="AL14" s="19"/>
      <c r="AM14" s="19">
        <v>1.7098163456861701E-2</v>
      </c>
      <c r="AN14" s="19">
        <v>9.3964604763693102E-2</v>
      </c>
      <c r="AO14" s="19">
        <v>5.3022155924052697E-2</v>
      </c>
      <c r="AP14" s="19">
        <v>2.2392531061482701E-2</v>
      </c>
      <c r="AQ14" s="19">
        <v>0</v>
      </c>
      <c r="AR14" s="19"/>
      <c r="AS14" s="19">
        <v>9.5186436597692797E-2</v>
      </c>
      <c r="AT14" s="19">
        <v>2.98086087511054E-2</v>
      </c>
      <c r="AU14" s="19">
        <v>5.42569676785963E-2</v>
      </c>
      <c r="AV14" s="19">
        <v>0</v>
      </c>
      <c r="AW14" s="19"/>
      <c r="AX14" s="19">
        <v>4.8350231459954297E-2</v>
      </c>
      <c r="AY14" s="19"/>
      <c r="AZ14" s="19">
        <v>4.7617286188414501E-2</v>
      </c>
      <c r="BA14" s="19">
        <v>2.7696588094830998E-2</v>
      </c>
      <c r="BB14" s="19">
        <v>6.7959128032030303E-2</v>
      </c>
      <c r="BC14" s="19"/>
      <c r="BD14" s="19">
        <v>6.8063499306970907E-2</v>
      </c>
      <c r="BE14" s="19">
        <v>1.9391050511895699E-2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E19"/>
  <sheetViews>
    <sheetView showGridLines="0" topLeftCell="A7" workbookViewId="0">
      <pane xSplit="2" topLeftCell="A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184</v>
      </c>
      <c r="C9" s="17">
        <v>3.9631805619476997E-2</v>
      </c>
      <c r="D9" s="17">
        <v>5.8729978567887302E-2</v>
      </c>
      <c r="E9" s="17">
        <v>2.8586396366877102E-2</v>
      </c>
      <c r="F9" s="17"/>
      <c r="G9" s="17">
        <v>2.6991425142850599E-2</v>
      </c>
      <c r="H9" s="17">
        <v>5.2638648085862799E-2</v>
      </c>
      <c r="I9" s="17">
        <v>5.8122716392641598E-2</v>
      </c>
      <c r="J9" s="17">
        <v>2.45192093064646E-2</v>
      </c>
      <c r="K9" s="17">
        <v>2.24308421771733E-2</v>
      </c>
      <c r="L9" s="17">
        <v>0</v>
      </c>
      <c r="M9" s="17"/>
      <c r="N9" s="17">
        <v>3.5534584648493801E-2</v>
      </c>
      <c r="O9" s="17">
        <v>5.8405369865025002E-2</v>
      </c>
      <c r="P9" s="17">
        <v>2.05473666370199E-2</v>
      </c>
      <c r="Q9" s="17">
        <v>4.4150383109282397E-2</v>
      </c>
      <c r="R9" s="17"/>
      <c r="S9" s="17">
        <v>0.05</v>
      </c>
      <c r="T9" s="17">
        <v>5.7142857142857099E-2</v>
      </c>
      <c r="U9" s="17">
        <v>0</v>
      </c>
      <c r="V9" s="17">
        <v>1.58730158730159E-2</v>
      </c>
      <c r="W9" s="17">
        <v>3.3898305084745797E-2</v>
      </c>
      <c r="X9" s="17">
        <v>3.7974683544303799E-2</v>
      </c>
      <c r="Y9" s="17">
        <v>0.1</v>
      </c>
      <c r="Z9" s="17">
        <v>2.32558139534884E-2</v>
      </c>
      <c r="AA9" s="17">
        <v>2.2222222222222199E-2</v>
      </c>
      <c r="AB9" s="17"/>
      <c r="AC9" s="17">
        <v>3.5529704107149299E-2</v>
      </c>
      <c r="AD9" s="17">
        <v>4.3600703942554997E-2</v>
      </c>
      <c r="AE9" s="17">
        <v>3.8489185676312598E-2</v>
      </c>
      <c r="AF9" s="17"/>
      <c r="AG9" s="17">
        <v>5.2050411848680499E-2</v>
      </c>
      <c r="AH9" s="17">
        <v>3.4086302689141701E-2</v>
      </c>
      <c r="AI9" s="17">
        <v>5.5786738439277603E-2</v>
      </c>
      <c r="AJ9" s="17">
        <v>0.20363788954449299</v>
      </c>
      <c r="AK9" s="17">
        <v>2.2625617906142401E-2</v>
      </c>
      <c r="AL9" s="17"/>
      <c r="AM9" s="17">
        <v>3.5019992595200201E-2</v>
      </c>
      <c r="AN9" s="17">
        <v>0</v>
      </c>
      <c r="AO9" s="17">
        <v>4.1848266321955402E-2</v>
      </c>
      <c r="AP9" s="17">
        <v>7.4141767309408801E-2</v>
      </c>
      <c r="AQ9" s="17">
        <v>4.2115066185209202E-2</v>
      </c>
      <c r="AR9" s="17"/>
      <c r="AS9" s="17">
        <v>4.2544781713589198E-2</v>
      </c>
      <c r="AT9" s="17">
        <v>5.1225507644052003E-2</v>
      </c>
      <c r="AU9" s="17">
        <v>0</v>
      </c>
      <c r="AV9" s="17">
        <v>6.3547902917047303E-2</v>
      </c>
      <c r="AW9" s="17"/>
      <c r="AX9" s="17">
        <v>3.5405506179110403E-2</v>
      </c>
      <c r="AY9" s="17"/>
      <c r="AZ9" s="17">
        <v>3.2239047300637903E-2</v>
      </c>
      <c r="BA9" s="17">
        <v>6.4364682662382794E-2</v>
      </c>
      <c r="BB9" s="17">
        <v>1.8819362323641599E-2</v>
      </c>
      <c r="BC9" s="17"/>
      <c r="BD9" s="17">
        <v>3.9988356566461401E-2</v>
      </c>
      <c r="BE9" s="17">
        <v>4.9716312590946998E-2</v>
      </c>
    </row>
    <row r="10" spans="2:57" x14ac:dyDescent="0.35">
      <c r="B10" s="18" t="s">
        <v>185</v>
      </c>
      <c r="C10" s="17">
        <v>0.18979135598796801</v>
      </c>
      <c r="D10" s="17">
        <v>0.25042680609111001</v>
      </c>
      <c r="E10" s="17">
        <v>0.155023650787325</v>
      </c>
      <c r="F10" s="17"/>
      <c r="G10" s="17">
        <v>0.249220203718796</v>
      </c>
      <c r="H10" s="17">
        <v>0.27404793223084101</v>
      </c>
      <c r="I10" s="17">
        <v>0.169668424482913</v>
      </c>
      <c r="J10" s="17">
        <v>0.14883755727554199</v>
      </c>
      <c r="K10" s="17">
        <v>0.102201848080949</v>
      </c>
      <c r="L10" s="17">
        <v>0.103772581066188</v>
      </c>
      <c r="M10" s="17"/>
      <c r="N10" s="17">
        <v>0.16642574012299399</v>
      </c>
      <c r="O10" s="17">
        <v>0.19833103675310201</v>
      </c>
      <c r="P10" s="17">
        <v>0.207259517851101</v>
      </c>
      <c r="Q10" s="17">
        <v>0.245560026179448</v>
      </c>
      <c r="R10" s="17"/>
      <c r="S10" s="17">
        <v>0.22500000000000001</v>
      </c>
      <c r="T10" s="17">
        <v>0.15238095238095201</v>
      </c>
      <c r="U10" s="17">
        <v>0.23529411764705899</v>
      </c>
      <c r="V10" s="17">
        <v>0.26984126984126999</v>
      </c>
      <c r="W10" s="17">
        <v>0.13559322033898299</v>
      </c>
      <c r="X10" s="17">
        <v>0.227848101265823</v>
      </c>
      <c r="Y10" s="17">
        <v>0.2</v>
      </c>
      <c r="Z10" s="17">
        <v>0.186046511627907</v>
      </c>
      <c r="AA10" s="17">
        <v>8.8888888888888906E-2</v>
      </c>
      <c r="AB10" s="17"/>
      <c r="AC10" s="17">
        <v>0.22792760795220299</v>
      </c>
      <c r="AD10" s="17">
        <v>0.182073063913993</v>
      </c>
      <c r="AE10" s="17">
        <v>0.14088388863741899</v>
      </c>
      <c r="AF10" s="17"/>
      <c r="AG10" s="17">
        <v>0.25576654248580499</v>
      </c>
      <c r="AH10" s="17">
        <v>0.16389142402100401</v>
      </c>
      <c r="AI10" s="17">
        <v>0.19039894571409399</v>
      </c>
      <c r="AJ10" s="17">
        <v>0.37352596106910102</v>
      </c>
      <c r="AK10" s="17">
        <v>7.1403377497007994E-2</v>
      </c>
      <c r="AL10" s="17"/>
      <c r="AM10" s="17">
        <v>0.17088096831335201</v>
      </c>
      <c r="AN10" s="17">
        <v>0.19469063020786501</v>
      </c>
      <c r="AO10" s="17">
        <v>0.18741129526622199</v>
      </c>
      <c r="AP10" s="17">
        <v>0.20098039470101101</v>
      </c>
      <c r="AQ10" s="17">
        <v>0.30305886928449199</v>
      </c>
      <c r="AR10" s="17"/>
      <c r="AS10" s="17">
        <v>0.17917762338966201</v>
      </c>
      <c r="AT10" s="17">
        <v>0.23835446147040901</v>
      </c>
      <c r="AU10" s="17">
        <v>8.62396899792785E-2</v>
      </c>
      <c r="AV10" s="17">
        <v>0.24128822478710801</v>
      </c>
      <c r="AW10" s="17"/>
      <c r="AX10" s="17">
        <v>0.18760924289381301</v>
      </c>
      <c r="AY10" s="17"/>
      <c r="AZ10" s="17">
        <v>0.177323237056145</v>
      </c>
      <c r="BA10" s="17">
        <v>0.25314705554727701</v>
      </c>
      <c r="BB10" s="17">
        <v>0.13558517223511099</v>
      </c>
      <c r="BC10" s="17"/>
      <c r="BD10" s="17">
        <v>0.189189305520884</v>
      </c>
      <c r="BE10" s="17">
        <v>0.22686283565923901</v>
      </c>
    </row>
    <row r="11" spans="2:57" ht="29" x14ac:dyDescent="0.35">
      <c r="B11" s="18" t="s">
        <v>549</v>
      </c>
      <c r="C11" s="17">
        <v>0.260068041765252</v>
      </c>
      <c r="D11" s="17">
        <v>0.29717552203169101</v>
      </c>
      <c r="E11" s="17">
        <v>0.23946771438228101</v>
      </c>
      <c r="F11" s="17"/>
      <c r="G11" s="17">
        <v>0.33475343707294197</v>
      </c>
      <c r="H11" s="17">
        <v>0.24613828091005499</v>
      </c>
      <c r="I11" s="17">
        <v>0.22571356316962499</v>
      </c>
      <c r="J11" s="17">
        <v>0.233200989507232</v>
      </c>
      <c r="K11" s="17">
        <v>0.28260551702110498</v>
      </c>
      <c r="L11" s="17">
        <v>0.38560625958337402</v>
      </c>
      <c r="M11" s="17"/>
      <c r="N11" s="17">
        <v>0.27017211575886102</v>
      </c>
      <c r="O11" s="17">
        <v>0.251267577011071</v>
      </c>
      <c r="P11" s="17">
        <v>0.28240949800587301</v>
      </c>
      <c r="Q11" s="17">
        <v>0.20270396813494301</v>
      </c>
      <c r="R11" s="17"/>
      <c r="S11" s="17">
        <v>0.29166666666666702</v>
      </c>
      <c r="T11" s="17">
        <v>0.22857142857142901</v>
      </c>
      <c r="U11" s="17">
        <v>0.20588235294117599</v>
      </c>
      <c r="V11" s="17">
        <v>0.22222222222222199</v>
      </c>
      <c r="W11" s="17">
        <v>0.20338983050847501</v>
      </c>
      <c r="X11" s="17">
        <v>0.316455696202532</v>
      </c>
      <c r="Y11" s="17">
        <v>0.27142857142857102</v>
      </c>
      <c r="Z11" s="17">
        <v>0.372093023255814</v>
      </c>
      <c r="AA11" s="17">
        <v>0.27777777777777801</v>
      </c>
      <c r="AB11" s="17"/>
      <c r="AC11" s="17">
        <v>0.23809167182893501</v>
      </c>
      <c r="AD11" s="17">
        <v>0.27271322336869003</v>
      </c>
      <c r="AE11" s="17">
        <v>0.26696002572493499</v>
      </c>
      <c r="AF11" s="17"/>
      <c r="AG11" s="17">
        <v>0.25409102741240602</v>
      </c>
      <c r="AH11" s="17">
        <v>0.245008208698998</v>
      </c>
      <c r="AI11" s="17">
        <v>0.25495729478122697</v>
      </c>
      <c r="AJ11" s="17">
        <v>0.20363788954449299</v>
      </c>
      <c r="AK11" s="17">
        <v>0.391022945853225</v>
      </c>
      <c r="AL11" s="17"/>
      <c r="AM11" s="17">
        <v>0.33144524155978</v>
      </c>
      <c r="AN11" s="17">
        <v>0.18037353057132199</v>
      </c>
      <c r="AO11" s="17">
        <v>0.26289159625882902</v>
      </c>
      <c r="AP11" s="17">
        <v>0.27301272285730099</v>
      </c>
      <c r="AQ11" s="17">
        <v>0.211599615993496</v>
      </c>
      <c r="AR11" s="17"/>
      <c r="AS11" s="17">
        <v>0.27366757460090202</v>
      </c>
      <c r="AT11" s="17">
        <v>0.26444508258102001</v>
      </c>
      <c r="AU11" s="17">
        <v>0.264054882715614</v>
      </c>
      <c r="AV11" s="17">
        <v>0.220696840041607</v>
      </c>
      <c r="AW11" s="17"/>
      <c r="AX11" s="17">
        <v>0.24881860791728699</v>
      </c>
      <c r="AY11" s="17"/>
      <c r="AZ11" s="17">
        <v>0.27522384741405298</v>
      </c>
      <c r="BA11" s="17">
        <v>0.24889950993821799</v>
      </c>
      <c r="BB11" s="17">
        <v>0.258481191042707</v>
      </c>
      <c r="BC11" s="17"/>
      <c r="BD11" s="17">
        <v>0.270601058862731</v>
      </c>
      <c r="BE11" s="17">
        <v>0.26755651953542497</v>
      </c>
    </row>
    <row r="12" spans="2:57" x14ac:dyDescent="0.35">
      <c r="B12" s="18" t="s">
        <v>187</v>
      </c>
      <c r="C12" s="17">
        <v>0.25746592166478799</v>
      </c>
      <c r="D12" s="17">
        <v>0.22044884926564801</v>
      </c>
      <c r="E12" s="17">
        <v>0.278215643658488</v>
      </c>
      <c r="F12" s="17"/>
      <c r="G12" s="17">
        <v>0.175510802555985</v>
      </c>
      <c r="H12" s="17">
        <v>0.263531665166089</v>
      </c>
      <c r="I12" s="17">
        <v>0.28613647799571201</v>
      </c>
      <c r="J12" s="17">
        <v>0.25222162220621203</v>
      </c>
      <c r="K12" s="17">
        <v>0.235466871105276</v>
      </c>
      <c r="L12" s="17">
        <v>0.31525002187695</v>
      </c>
      <c r="M12" s="17"/>
      <c r="N12" s="17">
        <v>0.26596653092234501</v>
      </c>
      <c r="O12" s="17">
        <v>0.22156406137109499</v>
      </c>
      <c r="P12" s="17">
        <v>0.30506636271145798</v>
      </c>
      <c r="Q12" s="17">
        <v>0.237972101558589</v>
      </c>
      <c r="R12" s="17"/>
      <c r="S12" s="17">
        <v>0.25</v>
      </c>
      <c r="T12" s="17">
        <v>0.314285714285714</v>
      </c>
      <c r="U12" s="17">
        <v>0.29411764705882398</v>
      </c>
      <c r="V12" s="17">
        <v>0.19047619047618999</v>
      </c>
      <c r="W12" s="17">
        <v>0.338983050847458</v>
      </c>
      <c r="X12" s="17">
        <v>0.215189873417722</v>
      </c>
      <c r="Y12" s="17">
        <v>0.22857142857142901</v>
      </c>
      <c r="Z12" s="17">
        <v>0.116279069767442</v>
      </c>
      <c r="AA12" s="17">
        <v>0.27777777777777801</v>
      </c>
      <c r="AB12" s="17"/>
      <c r="AC12" s="17">
        <v>0.23681713543191399</v>
      </c>
      <c r="AD12" s="17">
        <v>0.24449450682086399</v>
      </c>
      <c r="AE12" s="17">
        <v>0.33394446100550801</v>
      </c>
      <c r="AF12" s="17"/>
      <c r="AG12" s="17">
        <v>0.25718557493544902</v>
      </c>
      <c r="AH12" s="17">
        <v>0.273890234683839</v>
      </c>
      <c r="AI12" s="17">
        <v>0.21861351046869401</v>
      </c>
      <c r="AJ12" s="17">
        <v>0</v>
      </c>
      <c r="AK12" s="17">
        <v>0.22304169933092399</v>
      </c>
      <c r="AL12" s="17"/>
      <c r="AM12" s="17">
        <v>0.23537887397384799</v>
      </c>
      <c r="AN12" s="17">
        <v>0.32391549422773003</v>
      </c>
      <c r="AO12" s="17">
        <v>0.247727095499056</v>
      </c>
      <c r="AP12" s="17">
        <v>0.26035522964501401</v>
      </c>
      <c r="AQ12" s="17">
        <v>0.128072996142713</v>
      </c>
      <c r="AR12" s="17"/>
      <c r="AS12" s="17">
        <v>0.21155810578364201</v>
      </c>
      <c r="AT12" s="17">
        <v>0.26188676798635002</v>
      </c>
      <c r="AU12" s="17">
        <v>0.31566528170726799</v>
      </c>
      <c r="AV12" s="17">
        <v>0.244484805721909</v>
      </c>
      <c r="AW12" s="17"/>
      <c r="AX12" s="17">
        <v>0.26291662814445299</v>
      </c>
      <c r="AY12" s="17"/>
      <c r="AZ12" s="17">
        <v>0.26240443091583698</v>
      </c>
      <c r="BA12" s="17">
        <v>0.24396723954966901</v>
      </c>
      <c r="BB12" s="17">
        <v>0.27149170524576799</v>
      </c>
      <c r="BC12" s="17"/>
      <c r="BD12" s="17">
        <v>0.24733418141410099</v>
      </c>
      <c r="BE12" s="17">
        <v>0.25677324337233798</v>
      </c>
    </row>
    <row r="13" spans="2:57" x14ac:dyDescent="0.35">
      <c r="B13" s="18" t="s">
        <v>188</v>
      </c>
      <c r="C13" s="17">
        <v>0.144904951128318</v>
      </c>
      <c r="D13" s="17">
        <v>0.11692921700203</v>
      </c>
      <c r="E13" s="17">
        <v>0.16203898051541099</v>
      </c>
      <c r="F13" s="17"/>
      <c r="G13" s="17">
        <v>0.14481496353568199</v>
      </c>
      <c r="H13" s="17">
        <v>9.0787583374361394E-2</v>
      </c>
      <c r="I13" s="17">
        <v>0.142209717242334</v>
      </c>
      <c r="J13" s="17">
        <v>0.20072468382140601</v>
      </c>
      <c r="K13" s="17">
        <v>0.21952893159762599</v>
      </c>
      <c r="L13" s="17">
        <v>6.1801502773967697E-2</v>
      </c>
      <c r="M13" s="17"/>
      <c r="N13" s="17">
        <v>0.154968886927313</v>
      </c>
      <c r="O13" s="17">
        <v>0.156975527467652</v>
      </c>
      <c r="P13" s="17">
        <v>0.13436990987247799</v>
      </c>
      <c r="Q13" s="17">
        <v>8.6886099116682297E-2</v>
      </c>
      <c r="R13" s="17"/>
      <c r="S13" s="17">
        <v>0.116666666666667</v>
      </c>
      <c r="T13" s="17">
        <v>0.133333333333333</v>
      </c>
      <c r="U13" s="17">
        <v>0.20588235294117599</v>
      </c>
      <c r="V13" s="17">
        <v>0.126984126984127</v>
      </c>
      <c r="W13" s="17">
        <v>0.22033898305084701</v>
      </c>
      <c r="X13" s="17">
        <v>0.126582278481013</v>
      </c>
      <c r="Y13" s="17">
        <v>0.114285714285714</v>
      </c>
      <c r="Z13" s="17">
        <v>0.186046511627907</v>
      </c>
      <c r="AA13" s="17">
        <v>0.133333333333333</v>
      </c>
      <c r="AB13" s="17"/>
      <c r="AC13" s="17">
        <v>0.15102734677479199</v>
      </c>
      <c r="AD13" s="17">
        <v>0.154803404506411</v>
      </c>
      <c r="AE13" s="17">
        <v>8.8238422888580803E-2</v>
      </c>
      <c r="AF13" s="17"/>
      <c r="AG13" s="17">
        <v>9.9481121416028301E-2</v>
      </c>
      <c r="AH13" s="17">
        <v>0.19120277063353</v>
      </c>
      <c r="AI13" s="17">
        <v>0.17059731606724601</v>
      </c>
      <c r="AJ13" s="17">
        <v>0.21919825984191299</v>
      </c>
      <c r="AK13" s="17">
        <v>9.0502471624569494E-2</v>
      </c>
      <c r="AL13" s="17"/>
      <c r="AM13" s="17">
        <v>0.122356957096612</v>
      </c>
      <c r="AN13" s="17">
        <v>0.12739901415685001</v>
      </c>
      <c r="AO13" s="17">
        <v>0.15275612734053501</v>
      </c>
      <c r="AP13" s="17">
        <v>0.15352203803325401</v>
      </c>
      <c r="AQ13" s="17">
        <v>0.132582840692055</v>
      </c>
      <c r="AR13" s="17"/>
      <c r="AS13" s="17">
        <v>0.14284433893552201</v>
      </c>
      <c r="AT13" s="17">
        <v>0.126181159862396</v>
      </c>
      <c r="AU13" s="17">
        <v>0.150926785791407</v>
      </c>
      <c r="AV13" s="17">
        <v>0.18357510040965</v>
      </c>
      <c r="AW13" s="17"/>
      <c r="AX13" s="17">
        <v>0.160286636319527</v>
      </c>
      <c r="AY13" s="17"/>
      <c r="AZ13" s="17">
        <v>0.136284247857591</v>
      </c>
      <c r="BA13" s="17">
        <v>0.11097244207208699</v>
      </c>
      <c r="BB13" s="17">
        <v>0.201229839517333</v>
      </c>
      <c r="BC13" s="17"/>
      <c r="BD13" s="17">
        <v>0.132081704774764</v>
      </c>
      <c r="BE13" s="17">
        <v>0.14791755989934199</v>
      </c>
    </row>
    <row r="14" spans="2:57" x14ac:dyDescent="0.35">
      <c r="B14" s="18" t="s">
        <v>81</v>
      </c>
      <c r="C14" s="19">
        <v>0.108137923834197</v>
      </c>
      <c r="D14" s="19">
        <v>5.6289627041633698E-2</v>
      </c>
      <c r="E14" s="19">
        <v>0.13666761428961799</v>
      </c>
      <c r="F14" s="19"/>
      <c r="G14" s="19">
        <v>6.8709167973745197E-2</v>
      </c>
      <c r="H14" s="19">
        <v>7.2855890232791001E-2</v>
      </c>
      <c r="I14" s="19">
        <v>0.11814910071677399</v>
      </c>
      <c r="J14" s="19">
        <v>0.14049593788314299</v>
      </c>
      <c r="K14" s="19">
        <v>0.13776599001787199</v>
      </c>
      <c r="L14" s="19">
        <v>0.13356963469951999</v>
      </c>
      <c r="M14" s="19"/>
      <c r="N14" s="19">
        <v>0.106932141619994</v>
      </c>
      <c r="O14" s="19">
        <v>0.113456427532055</v>
      </c>
      <c r="P14" s="19">
        <v>5.0347344922069201E-2</v>
      </c>
      <c r="Q14" s="19">
        <v>0.18272742190105501</v>
      </c>
      <c r="R14" s="19"/>
      <c r="S14" s="19">
        <v>6.6666666666666693E-2</v>
      </c>
      <c r="T14" s="19">
        <v>0.114285714285714</v>
      </c>
      <c r="U14" s="19">
        <v>5.8823529411764698E-2</v>
      </c>
      <c r="V14" s="19">
        <v>0.17460317460317501</v>
      </c>
      <c r="W14" s="19">
        <v>6.7796610169491497E-2</v>
      </c>
      <c r="X14" s="19">
        <v>7.5949367088607597E-2</v>
      </c>
      <c r="Y14" s="19">
        <v>8.5714285714285701E-2</v>
      </c>
      <c r="Z14" s="19">
        <v>0.116279069767442</v>
      </c>
      <c r="AA14" s="19">
        <v>0.2</v>
      </c>
      <c r="AB14" s="19"/>
      <c r="AC14" s="19">
        <v>0.11060653390500701</v>
      </c>
      <c r="AD14" s="19">
        <v>0.102315097447487</v>
      </c>
      <c r="AE14" s="19">
        <v>0.131484016067245</v>
      </c>
      <c r="AF14" s="19"/>
      <c r="AG14" s="19">
        <v>8.1425321901631598E-2</v>
      </c>
      <c r="AH14" s="19">
        <v>9.1921059273486302E-2</v>
      </c>
      <c r="AI14" s="19">
        <v>0.10964619452946101</v>
      </c>
      <c r="AJ14" s="19">
        <v>0</v>
      </c>
      <c r="AK14" s="19">
        <v>0.20140388778813101</v>
      </c>
      <c r="AL14" s="19"/>
      <c r="AM14" s="19">
        <v>0.104917966461208</v>
      </c>
      <c r="AN14" s="19">
        <v>0.17362133083623399</v>
      </c>
      <c r="AO14" s="19">
        <v>0.10736561931340299</v>
      </c>
      <c r="AP14" s="19">
        <v>3.7987847454010397E-2</v>
      </c>
      <c r="AQ14" s="19">
        <v>0.18257061170203501</v>
      </c>
      <c r="AR14" s="19"/>
      <c r="AS14" s="19">
        <v>0.15020757557668199</v>
      </c>
      <c r="AT14" s="19">
        <v>5.7907020455773298E-2</v>
      </c>
      <c r="AU14" s="19">
        <v>0.18311335980643301</v>
      </c>
      <c r="AV14" s="19">
        <v>4.64071261226787E-2</v>
      </c>
      <c r="AW14" s="19"/>
      <c r="AX14" s="19">
        <v>0.10496337854580901</v>
      </c>
      <c r="AY14" s="19"/>
      <c r="AZ14" s="19">
        <v>0.11652518945573601</v>
      </c>
      <c r="BA14" s="19">
        <v>7.8649070230366297E-2</v>
      </c>
      <c r="BB14" s="19">
        <v>0.11439272963543801</v>
      </c>
      <c r="BC14" s="19"/>
      <c r="BD14" s="19">
        <v>0.120805392861058</v>
      </c>
      <c r="BE14" s="19">
        <v>5.11735289427089E-2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551</v>
      </c>
      <c r="C9" s="17">
        <v>0.467903707475396</v>
      </c>
      <c r="D9" s="17">
        <v>0.43377850383112998</v>
      </c>
      <c r="E9" s="17">
        <v>0.487942158849338</v>
      </c>
      <c r="F9" s="17"/>
      <c r="G9" s="17">
        <v>0.36615213520037898</v>
      </c>
      <c r="H9" s="17">
        <v>0.40469070086314302</v>
      </c>
      <c r="I9" s="17">
        <v>0.48319768730389401</v>
      </c>
      <c r="J9" s="17">
        <v>0.57691342431660697</v>
      </c>
      <c r="K9" s="17">
        <v>0.49992468939146201</v>
      </c>
      <c r="L9" s="17">
        <v>0.47664044985612702</v>
      </c>
      <c r="M9" s="17"/>
      <c r="N9" s="17">
        <v>0.50066447536926095</v>
      </c>
      <c r="O9" s="17">
        <v>0.40154093404511498</v>
      </c>
      <c r="P9" s="17">
        <v>0.52126221982939802</v>
      </c>
      <c r="Q9" s="17">
        <v>0.38712388336516601</v>
      </c>
      <c r="R9" s="17"/>
      <c r="S9" s="17">
        <v>0.36666666666666697</v>
      </c>
      <c r="T9" s="17">
        <v>0.42857142857142899</v>
      </c>
      <c r="U9" s="17">
        <v>0.52941176470588203</v>
      </c>
      <c r="V9" s="17">
        <v>0.55555555555555602</v>
      </c>
      <c r="W9" s="17">
        <v>0.42372881355932202</v>
      </c>
      <c r="X9" s="17">
        <v>0.455696202531646</v>
      </c>
      <c r="Y9" s="17">
        <v>0.47142857142857097</v>
      </c>
      <c r="Z9" s="17">
        <v>0.372093023255814</v>
      </c>
      <c r="AA9" s="17">
        <v>0.58888888888888902</v>
      </c>
      <c r="AB9" s="17"/>
      <c r="AC9" s="17">
        <v>0.50606852806973002</v>
      </c>
      <c r="AD9" s="17">
        <v>0.45742401824426299</v>
      </c>
      <c r="AE9" s="17">
        <v>0.44623025936909699</v>
      </c>
      <c r="AF9" s="17"/>
      <c r="AG9" s="17">
        <v>0.434340816993805</v>
      </c>
      <c r="AH9" s="17">
        <v>0.49752089441638803</v>
      </c>
      <c r="AI9" s="17">
        <v>0.373321805463944</v>
      </c>
      <c r="AJ9" s="17">
        <v>0.61166728040352503</v>
      </c>
      <c r="AK9" s="17">
        <v>0.57413755302884295</v>
      </c>
      <c r="AL9" s="17"/>
      <c r="AM9" s="17">
        <v>0.42546499981075098</v>
      </c>
      <c r="AN9" s="17">
        <v>0.486406901364206</v>
      </c>
      <c r="AO9" s="17">
        <v>0.45049491919994</v>
      </c>
      <c r="AP9" s="17">
        <v>0.49068938252287703</v>
      </c>
      <c r="AQ9" s="17">
        <v>0.45001005889453799</v>
      </c>
      <c r="AR9" s="17"/>
      <c r="AS9" s="17">
        <v>0.51829550923506296</v>
      </c>
      <c r="AT9" s="17">
        <v>0.45791917400794302</v>
      </c>
      <c r="AU9" s="17">
        <v>0.48348438767834301</v>
      </c>
      <c r="AV9" s="17">
        <v>0.38190021599672203</v>
      </c>
      <c r="AW9" s="17"/>
      <c r="AX9" s="17">
        <v>0.46825692304998201</v>
      </c>
      <c r="AY9" s="17"/>
      <c r="AZ9" s="17">
        <v>0.461997637631891</v>
      </c>
      <c r="BA9" s="17">
        <v>0.46019031962454698</v>
      </c>
      <c r="BB9" s="17">
        <v>0.48196910488195299</v>
      </c>
      <c r="BC9" s="17"/>
      <c r="BD9" s="17">
        <v>0.47288698200659501</v>
      </c>
      <c r="BE9" s="17">
        <v>0.43341166311827201</v>
      </c>
    </row>
    <row r="10" spans="2:57" ht="58" x14ac:dyDescent="0.35">
      <c r="B10" s="18" t="s">
        <v>552</v>
      </c>
      <c r="C10" s="17">
        <v>0.44749513725297602</v>
      </c>
      <c r="D10" s="17">
        <v>0.39254700989186297</v>
      </c>
      <c r="E10" s="17">
        <v>0.47721265382933498</v>
      </c>
      <c r="F10" s="17"/>
      <c r="G10" s="17">
        <v>0.400478525762828</v>
      </c>
      <c r="H10" s="17">
        <v>0.39174587020407597</v>
      </c>
      <c r="I10" s="17">
        <v>0.40604921320366899</v>
      </c>
      <c r="J10" s="17">
        <v>0.56006271921721495</v>
      </c>
      <c r="K10" s="17">
        <v>0.497288959287423</v>
      </c>
      <c r="L10" s="17">
        <v>0.53316138641331801</v>
      </c>
      <c r="M10" s="17"/>
      <c r="N10" s="17">
        <v>0.480089051257516</v>
      </c>
      <c r="O10" s="17">
        <v>0.48399653134422499</v>
      </c>
      <c r="P10" s="17">
        <v>0.29946529956389101</v>
      </c>
      <c r="Q10" s="17">
        <v>0.41624996707380402</v>
      </c>
      <c r="R10" s="17"/>
      <c r="S10" s="17">
        <v>0.43333333333333302</v>
      </c>
      <c r="T10" s="17">
        <v>0.50476190476190497</v>
      </c>
      <c r="U10" s="17">
        <v>0.441176470588235</v>
      </c>
      <c r="V10" s="17">
        <v>0.476190476190476</v>
      </c>
      <c r="W10" s="17">
        <v>0.42372881355932202</v>
      </c>
      <c r="X10" s="17">
        <v>0.430379746835443</v>
      </c>
      <c r="Y10" s="17">
        <v>0.38571428571428601</v>
      </c>
      <c r="Z10" s="17">
        <v>0.372093023255814</v>
      </c>
      <c r="AA10" s="17">
        <v>0.47777777777777802</v>
      </c>
      <c r="AB10" s="17"/>
      <c r="AC10" s="17">
        <v>0.44955199672966401</v>
      </c>
      <c r="AD10" s="17">
        <v>0.47501946362466901</v>
      </c>
      <c r="AE10" s="17">
        <v>0.356912560623042</v>
      </c>
      <c r="AF10" s="17"/>
      <c r="AG10" s="17">
        <v>0.419075222060728</v>
      </c>
      <c r="AH10" s="17">
        <v>0.48329111895641302</v>
      </c>
      <c r="AI10" s="17">
        <v>0.43644395362621402</v>
      </c>
      <c r="AJ10" s="17">
        <v>0</v>
      </c>
      <c r="AK10" s="17">
        <v>0.39718839217945501</v>
      </c>
      <c r="AL10" s="17"/>
      <c r="AM10" s="17">
        <v>0.31131907311093399</v>
      </c>
      <c r="AN10" s="17">
        <v>0.40291330457060998</v>
      </c>
      <c r="AO10" s="17">
        <v>0.469580275507959</v>
      </c>
      <c r="AP10" s="17">
        <v>0.48812799314833</v>
      </c>
      <c r="AQ10" s="17">
        <v>0.25592079661193301</v>
      </c>
      <c r="AR10" s="17"/>
      <c r="AS10" s="17">
        <v>0.353800281580196</v>
      </c>
      <c r="AT10" s="17">
        <v>0.46877389160925098</v>
      </c>
      <c r="AU10" s="17">
        <v>0.58066818936141495</v>
      </c>
      <c r="AV10" s="17">
        <v>0.37213748043932299</v>
      </c>
      <c r="AW10" s="17"/>
      <c r="AX10" s="17">
        <v>0.44824915931409198</v>
      </c>
      <c r="AY10" s="17"/>
      <c r="AZ10" s="17">
        <v>0.430296490422097</v>
      </c>
      <c r="BA10" s="17">
        <v>0.37767792265911299</v>
      </c>
      <c r="BB10" s="17">
        <v>0.54029837207173903</v>
      </c>
      <c r="BC10" s="17"/>
      <c r="BD10" s="17">
        <v>0.41474020843803699</v>
      </c>
      <c r="BE10" s="17">
        <v>0.43474532544403</v>
      </c>
    </row>
    <row r="11" spans="2:57" ht="58" x14ac:dyDescent="0.35">
      <c r="B11" s="18" t="s">
        <v>553</v>
      </c>
      <c r="C11" s="17">
        <v>0.385998227899636</v>
      </c>
      <c r="D11" s="17">
        <v>0.311285089708006</v>
      </c>
      <c r="E11" s="17">
        <v>0.429281341537399</v>
      </c>
      <c r="F11" s="17"/>
      <c r="G11" s="17">
        <v>0.32211958187439699</v>
      </c>
      <c r="H11" s="17">
        <v>0.37041444112379002</v>
      </c>
      <c r="I11" s="17">
        <v>0.35457053592037702</v>
      </c>
      <c r="J11" s="17">
        <v>0.40083111134170202</v>
      </c>
      <c r="K11" s="17">
        <v>0.41013574579078899</v>
      </c>
      <c r="L11" s="17">
        <v>0.62836650539287697</v>
      </c>
      <c r="M11" s="17"/>
      <c r="N11" s="17">
        <v>0.392856819640091</v>
      </c>
      <c r="O11" s="17">
        <v>0.383769732738935</v>
      </c>
      <c r="P11" s="17">
        <v>0.39721637146374</v>
      </c>
      <c r="Q11" s="17">
        <v>0.36570797087836598</v>
      </c>
      <c r="R11" s="17"/>
      <c r="S11" s="17">
        <v>0.35</v>
      </c>
      <c r="T11" s="17">
        <v>0.36190476190476201</v>
      </c>
      <c r="U11" s="17">
        <v>0.38235294117647101</v>
      </c>
      <c r="V11" s="17">
        <v>0.44444444444444497</v>
      </c>
      <c r="W11" s="17">
        <v>0.40677966101694901</v>
      </c>
      <c r="X11" s="17">
        <v>0.430379746835443</v>
      </c>
      <c r="Y11" s="17">
        <v>0.3</v>
      </c>
      <c r="Z11" s="17">
        <v>0.372093023255814</v>
      </c>
      <c r="AA11" s="17">
        <v>0.43333333333333302</v>
      </c>
      <c r="AB11" s="17"/>
      <c r="AC11" s="17">
        <v>0.38728709964726599</v>
      </c>
      <c r="AD11" s="17">
        <v>0.39347937121562998</v>
      </c>
      <c r="AE11" s="17">
        <v>0.37654053030623602</v>
      </c>
      <c r="AF11" s="17"/>
      <c r="AG11" s="17">
        <v>0.40181356412175601</v>
      </c>
      <c r="AH11" s="17">
        <v>0.408720567630456</v>
      </c>
      <c r="AI11" s="17">
        <v>0.33211037064364302</v>
      </c>
      <c r="AJ11" s="17">
        <v>0.408029390859032</v>
      </c>
      <c r="AK11" s="17">
        <v>0.387139305742636</v>
      </c>
      <c r="AL11" s="17"/>
      <c r="AM11" s="17">
        <v>0.33137390563869001</v>
      </c>
      <c r="AN11" s="17">
        <v>0.38879631081939803</v>
      </c>
      <c r="AO11" s="17">
        <v>0.36732644897805</v>
      </c>
      <c r="AP11" s="17">
        <v>0.42926125262472398</v>
      </c>
      <c r="AQ11" s="17">
        <v>0.475901398584063</v>
      </c>
      <c r="AR11" s="17"/>
      <c r="AS11" s="17">
        <v>0.37300057373976397</v>
      </c>
      <c r="AT11" s="17">
        <v>0.39926916843549498</v>
      </c>
      <c r="AU11" s="17">
        <v>0.404201663530323</v>
      </c>
      <c r="AV11" s="17">
        <v>0.35189508171858802</v>
      </c>
      <c r="AW11" s="17"/>
      <c r="AX11" s="17">
        <v>0.39289157044372203</v>
      </c>
      <c r="AY11" s="17"/>
      <c r="AZ11" s="17">
        <v>0.36148765113210901</v>
      </c>
      <c r="BA11" s="17">
        <v>0.33831080485270199</v>
      </c>
      <c r="BB11" s="17">
        <v>0.47305985716507998</v>
      </c>
      <c r="BC11" s="17"/>
      <c r="BD11" s="17">
        <v>0.41013914670986701</v>
      </c>
      <c r="BE11" s="17">
        <v>0.37130463333116398</v>
      </c>
    </row>
    <row r="12" spans="2:57" ht="58" x14ac:dyDescent="0.35">
      <c r="B12" s="18" t="s">
        <v>554</v>
      </c>
      <c r="C12" s="17">
        <v>0.34043298832364099</v>
      </c>
      <c r="D12" s="17">
        <v>0.36507132689438798</v>
      </c>
      <c r="E12" s="17">
        <v>0.32754370741886701</v>
      </c>
      <c r="F12" s="17"/>
      <c r="G12" s="17">
        <v>0.385389905430291</v>
      </c>
      <c r="H12" s="17">
        <v>0.364848096788225</v>
      </c>
      <c r="I12" s="17">
        <v>0.33950573853518701</v>
      </c>
      <c r="J12" s="17">
        <v>0.29772390528488701</v>
      </c>
      <c r="K12" s="17">
        <v>0.33445747207725601</v>
      </c>
      <c r="L12" s="17">
        <v>0.28730772786538</v>
      </c>
      <c r="M12" s="17"/>
      <c r="N12" s="17">
        <v>0.371011616992729</v>
      </c>
      <c r="O12" s="17">
        <v>0.34230861871467499</v>
      </c>
      <c r="P12" s="17">
        <v>0.32560299626076</v>
      </c>
      <c r="Q12" s="17">
        <v>0.22087443902176901</v>
      </c>
      <c r="R12" s="17"/>
      <c r="S12" s="17">
        <v>0.34166666666666701</v>
      </c>
      <c r="T12" s="17">
        <v>0.36190476190476201</v>
      </c>
      <c r="U12" s="17">
        <v>0.41176470588235298</v>
      </c>
      <c r="V12" s="17">
        <v>0.30158730158730201</v>
      </c>
      <c r="W12" s="17">
        <v>0.28813559322033899</v>
      </c>
      <c r="X12" s="17">
        <v>0.265822784810127</v>
      </c>
      <c r="Y12" s="17">
        <v>0.4</v>
      </c>
      <c r="Z12" s="17">
        <v>0.32558139534883701</v>
      </c>
      <c r="AA12" s="17">
        <v>0.344444444444444</v>
      </c>
      <c r="AB12" s="17"/>
      <c r="AC12" s="17">
        <v>0.322624776698965</v>
      </c>
      <c r="AD12" s="17">
        <v>0.33680941649864898</v>
      </c>
      <c r="AE12" s="17">
        <v>0.404615030351831</v>
      </c>
      <c r="AF12" s="17"/>
      <c r="AG12" s="17">
        <v>0.34623303916903198</v>
      </c>
      <c r="AH12" s="17">
        <v>0.31775693509524</v>
      </c>
      <c r="AI12" s="17">
        <v>0.33747620853674898</v>
      </c>
      <c r="AJ12" s="17">
        <v>0</v>
      </c>
      <c r="AK12" s="17">
        <v>0.32242301072438101</v>
      </c>
      <c r="AL12" s="17"/>
      <c r="AM12" s="17">
        <v>0.32413958959778</v>
      </c>
      <c r="AN12" s="17">
        <v>0.37647420922698399</v>
      </c>
      <c r="AO12" s="17">
        <v>0.30724137778716798</v>
      </c>
      <c r="AP12" s="17">
        <v>0.397234939248236</v>
      </c>
      <c r="AQ12" s="17">
        <v>0.29163783438680801</v>
      </c>
      <c r="AR12" s="17"/>
      <c r="AS12" s="17">
        <v>0.31721367254368799</v>
      </c>
      <c r="AT12" s="17">
        <v>0.33601913508516101</v>
      </c>
      <c r="AU12" s="17">
        <v>0.35834828520322598</v>
      </c>
      <c r="AV12" s="17">
        <v>0.36562128709455699</v>
      </c>
      <c r="AW12" s="17"/>
      <c r="AX12" s="17">
        <v>0.344894258469719</v>
      </c>
      <c r="AY12" s="17"/>
      <c r="AZ12" s="17">
        <v>0.33417936591170599</v>
      </c>
      <c r="BA12" s="17">
        <v>0.405844012191034</v>
      </c>
      <c r="BB12" s="17">
        <v>0.28191514710925297</v>
      </c>
      <c r="BC12" s="17"/>
      <c r="BD12" s="17">
        <v>0.30170500885689999</v>
      </c>
      <c r="BE12" s="17">
        <v>0.364323156728798</v>
      </c>
    </row>
    <row r="13" spans="2:57" ht="43.5" x14ac:dyDescent="0.35">
      <c r="B13" s="18" t="s">
        <v>555</v>
      </c>
      <c r="C13" s="17">
        <v>0.28640499285212201</v>
      </c>
      <c r="D13" s="17">
        <v>0.30110891929757</v>
      </c>
      <c r="E13" s="17">
        <v>0.27663310130272001</v>
      </c>
      <c r="F13" s="17"/>
      <c r="G13" s="17">
        <v>0.24285045118019</v>
      </c>
      <c r="H13" s="17">
        <v>0.31429980214299202</v>
      </c>
      <c r="I13" s="17">
        <v>0.29239090505758097</v>
      </c>
      <c r="J13" s="17">
        <v>0.28153280511883799</v>
      </c>
      <c r="K13" s="17">
        <v>0.26090486030931997</v>
      </c>
      <c r="L13" s="17">
        <v>0.27811698117303002</v>
      </c>
      <c r="M13" s="17"/>
      <c r="N13" s="17">
        <v>0.27324535866789401</v>
      </c>
      <c r="O13" s="17">
        <v>0.31237617088509401</v>
      </c>
      <c r="P13" s="17">
        <v>0.29002483493452103</v>
      </c>
      <c r="Q13" s="17">
        <v>0.30323498258363901</v>
      </c>
      <c r="R13" s="17"/>
      <c r="S13" s="17">
        <v>0.27500000000000002</v>
      </c>
      <c r="T13" s="17">
        <v>0.28571428571428598</v>
      </c>
      <c r="U13" s="17">
        <v>0.35294117647058798</v>
      </c>
      <c r="V13" s="17">
        <v>0.206349206349206</v>
      </c>
      <c r="W13" s="17">
        <v>0.25423728813559299</v>
      </c>
      <c r="X13" s="17">
        <v>0.30379746835443</v>
      </c>
      <c r="Y13" s="17">
        <v>0.3</v>
      </c>
      <c r="Z13" s="17">
        <v>0.232558139534884</v>
      </c>
      <c r="AA13" s="17">
        <v>0.33333333333333298</v>
      </c>
      <c r="AB13" s="17"/>
      <c r="AC13" s="17">
        <v>0.26392201874969901</v>
      </c>
      <c r="AD13" s="17">
        <v>0.323160166844978</v>
      </c>
      <c r="AE13" s="17">
        <v>0.16094426002602499</v>
      </c>
      <c r="AF13" s="17"/>
      <c r="AG13" s="17">
        <v>0.249679004752666</v>
      </c>
      <c r="AH13" s="17">
        <v>0.29963185538959503</v>
      </c>
      <c r="AI13" s="17">
        <v>0.41614126967797699</v>
      </c>
      <c r="AJ13" s="17">
        <v>0.38833271959647497</v>
      </c>
      <c r="AK13" s="17">
        <v>0.131245061307461</v>
      </c>
      <c r="AL13" s="17"/>
      <c r="AM13" s="17">
        <v>0.23767847168308701</v>
      </c>
      <c r="AN13" s="17">
        <v>0.306613082903193</v>
      </c>
      <c r="AO13" s="17">
        <v>0.29069079006360998</v>
      </c>
      <c r="AP13" s="17">
        <v>0.26803122103154298</v>
      </c>
      <c r="AQ13" s="17">
        <v>0.12646355757112701</v>
      </c>
      <c r="AR13" s="17"/>
      <c r="AS13" s="17">
        <v>0.26644996205677302</v>
      </c>
      <c r="AT13" s="17">
        <v>0.31089336035779003</v>
      </c>
      <c r="AU13" s="17">
        <v>0.25985953128237899</v>
      </c>
      <c r="AV13" s="17">
        <v>0.301410599355171</v>
      </c>
      <c r="AW13" s="17"/>
      <c r="AX13" s="17">
        <v>0.29782359517745499</v>
      </c>
      <c r="AY13" s="17"/>
      <c r="AZ13" s="17">
        <v>0.28569301832529398</v>
      </c>
      <c r="BA13" s="17">
        <v>0.29496326529601502</v>
      </c>
      <c r="BB13" s="17">
        <v>0.27548509689810202</v>
      </c>
      <c r="BC13" s="17"/>
      <c r="BD13" s="17">
        <v>0.252991537166806</v>
      </c>
      <c r="BE13" s="17">
        <v>0.30450038924773798</v>
      </c>
    </row>
    <row r="14" spans="2:57" ht="58" x14ac:dyDescent="0.35">
      <c r="B14" s="18" t="s">
        <v>556</v>
      </c>
      <c r="C14" s="17">
        <v>0.27109398457905198</v>
      </c>
      <c r="D14" s="17">
        <v>0.325512759021999</v>
      </c>
      <c r="E14" s="17">
        <v>0.24036462078637699</v>
      </c>
      <c r="F14" s="17"/>
      <c r="G14" s="17">
        <v>0.34575840765846</v>
      </c>
      <c r="H14" s="17">
        <v>0.32102568601305698</v>
      </c>
      <c r="I14" s="17">
        <v>0.28280351900761702</v>
      </c>
      <c r="J14" s="17">
        <v>0.19210510304227901</v>
      </c>
      <c r="K14" s="17">
        <v>0.23501349499322199</v>
      </c>
      <c r="L14" s="17">
        <v>0.16460493217382</v>
      </c>
      <c r="M14" s="17"/>
      <c r="N14" s="17">
        <v>0.26333168348562502</v>
      </c>
      <c r="O14" s="17">
        <v>0.25937731313475998</v>
      </c>
      <c r="P14" s="17">
        <v>0.249818674873863</v>
      </c>
      <c r="Q14" s="17">
        <v>0.36250022022719303</v>
      </c>
      <c r="R14" s="17"/>
      <c r="S14" s="17">
        <v>0.29166666666666702</v>
      </c>
      <c r="T14" s="17">
        <v>0.25714285714285701</v>
      </c>
      <c r="U14" s="17">
        <v>0.35294117647058798</v>
      </c>
      <c r="V14" s="17">
        <v>0.28571428571428598</v>
      </c>
      <c r="W14" s="17">
        <v>0.152542372881356</v>
      </c>
      <c r="X14" s="17">
        <v>0.291139240506329</v>
      </c>
      <c r="Y14" s="17">
        <v>0.32857142857142901</v>
      </c>
      <c r="Z14" s="17">
        <v>0.25581395348837199</v>
      </c>
      <c r="AA14" s="17">
        <v>0.211111111111111</v>
      </c>
      <c r="AB14" s="17"/>
      <c r="AC14" s="17">
        <v>0.233097198241668</v>
      </c>
      <c r="AD14" s="17">
        <v>0.27355959036731797</v>
      </c>
      <c r="AE14" s="17">
        <v>0.35668323663173002</v>
      </c>
      <c r="AF14" s="17"/>
      <c r="AG14" s="17">
        <v>0.25771806765883398</v>
      </c>
      <c r="AH14" s="17">
        <v>0.25336379622445399</v>
      </c>
      <c r="AI14" s="17">
        <v>0.30622668212422099</v>
      </c>
      <c r="AJ14" s="17">
        <v>0.408029390859032</v>
      </c>
      <c r="AK14" s="17">
        <v>0.34148718877492701</v>
      </c>
      <c r="AL14" s="17"/>
      <c r="AM14" s="17">
        <v>0.35435035217948302</v>
      </c>
      <c r="AN14" s="17">
        <v>0.20529728703846201</v>
      </c>
      <c r="AO14" s="17">
        <v>0.26963560288737298</v>
      </c>
      <c r="AP14" s="17">
        <v>0.31811597618224802</v>
      </c>
      <c r="AQ14" s="17">
        <v>0.133976304565255</v>
      </c>
      <c r="AR14" s="17"/>
      <c r="AS14" s="17">
        <v>0.24946762817916901</v>
      </c>
      <c r="AT14" s="17">
        <v>0.28694980055448499</v>
      </c>
      <c r="AU14" s="17">
        <v>0.20324982752793999</v>
      </c>
      <c r="AV14" s="17">
        <v>0.36741122167539703</v>
      </c>
      <c r="AW14" s="17"/>
      <c r="AX14" s="17">
        <v>0.27218079336272</v>
      </c>
      <c r="AY14" s="17"/>
      <c r="AZ14" s="17">
        <v>0.29765275847660999</v>
      </c>
      <c r="BA14" s="17">
        <v>0.30574020370393201</v>
      </c>
      <c r="BB14" s="17">
        <v>0.20523740860867301</v>
      </c>
      <c r="BC14" s="17"/>
      <c r="BD14" s="17">
        <v>0.26348329554873601</v>
      </c>
      <c r="BE14" s="17">
        <v>0.31898343842691701</v>
      </c>
    </row>
    <row r="15" spans="2:57" ht="29" x14ac:dyDescent="0.35">
      <c r="B15" s="18" t="s">
        <v>557</v>
      </c>
      <c r="C15" s="17">
        <v>0.24034317711320299</v>
      </c>
      <c r="D15" s="17">
        <v>0.265850704900299</v>
      </c>
      <c r="E15" s="17">
        <v>0.22424128575603999</v>
      </c>
      <c r="F15" s="17"/>
      <c r="G15" s="17">
        <v>0.33867191250187301</v>
      </c>
      <c r="H15" s="17">
        <v>0.27192661259905498</v>
      </c>
      <c r="I15" s="17">
        <v>0.26631053050020198</v>
      </c>
      <c r="J15" s="17">
        <v>0.17235091359772001</v>
      </c>
      <c r="K15" s="17">
        <v>0.17356405911592701</v>
      </c>
      <c r="L15" s="17">
        <v>0.15989873685745001</v>
      </c>
      <c r="M15" s="17"/>
      <c r="N15" s="17">
        <v>0.232569066156428</v>
      </c>
      <c r="O15" s="17">
        <v>0.238004555928155</v>
      </c>
      <c r="P15" s="17">
        <v>0.28884104102858998</v>
      </c>
      <c r="Q15" s="17">
        <v>0.205999044791813</v>
      </c>
      <c r="R15" s="17"/>
      <c r="S15" s="17">
        <v>0.233333333333333</v>
      </c>
      <c r="T15" s="17">
        <v>0.29523809523809502</v>
      </c>
      <c r="U15" s="17">
        <v>0.20588235294117599</v>
      </c>
      <c r="V15" s="17">
        <v>0.22222222222222199</v>
      </c>
      <c r="W15" s="17">
        <v>0.20338983050847501</v>
      </c>
      <c r="X15" s="17">
        <v>0.240506329113924</v>
      </c>
      <c r="Y15" s="17">
        <v>0.25714285714285701</v>
      </c>
      <c r="Z15" s="17">
        <v>0.30232558139534899</v>
      </c>
      <c r="AA15" s="17">
        <v>0.211111111111111</v>
      </c>
      <c r="AB15" s="17"/>
      <c r="AC15" s="17">
        <v>0.204074892042445</v>
      </c>
      <c r="AD15" s="17">
        <v>0.232445744900979</v>
      </c>
      <c r="AE15" s="17">
        <v>0.26717140373347498</v>
      </c>
      <c r="AF15" s="17"/>
      <c r="AG15" s="17">
        <v>0.254537396075663</v>
      </c>
      <c r="AH15" s="17">
        <v>0.24487810644221</v>
      </c>
      <c r="AI15" s="17">
        <v>0.26284547695344601</v>
      </c>
      <c r="AJ15" s="17">
        <v>0.20363788954449299</v>
      </c>
      <c r="AK15" s="17">
        <v>0.31103468560474101</v>
      </c>
      <c r="AL15" s="17"/>
      <c r="AM15" s="17">
        <v>0.26794055313834197</v>
      </c>
      <c r="AN15" s="17">
        <v>0.24988333469746499</v>
      </c>
      <c r="AO15" s="17">
        <v>0.23107859967483399</v>
      </c>
      <c r="AP15" s="17">
        <v>0.223392301754679</v>
      </c>
      <c r="AQ15" s="17">
        <v>0.358877957150886</v>
      </c>
      <c r="AR15" s="17"/>
      <c r="AS15" s="17">
        <v>0.30843649011374702</v>
      </c>
      <c r="AT15" s="17">
        <v>0.235623384493615</v>
      </c>
      <c r="AU15" s="17">
        <v>0.132641455060065</v>
      </c>
      <c r="AV15" s="17">
        <v>0.28550241795102999</v>
      </c>
      <c r="AW15" s="17"/>
      <c r="AX15" s="17">
        <v>0.237924639909316</v>
      </c>
      <c r="AY15" s="17"/>
      <c r="AZ15" s="17">
        <v>0.28764881293641098</v>
      </c>
      <c r="BA15" s="17">
        <v>0.26465454955575102</v>
      </c>
      <c r="BB15" s="17">
        <v>0.171240276366283</v>
      </c>
      <c r="BC15" s="17"/>
      <c r="BD15" s="17">
        <v>0.255186979987924</v>
      </c>
      <c r="BE15" s="17">
        <v>0.24980444084672199</v>
      </c>
    </row>
    <row r="16" spans="2:57" x14ac:dyDescent="0.35">
      <c r="B16" s="18" t="s">
        <v>81</v>
      </c>
      <c r="C16" s="17">
        <v>2.8812687503644401E-2</v>
      </c>
      <c r="D16" s="17">
        <v>3.4627921726270501E-2</v>
      </c>
      <c r="E16" s="17">
        <v>2.55281863711923E-2</v>
      </c>
      <c r="F16" s="17"/>
      <c r="G16" s="17">
        <v>3.9975590721762801E-2</v>
      </c>
      <c r="H16" s="17">
        <v>2.5190877350542599E-2</v>
      </c>
      <c r="I16" s="17">
        <v>3.1730080889312201E-2</v>
      </c>
      <c r="J16" s="17">
        <v>1.52836382156036E-2</v>
      </c>
      <c r="K16" s="17">
        <v>2.93193659088316E-2</v>
      </c>
      <c r="L16" s="17">
        <v>5.4295807484920001E-2</v>
      </c>
      <c r="M16" s="17"/>
      <c r="N16" s="17">
        <v>1.76233200541085E-2</v>
      </c>
      <c r="O16" s="17">
        <v>3.2658074527031497E-2</v>
      </c>
      <c r="P16" s="17">
        <v>1.84014391287463E-2</v>
      </c>
      <c r="Q16" s="17">
        <v>6.9639599389510407E-2</v>
      </c>
      <c r="R16" s="17"/>
      <c r="S16" s="17">
        <v>3.3333333333333298E-2</v>
      </c>
      <c r="T16" s="17">
        <v>2.8571428571428598E-2</v>
      </c>
      <c r="U16" s="17">
        <v>0</v>
      </c>
      <c r="V16" s="17">
        <v>0</v>
      </c>
      <c r="W16" s="17">
        <v>6.7796610169491497E-2</v>
      </c>
      <c r="X16" s="17">
        <v>3.7974683544303799E-2</v>
      </c>
      <c r="Y16" s="17">
        <v>1.4285714285714299E-2</v>
      </c>
      <c r="Z16" s="17">
        <v>6.9767441860465101E-2</v>
      </c>
      <c r="AA16" s="17">
        <v>3.3333333333333298E-2</v>
      </c>
      <c r="AB16" s="17"/>
      <c r="AC16" s="17">
        <v>4.0430224789193198E-2</v>
      </c>
      <c r="AD16" s="17">
        <v>2.1031225629285801E-2</v>
      </c>
      <c r="AE16" s="17">
        <v>3.4639407478213001E-2</v>
      </c>
      <c r="AF16" s="17"/>
      <c r="AG16" s="17">
        <v>2.1816593271485898E-2</v>
      </c>
      <c r="AH16" s="17">
        <v>3.2382377540522998E-2</v>
      </c>
      <c r="AI16" s="17">
        <v>2.0419477759361399E-2</v>
      </c>
      <c r="AJ16" s="17">
        <v>0.20363788954449299</v>
      </c>
      <c r="AK16" s="17">
        <v>0</v>
      </c>
      <c r="AL16" s="17"/>
      <c r="AM16" s="17">
        <v>0.11643382654125201</v>
      </c>
      <c r="AN16" s="17">
        <v>3.6219349225451399E-2</v>
      </c>
      <c r="AO16" s="17">
        <v>3.3569968684344503E-2</v>
      </c>
      <c r="AP16" s="17">
        <v>0</v>
      </c>
      <c r="AQ16" s="17">
        <v>0</v>
      </c>
      <c r="AR16" s="17"/>
      <c r="AS16" s="17">
        <v>3.6210601163984397E-2</v>
      </c>
      <c r="AT16" s="17">
        <v>2.3764156335398599E-2</v>
      </c>
      <c r="AU16" s="17">
        <v>3.6648207882881298E-2</v>
      </c>
      <c r="AV16" s="17">
        <v>1.6696336403808701E-2</v>
      </c>
      <c r="AW16" s="17"/>
      <c r="AX16" s="17">
        <v>2.2076168033428701E-2</v>
      </c>
      <c r="AY16" s="17"/>
      <c r="AZ16" s="17">
        <v>4.3301679394563398E-2</v>
      </c>
      <c r="BA16" s="17">
        <v>2.1966769144353401E-2</v>
      </c>
      <c r="BB16" s="17">
        <v>2.4266696357412802E-2</v>
      </c>
      <c r="BC16" s="17"/>
      <c r="BD16" s="17">
        <v>2.91670092448005E-2</v>
      </c>
      <c r="BE16" s="17">
        <v>1.8645324099399899E-2</v>
      </c>
    </row>
    <row r="17" spans="2:57" ht="58" x14ac:dyDescent="0.35">
      <c r="B17" s="18" t="s">
        <v>558</v>
      </c>
      <c r="C17" s="19">
        <v>2.0682334073805202E-2</v>
      </c>
      <c r="D17" s="19">
        <v>2.3582054038021501E-2</v>
      </c>
      <c r="E17" s="19">
        <v>1.90742368835995E-2</v>
      </c>
      <c r="F17" s="19"/>
      <c r="G17" s="19">
        <v>1.3030343172410599E-2</v>
      </c>
      <c r="H17" s="19">
        <v>3.27290908875306E-2</v>
      </c>
      <c r="I17" s="19">
        <v>1.60188911071047E-2</v>
      </c>
      <c r="J17" s="19">
        <v>1.7037171674499401E-2</v>
      </c>
      <c r="K17" s="19">
        <v>2.35054756807185E-2</v>
      </c>
      <c r="L17" s="19">
        <v>0</v>
      </c>
      <c r="M17" s="19"/>
      <c r="N17" s="19">
        <v>2.30987638025319E-2</v>
      </c>
      <c r="O17" s="19">
        <v>0</v>
      </c>
      <c r="P17" s="19">
        <v>4.0315297302048199E-2</v>
      </c>
      <c r="Q17" s="19">
        <v>3.32218372345073E-2</v>
      </c>
      <c r="R17" s="19"/>
      <c r="S17" s="19">
        <v>2.5000000000000001E-2</v>
      </c>
      <c r="T17" s="19">
        <v>9.5238095238095195E-3</v>
      </c>
      <c r="U17" s="19">
        <v>0</v>
      </c>
      <c r="V17" s="19">
        <v>4.7619047619047603E-2</v>
      </c>
      <c r="W17" s="19">
        <v>6.7796610169491497E-2</v>
      </c>
      <c r="X17" s="19">
        <v>1.26582278481013E-2</v>
      </c>
      <c r="Y17" s="19">
        <v>2.8571428571428598E-2</v>
      </c>
      <c r="Z17" s="19">
        <v>0</v>
      </c>
      <c r="AA17" s="19">
        <v>0</v>
      </c>
      <c r="AB17" s="19"/>
      <c r="AC17" s="19">
        <v>2.8012351625626201E-2</v>
      </c>
      <c r="AD17" s="19">
        <v>1.7007648941857301E-2</v>
      </c>
      <c r="AE17" s="19">
        <v>0</v>
      </c>
      <c r="AF17" s="19"/>
      <c r="AG17" s="19">
        <v>3.1919521135344901E-2</v>
      </c>
      <c r="AH17" s="19">
        <v>1.7421880579467801E-2</v>
      </c>
      <c r="AI17" s="19">
        <v>1.8317823908105501E-2</v>
      </c>
      <c r="AJ17" s="19">
        <v>0</v>
      </c>
      <c r="AK17" s="19">
        <v>0</v>
      </c>
      <c r="AL17" s="19"/>
      <c r="AM17" s="19">
        <v>0</v>
      </c>
      <c r="AN17" s="19">
        <v>3.6429741787040198E-2</v>
      </c>
      <c r="AO17" s="19">
        <v>2.2799426348195501E-2</v>
      </c>
      <c r="AP17" s="19">
        <v>5.5487853881546201E-3</v>
      </c>
      <c r="AQ17" s="19">
        <v>0.128072996142713</v>
      </c>
      <c r="AR17" s="19"/>
      <c r="AS17" s="19">
        <v>2.91974799996766E-2</v>
      </c>
      <c r="AT17" s="19">
        <v>7.3473122707502702E-3</v>
      </c>
      <c r="AU17" s="19">
        <v>2.7790104273012602E-2</v>
      </c>
      <c r="AV17" s="19">
        <v>2.6957018368826201E-2</v>
      </c>
      <c r="AW17" s="19"/>
      <c r="AX17" s="19">
        <v>2.2017397808431E-2</v>
      </c>
      <c r="AY17" s="19"/>
      <c r="AZ17" s="19">
        <v>3.3340323914599401E-2</v>
      </c>
      <c r="BA17" s="19">
        <v>1.1135663961147299E-2</v>
      </c>
      <c r="BB17" s="19">
        <v>1.5998897614211999E-2</v>
      </c>
      <c r="BC17" s="19"/>
      <c r="BD17" s="19">
        <v>2.39712167909308E-2</v>
      </c>
      <c r="BE17" s="19">
        <v>1.9797000841048001E-2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E24"/>
  <sheetViews>
    <sheetView showGridLines="0" topLeftCell="A15"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560</v>
      </c>
      <c r="C9" s="17">
        <v>0.31813210978003897</v>
      </c>
      <c r="D9" s="17">
        <v>0.31537026496721399</v>
      </c>
      <c r="E9" s="17">
        <v>0.316550300109322</v>
      </c>
      <c r="F9" s="17"/>
      <c r="G9" s="17">
        <v>0.35671631688587802</v>
      </c>
      <c r="H9" s="17">
        <v>0.31585618529179699</v>
      </c>
      <c r="I9" s="17">
        <v>0.285204805044737</v>
      </c>
      <c r="J9" s="17">
        <v>0.33446433077003201</v>
      </c>
      <c r="K9" s="17">
        <v>0.322428006247163</v>
      </c>
      <c r="L9" s="17">
        <v>0.35408628860021202</v>
      </c>
      <c r="M9" s="17"/>
      <c r="N9" s="17">
        <v>0.35139463267711901</v>
      </c>
      <c r="O9" s="17">
        <v>0.35264620771420702</v>
      </c>
      <c r="P9" s="17">
        <v>0.237369612411478</v>
      </c>
      <c r="Q9" s="17">
        <v>0.19747630298996399</v>
      </c>
      <c r="R9" s="17"/>
      <c r="S9" s="17">
        <v>0.27500000000000002</v>
      </c>
      <c r="T9" s="17">
        <v>0.36190476190476201</v>
      </c>
      <c r="U9" s="17">
        <v>0.20588235294117599</v>
      </c>
      <c r="V9" s="17">
        <v>0.34920634920634902</v>
      </c>
      <c r="W9" s="17">
        <v>0.27118644067796599</v>
      </c>
      <c r="X9" s="17">
        <v>0.392405063291139</v>
      </c>
      <c r="Y9" s="17">
        <v>0.3</v>
      </c>
      <c r="Z9" s="17">
        <v>0.39534883720930197</v>
      </c>
      <c r="AA9" s="17">
        <v>0.33333333333333298</v>
      </c>
      <c r="AB9" s="17"/>
      <c r="AC9" s="17">
        <v>0.32665846580553198</v>
      </c>
      <c r="AD9" s="17">
        <v>0.326988816493965</v>
      </c>
      <c r="AE9" s="17">
        <v>0.26717140373347498</v>
      </c>
      <c r="AF9" s="17"/>
      <c r="AG9" s="17">
        <v>0.31151294734293999</v>
      </c>
      <c r="AH9" s="17">
        <v>0.33276964580693702</v>
      </c>
      <c r="AI9" s="17">
        <v>0.38940261463262899</v>
      </c>
      <c r="AJ9" s="17">
        <v>0</v>
      </c>
      <c r="AK9" s="17">
        <v>0.33926936415417702</v>
      </c>
      <c r="AL9" s="17"/>
      <c r="AM9" s="17">
        <v>0.266110986604083</v>
      </c>
      <c r="AN9" s="17">
        <v>0.24358251010269</v>
      </c>
      <c r="AO9" s="17">
        <v>0.36201044092456802</v>
      </c>
      <c r="AP9" s="17">
        <v>0.34388433224904302</v>
      </c>
      <c r="AQ9" s="17">
        <v>0.218942755738609</v>
      </c>
      <c r="AR9" s="17"/>
      <c r="AS9" s="17">
        <v>0.322613243601376</v>
      </c>
      <c r="AT9" s="17">
        <v>0.29293066341186202</v>
      </c>
      <c r="AU9" s="17">
        <v>0.34093737370466398</v>
      </c>
      <c r="AV9" s="17">
        <v>0.33686218524858003</v>
      </c>
      <c r="AW9" s="17"/>
      <c r="AX9" s="17">
        <v>0.32682768487290897</v>
      </c>
      <c r="AY9" s="17"/>
      <c r="AZ9" s="17">
        <v>0.38222150606678301</v>
      </c>
      <c r="BA9" s="17">
        <v>0.28288002696347703</v>
      </c>
      <c r="BB9" s="17">
        <v>0.28385058222139797</v>
      </c>
      <c r="BC9" s="17"/>
      <c r="BD9" s="17">
        <v>0.31514112573456798</v>
      </c>
      <c r="BE9" s="17">
        <v>0.301661963979938</v>
      </c>
    </row>
    <row r="10" spans="2:57" ht="29" x14ac:dyDescent="0.35">
      <c r="B10" s="18" t="s">
        <v>561</v>
      </c>
      <c r="C10" s="17">
        <v>0.28347791271994799</v>
      </c>
      <c r="D10" s="17">
        <v>0.28180430924687599</v>
      </c>
      <c r="E10" s="17">
        <v>0.28332398500461597</v>
      </c>
      <c r="F10" s="17"/>
      <c r="G10" s="17">
        <v>0.36476107328492202</v>
      </c>
      <c r="H10" s="17">
        <v>0.24695360722244999</v>
      </c>
      <c r="I10" s="17">
        <v>0.28272565122499399</v>
      </c>
      <c r="J10" s="17">
        <v>0.220864744043031</v>
      </c>
      <c r="K10" s="17">
        <v>0.32857586886471402</v>
      </c>
      <c r="L10" s="17">
        <v>0.40453240919920502</v>
      </c>
      <c r="M10" s="17"/>
      <c r="N10" s="17">
        <v>0.25774987510571801</v>
      </c>
      <c r="O10" s="17">
        <v>0.32789635345608298</v>
      </c>
      <c r="P10" s="17">
        <v>0.297475356864358</v>
      </c>
      <c r="Q10" s="17">
        <v>0.30327012965621702</v>
      </c>
      <c r="R10" s="17"/>
      <c r="S10" s="17">
        <v>0.28333333333333299</v>
      </c>
      <c r="T10" s="17">
        <v>0.36190476190476201</v>
      </c>
      <c r="U10" s="17">
        <v>0.23529411764705899</v>
      </c>
      <c r="V10" s="17">
        <v>0.26984126984126999</v>
      </c>
      <c r="W10" s="17">
        <v>0.305084745762712</v>
      </c>
      <c r="X10" s="17">
        <v>0.329113924050633</v>
      </c>
      <c r="Y10" s="17">
        <v>0.25714285714285701</v>
      </c>
      <c r="Z10" s="17">
        <v>0.232558139534884</v>
      </c>
      <c r="AA10" s="17">
        <v>0.22222222222222199</v>
      </c>
      <c r="AB10" s="17"/>
      <c r="AC10" s="17">
        <v>0.29536135046554501</v>
      </c>
      <c r="AD10" s="17">
        <v>0.24568201275853099</v>
      </c>
      <c r="AE10" s="17">
        <v>0.39695099711449999</v>
      </c>
      <c r="AF10" s="17"/>
      <c r="AG10" s="17">
        <v>0.30618897161062902</v>
      </c>
      <c r="AH10" s="17">
        <v>0.267420339351162</v>
      </c>
      <c r="AI10" s="17">
        <v>0.160926572972758</v>
      </c>
      <c r="AJ10" s="17">
        <v>0.42283614938640601</v>
      </c>
      <c r="AK10" s="17">
        <v>0.35177069809054601</v>
      </c>
      <c r="AL10" s="17"/>
      <c r="AM10" s="17">
        <v>0.27268373137305302</v>
      </c>
      <c r="AN10" s="17">
        <v>0.30773445048347597</v>
      </c>
      <c r="AO10" s="17">
        <v>0.24625207316884701</v>
      </c>
      <c r="AP10" s="17">
        <v>0.30894224468060399</v>
      </c>
      <c r="AQ10" s="17">
        <v>0.26323831224028799</v>
      </c>
      <c r="AR10" s="17"/>
      <c r="AS10" s="17">
        <v>0.278384210772327</v>
      </c>
      <c r="AT10" s="17">
        <v>0.26347648679293001</v>
      </c>
      <c r="AU10" s="17">
        <v>0.33934920911106198</v>
      </c>
      <c r="AV10" s="17">
        <v>0.25998804644009599</v>
      </c>
      <c r="AW10" s="17"/>
      <c r="AX10" s="17">
        <v>0.27957049205922202</v>
      </c>
      <c r="AY10" s="17"/>
      <c r="AZ10" s="17">
        <v>0.32605670363536898</v>
      </c>
      <c r="BA10" s="17">
        <v>0.238666701481933</v>
      </c>
      <c r="BB10" s="17">
        <v>0.30052623048694999</v>
      </c>
      <c r="BC10" s="17"/>
      <c r="BD10" s="17">
        <v>0.33814963795176201</v>
      </c>
      <c r="BE10" s="17">
        <v>0.240538403182117</v>
      </c>
    </row>
    <row r="11" spans="2:57" ht="29" x14ac:dyDescent="0.35">
      <c r="B11" s="18" t="s">
        <v>562</v>
      </c>
      <c r="C11" s="17">
        <v>0.28257012963584999</v>
      </c>
      <c r="D11" s="17">
        <v>0.27409734359506499</v>
      </c>
      <c r="E11" s="17">
        <v>0.28665081749166299</v>
      </c>
      <c r="F11" s="17"/>
      <c r="G11" s="17">
        <v>0.200024087098291</v>
      </c>
      <c r="H11" s="17">
        <v>0.29215803039695898</v>
      </c>
      <c r="I11" s="17">
        <v>0.240726712568819</v>
      </c>
      <c r="J11" s="17">
        <v>0.33790109796694301</v>
      </c>
      <c r="K11" s="17">
        <v>0.34410604455877702</v>
      </c>
      <c r="L11" s="17">
        <v>0.25302904059577103</v>
      </c>
      <c r="M11" s="17"/>
      <c r="N11" s="17">
        <v>0.291924772333787</v>
      </c>
      <c r="O11" s="17">
        <v>0.28014398387672101</v>
      </c>
      <c r="P11" s="17">
        <v>0.33577432541218299</v>
      </c>
      <c r="Q11" s="17">
        <v>0.16616933713131801</v>
      </c>
      <c r="R11" s="17"/>
      <c r="S11" s="17">
        <v>0.266666666666667</v>
      </c>
      <c r="T11" s="17">
        <v>0.24761904761904799</v>
      </c>
      <c r="U11" s="17">
        <v>0.29411764705882398</v>
      </c>
      <c r="V11" s="17">
        <v>0.365079365079365</v>
      </c>
      <c r="W11" s="17">
        <v>0.305084745762712</v>
      </c>
      <c r="X11" s="17">
        <v>0.291139240506329</v>
      </c>
      <c r="Y11" s="17">
        <v>0.214285714285714</v>
      </c>
      <c r="Z11" s="17">
        <v>0.30232558139534899</v>
      </c>
      <c r="AA11" s="17">
        <v>0.28888888888888897</v>
      </c>
      <c r="AB11" s="17"/>
      <c r="AC11" s="17">
        <v>0.25929217740301702</v>
      </c>
      <c r="AD11" s="17">
        <v>0.30902518728754902</v>
      </c>
      <c r="AE11" s="17">
        <v>0.242168782086226</v>
      </c>
      <c r="AF11" s="17"/>
      <c r="AG11" s="17">
        <v>0.254790249701428</v>
      </c>
      <c r="AH11" s="17">
        <v>0.30195895915278897</v>
      </c>
      <c r="AI11" s="17">
        <v>0.39888421843521699</v>
      </c>
      <c r="AJ11" s="17">
        <v>0</v>
      </c>
      <c r="AK11" s="17">
        <v>0.24389675351618001</v>
      </c>
      <c r="AL11" s="17"/>
      <c r="AM11" s="17">
        <v>0.24221636266152399</v>
      </c>
      <c r="AN11" s="17">
        <v>0.26183040848141997</v>
      </c>
      <c r="AO11" s="17">
        <v>0.27915986949728899</v>
      </c>
      <c r="AP11" s="17">
        <v>0.32166586475252101</v>
      </c>
      <c r="AQ11" s="17">
        <v>0.272318470547595</v>
      </c>
      <c r="AR11" s="17"/>
      <c r="AS11" s="17">
        <v>0.26609266496395401</v>
      </c>
      <c r="AT11" s="17">
        <v>0.32213777208557898</v>
      </c>
      <c r="AU11" s="17">
        <v>0.27215287332777999</v>
      </c>
      <c r="AV11" s="17">
        <v>0.23366375567289599</v>
      </c>
      <c r="AW11" s="17"/>
      <c r="AX11" s="17">
        <v>0.27403443397682398</v>
      </c>
      <c r="AY11" s="17"/>
      <c r="AZ11" s="17">
        <v>0.28600709835553501</v>
      </c>
      <c r="BA11" s="17">
        <v>0.28710451101356599</v>
      </c>
      <c r="BB11" s="17">
        <v>0.27386952191583902</v>
      </c>
      <c r="BC11" s="17"/>
      <c r="BD11" s="17">
        <v>0.28553495695393799</v>
      </c>
      <c r="BE11" s="17">
        <v>0.28321713893407702</v>
      </c>
    </row>
    <row r="12" spans="2:57" ht="58" x14ac:dyDescent="0.35">
      <c r="B12" s="18" t="s">
        <v>563</v>
      </c>
      <c r="C12" s="17">
        <v>0.253989009920979</v>
      </c>
      <c r="D12" s="17">
        <v>0.27426385343298898</v>
      </c>
      <c r="E12" s="17">
        <v>0.241028653753139</v>
      </c>
      <c r="F12" s="17"/>
      <c r="G12" s="17">
        <v>0.246283026353424</v>
      </c>
      <c r="H12" s="17">
        <v>0.29459125511145401</v>
      </c>
      <c r="I12" s="17">
        <v>0.292727773733097</v>
      </c>
      <c r="J12" s="17">
        <v>0.22705312925506399</v>
      </c>
      <c r="K12" s="17">
        <v>0.154766420277615</v>
      </c>
      <c r="L12" s="17">
        <v>0.21790676740127901</v>
      </c>
      <c r="M12" s="17"/>
      <c r="N12" s="17">
        <v>0.252789392329414</v>
      </c>
      <c r="O12" s="17">
        <v>0.278534421534193</v>
      </c>
      <c r="P12" s="17">
        <v>0.175607063802176</v>
      </c>
      <c r="Q12" s="17">
        <v>0.30188289193934398</v>
      </c>
      <c r="R12" s="17"/>
      <c r="S12" s="17">
        <v>0.3</v>
      </c>
      <c r="T12" s="17">
        <v>0.238095238095238</v>
      </c>
      <c r="U12" s="17">
        <v>0.23529411764705899</v>
      </c>
      <c r="V12" s="17">
        <v>0.22222222222222199</v>
      </c>
      <c r="W12" s="17">
        <v>0.25423728813559299</v>
      </c>
      <c r="X12" s="17">
        <v>0.164556962025316</v>
      </c>
      <c r="Y12" s="17">
        <v>0.314285714285714</v>
      </c>
      <c r="Z12" s="17">
        <v>0.27906976744186002</v>
      </c>
      <c r="AA12" s="17">
        <v>0.27777777777777801</v>
      </c>
      <c r="AB12" s="17"/>
      <c r="AC12" s="17">
        <v>0.258716148701506</v>
      </c>
      <c r="AD12" s="17">
        <v>0.26098731642076201</v>
      </c>
      <c r="AE12" s="17">
        <v>0.233346424962556</v>
      </c>
      <c r="AF12" s="17"/>
      <c r="AG12" s="17">
        <v>0.22183845564594601</v>
      </c>
      <c r="AH12" s="17">
        <v>0.29509273524822499</v>
      </c>
      <c r="AI12" s="17">
        <v>0.20923397035060301</v>
      </c>
      <c r="AJ12" s="17">
        <v>0.60753097943838796</v>
      </c>
      <c r="AK12" s="17">
        <v>0.16956042554985701</v>
      </c>
      <c r="AL12" s="17"/>
      <c r="AM12" s="17">
        <v>0.220947689892037</v>
      </c>
      <c r="AN12" s="17">
        <v>0.23659303527744699</v>
      </c>
      <c r="AO12" s="17">
        <v>0.28665924064786102</v>
      </c>
      <c r="AP12" s="17">
        <v>0.20630826017248399</v>
      </c>
      <c r="AQ12" s="17">
        <v>0.381571703623032</v>
      </c>
      <c r="AR12" s="17"/>
      <c r="AS12" s="17">
        <v>0.25773791966092302</v>
      </c>
      <c r="AT12" s="17">
        <v>0.27177859089483503</v>
      </c>
      <c r="AU12" s="17">
        <v>0.17634430268541701</v>
      </c>
      <c r="AV12" s="17">
        <v>0.31570254682783</v>
      </c>
      <c r="AW12" s="17"/>
      <c r="AX12" s="17">
        <v>0.25765587725647499</v>
      </c>
      <c r="AY12" s="17"/>
      <c r="AZ12" s="17">
        <v>0.25122278777486301</v>
      </c>
      <c r="BA12" s="17">
        <v>0.34310335567517097</v>
      </c>
      <c r="BB12" s="17">
        <v>0.157134578847579</v>
      </c>
      <c r="BC12" s="17"/>
      <c r="BD12" s="17">
        <v>0.231121898865215</v>
      </c>
      <c r="BE12" s="17">
        <v>0.29585269182614898</v>
      </c>
    </row>
    <row r="13" spans="2:57" ht="58" x14ac:dyDescent="0.35">
      <c r="B13" s="18" t="s">
        <v>564</v>
      </c>
      <c r="C13" s="17">
        <v>0.23907660352820001</v>
      </c>
      <c r="D13" s="17">
        <v>0.25263045453028299</v>
      </c>
      <c r="E13" s="17">
        <v>0.23222961176836299</v>
      </c>
      <c r="F13" s="17"/>
      <c r="G13" s="17">
        <v>0.39245851822577099</v>
      </c>
      <c r="H13" s="17">
        <v>0.2215171444788</v>
      </c>
      <c r="I13" s="17">
        <v>0.28228897327896402</v>
      </c>
      <c r="J13" s="17">
        <v>0.16817639084653799</v>
      </c>
      <c r="K13" s="17">
        <v>0.19622537118206199</v>
      </c>
      <c r="L13" s="17">
        <v>0.17064354300794901</v>
      </c>
      <c r="M13" s="17"/>
      <c r="N13" s="17">
        <v>0.241304672716533</v>
      </c>
      <c r="O13" s="17">
        <v>0.23249650373250899</v>
      </c>
      <c r="P13" s="17">
        <v>0.21558105022851701</v>
      </c>
      <c r="Q13" s="17">
        <v>0.26379992987950801</v>
      </c>
      <c r="R13" s="17"/>
      <c r="S13" s="17">
        <v>0.21666666666666701</v>
      </c>
      <c r="T13" s="17">
        <v>0.25714285714285701</v>
      </c>
      <c r="U13" s="17">
        <v>0.26470588235294101</v>
      </c>
      <c r="V13" s="17">
        <v>0.238095238095238</v>
      </c>
      <c r="W13" s="17">
        <v>0.25423728813559299</v>
      </c>
      <c r="X13" s="17">
        <v>0.215189873417722</v>
      </c>
      <c r="Y13" s="17">
        <v>0.25714285714285701</v>
      </c>
      <c r="Z13" s="17">
        <v>0.232558139534884</v>
      </c>
      <c r="AA13" s="17">
        <v>0.22222222222222199</v>
      </c>
      <c r="AB13" s="17"/>
      <c r="AC13" s="17">
        <v>0.25510191320211401</v>
      </c>
      <c r="AD13" s="17">
        <v>0.23654717617453699</v>
      </c>
      <c r="AE13" s="17">
        <v>0.15315680563447601</v>
      </c>
      <c r="AF13" s="17"/>
      <c r="AG13" s="17">
        <v>0.25536557931871601</v>
      </c>
      <c r="AH13" s="17">
        <v>0.24130850745613899</v>
      </c>
      <c r="AI13" s="17">
        <v>0.260418158546107</v>
      </c>
      <c r="AJ13" s="17">
        <v>0.21919825984191299</v>
      </c>
      <c r="AK13" s="17">
        <v>0.17209565959761</v>
      </c>
      <c r="AL13" s="17"/>
      <c r="AM13" s="17">
        <v>0.28465217991354402</v>
      </c>
      <c r="AN13" s="17">
        <v>0.25511725590881301</v>
      </c>
      <c r="AO13" s="17">
        <v>0.16647220235708801</v>
      </c>
      <c r="AP13" s="17">
        <v>0.282494572153767</v>
      </c>
      <c r="AQ13" s="17">
        <v>0.33497675719620301</v>
      </c>
      <c r="AR13" s="17"/>
      <c r="AS13" s="17">
        <v>0.26144624422518498</v>
      </c>
      <c r="AT13" s="17">
        <v>0.25115445724215801</v>
      </c>
      <c r="AU13" s="17">
        <v>0.16131841085218601</v>
      </c>
      <c r="AV13" s="17">
        <v>0.28200935987665599</v>
      </c>
      <c r="AW13" s="17"/>
      <c r="AX13" s="17">
        <v>0.248808843904267</v>
      </c>
      <c r="AY13" s="17"/>
      <c r="AZ13" s="17">
        <v>0.22303800037639199</v>
      </c>
      <c r="BA13" s="17">
        <v>0.29284143263114298</v>
      </c>
      <c r="BB13" s="17">
        <v>0.193838303566263</v>
      </c>
      <c r="BC13" s="17"/>
      <c r="BD13" s="17">
        <v>0.235527710430253</v>
      </c>
      <c r="BE13" s="17">
        <v>0.26622349543875501</v>
      </c>
    </row>
    <row r="14" spans="2:57" ht="72.5" x14ac:dyDescent="0.35">
      <c r="B14" s="18" t="s">
        <v>565</v>
      </c>
      <c r="C14" s="17">
        <v>0.208732081349877</v>
      </c>
      <c r="D14" s="17">
        <v>0.238474843579425</v>
      </c>
      <c r="E14" s="17">
        <v>0.19222161416681299</v>
      </c>
      <c r="F14" s="17"/>
      <c r="G14" s="17">
        <v>0.32018268934175997</v>
      </c>
      <c r="H14" s="17">
        <v>0.27899125094596899</v>
      </c>
      <c r="I14" s="17">
        <v>0.15933862274313601</v>
      </c>
      <c r="J14" s="17">
        <v>0.16815019150097699</v>
      </c>
      <c r="K14" s="17">
        <v>0.149172095003131</v>
      </c>
      <c r="L14" s="17">
        <v>0.16470484825553999</v>
      </c>
      <c r="M14" s="17"/>
      <c r="N14" s="17">
        <v>0.16035017974569299</v>
      </c>
      <c r="O14" s="17">
        <v>0.26122270310914902</v>
      </c>
      <c r="P14" s="17">
        <v>0.28531777066156799</v>
      </c>
      <c r="Q14" s="17">
        <v>0.19628592295637401</v>
      </c>
      <c r="R14" s="17"/>
      <c r="S14" s="17">
        <v>0.21666666666666701</v>
      </c>
      <c r="T14" s="17">
        <v>0.20952380952381</v>
      </c>
      <c r="U14" s="17">
        <v>0.29411764705882398</v>
      </c>
      <c r="V14" s="17">
        <v>0.26984126984126999</v>
      </c>
      <c r="W14" s="17">
        <v>8.4745762711864403E-2</v>
      </c>
      <c r="X14" s="17">
        <v>0.215189873417722</v>
      </c>
      <c r="Y14" s="17">
        <v>0.185714285714286</v>
      </c>
      <c r="Z14" s="17">
        <v>0.25581395348837199</v>
      </c>
      <c r="AA14" s="17">
        <v>0.155555555555556</v>
      </c>
      <c r="AB14" s="17"/>
      <c r="AC14" s="17">
        <v>0.20583442959648701</v>
      </c>
      <c r="AD14" s="17">
        <v>0.21154470037811399</v>
      </c>
      <c r="AE14" s="17">
        <v>0.18019365072812699</v>
      </c>
      <c r="AF14" s="17"/>
      <c r="AG14" s="17">
        <v>0.23779105504308601</v>
      </c>
      <c r="AH14" s="17">
        <v>0.166357934942582</v>
      </c>
      <c r="AI14" s="17">
        <v>0.26818626804040602</v>
      </c>
      <c r="AJ14" s="17">
        <v>0</v>
      </c>
      <c r="AK14" s="17">
        <v>0.15960138803854401</v>
      </c>
      <c r="AL14" s="17"/>
      <c r="AM14" s="17">
        <v>0.123033987829181</v>
      </c>
      <c r="AN14" s="17">
        <v>0.235699523819695</v>
      </c>
      <c r="AO14" s="17">
        <v>0.20926576725905199</v>
      </c>
      <c r="AP14" s="17">
        <v>0.213469590594631</v>
      </c>
      <c r="AQ14" s="17">
        <v>0.170188062327922</v>
      </c>
      <c r="AR14" s="17"/>
      <c r="AS14" s="17">
        <v>0.19363267123825201</v>
      </c>
      <c r="AT14" s="17">
        <v>0.26160346319758399</v>
      </c>
      <c r="AU14" s="17">
        <v>0.14324942188880199</v>
      </c>
      <c r="AV14" s="17">
        <v>0.20420940558568501</v>
      </c>
      <c r="AW14" s="17"/>
      <c r="AX14" s="17">
        <v>0.20583395391863399</v>
      </c>
      <c r="AY14" s="17"/>
      <c r="AZ14" s="17">
        <v>0.24561112866911999</v>
      </c>
      <c r="BA14" s="17">
        <v>0.214779375293079</v>
      </c>
      <c r="BB14" s="17">
        <v>0.163185175049753</v>
      </c>
      <c r="BC14" s="17"/>
      <c r="BD14" s="17">
        <v>0.18681399746908001</v>
      </c>
      <c r="BE14" s="17">
        <v>0.25806783511815701</v>
      </c>
    </row>
    <row r="15" spans="2:57" ht="29" x14ac:dyDescent="0.35">
      <c r="B15" s="18" t="s">
        <v>566</v>
      </c>
      <c r="C15" s="17">
        <v>0.20518083128468001</v>
      </c>
      <c r="D15" s="17">
        <v>0.20950595945390299</v>
      </c>
      <c r="E15" s="17">
        <v>0.20360193431750301</v>
      </c>
      <c r="F15" s="17"/>
      <c r="G15" s="17">
        <v>0.33707756031789599</v>
      </c>
      <c r="H15" s="17">
        <v>0.29274970806997203</v>
      </c>
      <c r="I15" s="17">
        <v>0.19363892968494101</v>
      </c>
      <c r="J15" s="17">
        <v>6.0126840452594199E-2</v>
      </c>
      <c r="K15" s="17">
        <v>0.161085533019177</v>
      </c>
      <c r="L15" s="17">
        <v>0.14334665037784</v>
      </c>
      <c r="M15" s="17"/>
      <c r="N15" s="17">
        <v>0.18008072541671899</v>
      </c>
      <c r="O15" s="17">
        <v>0.19516259178386799</v>
      </c>
      <c r="P15" s="17">
        <v>0.32663348434782002</v>
      </c>
      <c r="Q15" s="17">
        <v>0.18416048108935201</v>
      </c>
      <c r="R15" s="17"/>
      <c r="S15" s="17">
        <v>0.25</v>
      </c>
      <c r="T15" s="17">
        <v>0.21904761904761899</v>
      </c>
      <c r="U15" s="17">
        <v>0.26470588235294101</v>
      </c>
      <c r="V15" s="17">
        <v>0.17460317460317501</v>
      </c>
      <c r="W15" s="17">
        <v>0.186440677966102</v>
      </c>
      <c r="X15" s="17">
        <v>0.215189873417722</v>
      </c>
      <c r="Y15" s="17">
        <v>0.17142857142857101</v>
      </c>
      <c r="Z15" s="17">
        <v>0.13953488372093001</v>
      </c>
      <c r="AA15" s="17">
        <v>0.16666666666666699</v>
      </c>
      <c r="AB15" s="17"/>
      <c r="AC15" s="17">
        <v>0.170136328903149</v>
      </c>
      <c r="AD15" s="17">
        <v>0.223071367304322</v>
      </c>
      <c r="AE15" s="17">
        <v>0.15699054181427</v>
      </c>
      <c r="AF15" s="17"/>
      <c r="AG15" s="17">
        <v>0.19806070421734501</v>
      </c>
      <c r="AH15" s="17">
        <v>0.218386342614205</v>
      </c>
      <c r="AI15" s="17">
        <v>0.169056238796715</v>
      </c>
      <c r="AJ15" s="17">
        <v>0.38833271959647497</v>
      </c>
      <c r="AK15" s="17">
        <v>0.101264578907242</v>
      </c>
      <c r="AL15" s="17"/>
      <c r="AM15" s="17">
        <v>0.25782313462999301</v>
      </c>
      <c r="AN15" s="17">
        <v>0.24785245503825701</v>
      </c>
      <c r="AO15" s="17">
        <v>0.18698178607357999</v>
      </c>
      <c r="AP15" s="17">
        <v>0.21086980371564301</v>
      </c>
      <c r="AQ15" s="17">
        <v>0.21314140318991701</v>
      </c>
      <c r="AR15" s="17"/>
      <c r="AS15" s="17">
        <v>0.22031087241602201</v>
      </c>
      <c r="AT15" s="17">
        <v>0.23461225591080201</v>
      </c>
      <c r="AU15" s="17">
        <v>0.17361527358090101</v>
      </c>
      <c r="AV15" s="17">
        <v>0.155011505915578</v>
      </c>
      <c r="AW15" s="17"/>
      <c r="AX15" s="17">
        <v>0.20028470127325801</v>
      </c>
      <c r="AY15" s="17"/>
      <c r="AZ15" s="17">
        <v>0.26455077680395001</v>
      </c>
      <c r="BA15" s="17">
        <v>0.21774620072259401</v>
      </c>
      <c r="BB15" s="17">
        <v>0.14120894735378201</v>
      </c>
      <c r="BC15" s="17"/>
      <c r="BD15" s="17">
        <v>0.232649773865402</v>
      </c>
      <c r="BE15" s="17">
        <v>0.20435831357468001</v>
      </c>
    </row>
    <row r="16" spans="2:57" ht="43.5" x14ac:dyDescent="0.35">
      <c r="B16" s="18" t="s">
        <v>567</v>
      </c>
      <c r="C16" s="17">
        <v>0.140521675227126</v>
      </c>
      <c r="D16" s="17">
        <v>0.16837210563875299</v>
      </c>
      <c r="E16" s="17">
        <v>0.124803382276753</v>
      </c>
      <c r="F16" s="17"/>
      <c r="G16" s="17">
        <v>0.168937139375163</v>
      </c>
      <c r="H16" s="17">
        <v>0.22031809028080901</v>
      </c>
      <c r="I16" s="17">
        <v>0.166311303647345</v>
      </c>
      <c r="J16" s="17">
        <v>5.6046742747562502E-2</v>
      </c>
      <c r="K16" s="17">
        <v>7.2554499794804495E-2</v>
      </c>
      <c r="L16" s="17">
        <v>0</v>
      </c>
      <c r="M16" s="17"/>
      <c r="N16" s="17">
        <v>0.126153852744222</v>
      </c>
      <c r="O16" s="17">
        <v>0.101547439516703</v>
      </c>
      <c r="P16" s="17">
        <v>0.216438535269423</v>
      </c>
      <c r="Q16" s="17">
        <v>0.212432439286623</v>
      </c>
      <c r="R16" s="17"/>
      <c r="S16" s="17">
        <v>0.20833333333333301</v>
      </c>
      <c r="T16" s="17">
        <v>0.114285714285714</v>
      </c>
      <c r="U16" s="17">
        <v>8.8235294117647106E-2</v>
      </c>
      <c r="V16" s="17">
        <v>0.19047619047618999</v>
      </c>
      <c r="W16" s="17">
        <v>8.4745762711864403E-2</v>
      </c>
      <c r="X16" s="17">
        <v>0.189873417721519</v>
      </c>
      <c r="Y16" s="17">
        <v>0.17142857142857101</v>
      </c>
      <c r="Z16" s="17">
        <v>0.162790697674419</v>
      </c>
      <c r="AA16" s="17">
        <v>5.5555555555555601E-2</v>
      </c>
      <c r="AB16" s="17"/>
      <c r="AC16" s="17">
        <v>0.11586307699628</v>
      </c>
      <c r="AD16" s="17">
        <v>0.125576030741542</v>
      </c>
      <c r="AE16" s="17">
        <v>0.300416767004061</v>
      </c>
      <c r="AF16" s="17"/>
      <c r="AG16" s="17">
        <v>0.116930307049132</v>
      </c>
      <c r="AH16" s="17">
        <v>0.15747276425543699</v>
      </c>
      <c r="AI16" s="17">
        <v>0.11952360198013701</v>
      </c>
      <c r="AJ16" s="17">
        <v>0.18469483005198201</v>
      </c>
      <c r="AK16" s="17">
        <v>0.17018095937428701</v>
      </c>
      <c r="AL16" s="17"/>
      <c r="AM16" s="17">
        <v>0.18720117559185501</v>
      </c>
      <c r="AN16" s="17">
        <v>0.147065802871334</v>
      </c>
      <c r="AO16" s="17">
        <v>0.10327362738936099</v>
      </c>
      <c r="AP16" s="17">
        <v>0.16242402753080001</v>
      </c>
      <c r="AQ16" s="17">
        <v>0.1207298563976</v>
      </c>
      <c r="AR16" s="17"/>
      <c r="AS16" s="17">
        <v>0.10833858821202</v>
      </c>
      <c r="AT16" s="17">
        <v>0.16659687198352</v>
      </c>
      <c r="AU16" s="17">
        <v>0.106472022811528</v>
      </c>
      <c r="AV16" s="17">
        <v>0.18360123056834499</v>
      </c>
      <c r="AW16" s="17"/>
      <c r="AX16" s="17">
        <v>0.143525418417355</v>
      </c>
      <c r="AY16" s="17"/>
      <c r="AZ16" s="17">
        <v>0.16340509051655699</v>
      </c>
      <c r="BA16" s="17">
        <v>0.17710919190142599</v>
      </c>
      <c r="BB16" s="17">
        <v>7.9986267247464299E-2</v>
      </c>
      <c r="BC16" s="17"/>
      <c r="BD16" s="17">
        <v>0.132508603061185</v>
      </c>
      <c r="BE16" s="17">
        <v>0.16512172376828499</v>
      </c>
    </row>
    <row r="17" spans="2:57" ht="58" x14ac:dyDescent="0.35">
      <c r="B17" s="18" t="s">
        <v>568</v>
      </c>
      <c r="C17" s="17">
        <v>9.3935317789014303E-2</v>
      </c>
      <c r="D17" s="17">
        <v>8.6950240138777501E-2</v>
      </c>
      <c r="E17" s="17">
        <v>9.8484958672659995E-2</v>
      </c>
      <c r="F17" s="17"/>
      <c r="G17" s="17">
        <v>0</v>
      </c>
      <c r="H17" s="17">
        <v>5.6101696291754002E-2</v>
      </c>
      <c r="I17" s="17">
        <v>9.60498774287772E-2</v>
      </c>
      <c r="J17" s="17">
        <v>0.17334631757000901</v>
      </c>
      <c r="K17" s="17">
        <v>0.10503187599578399</v>
      </c>
      <c r="L17" s="17">
        <v>0.17134652023935401</v>
      </c>
      <c r="M17" s="17"/>
      <c r="N17" s="17">
        <v>0.120182393286622</v>
      </c>
      <c r="O17" s="17">
        <v>7.1352659323240794E-2</v>
      </c>
      <c r="P17" s="17">
        <v>7.05280918786233E-2</v>
      </c>
      <c r="Q17" s="17">
        <v>5.5534409873370501E-2</v>
      </c>
      <c r="R17" s="17"/>
      <c r="S17" s="17">
        <v>4.1666666666666699E-2</v>
      </c>
      <c r="T17" s="17">
        <v>6.6666666666666693E-2</v>
      </c>
      <c r="U17" s="17">
        <v>0.14705882352941199</v>
      </c>
      <c r="V17" s="17">
        <v>7.9365079365079402E-2</v>
      </c>
      <c r="W17" s="17">
        <v>0.11864406779661001</v>
      </c>
      <c r="X17" s="17">
        <v>0.10126582278481</v>
      </c>
      <c r="Y17" s="17">
        <v>0.128571428571429</v>
      </c>
      <c r="Z17" s="17">
        <v>6.9767441860465101E-2</v>
      </c>
      <c r="AA17" s="17">
        <v>0.122222222222222</v>
      </c>
      <c r="AB17" s="17"/>
      <c r="AC17" s="17">
        <v>8.6243541881215802E-2</v>
      </c>
      <c r="AD17" s="17">
        <v>0.111276353254656</v>
      </c>
      <c r="AE17" s="17">
        <v>6.7618721760582701E-2</v>
      </c>
      <c r="AF17" s="17"/>
      <c r="AG17" s="17">
        <v>0.107635443896552</v>
      </c>
      <c r="AH17" s="17">
        <v>8.4999593104875606E-2</v>
      </c>
      <c r="AI17" s="17">
        <v>4.0045717660903001E-2</v>
      </c>
      <c r="AJ17" s="17">
        <v>0.18883113101711901</v>
      </c>
      <c r="AK17" s="17">
        <v>0.105756325086035</v>
      </c>
      <c r="AL17" s="17"/>
      <c r="AM17" s="17">
        <v>8.5206794635523594E-2</v>
      </c>
      <c r="AN17" s="17">
        <v>9.23646618981009E-2</v>
      </c>
      <c r="AO17" s="17">
        <v>0.10530162504445099</v>
      </c>
      <c r="AP17" s="17">
        <v>9.4444511907175399E-2</v>
      </c>
      <c r="AQ17" s="17">
        <v>8.5957929957503995E-2</v>
      </c>
      <c r="AR17" s="17"/>
      <c r="AS17" s="17">
        <v>5.7091859354260997E-2</v>
      </c>
      <c r="AT17" s="17">
        <v>0.12042676596473</v>
      </c>
      <c r="AU17" s="17">
        <v>0.114705200259965</v>
      </c>
      <c r="AV17" s="17">
        <v>6.6710035678970103E-2</v>
      </c>
      <c r="AW17" s="17"/>
      <c r="AX17" s="17">
        <v>9.6344397356152106E-2</v>
      </c>
      <c r="AY17" s="17"/>
      <c r="AZ17" s="17">
        <v>4.13453069094398E-2</v>
      </c>
      <c r="BA17" s="17">
        <v>8.1371194759108298E-2</v>
      </c>
      <c r="BB17" s="17">
        <v>0.170620383819795</v>
      </c>
      <c r="BC17" s="17"/>
      <c r="BD17" s="17">
        <v>7.9960307899892905E-2</v>
      </c>
      <c r="BE17" s="17">
        <v>9.6401025648236993E-2</v>
      </c>
    </row>
    <row r="18" spans="2:57" x14ac:dyDescent="0.35">
      <c r="B18" s="18" t="s">
        <v>81</v>
      </c>
      <c r="C18" s="17">
        <v>4.9036209231954099E-2</v>
      </c>
      <c r="D18" s="17">
        <v>3.5311896809855498E-2</v>
      </c>
      <c r="E18" s="17">
        <v>5.7338125106831297E-2</v>
      </c>
      <c r="F18" s="17"/>
      <c r="G18" s="17">
        <v>2.8786745063878901E-2</v>
      </c>
      <c r="H18" s="17">
        <v>1.9889907158131999E-2</v>
      </c>
      <c r="I18" s="17">
        <v>6.6530930243304601E-2</v>
      </c>
      <c r="J18" s="17">
        <v>5.97019786526913E-2</v>
      </c>
      <c r="K18" s="17">
        <v>6.2132260577882098E-2</v>
      </c>
      <c r="L18" s="17">
        <v>8.3357762345247305E-2</v>
      </c>
      <c r="M18" s="17"/>
      <c r="N18" s="17">
        <v>4.1009114364549001E-2</v>
      </c>
      <c r="O18" s="17">
        <v>2.9964936014635301E-2</v>
      </c>
      <c r="P18" s="17">
        <v>4.01281904800843E-2</v>
      </c>
      <c r="Q18" s="17">
        <v>0.131187069940955</v>
      </c>
      <c r="R18" s="17"/>
      <c r="S18" s="17">
        <v>4.1666666666666699E-2</v>
      </c>
      <c r="T18" s="17">
        <v>5.7142857142857099E-2</v>
      </c>
      <c r="U18" s="17">
        <v>2.9411764705882401E-2</v>
      </c>
      <c r="V18" s="17">
        <v>4.7619047619047603E-2</v>
      </c>
      <c r="W18" s="17">
        <v>6.7796610169491497E-2</v>
      </c>
      <c r="X18" s="17">
        <v>3.7974683544303799E-2</v>
      </c>
      <c r="Y18" s="17">
        <v>4.2857142857142899E-2</v>
      </c>
      <c r="Z18" s="17">
        <v>4.6511627906976702E-2</v>
      </c>
      <c r="AA18" s="17">
        <v>6.6666666666666693E-2</v>
      </c>
      <c r="AB18" s="17"/>
      <c r="AC18" s="17">
        <v>6.8677618103001395E-2</v>
      </c>
      <c r="AD18" s="17">
        <v>3.8502818142070801E-2</v>
      </c>
      <c r="AE18" s="17">
        <v>5.5115691375830098E-2</v>
      </c>
      <c r="AF18" s="17"/>
      <c r="AG18" s="17">
        <v>3.5379840670217599E-2</v>
      </c>
      <c r="AH18" s="17">
        <v>4.3832512591186201E-2</v>
      </c>
      <c r="AI18" s="17">
        <v>4.0045717660903001E-2</v>
      </c>
      <c r="AJ18" s="17">
        <v>0.20363788954449299</v>
      </c>
      <c r="AK18" s="17">
        <v>0.117597347388715</v>
      </c>
      <c r="AL18" s="17"/>
      <c r="AM18" s="17">
        <v>8.3480727880058905E-2</v>
      </c>
      <c r="AN18" s="17">
        <v>9.0470522242312695E-2</v>
      </c>
      <c r="AO18" s="17">
        <v>4.93273660687071E-2</v>
      </c>
      <c r="AP18" s="17">
        <v>1.6904317209729E-2</v>
      </c>
      <c r="AQ18" s="17">
        <v>0</v>
      </c>
      <c r="AR18" s="17"/>
      <c r="AS18" s="17">
        <v>8.7655354776996194E-2</v>
      </c>
      <c r="AT18" s="17">
        <v>1.5373312235263401E-2</v>
      </c>
      <c r="AU18" s="17">
        <v>6.5032330301046298E-2</v>
      </c>
      <c r="AV18" s="17">
        <v>3.7974467521233103E-2</v>
      </c>
      <c r="AW18" s="17"/>
      <c r="AX18" s="17">
        <v>4.7316621459892703E-2</v>
      </c>
      <c r="AY18" s="17"/>
      <c r="AZ18" s="17">
        <v>4.9864300774145998E-2</v>
      </c>
      <c r="BA18" s="17">
        <v>3.8387910762095301E-2</v>
      </c>
      <c r="BB18" s="17">
        <v>4.4786321277555101E-2</v>
      </c>
      <c r="BC18" s="17"/>
      <c r="BD18" s="17">
        <v>4.3881460165295302E-2</v>
      </c>
      <c r="BE18" s="17">
        <v>2.85889290704005E-2</v>
      </c>
    </row>
    <row r="19" spans="2:57" x14ac:dyDescent="0.35">
      <c r="B19" s="18" t="s">
        <v>82</v>
      </c>
      <c r="C19" s="19">
        <v>8.7975390069108903E-3</v>
      </c>
      <c r="D19" s="19">
        <v>3.9465446209307501E-3</v>
      </c>
      <c r="E19" s="19">
        <v>1.1691803868409701E-2</v>
      </c>
      <c r="F19" s="19"/>
      <c r="G19" s="19">
        <v>0</v>
      </c>
      <c r="H19" s="19">
        <v>4.75537326032624E-3</v>
      </c>
      <c r="I19" s="19">
        <v>1.16022600074257E-2</v>
      </c>
      <c r="J19" s="19">
        <v>0</v>
      </c>
      <c r="K19" s="19">
        <v>3.1874722562780997E-2</v>
      </c>
      <c r="L19" s="19">
        <v>0</v>
      </c>
      <c r="M19" s="19"/>
      <c r="N19" s="19">
        <v>8.8432631625284894E-3</v>
      </c>
      <c r="O19" s="19">
        <v>5.2857292592100704E-3</v>
      </c>
      <c r="P19" s="19">
        <v>2.0997308972137099E-2</v>
      </c>
      <c r="Q19" s="19">
        <v>0</v>
      </c>
      <c r="R19" s="19"/>
      <c r="S19" s="19">
        <v>8.3333333333333297E-3</v>
      </c>
      <c r="T19" s="19">
        <v>0</v>
      </c>
      <c r="U19" s="19">
        <v>5.8823529411764698E-2</v>
      </c>
      <c r="V19" s="19">
        <v>0</v>
      </c>
      <c r="W19" s="19">
        <v>1.6949152542372899E-2</v>
      </c>
      <c r="X19" s="19">
        <v>0</v>
      </c>
      <c r="Y19" s="19">
        <v>0</v>
      </c>
      <c r="Z19" s="19">
        <v>0</v>
      </c>
      <c r="AA19" s="19">
        <v>0</v>
      </c>
      <c r="AB19" s="19"/>
      <c r="AC19" s="19">
        <v>1.8402819897374498E-2</v>
      </c>
      <c r="AD19" s="19">
        <v>5.8117610771669399E-3</v>
      </c>
      <c r="AE19" s="19">
        <v>0</v>
      </c>
      <c r="AF19" s="19"/>
      <c r="AG19" s="19">
        <v>4.4816449887599601E-3</v>
      </c>
      <c r="AH19" s="19">
        <v>7.2498342531837102E-3</v>
      </c>
      <c r="AI19" s="19">
        <v>4.2271901326397299E-2</v>
      </c>
      <c r="AJ19" s="19">
        <v>0</v>
      </c>
      <c r="AK19" s="19">
        <v>0</v>
      </c>
      <c r="AL19" s="19"/>
      <c r="AM19" s="19">
        <v>0</v>
      </c>
      <c r="AN19" s="19">
        <v>2.4793119192516099E-2</v>
      </c>
      <c r="AO19" s="19">
        <v>1.1842619459599701E-2</v>
      </c>
      <c r="AP19" s="19">
        <v>0</v>
      </c>
      <c r="AQ19" s="19">
        <v>0</v>
      </c>
      <c r="AR19" s="19"/>
      <c r="AS19" s="19">
        <v>4.8861670928724904E-3</v>
      </c>
      <c r="AT19" s="19">
        <v>4.0497964577970698E-3</v>
      </c>
      <c r="AU19" s="19">
        <v>2.76552505157894E-2</v>
      </c>
      <c r="AV19" s="19">
        <v>0</v>
      </c>
      <c r="AW19" s="19"/>
      <c r="AX19" s="19">
        <v>7.2826045773594899E-3</v>
      </c>
      <c r="AY19" s="19"/>
      <c r="AZ19" s="19">
        <v>4.2296372227363498E-3</v>
      </c>
      <c r="BA19" s="19">
        <v>0</v>
      </c>
      <c r="BB19" s="19">
        <v>2.5195683979519101E-2</v>
      </c>
      <c r="BC19" s="19"/>
      <c r="BD19" s="19">
        <v>0</v>
      </c>
      <c r="BE19" s="19">
        <v>3.2168905811588398E-3</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2:BE19"/>
  <sheetViews>
    <sheetView showGridLines="0" topLeftCell="A6" workbookViewId="0">
      <pane xSplit="2" topLeftCell="C1" activePane="topRight" state="frozen"/>
      <selection pane="topRight" activeCell="A12" sqref="A12:A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1:57" ht="40" customHeight="1" x14ac:dyDescent="0.35">
      <c r="D2" s="32" t="s">
        <v>575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1: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1: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1: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1: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1:57" x14ac:dyDescent="0.35">
      <c r="B9" s="18" t="s">
        <v>570</v>
      </c>
      <c r="C9" s="17">
        <v>0.30115194157934899</v>
      </c>
      <c r="D9" s="17">
        <v>0.327967037045367</v>
      </c>
      <c r="E9" s="17">
        <v>0.28432673514773399</v>
      </c>
      <c r="F9" s="17"/>
      <c r="G9" s="17">
        <v>0.26631744261898899</v>
      </c>
      <c r="H9" s="17">
        <v>0.28536342731337899</v>
      </c>
      <c r="I9" s="17">
        <v>0.376365049359495</v>
      </c>
      <c r="J9" s="17">
        <v>0.21389821344242599</v>
      </c>
      <c r="K9" s="17">
        <v>0.32215119689382898</v>
      </c>
      <c r="L9" s="17">
        <v>0.30597072506289602</v>
      </c>
      <c r="M9" s="17"/>
      <c r="N9" s="17">
        <v>0.30701259084829202</v>
      </c>
      <c r="O9" s="17">
        <v>0.29025449842815498</v>
      </c>
      <c r="P9" s="17">
        <v>0.30942433132333902</v>
      </c>
      <c r="Q9" s="17">
        <v>0.29520761164141301</v>
      </c>
      <c r="R9" s="17"/>
      <c r="S9" s="17">
        <v>0.33333333333333298</v>
      </c>
      <c r="T9" s="17">
        <v>0.30476190476190501</v>
      </c>
      <c r="U9" s="17">
        <v>0.38235294117647101</v>
      </c>
      <c r="V9" s="17">
        <v>0.19047619047618999</v>
      </c>
      <c r="W9" s="17">
        <v>0.37288135593220301</v>
      </c>
      <c r="X9" s="17">
        <v>0.227848101265823</v>
      </c>
      <c r="Y9" s="17">
        <v>0.3</v>
      </c>
      <c r="Z9" s="17">
        <v>0.30232558139534899</v>
      </c>
      <c r="AA9" s="17">
        <v>0.3</v>
      </c>
      <c r="AB9" s="17"/>
      <c r="AC9" s="17">
        <v>0.27654252909960603</v>
      </c>
      <c r="AD9" s="17">
        <v>0.323441989215077</v>
      </c>
      <c r="AE9" s="17">
        <v>0.29262931261251202</v>
      </c>
      <c r="AF9" s="17"/>
      <c r="AG9" s="17">
        <v>0.27177347115490302</v>
      </c>
      <c r="AH9" s="17">
        <v>0.31716293570721599</v>
      </c>
      <c r="AI9" s="17">
        <v>0.28612645732022302</v>
      </c>
      <c r="AJ9" s="17">
        <v>0.60753097943838796</v>
      </c>
      <c r="AK9" s="17">
        <v>0.40000880540247302</v>
      </c>
      <c r="AL9" s="17"/>
      <c r="AM9" s="17">
        <v>0.28175488970541201</v>
      </c>
      <c r="AN9" s="17">
        <v>0.27426460805621899</v>
      </c>
      <c r="AO9" s="17">
        <v>0.26187410897096403</v>
      </c>
      <c r="AP9" s="17">
        <v>0.33659530694788697</v>
      </c>
      <c r="AQ9" s="17">
        <v>0.35986021495992798</v>
      </c>
      <c r="AR9" s="17"/>
      <c r="AS9" s="17">
        <v>0.28441350332631299</v>
      </c>
      <c r="AT9" s="17">
        <v>0.31002704937511799</v>
      </c>
      <c r="AU9" s="17">
        <v>0.30348226647020599</v>
      </c>
      <c r="AV9" s="17">
        <v>0.30617621641452503</v>
      </c>
      <c r="AW9" s="17"/>
      <c r="AX9" s="17">
        <v>0.292502634774439</v>
      </c>
      <c r="AY9" s="17"/>
      <c r="AZ9" s="17">
        <v>0.31516165051974299</v>
      </c>
      <c r="BA9" s="17">
        <v>0.32620046004132203</v>
      </c>
      <c r="BB9" s="17">
        <v>0.260771604937232</v>
      </c>
      <c r="BC9" s="17"/>
      <c r="BD9" s="17">
        <v>0.33795928431022898</v>
      </c>
      <c r="BE9" s="17">
        <v>0.276007296279553</v>
      </c>
    </row>
    <row r="10" spans="1:57" x14ac:dyDescent="0.35">
      <c r="B10" s="18" t="s">
        <v>571</v>
      </c>
      <c r="C10" s="17">
        <v>0.49408574885520601</v>
      </c>
      <c r="D10" s="17">
        <v>0.46730878314011498</v>
      </c>
      <c r="E10" s="17">
        <v>0.50992576112682397</v>
      </c>
      <c r="F10" s="17"/>
      <c r="G10" s="17">
        <v>0.482443867342429</v>
      </c>
      <c r="H10" s="17">
        <v>0.44783747457225898</v>
      </c>
      <c r="I10" s="17">
        <v>0.46005906448134798</v>
      </c>
      <c r="J10" s="17">
        <v>0.546618974011851</v>
      </c>
      <c r="K10" s="17">
        <v>0.55676958853912495</v>
      </c>
      <c r="L10" s="17">
        <v>0.58669612726426801</v>
      </c>
      <c r="M10" s="17"/>
      <c r="N10" s="17">
        <v>0.49191584057760401</v>
      </c>
      <c r="O10" s="17">
        <v>0.55279782278982104</v>
      </c>
      <c r="P10" s="17">
        <v>0.46236775129509899</v>
      </c>
      <c r="Q10" s="17">
        <v>0.39050241473946301</v>
      </c>
      <c r="R10" s="17"/>
      <c r="S10" s="17">
        <v>0.47499999999999998</v>
      </c>
      <c r="T10" s="17">
        <v>0.476190476190476</v>
      </c>
      <c r="U10" s="17">
        <v>0.47058823529411797</v>
      </c>
      <c r="V10" s="17">
        <v>0.61904761904761896</v>
      </c>
      <c r="W10" s="17">
        <v>0.355932203389831</v>
      </c>
      <c r="X10" s="17">
        <v>0.531645569620253</v>
      </c>
      <c r="Y10" s="17">
        <v>0.51428571428571401</v>
      </c>
      <c r="Z10" s="17">
        <v>0.48837209302325602</v>
      </c>
      <c r="AA10" s="17">
        <v>0.5</v>
      </c>
      <c r="AB10" s="17"/>
      <c r="AC10" s="17">
        <v>0.55090915191891798</v>
      </c>
      <c r="AD10" s="17">
        <v>0.465425145260706</v>
      </c>
      <c r="AE10" s="17">
        <v>0.42921153130732398</v>
      </c>
      <c r="AF10" s="17"/>
      <c r="AG10" s="17">
        <v>0.56759673324147797</v>
      </c>
      <c r="AH10" s="17">
        <v>0.47798653987018402</v>
      </c>
      <c r="AI10" s="17">
        <v>0.469369612038188</v>
      </c>
      <c r="AJ10" s="17">
        <v>0.18883113101711901</v>
      </c>
      <c r="AK10" s="17">
        <v>0.37162771880128598</v>
      </c>
      <c r="AL10" s="17"/>
      <c r="AM10" s="17">
        <v>0.388223418343427</v>
      </c>
      <c r="AN10" s="17">
        <v>0.51306347847909295</v>
      </c>
      <c r="AO10" s="17">
        <v>0.52165246637248397</v>
      </c>
      <c r="AP10" s="17">
        <v>0.49786426069217998</v>
      </c>
      <c r="AQ10" s="17">
        <v>0.51490008409313104</v>
      </c>
      <c r="AR10" s="17"/>
      <c r="AS10" s="17">
        <v>0.52932381035767795</v>
      </c>
      <c r="AT10" s="17">
        <v>0.486053905055153</v>
      </c>
      <c r="AU10" s="17">
        <v>0.51893007205715802</v>
      </c>
      <c r="AV10" s="17">
        <v>0.416693983707625</v>
      </c>
      <c r="AW10" s="17"/>
      <c r="AX10" s="17">
        <v>0.49668874235726901</v>
      </c>
      <c r="AY10" s="17"/>
      <c r="AZ10" s="17">
        <v>0.47387448929204901</v>
      </c>
      <c r="BA10" s="17">
        <v>0.47150731457549799</v>
      </c>
      <c r="BB10" s="17">
        <v>0.52949504401075498</v>
      </c>
      <c r="BC10" s="17"/>
      <c r="BD10" s="17">
        <v>0.49851358792188799</v>
      </c>
      <c r="BE10" s="17">
        <v>0.47816367561957002</v>
      </c>
    </row>
    <row r="11" spans="1:57" x14ac:dyDescent="0.35">
      <c r="B11" s="18" t="s">
        <v>572</v>
      </c>
      <c r="C11" s="17">
        <v>0.126552969847021</v>
      </c>
      <c r="D11" s="17">
        <v>0.14424536452317699</v>
      </c>
      <c r="E11" s="17">
        <v>0.11674300122796601</v>
      </c>
      <c r="F11" s="17"/>
      <c r="G11" s="17">
        <v>0.139350684510716</v>
      </c>
      <c r="H11" s="17">
        <v>0.162918115622707</v>
      </c>
      <c r="I11" s="17">
        <v>0.120985208718589</v>
      </c>
      <c r="J11" s="17">
        <v>0.129939303296145</v>
      </c>
      <c r="K11" s="17">
        <v>9.0525032693192703E-2</v>
      </c>
      <c r="L11" s="17">
        <v>2.6236487026684401E-2</v>
      </c>
      <c r="M11" s="17"/>
      <c r="N11" s="17">
        <v>0.127759352369924</v>
      </c>
      <c r="O11" s="17">
        <v>0.106417229383095</v>
      </c>
      <c r="P11" s="17">
        <v>0.140601394130031</v>
      </c>
      <c r="Q11" s="17">
        <v>0.14803337846244499</v>
      </c>
      <c r="R11" s="17"/>
      <c r="S11" s="17">
        <v>0.108333333333333</v>
      </c>
      <c r="T11" s="17">
        <v>0.133333333333333</v>
      </c>
      <c r="U11" s="17">
        <v>5.8823529411764698E-2</v>
      </c>
      <c r="V11" s="17">
        <v>0.158730158730159</v>
      </c>
      <c r="W11" s="17">
        <v>0.13559322033898299</v>
      </c>
      <c r="X11" s="17">
        <v>0.151898734177215</v>
      </c>
      <c r="Y11" s="17">
        <v>0.128571428571429</v>
      </c>
      <c r="Z11" s="17">
        <v>0.13953488372093001</v>
      </c>
      <c r="AA11" s="17">
        <v>0.133333333333333</v>
      </c>
      <c r="AB11" s="17"/>
      <c r="AC11" s="17">
        <v>7.3058626204799207E-2</v>
      </c>
      <c r="AD11" s="17">
        <v>0.144685354586475</v>
      </c>
      <c r="AE11" s="17">
        <v>0.217092754080147</v>
      </c>
      <c r="AF11" s="17"/>
      <c r="AG11" s="17">
        <v>8.5380626909028895E-2</v>
      </c>
      <c r="AH11" s="17">
        <v>0.12141582771423801</v>
      </c>
      <c r="AI11" s="17">
        <v>0.18652339328883599</v>
      </c>
      <c r="AJ11" s="17">
        <v>0</v>
      </c>
      <c r="AK11" s="17">
        <v>0.18785287089623301</v>
      </c>
      <c r="AL11" s="17"/>
      <c r="AM11" s="17">
        <v>0.18934891188650599</v>
      </c>
      <c r="AN11" s="17">
        <v>0.121655742566587</v>
      </c>
      <c r="AO11" s="17">
        <v>0.12655607610724101</v>
      </c>
      <c r="AP11" s="17">
        <v>0.11354977599276</v>
      </c>
      <c r="AQ11" s="17">
        <v>8.1422461291404499E-2</v>
      </c>
      <c r="AR11" s="17"/>
      <c r="AS11" s="17">
        <v>9.9186357899255298E-2</v>
      </c>
      <c r="AT11" s="17">
        <v>0.13620675158159801</v>
      </c>
      <c r="AU11" s="17">
        <v>9.8325562709396394E-2</v>
      </c>
      <c r="AV11" s="17">
        <v>0.19131456301986199</v>
      </c>
      <c r="AW11" s="17"/>
      <c r="AX11" s="17">
        <v>0.135116541475789</v>
      </c>
      <c r="AY11" s="17"/>
      <c r="AZ11" s="17">
        <v>0.123780750336139</v>
      </c>
      <c r="BA11" s="17">
        <v>0.141557437506588</v>
      </c>
      <c r="BB11" s="17">
        <v>0.113700898312869</v>
      </c>
      <c r="BC11" s="17"/>
      <c r="BD11" s="17">
        <v>0.104076443942601</v>
      </c>
      <c r="BE11" s="17">
        <v>0.154679932207927</v>
      </c>
    </row>
    <row r="12" spans="1:57" x14ac:dyDescent="0.35">
      <c r="B12" s="18" t="s">
        <v>573</v>
      </c>
      <c r="C12" s="17">
        <v>4.07752532049937E-2</v>
      </c>
      <c r="D12" s="17">
        <v>1.8930379411654898E-2</v>
      </c>
      <c r="E12" s="17">
        <v>5.3814079344074797E-2</v>
      </c>
      <c r="F12" s="17"/>
      <c r="G12" s="17">
        <v>6.8734471837997205E-2</v>
      </c>
      <c r="H12" s="17">
        <v>5.1830651363441199E-2</v>
      </c>
      <c r="I12" s="17">
        <v>3.1907133661577401E-2</v>
      </c>
      <c r="J12" s="17">
        <v>6.6272841279229402E-2</v>
      </c>
      <c r="K12" s="17">
        <v>0</v>
      </c>
      <c r="L12" s="17">
        <v>0</v>
      </c>
      <c r="M12" s="17"/>
      <c r="N12" s="17">
        <v>3.0209202724915198E-2</v>
      </c>
      <c r="O12" s="17">
        <v>2.8781086241083401E-2</v>
      </c>
      <c r="P12" s="17">
        <v>6.8475641743583796E-2</v>
      </c>
      <c r="Q12" s="17">
        <v>8.8497623901848496E-2</v>
      </c>
      <c r="R12" s="17"/>
      <c r="S12" s="17">
        <v>0.05</v>
      </c>
      <c r="T12" s="17">
        <v>3.8095238095238099E-2</v>
      </c>
      <c r="U12" s="17">
        <v>5.8823529411764698E-2</v>
      </c>
      <c r="V12" s="17">
        <v>1.58730158730159E-2</v>
      </c>
      <c r="W12" s="17">
        <v>8.4745762711864403E-2</v>
      </c>
      <c r="X12" s="17">
        <v>3.7974683544303799E-2</v>
      </c>
      <c r="Y12" s="17">
        <v>1.4285714285714299E-2</v>
      </c>
      <c r="Z12" s="17">
        <v>6.9767441860465101E-2</v>
      </c>
      <c r="AA12" s="17">
        <v>2.2222222222222199E-2</v>
      </c>
      <c r="AB12" s="17"/>
      <c r="AC12" s="17">
        <v>5.3356970251089597E-2</v>
      </c>
      <c r="AD12" s="17">
        <v>3.2924387830875902E-2</v>
      </c>
      <c r="AE12" s="17">
        <v>4.9071425862261701E-2</v>
      </c>
      <c r="AF12" s="17"/>
      <c r="AG12" s="17">
        <v>4.3799666651276603E-2</v>
      </c>
      <c r="AH12" s="17">
        <v>4.3108840166636901E-2</v>
      </c>
      <c r="AI12" s="17">
        <v>0</v>
      </c>
      <c r="AJ12" s="17">
        <v>0</v>
      </c>
      <c r="AK12" s="17">
        <v>4.0510604900007803E-2</v>
      </c>
      <c r="AL12" s="17"/>
      <c r="AM12" s="17">
        <v>7.1932827656541007E-2</v>
      </c>
      <c r="AN12" s="17">
        <v>5.7571161253526897E-2</v>
      </c>
      <c r="AO12" s="17">
        <v>4.4376548109050597E-2</v>
      </c>
      <c r="AP12" s="17">
        <v>2.4563116342364601E-2</v>
      </c>
      <c r="AQ12" s="17">
        <v>4.3817239655537098E-2</v>
      </c>
      <c r="AR12" s="17"/>
      <c r="AS12" s="17">
        <v>3.2854445561517898E-2</v>
      </c>
      <c r="AT12" s="17">
        <v>4.37676327817959E-2</v>
      </c>
      <c r="AU12" s="17">
        <v>4.5590428216111999E-2</v>
      </c>
      <c r="AV12" s="17">
        <v>4.0722723449402698E-2</v>
      </c>
      <c r="AW12" s="17"/>
      <c r="AX12" s="17">
        <v>3.9464171730816303E-2</v>
      </c>
      <c r="AY12" s="17"/>
      <c r="AZ12" s="17">
        <v>3.6413954432211203E-2</v>
      </c>
      <c r="BA12" s="17">
        <v>3.7680245404901898E-2</v>
      </c>
      <c r="BB12" s="17">
        <v>5.1897093525041203E-2</v>
      </c>
      <c r="BC12" s="17"/>
      <c r="BD12" s="17">
        <v>1.30590771215774E-2</v>
      </c>
      <c r="BE12" s="17">
        <v>5.8940236497424602E-2</v>
      </c>
    </row>
    <row r="13" spans="1:57" x14ac:dyDescent="0.35">
      <c r="B13" s="18" t="s">
        <v>81</v>
      </c>
      <c r="C13" s="21">
        <v>3.7434086513430803E-2</v>
      </c>
      <c r="D13" s="21">
        <v>4.1548435879685798E-2</v>
      </c>
      <c r="E13" s="21">
        <v>3.5190423153400902E-2</v>
      </c>
      <c r="F13" s="21"/>
      <c r="G13" s="21">
        <v>4.3153533689870099E-2</v>
      </c>
      <c r="H13" s="21">
        <v>5.2050331128214201E-2</v>
      </c>
      <c r="I13" s="21">
        <v>1.06835437789896E-2</v>
      </c>
      <c r="J13" s="21">
        <v>4.3270667970348203E-2</v>
      </c>
      <c r="K13" s="21">
        <v>3.05541818738535E-2</v>
      </c>
      <c r="L13" s="21">
        <v>8.1096660646150898E-2</v>
      </c>
      <c r="M13" s="21"/>
      <c r="N13" s="21">
        <v>4.3103013479265102E-2</v>
      </c>
      <c r="O13" s="21">
        <v>2.17493631578448E-2</v>
      </c>
      <c r="P13" s="21">
        <v>1.9130881507947201E-2</v>
      </c>
      <c r="Q13" s="21">
        <v>7.7758971254830403E-2</v>
      </c>
      <c r="R13" s="21"/>
      <c r="S13" s="21">
        <v>3.3333333333333298E-2</v>
      </c>
      <c r="T13" s="21">
        <v>4.7619047619047603E-2</v>
      </c>
      <c r="U13" s="21">
        <v>2.9411764705882401E-2</v>
      </c>
      <c r="V13" s="21">
        <v>1.58730158730159E-2</v>
      </c>
      <c r="W13" s="21">
        <v>5.0847457627118599E-2</v>
      </c>
      <c r="X13" s="21">
        <v>5.0632911392405097E-2</v>
      </c>
      <c r="Y13" s="21">
        <v>4.2857142857142899E-2</v>
      </c>
      <c r="Z13" s="21">
        <v>0</v>
      </c>
      <c r="AA13" s="21">
        <v>4.4444444444444398E-2</v>
      </c>
      <c r="AB13" s="21"/>
      <c r="AC13" s="21">
        <v>4.6132722525587297E-2</v>
      </c>
      <c r="AD13" s="21">
        <v>3.3523123106865102E-2</v>
      </c>
      <c r="AE13" s="21">
        <v>1.19949761377556E-2</v>
      </c>
      <c r="AF13" s="21"/>
      <c r="AG13" s="21">
        <v>3.1449502043314301E-2</v>
      </c>
      <c r="AH13" s="21">
        <v>4.03258565417252E-2</v>
      </c>
      <c r="AI13" s="21">
        <v>5.7980537352752902E-2</v>
      </c>
      <c r="AJ13" s="21">
        <v>0.20363788954449299</v>
      </c>
      <c r="AK13" s="21">
        <v>0</v>
      </c>
      <c r="AL13" s="21"/>
      <c r="AM13" s="21">
        <v>6.87399524081133E-2</v>
      </c>
      <c r="AN13" s="21">
        <v>3.34450096445746E-2</v>
      </c>
      <c r="AO13" s="21">
        <v>4.5540800440261001E-2</v>
      </c>
      <c r="AP13" s="21">
        <v>2.7427540024808201E-2</v>
      </c>
      <c r="AQ13" s="21">
        <v>0</v>
      </c>
      <c r="AR13" s="21"/>
      <c r="AS13" s="21">
        <v>5.4221882855236603E-2</v>
      </c>
      <c r="AT13" s="21">
        <v>2.3944661206334601E-2</v>
      </c>
      <c r="AU13" s="21">
        <v>3.3671670547127698E-2</v>
      </c>
      <c r="AV13" s="21">
        <v>4.5092513408585201E-2</v>
      </c>
      <c r="AW13" s="21"/>
      <c r="AX13" s="21">
        <v>3.6227909661686201E-2</v>
      </c>
      <c r="AY13" s="21"/>
      <c r="AZ13" s="21">
        <v>5.0769155419857201E-2</v>
      </c>
      <c r="BA13" s="21">
        <v>2.3054542471691201E-2</v>
      </c>
      <c r="BB13" s="21">
        <v>4.4135359214102499E-2</v>
      </c>
      <c r="BC13" s="21"/>
      <c r="BD13" s="21">
        <v>4.6391606703704701E-2</v>
      </c>
      <c r="BE13" s="21">
        <v>3.2208859395525903E-2</v>
      </c>
    </row>
    <row r="14" spans="1:57" x14ac:dyDescent="0.35">
      <c r="B14" s="18" t="s">
        <v>574</v>
      </c>
      <c r="C14" s="21">
        <v>0.79523769043455494</v>
      </c>
      <c r="D14" s="21">
        <v>0.79527582018548204</v>
      </c>
      <c r="E14" s="21">
        <v>0.79425249627455796</v>
      </c>
      <c r="F14" s="21"/>
      <c r="G14" s="21">
        <v>0.74876130996141699</v>
      </c>
      <c r="H14" s="21">
        <v>0.73320090188563702</v>
      </c>
      <c r="I14" s="21">
        <v>0.83642411384084403</v>
      </c>
      <c r="J14" s="21">
        <v>0.76051718745427699</v>
      </c>
      <c r="K14" s="21">
        <v>0.87892078543295404</v>
      </c>
      <c r="L14" s="21">
        <v>0.89266685232716503</v>
      </c>
      <c r="M14" s="21"/>
      <c r="N14" s="21">
        <v>0.79892843142589598</v>
      </c>
      <c r="O14" s="21">
        <v>0.84305232121797602</v>
      </c>
      <c r="P14" s="21">
        <v>0.77179208261843801</v>
      </c>
      <c r="Q14" s="21">
        <v>0.68571002638087597</v>
      </c>
      <c r="R14" s="21"/>
      <c r="S14" s="21">
        <v>0.80833333333333302</v>
      </c>
      <c r="T14" s="21">
        <v>0.78095238095238095</v>
      </c>
      <c r="U14" s="21">
        <v>0.85294117647058798</v>
      </c>
      <c r="V14" s="21">
        <v>0.80952380952380998</v>
      </c>
      <c r="W14" s="21">
        <v>0.72881355932203395</v>
      </c>
      <c r="X14" s="21">
        <v>0.759493670886076</v>
      </c>
      <c r="Y14" s="21">
        <v>0.81428571428571395</v>
      </c>
      <c r="Z14" s="21">
        <v>0.79069767441860495</v>
      </c>
      <c r="AA14" s="21">
        <v>0.8</v>
      </c>
      <c r="AB14" s="21"/>
      <c r="AC14" s="21">
        <v>0.82745168101852395</v>
      </c>
      <c r="AD14" s="21">
        <v>0.78886713447578405</v>
      </c>
      <c r="AE14" s="21">
        <v>0.72184084391983605</v>
      </c>
      <c r="AF14" s="21"/>
      <c r="AG14" s="21">
        <v>0.83937020439637999</v>
      </c>
      <c r="AH14" s="21">
        <v>0.79514947557740001</v>
      </c>
      <c r="AI14" s="21">
        <v>0.75549606935841096</v>
      </c>
      <c r="AJ14" s="21">
        <v>0.79636211045550698</v>
      </c>
      <c r="AK14" s="21">
        <v>0.77163652420375906</v>
      </c>
      <c r="AL14" s="21"/>
      <c r="AM14" s="21">
        <v>0.66997830804883995</v>
      </c>
      <c r="AN14" s="21">
        <v>0.78732808653531094</v>
      </c>
      <c r="AO14" s="21">
        <v>0.78352657534344805</v>
      </c>
      <c r="AP14" s="21">
        <v>0.83445956764006701</v>
      </c>
      <c r="AQ14" s="21">
        <v>0.87476029905305797</v>
      </c>
      <c r="AR14" s="21"/>
      <c r="AS14" s="21">
        <v>0.81373731368399005</v>
      </c>
      <c r="AT14" s="21">
        <v>0.79608095443027105</v>
      </c>
      <c r="AU14" s="21">
        <v>0.82241233852736395</v>
      </c>
      <c r="AV14" s="21">
        <v>0.72287020012214998</v>
      </c>
      <c r="AW14" s="21"/>
      <c r="AX14" s="21">
        <v>0.78919137713170795</v>
      </c>
      <c r="AY14" s="21"/>
      <c r="AZ14" s="21">
        <v>0.78903613981179199</v>
      </c>
      <c r="BA14" s="21">
        <v>0.79770777461681897</v>
      </c>
      <c r="BB14" s="21">
        <v>0.79026664894798704</v>
      </c>
      <c r="BC14" s="21"/>
      <c r="BD14" s="21">
        <v>0.83647287223211697</v>
      </c>
      <c r="BE14" s="21">
        <v>0.75417097189912297</v>
      </c>
    </row>
    <row r="15" spans="1:57" s="25" customFormat="1" x14ac:dyDescent="0.35">
      <c r="A15"/>
      <c r="B15" s="26"/>
    </row>
    <row r="16" spans="1: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2" t="s">
        <v>583</v>
      </c>
      <c r="E2" s="28"/>
    </row>
    <row r="6" spans="2:5" ht="50" customHeight="1" x14ac:dyDescent="0.35">
      <c r="B6" s="20" t="s">
        <v>15</v>
      </c>
      <c r="C6" s="20" t="s">
        <v>576</v>
      </c>
      <c r="D6" s="20" t="s">
        <v>577</v>
      </c>
    </row>
    <row r="7" spans="2:5" ht="29" x14ac:dyDescent="0.35">
      <c r="B7" s="18" t="s">
        <v>578</v>
      </c>
      <c r="C7" s="17">
        <v>0.13606757078311801</v>
      </c>
      <c r="D7" s="17">
        <v>7.3506598126350894E-2</v>
      </c>
    </row>
    <row r="8" spans="2:5" ht="29" x14ac:dyDescent="0.35">
      <c r="B8" s="18" t="s">
        <v>579</v>
      </c>
      <c r="C8" s="17">
        <v>0.32711414036561298</v>
      </c>
      <c r="D8" s="17">
        <v>0.26074149244400002</v>
      </c>
    </row>
    <row r="9" spans="2:5" ht="29" x14ac:dyDescent="0.35">
      <c r="B9" s="18" t="s">
        <v>580</v>
      </c>
      <c r="C9" s="17">
        <v>0.38161256301489699</v>
      </c>
      <c r="D9" s="17">
        <v>0.41772756691086799</v>
      </c>
    </row>
    <row r="10" spans="2:5" ht="29" x14ac:dyDescent="0.35">
      <c r="B10" s="18" t="s">
        <v>581</v>
      </c>
      <c r="C10" s="17">
        <v>8.8308835601517505E-2</v>
      </c>
      <c r="D10" s="17">
        <v>0.14765396997555399</v>
      </c>
    </row>
    <row r="11" spans="2:5" ht="29" x14ac:dyDescent="0.35">
      <c r="B11" s="18" t="s">
        <v>582</v>
      </c>
      <c r="C11" s="17">
        <v>1.4619042467143699E-2</v>
      </c>
      <c r="D11" s="17">
        <v>2.8527865448748399E-2</v>
      </c>
    </row>
    <row r="12" spans="2:5" x14ac:dyDescent="0.35">
      <c r="B12" s="18" t="s">
        <v>81</v>
      </c>
      <c r="C12" s="17">
        <v>5.2277847767710203E-2</v>
      </c>
      <c r="D12" s="17">
        <v>7.1842507094478605E-2</v>
      </c>
    </row>
    <row r="13" spans="2:5" x14ac:dyDescent="0.35">
      <c r="B13" s="16"/>
      <c r="C13" s="16"/>
      <c r="D13" s="16"/>
    </row>
    <row r="14" spans="2:5" x14ac:dyDescent="0.35">
      <c r="B14" t="s">
        <v>86</v>
      </c>
    </row>
    <row r="15" spans="2:5" x14ac:dyDescent="0.35">
      <c r="B15" t="s">
        <v>87</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578</v>
      </c>
      <c r="C9" s="17">
        <v>0.13606757078311801</v>
      </c>
      <c r="D9" s="17">
        <v>0.142415988134074</v>
      </c>
      <c r="E9" s="17">
        <v>0.13297380199827999</v>
      </c>
      <c r="F9" s="17"/>
      <c r="G9" s="17">
        <v>6.3735905084609606E-2</v>
      </c>
      <c r="H9" s="17">
        <v>0.14779221171969001</v>
      </c>
      <c r="I9" s="17">
        <v>0.16111138134644101</v>
      </c>
      <c r="J9" s="17">
        <v>0.10966364788758</v>
      </c>
      <c r="K9" s="17">
        <v>0.1580161799449</v>
      </c>
      <c r="L9" s="17">
        <v>0.116545797216609</v>
      </c>
      <c r="M9" s="17"/>
      <c r="N9" s="17">
        <v>0.134876185599242</v>
      </c>
      <c r="O9" s="17">
        <v>0.15329643263133499</v>
      </c>
      <c r="P9" s="17">
        <v>0.12093178813033501</v>
      </c>
      <c r="Q9" s="17">
        <v>0.13009030539442301</v>
      </c>
      <c r="R9" s="17"/>
      <c r="S9" s="17">
        <v>0.18333333333333299</v>
      </c>
      <c r="T9" s="17">
        <v>0.12380952380952399</v>
      </c>
      <c r="U9" s="17">
        <v>8.8235294117647106E-2</v>
      </c>
      <c r="V9" s="17">
        <v>0.19047619047618999</v>
      </c>
      <c r="W9" s="17">
        <v>0.13559322033898299</v>
      </c>
      <c r="X9" s="17">
        <v>0.113924050632911</v>
      </c>
      <c r="Y9" s="17">
        <v>0.128571428571429</v>
      </c>
      <c r="Z9" s="17">
        <v>0.162790697674419</v>
      </c>
      <c r="AA9" s="17">
        <v>0.1</v>
      </c>
      <c r="AB9" s="17"/>
      <c r="AC9" s="17">
        <v>0.16032911732089999</v>
      </c>
      <c r="AD9" s="17">
        <v>0.12389065384113999</v>
      </c>
      <c r="AE9" s="17">
        <v>0.154552651312621</v>
      </c>
      <c r="AF9" s="17"/>
      <c r="AG9" s="17">
        <v>0.1444710462837</v>
      </c>
      <c r="AH9" s="17">
        <v>0.130504467408807</v>
      </c>
      <c r="AI9" s="17">
        <v>9.0308791189168694E-2</v>
      </c>
      <c r="AJ9" s="17">
        <v>0.42283614938640601</v>
      </c>
      <c r="AK9" s="17">
        <v>0.24374344963372799</v>
      </c>
      <c r="AL9" s="17"/>
      <c r="AM9" s="17">
        <v>0.11086235900055</v>
      </c>
      <c r="AN9" s="17">
        <v>0.13531705441651201</v>
      </c>
      <c r="AO9" s="17">
        <v>0.12880511088528401</v>
      </c>
      <c r="AP9" s="17">
        <v>0.17002787513273099</v>
      </c>
      <c r="AQ9" s="17">
        <v>8.4230132370418501E-2</v>
      </c>
      <c r="AR9" s="17"/>
      <c r="AS9" s="17">
        <v>0.115215434998511</v>
      </c>
      <c r="AT9" s="17">
        <v>0.15038177656219401</v>
      </c>
      <c r="AU9" s="17">
        <v>9.2621324040592201E-2</v>
      </c>
      <c r="AV9" s="17">
        <v>0.200184558230138</v>
      </c>
      <c r="AW9" s="17"/>
      <c r="AX9" s="17">
        <v>0.13926716168740699</v>
      </c>
      <c r="AY9" s="17"/>
      <c r="AZ9" s="17">
        <v>9.9374441079862999E-2</v>
      </c>
      <c r="BA9" s="17">
        <v>0.15256713534463301</v>
      </c>
      <c r="BB9" s="17">
        <v>0.15804822502274801</v>
      </c>
      <c r="BC9" s="17"/>
      <c r="BD9" s="17">
        <v>0.15588127847820701</v>
      </c>
      <c r="BE9" s="17">
        <v>0.13553080306208501</v>
      </c>
    </row>
    <row r="10" spans="2:57" ht="29" x14ac:dyDescent="0.35">
      <c r="B10" s="18" t="s">
        <v>579</v>
      </c>
      <c r="C10" s="17">
        <v>0.32711414036561298</v>
      </c>
      <c r="D10" s="17">
        <v>0.34407563475765601</v>
      </c>
      <c r="E10" s="17">
        <v>0.31644621161472702</v>
      </c>
      <c r="F10" s="17"/>
      <c r="G10" s="17">
        <v>0.44502494724344499</v>
      </c>
      <c r="H10" s="17">
        <v>0.360860895097526</v>
      </c>
      <c r="I10" s="17">
        <v>0.29360582477966302</v>
      </c>
      <c r="J10" s="17">
        <v>0.29524114489455899</v>
      </c>
      <c r="K10" s="17">
        <v>0.27268234757830401</v>
      </c>
      <c r="L10" s="17">
        <v>0.34020477756105</v>
      </c>
      <c r="M10" s="17"/>
      <c r="N10" s="17">
        <v>0.32685196419767398</v>
      </c>
      <c r="O10" s="17">
        <v>0.30005714259474497</v>
      </c>
      <c r="P10" s="17">
        <v>0.35560232490024501</v>
      </c>
      <c r="Q10" s="17">
        <v>0.352538696629974</v>
      </c>
      <c r="R10" s="17"/>
      <c r="S10" s="17">
        <v>0.31666666666666698</v>
      </c>
      <c r="T10" s="17">
        <v>0.33333333333333298</v>
      </c>
      <c r="U10" s="17">
        <v>0.38235294117647101</v>
      </c>
      <c r="V10" s="17">
        <v>0.28571428571428598</v>
      </c>
      <c r="W10" s="17">
        <v>0.322033898305085</v>
      </c>
      <c r="X10" s="17">
        <v>0.379746835443038</v>
      </c>
      <c r="Y10" s="17">
        <v>0.24285714285714299</v>
      </c>
      <c r="Z10" s="17">
        <v>0.39534883720930197</v>
      </c>
      <c r="AA10" s="17">
        <v>0.32222222222222202</v>
      </c>
      <c r="AB10" s="17"/>
      <c r="AC10" s="17">
        <v>0.31581814016996801</v>
      </c>
      <c r="AD10" s="17">
        <v>0.33059490750194898</v>
      </c>
      <c r="AE10" s="17">
        <v>0.232776051607434</v>
      </c>
      <c r="AF10" s="17"/>
      <c r="AG10" s="17">
        <v>0.32507325114515201</v>
      </c>
      <c r="AH10" s="17">
        <v>0.326384744641322</v>
      </c>
      <c r="AI10" s="17">
        <v>0.38228037276453702</v>
      </c>
      <c r="AJ10" s="17">
        <v>0.37352596106910102</v>
      </c>
      <c r="AK10" s="17">
        <v>0.165889765268839</v>
      </c>
      <c r="AL10" s="17"/>
      <c r="AM10" s="17">
        <v>0.34572814442897498</v>
      </c>
      <c r="AN10" s="17">
        <v>0.367296654199678</v>
      </c>
      <c r="AO10" s="17">
        <v>0.26445964863503202</v>
      </c>
      <c r="AP10" s="17">
        <v>0.35457536580870802</v>
      </c>
      <c r="AQ10" s="17">
        <v>0.33548069815910297</v>
      </c>
      <c r="AR10" s="17"/>
      <c r="AS10" s="17">
        <v>0.28869175796888302</v>
      </c>
      <c r="AT10" s="17">
        <v>0.38278207496941802</v>
      </c>
      <c r="AU10" s="17">
        <v>0.33266953462580001</v>
      </c>
      <c r="AV10" s="17">
        <v>0.25615800982808901</v>
      </c>
      <c r="AW10" s="17"/>
      <c r="AX10" s="17">
        <v>0.326314953931226</v>
      </c>
      <c r="AY10" s="17"/>
      <c r="AZ10" s="17">
        <v>0.37611420209513502</v>
      </c>
      <c r="BA10" s="17">
        <v>0.33322788720445401</v>
      </c>
      <c r="BB10" s="17">
        <v>0.27690452229968299</v>
      </c>
      <c r="BC10" s="17"/>
      <c r="BD10" s="17">
        <v>0.32255427299047101</v>
      </c>
      <c r="BE10" s="17">
        <v>0.32188742117737001</v>
      </c>
    </row>
    <row r="11" spans="2:57" ht="29" x14ac:dyDescent="0.35">
      <c r="B11" s="18" t="s">
        <v>580</v>
      </c>
      <c r="C11" s="17">
        <v>0.38161256301489699</v>
      </c>
      <c r="D11" s="17">
        <v>0.37961148678657303</v>
      </c>
      <c r="E11" s="17">
        <v>0.38458370854464002</v>
      </c>
      <c r="F11" s="17"/>
      <c r="G11" s="17">
        <v>0.31418794055719002</v>
      </c>
      <c r="H11" s="17">
        <v>0.30302125502685401</v>
      </c>
      <c r="I11" s="17">
        <v>0.41027116593374502</v>
      </c>
      <c r="J11" s="17">
        <v>0.487568877115795</v>
      </c>
      <c r="K11" s="17">
        <v>0.362747951933099</v>
      </c>
      <c r="L11" s="17">
        <v>0.48351096245389102</v>
      </c>
      <c r="M11" s="17"/>
      <c r="N11" s="17">
        <v>0.433605968181692</v>
      </c>
      <c r="O11" s="17">
        <v>0.34571651599111197</v>
      </c>
      <c r="P11" s="17">
        <v>0.30791545297214601</v>
      </c>
      <c r="Q11" s="17">
        <v>0.30734350142998201</v>
      </c>
      <c r="R11" s="17"/>
      <c r="S11" s="17">
        <v>0.36666666666666697</v>
      </c>
      <c r="T11" s="17">
        <v>0.36190476190476201</v>
      </c>
      <c r="U11" s="17">
        <v>0.32352941176470601</v>
      </c>
      <c r="V11" s="17">
        <v>0.365079365079365</v>
      </c>
      <c r="W11" s="17">
        <v>0.38983050847457601</v>
      </c>
      <c r="X11" s="17">
        <v>0.354430379746835</v>
      </c>
      <c r="Y11" s="17">
        <v>0.42857142857142899</v>
      </c>
      <c r="Z11" s="17">
        <v>0.34883720930232598</v>
      </c>
      <c r="AA11" s="17">
        <v>0.47777777777777802</v>
      </c>
      <c r="AB11" s="17"/>
      <c r="AC11" s="17">
        <v>0.38167688785862097</v>
      </c>
      <c r="AD11" s="17">
        <v>0.38953604280992499</v>
      </c>
      <c r="AE11" s="17">
        <v>0.43141985809332001</v>
      </c>
      <c r="AF11" s="17"/>
      <c r="AG11" s="17">
        <v>0.39553555814729702</v>
      </c>
      <c r="AH11" s="17">
        <v>0.38866294811027802</v>
      </c>
      <c r="AI11" s="17">
        <v>0.33064185311514499</v>
      </c>
      <c r="AJ11" s="17">
        <v>0.20363788954449299</v>
      </c>
      <c r="AK11" s="17">
        <v>0.45747619597586198</v>
      </c>
      <c r="AL11" s="17"/>
      <c r="AM11" s="17">
        <v>0.39952078917242501</v>
      </c>
      <c r="AN11" s="17">
        <v>0.34969263357366698</v>
      </c>
      <c r="AO11" s="17">
        <v>0.43136594685323898</v>
      </c>
      <c r="AP11" s="17">
        <v>0.35976830724854503</v>
      </c>
      <c r="AQ11" s="17">
        <v>0.30797069892288398</v>
      </c>
      <c r="AR11" s="17"/>
      <c r="AS11" s="17">
        <v>0.400181009335219</v>
      </c>
      <c r="AT11" s="17">
        <v>0.350374426536188</v>
      </c>
      <c r="AU11" s="17">
        <v>0.41064291939821002</v>
      </c>
      <c r="AV11" s="17">
        <v>0.38121843626463198</v>
      </c>
      <c r="AW11" s="17"/>
      <c r="AX11" s="17">
        <v>0.39150258580533598</v>
      </c>
      <c r="AY11" s="17"/>
      <c r="AZ11" s="17">
        <v>0.31398627917975103</v>
      </c>
      <c r="BA11" s="17">
        <v>0.391114162687485</v>
      </c>
      <c r="BB11" s="17">
        <v>0.42593736983934499</v>
      </c>
      <c r="BC11" s="17"/>
      <c r="BD11" s="17">
        <v>0.35179993604877602</v>
      </c>
      <c r="BE11" s="17">
        <v>0.40599595496369201</v>
      </c>
    </row>
    <row r="12" spans="2:57" ht="29" x14ac:dyDescent="0.35">
      <c r="B12" s="18" t="s">
        <v>581</v>
      </c>
      <c r="C12" s="17">
        <v>8.8308835601517505E-2</v>
      </c>
      <c r="D12" s="17">
        <v>7.4200772133576495E-2</v>
      </c>
      <c r="E12" s="17">
        <v>9.4550027222278593E-2</v>
      </c>
      <c r="F12" s="17"/>
      <c r="G12" s="17">
        <v>0.106108766944755</v>
      </c>
      <c r="H12" s="17">
        <v>0.119807633007169</v>
      </c>
      <c r="I12" s="17">
        <v>6.1227039954195699E-2</v>
      </c>
      <c r="J12" s="17">
        <v>9.9338666772278497E-2</v>
      </c>
      <c r="K12" s="17">
        <v>8.4207668417965606E-2</v>
      </c>
      <c r="L12" s="17">
        <v>0</v>
      </c>
      <c r="M12" s="17"/>
      <c r="N12" s="17">
        <v>5.2343330248277697E-2</v>
      </c>
      <c r="O12" s="17">
        <v>0.113898345841805</v>
      </c>
      <c r="P12" s="17">
        <v>0.165690157453913</v>
      </c>
      <c r="Q12" s="17">
        <v>8.83239012027114E-2</v>
      </c>
      <c r="R12" s="17"/>
      <c r="S12" s="17">
        <v>7.4999999999999997E-2</v>
      </c>
      <c r="T12" s="17">
        <v>0.104761904761905</v>
      </c>
      <c r="U12" s="17">
        <v>0.11764705882352899</v>
      </c>
      <c r="V12" s="17">
        <v>7.9365079365079402E-2</v>
      </c>
      <c r="W12" s="17">
        <v>8.4745762711864403E-2</v>
      </c>
      <c r="X12" s="17">
        <v>0.10126582278481</v>
      </c>
      <c r="Y12" s="17">
        <v>0.1</v>
      </c>
      <c r="Z12" s="17">
        <v>4.6511627906976702E-2</v>
      </c>
      <c r="AA12" s="17">
        <v>6.6666666666666693E-2</v>
      </c>
      <c r="AB12" s="17"/>
      <c r="AC12" s="17">
        <v>7.0518293177867702E-2</v>
      </c>
      <c r="AD12" s="17">
        <v>9.5970419978980495E-2</v>
      </c>
      <c r="AE12" s="17">
        <v>8.8071418005393004E-2</v>
      </c>
      <c r="AF12" s="17"/>
      <c r="AG12" s="17">
        <v>7.8362642167012997E-2</v>
      </c>
      <c r="AH12" s="17">
        <v>8.8160497433826202E-2</v>
      </c>
      <c r="AI12" s="17">
        <v>0.120087617454035</v>
      </c>
      <c r="AJ12" s="17">
        <v>0</v>
      </c>
      <c r="AK12" s="17">
        <v>6.5013735403143702E-2</v>
      </c>
      <c r="AL12" s="17"/>
      <c r="AM12" s="17">
        <v>8.88954511911344E-2</v>
      </c>
      <c r="AN12" s="17">
        <v>7.31341129455301E-2</v>
      </c>
      <c r="AO12" s="17">
        <v>8.2919002565515904E-2</v>
      </c>
      <c r="AP12" s="17">
        <v>7.1712714849784504E-2</v>
      </c>
      <c r="AQ12" s="17">
        <v>0.272318470547595</v>
      </c>
      <c r="AR12" s="17"/>
      <c r="AS12" s="17">
        <v>9.6381317023490898E-2</v>
      </c>
      <c r="AT12" s="17">
        <v>8.5796288918418104E-2</v>
      </c>
      <c r="AU12" s="17">
        <v>7.5388168829877103E-2</v>
      </c>
      <c r="AV12" s="17">
        <v>9.8426221487840304E-2</v>
      </c>
      <c r="AW12" s="17"/>
      <c r="AX12" s="17">
        <v>9.2452481693059002E-2</v>
      </c>
      <c r="AY12" s="17"/>
      <c r="AZ12" s="17">
        <v>0.109892125424171</v>
      </c>
      <c r="BA12" s="17">
        <v>8.0813525828387606E-2</v>
      </c>
      <c r="BB12" s="17">
        <v>8.1135726024106E-2</v>
      </c>
      <c r="BC12" s="17"/>
      <c r="BD12" s="17">
        <v>8.1080029894214201E-2</v>
      </c>
      <c r="BE12" s="17">
        <v>9.5729801999318007E-2</v>
      </c>
    </row>
    <row r="13" spans="2:57" ht="29" x14ac:dyDescent="0.35">
      <c r="B13" s="18" t="s">
        <v>582</v>
      </c>
      <c r="C13" s="17">
        <v>1.4619042467143699E-2</v>
      </c>
      <c r="D13" s="17">
        <v>7.0807011093658098E-3</v>
      </c>
      <c r="E13" s="17">
        <v>1.9121124772184601E-2</v>
      </c>
      <c r="F13" s="17"/>
      <c r="G13" s="17">
        <v>2.6991425142850599E-2</v>
      </c>
      <c r="H13" s="17">
        <v>1.70966991026015E-2</v>
      </c>
      <c r="I13" s="17">
        <v>2.2709378358114998E-2</v>
      </c>
      <c r="J13" s="17">
        <v>0</v>
      </c>
      <c r="K13" s="17">
        <v>9.3134903640582807E-3</v>
      </c>
      <c r="L13" s="17">
        <v>0</v>
      </c>
      <c r="M13" s="17"/>
      <c r="N13" s="17">
        <v>2.0718662688502799E-2</v>
      </c>
      <c r="O13" s="17">
        <v>5.6632813491536496E-3</v>
      </c>
      <c r="P13" s="17">
        <v>9.7487505942065195E-3</v>
      </c>
      <c r="Q13" s="17">
        <v>1.38538355008101E-2</v>
      </c>
      <c r="R13" s="17"/>
      <c r="S13" s="17">
        <v>1.6666666666666701E-2</v>
      </c>
      <c r="T13" s="17">
        <v>1.9047619047619001E-2</v>
      </c>
      <c r="U13" s="17">
        <v>2.9411764705882401E-2</v>
      </c>
      <c r="V13" s="17">
        <v>1.58730158730159E-2</v>
      </c>
      <c r="W13" s="17">
        <v>0</v>
      </c>
      <c r="X13" s="17">
        <v>1.26582278481013E-2</v>
      </c>
      <c r="Y13" s="17">
        <v>2.8571428571428598E-2</v>
      </c>
      <c r="Z13" s="17">
        <v>0</v>
      </c>
      <c r="AA13" s="17">
        <v>0</v>
      </c>
      <c r="AB13" s="17"/>
      <c r="AC13" s="17">
        <v>1.41833110253245E-2</v>
      </c>
      <c r="AD13" s="17">
        <v>1.40174142170717E-2</v>
      </c>
      <c r="AE13" s="17">
        <v>2.59189402748074E-2</v>
      </c>
      <c r="AF13" s="17"/>
      <c r="AG13" s="17">
        <v>1.21511664321792E-2</v>
      </c>
      <c r="AH13" s="17">
        <v>1.8544615712707199E-2</v>
      </c>
      <c r="AI13" s="17">
        <v>0</v>
      </c>
      <c r="AJ13" s="17">
        <v>0</v>
      </c>
      <c r="AK13" s="17">
        <v>2.2625617906142401E-2</v>
      </c>
      <c r="AL13" s="17"/>
      <c r="AM13" s="17">
        <v>0</v>
      </c>
      <c r="AN13" s="17">
        <v>8.0309937583731596E-3</v>
      </c>
      <c r="AO13" s="17">
        <v>2.0178749398662699E-2</v>
      </c>
      <c r="AP13" s="17">
        <v>1.5974420510594601E-2</v>
      </c>
      <c r="AQ13" s="17">
        <v>0</v>
      </c>
      <c r="AR13" s="17"/>
      <c r="AS13" s="17">
        <v>1.15283819038724E-2</v>
      </c>
      <c r="AT13" s="17">
        <v>8.2041365334269995E-3</v>
      </c>
      <c r="AU13" s="17">
        <v>0</v>
      </c>
      <c r="AV13" s="17">
        <v>5.5552117034287897E-2</v>
      </c>
      <c r="AW13" s="17"/>
      <c r="AX13" s="17">
        <v>1.15573724146876E-2</v>
      </c>
      <c r="AY13" s="17"/>
      <c r="AZ13" s="17">
        <v>1.01867636408394E-2</v>
      </c>
      <c r="BA13" s="17">
        <v>2.36009157187838E-2</v>
      </c>
      <c r="BB13" s="17">
        <v>8.8925986143696296E-3</v>
      </c>
      <c r="BC13" s="17"/>
      <c r="BD13" s="17">
        <v>1.0480425564178801E-2</v>
      </c>
      <c r="BE13" s="17">
        <v>2.2372842438670999E-2</v>
      </c>
    </row>
    <row r="14" spans="2:57" x14ac:dyDescent="0.35">
      <c r="B14" s="18" t="s">
        <v>81</v>
      </c>
      <c r="C14" s="19">
        <v>5.2277847767710203E-2</v>
      </c>
      <c r="D14" s="19">
        <v>5.2615417078755403E-2</v>
      </c>
      <c r="E14" s="19">
        <v>5.23251258478898E-2</v>
      </c>
      <c r="F14" s="19"/>
      <c r="G14" s="19">
        <v>4.3951015027150299E-2</v>
      </c>
      <c r="H14" s="19">
        <v>5.1421306046160402E-2</v>
      </c>
      <c r="I14" s="19">
        <v>5.1075209627840498E-2</v>
      </c>
      <c r="J14" s="19">
        <v>8.1876633297876204E-3</v>
      </c>
      <c r="K14" s="19">
        <v>0.113032361761673</v>
      </c>
      <c r="L14" s="19">
        <v>5.9738462768450601E-2</v>
      </c>
      <c r="M14" s="19"/>
      <c r="N14" s="19">
        <v>3.1603889084612202E-2</v>
      </c>
      <c r="O14" s="19">
        <v>8.1368281591849695E-2</v>
      </c>
      <c r="P14" s="19">
        <v>4.0111525949154E-2</v>
      </c>
      <c r="Q14" s="19">
        <v>0.10784975984209901</v>
      </c>
      <c r="R14" s="19"/>
      <c r="S14" s="19">
        <v>4.1666666666666699E-2</v>
      </c>
      <c r="T14" s="19">
        <v>5.7142857142857099E-2</v>
      </c>
      <c r="U14" s="19">
        <v>5.8823529411764698E-2</v>
      </c>
      <c r="V14" s="19">
        <v>6.3492063492063502E-2</v>
      </c>
      <c r="W14" s="19">
        <v>6.7796610169491497E-2</v>
      </c>
      <c r="X14" s="19">
        <v>3.7974683544303799E-2</v>
      </c>
      <c r="Y14" s="19">
        <v>7.1428571428571397E-2</v>
      </c>
      <c r="Z14" s="19">
        <v>4.6511627906976702E-2</v>
      </c>
      <c r="AA14" s="19">
        <v>3.3333333333333298E-2</v>
      </c>
      <c r="AB14" s="19"/>
      <c r="AC14" s="19">
        <v>5.7474250447317903E-2</v>
      </c>
      <c r="AD14" s="19">
        <v>4.5990561650934098E-2</v>
      </c>
      <c r="AE14" s="19">
        <v>6.7261080706424295E-2</v>
      </c>
      <c r="AF14" s="19"/>
      <c r="AG14" s="19">
        <v>4.4406335824658499E-2</v>
      </c>
      <c r="AH14" s="19">
        <v>4.7742726693059803E-2</v>
      </c>
      <c r="AI14" s="19">
        <v>7.6681365477114002E-2</v>
      </c>
      <c r="AJ14" s="19">
        <v>0</v>
      </c>
      <c r="AK14" s="19">
        <v>4.5251235812284803E-2</v>
      </c>
      <c r="AL14" s="19"/>
      <c r="AM14" s="19">
        <v>5.4993256206915503E-2</v>
      </c>
      <c r="AN14" s="19">
        <v>6.6528551106239495E-2</v>
      </c>
      <c r="AO14" s="19">
        <v>7.2271541662266806E-2</v>
      </c>
      <c r="AP14" s="19">
        <v>2.79413164496373E-2</v>
      </c>
      <c r="AQ14" s="19">
        <v>0</v>
      </c>
      <c r="AR14" s="19"/>
      <c r="AS14" s="19">
        <v>8.8002098770024101E-2</v>
      </c>
      <c r="AT14" s="19">
        <v>2.2461296480355102E-2</v>
      </c>
      <c r="AU14" s="19">
        <v>8.8678053105520294E-2</v>
      </c>
      <c r="AV14" s="19">
        <v>8.4606571550128896E-3</v>
      </c>
      <c r="AW14" s="19"/>
      <c r="AX14" s="19">
        <v>3.8905444468283902E-2</v>
      </c>
      <c r="AY14" s="19"/>
      <c r="AZ14" s="19">
        <v>9.0446188580241102E-2</v>
      </c>
      <c r="BA14" s="19">
        <v>1.8676373216257099E-2</v>
      </c>
      <c r="BB14" s="19">
        <v>4.9081558199747501E-2</v>
      </c>
      <c r="BC14" s="19"/>
      <c r="BD14" s="19">
        <v>7.8204057024152604E-2</v>
      </c>
      <c r="BE14" s="19">
        <v>1.84831763588643E-2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578</v>
      </c>
      <c r="C9" s="17">
        <v>7.3506598126350894E-2</v>
      </c>
      <c r="D9" s="17">
        <v>8.4450974401555898E-2</v>
      </c>
      <c r="E9" s="17">
        <v>6.7415762671442295E-2</v>
      </c>
      <c r="F9" s="17"/>
      <c r="G9" s="17">
        <v>9.6798387596322699E-2</v>
      </c>
      <c r="H9" s="17">
        <v>8.6335359572202994E-2</v>
      </c>
      <c r="I9" s="17">
        <v>8.6347772325715305E-2</v>
      </c>
      <c r="J9" s="17">
        <v>3.6501582844591603E-2</v>
      </c>
      <c r="K9" s="17">
        <v>6.9949590495115996E-2</v>
      </c>
      <c r="L9" s="17">
        <v>2.90619548603273E-2</v>
      </c>
      <c r="M9" s="17"/>
      <c r="N9" s="17">
        <v>7.4379593168934194E-2</v>
      </c>
      <c r="O9" s="17">
        <v>7.2528114410141606E-2</v>
      </c>
      <c r="P9" s="17">
        <v>6.7345166470942103E-2</v>
      </c>
      <c r="Q9" s="17">
        <v>8.5691747000659402E-2</v>
      </c>
      <c r="R9" s="17"/>
      <c r="S9" s="17">
        <v>0.116666666666667</v>
      </c>
      <c r="T9" s="17">
        <v>9.5238095238095205E-2</v>
      </c>
      <c r="U9" s="17">
        <v>2.9411764705882401E-2</v>
      </c>
      <c r="V9" s="17">
        <v>4.7619047619047603E-2</v>
      </c>
      <c r="W9" s="17">
        <v>0.101694915254237</v>
      </c>
      <c r="X9" s="17">
        <v>8.8607594936708806E-2</v>
      </c>
      <c r="Y9" s="17">
        <v>4.2857142857142899E-2</v>
      </c>
      <c r="Z9" s="17">
        <v>6.9767441860465101E-2</v>
      </c>
      <c r="AA9" s="17">
        <v>4.4444444444444398E-2</v>
      </c>
      <c r="AB9" s="17"/>
      <c r="AC9" s="17">
        <v>5.7988031404368902E-2</v>
      </c>
      <c r="AD9" s="17">
        <v>7.1158984316503096E-2</v>
      </c>
      <c r="AE9" s="17">
        <v>0.114826976712902</v>
      </c>
      <c r="AF9" s="17"/>
      <c r="AG9" s="17">
        <v>6.9249444644953001E-2</v>
      </c>
      <c r="AH9" s="17">
        <v>5.84033276216206E-2</v>
      </c>
      <c r="AI9" s="17">
        <v>5.5786738439277603E-2</v>
      </c>
      <c r="AJ9" s="17">
        <v>0.42283614938640601</v>
      </c>
      <c r="AK9" s="17">
        <v>0.14510553206451199</v>
      </c>
      <c r="AL9" s="17"/>
      <c r="AM9" s="17">
        <v>8.0045901607368505E-2</v>
      </c>
      <c r="AN9" s="17">
        <v>6.7963404458806304E-2</v>
      </c>
      <c r="AO9" s="17">
        <v>7.5106089088972997E-2</v>
      </c>
      <c r="AP9" s="17">
        <v>8.5129622066715593E-2</v>
      </c>
      <c r="AQ9" s="17">
        <v>4.2115066185209202E-2</v>
      </c>
      <c r="AR9" s="17"/>
      <c r="AS9" s="17">
        <v>5.0536842327654603E-2</v>
      </c>
      <c r="AT9" s="17">
        <v>9.5523293616235405E-2</v>
      </c>
      <c r="AU9" s="17">
        <v>3.7660625220131701E-2</v>
      </c>
      <c r="AV9" s="17">
        <v>0.11262082880395299</v>
      </c>
      <c r="AW9" s="17"/>
      <c r="AX9" s="17">
        <v>7.3593826088590705E-2</v>
      </c>
      <c r="AY9" s="17"/>
      <c r="AZ9" s="17">
        <v>8.1948416308383301E-2</v>
      </c>
      <c r="BA9" s="17">
        <v>6.8627006222624506E-2</v>
      </c>
      <c r="BB9" s="17">
        <v>7.13292531663208E-2</v>
      </c>
      <c r="BC9" s="17"/>
      <c r="BD9" s="17">
        <v>9.2792545793967104E-2</v>
      </c>
      <c r="BE9" s="17">
        <v>6.5598399698277396E-2</v>
      </c>
    </row>
    <row r="10" spans="2:57" ht="29" x14ac:dyDescent="0.35">
      <c r="B10" s="18" t="s">
        <v>579</v>
      </c>
      <c r="C10" s="17">
        <v>0.26074149244400002</v>
      </c>
      <c r="D10" s="17">
        <v>0.27826183440339902</v>
      </c>
      <c r="E10" s="17">
        <v>0.25166364873939601</v>
      </c>
      <c r="F10" s="17"/>
      <c r="G10" s="17">
        <v>0.24059258956155999</v>
      </c>
      <c r="H10" s="17">
        <v>0.322138291558557</v>
      </c>
      <c r="I10" s="17">
        <v>0.225712753782215</v>
      </c>
      <c r="J10" s="17">
        <v>0.22330665726710799</v>
      </c>
      <c r="K10" s="17">
        <v>0.281479710493581</v>
      </c>
      <c r="L10" s="17">
        <v>0.21848824390077101</v>
      </c>
      <c r="M10" s="17"/>
      <c r="N10" s="17">
        <v>0.25503093397570697</v>
      </c>
      <c r="O10" s="17">
        <v>0.26190563001510703</v>
      </c>
      <c r="P10" s="17">
        <v>0.27393810308483302</v>
      </c>
      <c r="Q10" s="17">
        <v>0.27221319040085301</v>
      </c>
      <c r="R10" s="17"/>
      <c r="S10" s="17">
        <v>0.28333333333333299</v>
      </c>
      <c r="T10" s="17">
        <v>0.266666666666667</v>
      </c>
      <c r="U10" s="17">
        <v>0.23529411764705899</v>
      </c>
      <c r="V10" s="17">
        <v>0.33333333333333298</v>
      </c>
      <c r="W10" s="17">
        <v>0.13559322033898299</v>
      </c>
      <c r="X10" s="17">
        <v>0.291139240506329</v>
      </c>
      <c r="Y10" s="17">
        <v>0.3</v>
      </c>
      <c r="Z10" s="17">
        <v>0.32558139534883701</v>
      </c>
      <c r="AA10" s="17">
        <v>0.18888888888888899</v>
      </c>
      <c r="AB10" s="17"/>
      <c r="AC10" s="17">
        <v>0.28431771233516201</v>
      </c>
      <c r="AD10" s="17">
        <v>0.24961920071861399</v>
      </c>
      <c r="AE10" s="17">
        <v>0.25913154373487401</v>
      </c>
      <c r="AF10" s="17"/>
      <c r="AG10" s="17">
        <v>0.27690975272899199</v>
      </c>
      <c r="AH10" s="17">
        <v>0.27519884449713899</v>
      </c>
      <c r="AI10" s="17">
        <v>0.26373187811663001</v>
      </c>
      <c r="AJ10" s="17">
        <v>0.18469483005198201</v>
      </c>
      <c r="AK10" s="17">
        <v>0.185063163744806</v>
      </c>
      <c r="AL10" s="17"/>
      <c r="AM10" s="17">
        <v>0.20816303281811299</v>
      </c>
      <c r="AN10" s="17">
        <v>0.23728126884612</v>
      </c>
      <c r="AO10" s="17">
        <v>0.24659373914782801</v>
      </c>
      <c r="AP10" s="17">
        <v>0.31162637695005502</v>
      </c>
      <c r="AQ10" s="17">
        <v>0.29545338739162202</v>
      </c>
      <c r="AR10" s="17"/>
      <c r="AS10" s="17">
        <v>0.24076449582725101</v>
      </c>
      <c r="AT10" s="17">
        <v>0.316095148358775</v>
      </c>
      <c r="AU10" s="17">
        <v>0.18190911987479699</v>
      </c>
      <c r="AV10" s="17">
        <v>0.277733552282523</v>
      </c>
      <c r="AW10" s="17"/>
      <c r="AX10" s="17">
        <v>0.26660814240133102</v>
      </c>
      <c r="AY10" s="17"/>
      <c r="AZ10" s="17">
        <v>0.265037083773214</v>
      </c>
      <c r="BA10" s="17">
        <v>0.28970159578183702</v>
      </c>
      <c r="BB10" s="17">
        <v>0.237068821823536</v>
      </c>
      <c r="BC10" s="17"/>
      <c r="BD10" s="17">
        <v>0.28453524059269802</v>
      </c>
      <c r="BE10" s="17">
        <v>0.27090132731734701</v>
      </c>
    </row>
    <row r="11" spans="2:57" ht="29" x14ac:dyDescent="0.35">
      <c r="B11" s="18" t="s">
        <v>580</v>
      </c>
      <c r="C11" s="17">
        <v>0.41772756691086799</v>
      </c>
      <c r="D11" s="17">
        <v>0.41426284770594402</v>
      </c>
      <c r="E11" s="17">
        <v>0.417027408882922</v>
      </c>
      <c r="F11" s="17"/>
      <c r="G11" s="17">
        <v>0.38321884052178001</v>
      </c>
      <c r="H11" s="17">
        <v>0.38029651199296</v>
      </c>
      <c r="I11" s="17">
        <v>0.45457304406112697</v>
      </c>
      <c r="J11" s="17">
        <v>0.48511147228694801</v>
      </c>
      <c r="K11" s="17">
        <v>0.30213325996120399</v>
      </c>
      <c r="L11" s="17">
        <v>0.58386929823646905</v>
      </c>
      <c r="M11" s="17"/>
      <c r="N11" s="17">
        <v>0.449092236073317</v>
      </c>
      <c r="O11" s="17">
        <v>0.37176612259359498</v>
      </c>
      <c r="P11" s="17">
        <v>0.414140480548156</v>
      </c>
      <c r="Q11" s="17">
        <v>0.363890636674915</v>
      </c>
      <c r="R11" s="17"/>
      <c r="S11" s="17">
        <v>0.36666666666666697</v>
      </c>
      <c r="T11" s="17">
        <v>0.40952380952381001</v>
      </c>
      <c r="U11" s="17">
        <v>0.35294117647058798</v>
      </c>
      <c r="V11" s="17">
        <v>0.365079365079365</v>
      </c>
      <c r="W11" s="17">
        <v>0.44067796610169502</v>
      </c>
      <c r="X11" s="17">
        <v>0.443037974683544</v>
      </c>
      <c r="Y11" s="17">
        <v>0.45714285714285702</v>
      </c>
      <c r="Z11" s="17">
        <v>0.44186046511627902</v>
      </c>
      <c r="AA11" s="17">
        <v>0.51111111111111096</v>
      </c>
      <c r="AB11" s="17"/>
      <c r="AC11" s="17">
        <v>0.43218425870690402</v>
      </c>
      <c r="AD11" s="17">
        <v>0.42624299729424098</v>
      </c>
      <c r="AE11" s="17">
        <v>0.40832068919311898</v>
      </c>
      <c r="AF11" s="17"/>
      <c r="AG11" s="17">
        <v>0.44085683270712001</v>
      </c>
      <c r="AH11" s="17">
        <v>0.38833701401550502</v>
      </c>
      <c r="AI11" s="17">
        <v>0.369585911036793</v>
      </c>
      <c r="AJ11" s="17">
        <v>0.39246902056161198</v>
      </c>
      <c r="AK11" s="17">
        <v>0.53282061798126401</v>
      </c>
      <c r="AL11" s="17"/>
      <c r="AM11" s="17">
        <v>0.51180239938521099</v>
      </c>
      <c r="AN11" s="17">
        <v>0.33165350035761398</v>
      </c>
      <c r="AO11" s="17">
        <v>0.46155487771772802</v>
      </c>
      <c r="AP11" s="17">
        <v>0.383691265177388</v>
      </c>
      <c r="AQ11" s="17">
        <v>0.43273208302368299</v>
      </c>
      <c r="AR11" s="17"/>
      <c r="AS11" s="17">
        <v>0.44098254146684901</v>
      </c>
      <c r="AT11" s="17">
        <v>0.36889710575136297</v>
      </c>
      <c r="AU11" s="17">
        <v>0.44420377433268399</v>
      </c>
      <c r="AV11" s="17">
        <v>0.45379482215059702</v>
      </c>
      <c r="AW11" s="17"/>
      <c r="AX11" s="17">
        <v>0.40489594533871398</v>
      </c>
      <c r="AY11" s="17"/>
      <c r="AZ11" s="17">
        <v>0.38821682450302097</v>
      </c>
      <c r="BA11" s="17">
        <v>0.43812439007548198</v>
      </c>
      <c r="BB11" s="17">
        <v>0.42239188654251297</v>
      </c>
      <c r="BC11" s="17"/>
      <c r="BD11" s="17">
        <v>0.37486986215403101</v>
      </c>
      <c r="BE11" s="17">
        <v>0.44605765847407403</v>
      </c>
    </row>
    <row r="12" spans="2:57" ht="29" x14ac:dyDescent="0.35">
      <c r="B12" s="18" t="s">
        <v>581</v>
      </c>
      <c r="C12" s="17">
        <v>0.14765396997555399</v>
      </c>
      <c r="D12" s="17">
        <v>0.12645931768893601</v>
      </c>
      <c r="E12" s="17">
        <v>0.16081292877454201</v>
      </c>
      <c r="F12" s="17"/>
      <c r="G12" s="17">
        <v>0.169936416725777</v>
      </c>
      <c r="H12" s="17">
        <v>0.10629751743919599</v>
      </c>
      <c r="I12" s="17">
        <v>0.146565124894522</v>
      </c>
      <c r="J12" s="17">
        <v>0.18676673270071201</v>
      </c>
      <c r="K12" s="17">
        <v>0.20125743193109399</v>
      </c>
      <c r="L12" s="17">
        <v>5.7775338844653697E-2</v>
      </c>
      <c r="M12" s="17"/>
      <c r="N12" s="17">
        <v>0.15385972189498201</v>
      </c>
      <c r="O12" s="17">
        <v>0.15195611374477699</v>
      </c>
      <c r="P12" s="17">
        <v>0.152171425887735</v>
      </c>
      <c r="Q12" s="17">
        <v>9.3702154062681106E-2</v>
      </c>
      <c r="R12" s="17"/>
      <c r="S12" s="17">
        <v>0.1</v>
      </c>
      <c r="T12" s="17">
        <v>0.14285714285714299</v>
      </c>
      <c r="U12" s="17">
        <v>0.26470588235294101</v>
      </c>
      <c r="V12" s="17">
        <v>0.158730158730159</v>
      </c>
      <c r="W12" s="17">
        <v>0.152542372881356</v>
      </c>
      <c r="X12" s="17">
        <v>0.126582278481013</v>
      </c>
      <c r="Y12" s="17">
        <v>0.128571428571429</v>
      </c>
      <c r="Z12" s="17">
        <v>6.9767441860465101E-2</v>
      </c>
      <c r="AA12" s="17">
        <v>0.16666666666666699</v>
      </c>
      <c r="AB12" s="17"/>
      <c r="AC12" s="17">
        <v>0.14805531013082701</v>
      </c>
      <c r="AD12" s="17">
        <v>0.15374118908978701</v>
      </c>
      <c r="AE12" s="17">
        <v>6.4916180198116902E-2</v>
      </c>
      <c r="AF12" s="17"/>
      <c r="AG12" s="17">
        <v>0.126163251071023</v>
      </c>
      <c r="AH12" s="17">
        <v>0.17058342810722599</v>
      </c>
      <c r="AI12" s="17">
        <v>0.21103165945674099</v>
      </c>
      <c r="AJ12" s="17">
        <v>0</v>
      </c>
      <c r="AK12" s="17">
        <v>7.0739972033710602E-2</v>
      </c>
      <c r="AL12" s="17"/>
      <c r="AM12" s="17">
        <v>0.101402557018397</v>
      </c>
      <c r="AN12" s="17">
        <v>0.16390404158614799</v>
      </c>
      <c r="AO12" s="17">
        <v>0.14242672472749801</v>
      </c>
      <c r="AP12" s="17">
        <v>0.15820219953124001</v>
      </c>
      <c r="AQ12" s="17">
        <v>0.22969946339948599</v>
      </c>
      <c r="AR12" s="17"/>
      <c r="AS12" s="17">
        <v>0.131146236166192</v>
      </c>
      <c r="AT12" s="17">
        <v>0.15380780199968</v>
      </c>
      <c r="AU12" s="17">
        <v>0.17567844306382499</v>
      </c>
      <c r="AV12" s="17">
        <v>0.122336100590743</v>
      </c>
      <c r="AW12" s="17"/>
      <c r="AX12" s="17">
        <v>0.15746854346769201</v>
      </c>
      <c r="AY12" s="17"/>
      <c r="AZ12" s="17">
        <v>0.126487570893002</v>
      </c>
      <c r="BA12" s="17">
        <v>0.150350456656101</v>
      </c>
      <c r="BB12" s="17">
        <v>0.17014264011156</v>
      </c>
      <c r="BC12" s="17"/>
      <c r="BD12" s="17">
        <v>0.12176704120734801</v>
      </c>
      <c r="BE12" s="17">
        <v>0.15877586173504599</v>
      </c>
    </row>
    <row r="13" spans="2:57" ht="29" x14ac:dyDescent="0.35">
      <c r="B13" s="18" t="s">
        <v>582</v>
      </c>
      <c r="C13" s="17">
        <v>2.8527865448748399E-2</v>
      </c>
      <c r="D13" s="17">
        <v>3.0364483855234499E-2</v>
      </c>
      <c r="E13" s="17">
        <v>2.75818736841285E-2</v>
      </c>
      <c r="F13" s="17"/>
      <c r="G13" s="17">
        <v>5.3908198253974401E-2</v>
      </c>
      <c r="H13" s="17">
        <v>3.06225135225404E-2</v>
      </c>
      <c r="I13" s="17">
        <v>1.60188911071047E-2</v>
      </c>
      <c r="J13" s="17">
        <v>3.6323667517999099E-2</v>
      </c>
      <c r="K13" s="17">
        <v>9.3134903640582807E-3</v>
      </c>
      <c r="L13" s="17">
        <v>5.6509356672858703E-2</v>
      </c>
      <c r="M13" s="17"/>
      <c r="N13" s="17">
        <v>2.48383353772E-2</v>
      </c>
      <c r="O13" s="17">
        <v>2.7035092417054901E-2</v>
      </c>
      <c r="P13" s="17">
        <v>4.2261250439158501E-2</v>
      </c>
      <c r="Q13" s="17">
        <v>3.32218372345073E-2</v>
      </c>
      <c r="R13" s="17"/>
      <c r="S13" s="17">
        <v>6.6666666666666693E-2</v>
      </c>
      <c r="T13" s="17">
        <v>9.5238095238095195E-3</v>
      </c>
      <c r="U13" s="17">
        <v>2.9411764705882401E-2</v>
      </c>
      <c r="V13" s="17">
        <v>3.17460317460318E-2</v>
      </c>
      <c r="W13" s="17">
        <v>6.7796610169491497E-2</v>
      </c>
      <c r="X13" s="17">
        <v>1.26582278481013E-2</v>
      </c>
      <c r="Y13" s="17">
        <v>1.4285714285714299E-2</v>
      </c>
      <c r="Z13" s="17">
        <v>0</v>
      </c>
      <c r="AA13" s="17">
        <v>1.1111111111111099E-2</v>
      </c>
      <c r="AB13" s="17"/>
      <c r="AC13" s="17">
        <v>2.48657149803811E-2</v>
      </c>
      <c r="AD13" s="17">
        <v>2.94937102401834E-2</v>
      </c>
      <c r="AE13" s="17">
        <v>2.37272051791604E-2</v>
      </c>
      <c r="AF13" s="17"/>
      <c r="AG13" s="17">
        <v>2.7611975137376399E-2</v>
      </c>
      <c r="AH13" s="17">
        <v>3.02184134200079E-2</v>
      </c>
      <c r="AI13" s="17">
        <v>6.1126511283092003E-2</v>
      </c>
      <c r="AJ13" s="17">
        <v>0</v>
      </c>
      <c r="AK13" s="17">
        <v>0</v>
      </c>
      <c r="AL13" s="17"/>
      <c r="AM13" s="17">
        <v>1.55076366236653E-2</v>
      </c>
      <c r="AN13" s="17">
        <v>6.5778863176402802E-2</v>
      </c>
      <c r="AO13" s="17">
        <v>1.7945677145187699E-2</v>
      </c>
      <c r="AP13" s="17">
        <v>2.75016407951695E-2</v>
      </c>
      <c r="AQ13" s="17">
        <v>0</v>
      </c>
      <c r="AR13" s="17"/>
      <c r="AS13" s="17">
        <v>2.6010481235230601E-2</v>
      </c>
      <c r="AT13" s="17">
        <v>2.8145577888399199E-2</v>
      </c>
      <c r="AU13" s="17">
        <v>4.6457398371170397E-2</v>
      </c>
      <c r="AV13" s="17">
        <v>8.4606571550128896E-3</v>
      </c>
      <c r="AW13" s="17"/>
      <c r="AX13" s="17">
        <v>2.8685808666696701E-2</v>
      </c>
      <c r="AY13" s="17"/>
      <c r="AZ13" s="17">
        <v>3.9565823663653903E-2</v>
      </c>
      <c r="BA13" s="17">
        <v>1.2315747719810101E-2</v>
      </c>
      <c r="BB13" s="17">
        <v>3.0035674001891801E-2</v>
      </c>
      <c r="BC13" s="17"/>
      <c r="BD13" s="17">
        <v>3.0800535128187999E-2</v>
      </c>
      <c r="BE13" s="17">
        <v>2.4354844780863701E-2</v>
      </c>
    </row>
    <row r="14" spans="2:57" x14ac:dyDescent="0.35">
      <c r="B14" s="18" t="s">
        <v>81</v>
      </c>
      <c r="C14" s="19">
        <v>7.1842507094478605E-2</v>
      </c>
      <c r="D14" s="19">
        <v>6.6200541944929706E-2</v>
      </c>
      <c r="E14" s="19">
        <v>7.5498377247569096E-2</v>
      </c>
      <c r="F14" s="19"/>
      <c r="G14" s="19">
        <v>5.5545567340585501E-2</v>
      </c>
      <c r="H14" s="19">
        <v>7.4309805914543794E-2</v>
      </c>
      <c r="I14" s="19">
        <v>7.0782413829315494E-2</v>
      </c>
      <c r="J14" s="19">
        <v>3.19898873826409E-2</v>
      </c>
      <c r="K14" s="19">
        <v>0.13586651675494699</v>
      </c>
      <c r="L14" s="19">
        <v>5.4295807484920001E-2</v>
      </c>
      <c r="M14" s="19"/>
      <c r="N14" s="19">
        <v>4.2799179509860202E-2</v>
      </c>
      <c r="O14" s="19">
        <v>0.114808926819325</v>
      </c>
      <c r="P14" s="19">
        <v>5.01435735691751E-2</v>
      </c>
      <c r="Q14" s="19">
        <v>0.15128043462638399</v>
      </c>
      <c r="R14" s="19"/>
      <c r="S14" s="19">
        <v>6.6666666666666693E-2</v>
      </c>
      <c r="T14" s="19">
        <v>7.6190476190476197E-2</v>
      </c>
      <c r="U14" s="19">
        <v>8.8235294117647106E-2</v>
      </c>
      <c r="V14" s="19">
        <v>6.3492063492063502E-2</v>
      </c>
      <c r="W14" s="19">
        <v>0.101694915254237</v>
      </c>
      <c r="X14" s="19">
        <v>3.7974683544303799E-2</v>
      </c>
      <c r="Y14" s="19">
        <v>5.7142857142857099E-2</v>
      </c>
      <c r="Z14" s="19">
        <v>9.3023255813953501E-2</v>
      </c>
      <c r="AA14" s="19">
        <v>7.7777777777777807E-2</v>
      </c>
      <c r="AB14" s="19"/>
      <c r="AC14" s="19">
        <v>5.25889724423566E-2</v>
      </c>
      <c r="AD14" s="19">
        <v>6.9743918340671507E-2</v>
      </c>
      <c r="AE14" s="19">
        <v>0.12907740498182799</v>
      </c>
      <c r="AF14" s="19"/>
      <c r="AG14" s="19">
        <v>5.9208743710535798E-2</v>
      </c>
      <c r="AH14" s="19">
        <v>7.7258972338501306E-2</v>
      </c>
      <c r="AI14" s="19">
        <v>3.8737301667466903E-2</v>
      </c>
      <c r="AJ14" s="19">
        <v>0</v>
      </c>
      <c r="AK14" s="19">
        <v>6.6270714175707193E-2</v>
      </c>
      <c r="AL14" s="19"/>
      <c r="AM14" s="19">
        <v>8.3078472547244694E-2</v>
      </c>
      <c r="AN14" s="19">
        <v>0.13341892157490901</v>
      </c>
      <c r="AO14" s="19">
        <v>5.63728921727851E-2</v>
      </c>
      <c r="AP14" s="19">
        <v>3.3848895479431998E-2</v>
      </c>
      <c r="AQ14" s="19">
        <v>0</v>
      </c>
      <c r="AR14" s="19"/>
      <c r="AS14" s="19">
        <v>0.110559402976823</v>
      </c>
      <c r="AT14" s="19">
        <v>3.7531072385547398E-2</v>
      </c>
      <c r="AU14" s="19">
        <v>0.11409063913739199</v>
      </c>
      <c r="AV14" s="19">
        <v>2.5054039017169901E-2</v>
      </c>
      <c r="AW14" s="19"/>
      <c r="AX14" s="19">
        <v>6.8747734036974997E-2</v>
      </c>
      <c r="AY14" s="19"/>
      <c r="AZ14" s="19">
        <v>9.87442808587254E-2</v>
      </c>
      <c r="BA14" s="19">
        <v>4.0880803544145701E-2</v>
      </c>
      <c r="BB14" s="19">
        <v>6.9031724354178994E-2</v>
      </c>
      <c r="BC14" s="19"/>
      <c r="BD14" s="19">
        <v>9.5234775123767199E-2</v>
      </c>
      <c r="BE14" s="19">
        <v>3.43119079943923E-2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E24"/>
  <sheetViews>
    <sheetView showGridLines="0" topLeftCell="A1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586</v>
      </c>
      <c r="C9" s="17">
        <v>0.383946625492743</v>
      </c>
      <c r="D9" s="17">
        <v>0.33832790224376202</v>
      </c>
      <c r="E9" s="17">
        <v>0.41407429152612302</v>
      </c>
      <c r="F9" s="17"/>
      <c r="G9" s="17">
        <v>0.226450867401391</v>
      </c>
      <c r="H9" s="17">
        <v>0.41618914614106201</v>
      </c>
      <c r="I9" s="17">
        <v>0.336249227665953</v>
      </c>
      <c r="J9" s="17">
        <v>0.33619113273170997</v>
      </c>
      <c r="K9" s="17">
        <v>0.49229321096599599</v>
      </c>
      <c r="L9" s="17">
        <v>0.57534821340096298</v>
      </c>
      <c r="M9" s="17"/>
      <c r="N9" s="17">
        <v>0.39531128005334698</v>
      </c>
      <c r="O9" s="17">
        <v>0.43937889409749298</v>
      </c>
      <c r="P9" s="17">
        <v>0.31786015814341601</v>
      </c>
      <c r="Q9" s="17">
        <v>0.326893060859132</v>
      </c>
      <c r="R9" s="17"/>
      <c r="S9" s="17">
        <v>0.33333333333333298</v>
      </c>
      <c r="T9" s="17">
        <v>0.5</v>
      </c>
      <c r="U9" s="17">
        <v>0.33333333333333298</v>
      </c>
      <c r="V9" s="17">
        <v>0.5</v>
      </c>
      <c r="W9" s="17">
        <v>0.375</v>
      </c>
      <c r="X9" s="17">
        <v>0.41176470588235298</v>
      </c>
      <c r="Y9" s="17">
        <v>0.2</v>
      </c>
      <c r="Z9" s="17">
        <v>0.14285714285714299</v>
      </c>
      <c r="AA9" s="17">
        <v>0.42105263157894701</v>
      </c>
      <c r="AB9" s="17"/>
      <c r="AC9" s="17">
        <v>0.36900321747657899</v>
      </c>
      <c r="AD9" s="17">
        <v>0.37025898470193103</v>
      </c>
      <c r="AE9" s="17">
        <v>0.50231339535896102</v>
      </c>
      <c r="AF9" s="17"/>
      <c r="AG9" s="17">
        <v>0.50914763690376197</v>
      </c>
      <c r="AH9" s="17">
        <v>0.33188670666847903</v>
      </c>
      <c r="AI9" s="17">
        <v>0.30315477803957502</v>
      </c>
      <c r="AJ9" s="17">
        <v>0</v>
      </c>
      <c r="AK9" s="17">
        <v>0.24681512068966799</v>
      </c>
      <c r="AL9" s="17"/>
      <c r="AM9" s="17">
        <v>0.262951952431702</v>
      </c>
      <c r="AN9" s="17">
        <v>0.410552285819763</v>
      </c>
      <c r="AO9" s="17">
        <v>0.37542436613974201</v>
      </c>
      <c r="AP9" s="17">
        <v>0.44190874254986001</v>
      </c>
      <c r="AQ9" s="17">
        <v>0.620964942728219</v>
      </c>
      <c r="AR9" s="17"/>
      <c r="AS9" s="17">
        <v>0.43869361000503798</v>
      </c>
      <c r="AT9" s="17">
        <v>0.312385201030485</v>
      </c>
      <c r="AU9" s="17">
        <v>0.40902116178658998</v>
      </c>
      <c r="AV9" s="17">
        <v>0.40466175234310497</v>
      </c>
      <c r="AW9" s="17"/>
      <c r="AX9" s="17">
        <v>0.369472800148474</v>
      </c>
      <c r="AY9" s="17"/>
      <c r="AZ9" s="17">
        <v>0.32277134570238097</v>
      </c>
      <c r="BA9" s="17">
        <v>0.33113787116404497</v>
      </c>
      <c r="BB9" s="17">
        <v>0.48697636243472098</v>
      </c>
      <c r="BC9" s="17"/>
      <c r="BD9" s="17">
        <v>0.42202236431758999</v>
      </c>
      <c r="BE9" s="17">
        <v>0.36901094785659899</v>
      </c>
    </row>
    <row r="10" spans="2:57" ht="43.5" x14ac:dyDescent="0.35">
      <c r="B10" s="18" t="s">
        <v>587</v>
      </c>
      <c r="C10" s="17">
        <v>0.31014803426848703</v>
      </c>
      <c r="D10" s="17">
        <v>0.235881477775221</v>
      </c>
      <c r="E10" s="17">
        <v>0.35919539579297399</v>
      </c>
      <c r="F10" s="17"/>
      <c r="G10" s="17">
        <v>0.40790082743984801</v>
      </c>
      <c r="H10" s="17">
        <v>0.28348378542772601</v>
      </c>
      <c r="I10" s="17">
        <v>0.20352670660887601</v>
      </c>
      <c r="J10" s="17">
        <v>0.28547727163396402</v>
      </c>
      <c r="K10" s="17">
        <v>0.478291563713378</v>
      </c>
      <c r="L10" s="17">
        <v>0.57401783552086705</v>
      </c>
      <c r="M10" s="17"/>
      <c r="N10" s="17">
        <v>0.31197577100394702</v>
      </c>
      <c r="O10" s="17">
        <v>0.26666449701470202</v>
      </c>
      <c r="P10" s="17">
        <v>0.21427506776865099</v>
      </c>
      <c r="Q10" s="17">
        <v>0.47373227441093102</v>
      </c>
      <c r="R10" s="17"/>
      <c r="S10" s="17">
        <v>0.33333333333333298</v>
      </c>
      <c r="T10" s="17">
        <v>0.45</v>
      </c>
      <c r="U10" s="17">
        <v>0.33333333333333298</v>
      </c>
      <c r="V10" s="17">
        <v>0.3</v>
      </c>
      <c r="W10" s="17">
        <v>0.25</v>
      </c>
      <c r="X10" s="17">
        <v>0.17647058823529399</v>
      </c>
      <c r="Y10" s="17">
        <v>0.4</v>
      </c>
      <c r="Z10" s="17">
        <v>0.28571428571428598</v>
      </c>
      <c r="AA10" s="17">
        <v>0.21052631578947401</v>
      </c>
      <c r="AB10" s="17"/>
      <c r="AC10" s="17">
        <v>0.36145243319057002</v>
      </c>
      <c r="AD10" s="17">
        <v>0.27614035172144702</v>
      </c>
      <c r="AE10" s="17">
        <v>0.25834065784694699</v>
      </c>
      <c r="AF10" s="17"/>
      <c r="AG10" s="17">
        <v>0.31947091235785502</v>
      </c>
      <c r="AH10" s="17">
        <v>0.31396574307026998</v>
      </c>
      <c r="AI10" s="17">
        <v>0.52821507259673195</v>
      </c>
      <c r="AJ10" s="17">
        <v>0.51839999999999997</v>
      </c>
      <c r="AK10" s="17">
        <v>0.28728799566931601</v>
      </c>
      <c r="AL10" s="17"/>
      <c r="AM10" s="17">
        <v>0</v>
      </c>
      <c r="AN10" s="17">
        <v>0.47656320967314902</v>
      </c>
      <c r="AO10" s="17">
        <v>0.21864312912794401</v>
      </c>
      <c r="AP10" s="17">
        <v>0.25172606874215098</v>
      </c>
      <c r="AQ10" s="17">
        <v>0.60152724748351305</v>
      </c>
      <c r="AR10" s="17"/>
      <c r="AS10" s="17">
        <v>0.37560956323688699</v>
      </c>
      <c r="AT10" s="17">
        <v>0.17249227077266299</v>
      </c>
      <c r="AU10" s="17">
        <v>0.45360324789067602</v>
      </c>
      <c r="AV10" s="17">
        <v>0.34130485150371898</v>
      </c>
      <c r="AW10" s="17"/>
      <c r="AX10" s="17">
        <v>0.27993462605213998</v>
      </c>
      <c r="AY10" s="17"/>
      <c r="AZ10" s="17">
        <v>0.29351955892367398</v>
      </c>
      <c r="BA10" s="17">
        <v>0.29259812322705298</v>
      </c>
      <c r="BB10" s="17">
        <v>0.33038743511097202</v>
      </c>
      <c r="BC10" s="17"/>
      <c r="BD10" s="17">
        <v>0.32552667883875203</v>
      </c>
      <c r="BE10" s="17">
        <v>0.22500101887564999</v>
      </c>
    </row>
    <row r="11" spans="2:57" ht="58" x14ac:dyDescent="0.35">
      <c r="B11" s="18" t="s">
        <v>588</v>
      </c>
      <c r="C11" s="17">
        <v>0.245956570491666</v>
      </c>
      <c r="D11" s="17">
        <v>0.26490196184159298</v>
      </c>
      <c r="E11" s="17">
        <v>0.233444593329415</v>
      </c>
      <c r="F11" s="17"/>
      <c r="G11" s="17">
        <v>0.72347908232778702</v>
      </c>
      <c r="H11" s="17">
        <v>0.282608446251851</v>
      </c>
      <c r="I11" s="17">
        <v>0.20052196086264401</v>
      </c>
      <c r="J11" s="17">
        <v>0.185550866651531</v>
      </c>
      <c r="K11" s="17">
        <v>0.21673138016237201</v>
      </c>
      <c r="L11" s="17">
        <v>0</v>
      </c>
      <c r="M11" s="17"/>
      <c r="N11" s="17">
        <v>0.18451492176120199</v>
      </c>
      <c r="O11" s="17">
        <v>0.407367839039601</v>
      </c>
      <c r="P11" s="17">
        <v>0.24485661396864999</v>
      </c>
      <c r="Q11" s="17">
        <v>0.20949314336371</v>
      </c>
      <c r="R11" s="17"/>
      <c r="S11" s="17">
        <v>0.296296296296296</v>
      </c>
      <c r="T11" s="17">
        <v>0.35</v>
      </c>
      <c r="U11" s="17">
        <v>0.33333333333333298</v>
      </c>
      <c r="V11" s="17">
        <v>0.1</v>
      </c>
      <c r="W11" s="17">
        <v>0.125</v>
      </c>
      <c r="X11" s="17">
        <v>0.23529411764705899</v>
      </c>
      <c r="Y11" s="17">
        <v>0.1</v>
      </c>
      <c r="Z11" s="17">
        <v>0.14285714285714299</v>
      </c>
      <c r="AA11" s="17">
        <v>0.26315789473684198</v>
      </c>
      <c r="AB11" s="17"/>
      <c r="AC11" s="17">
        <v>0.210100948794961</v>
      </c>
      <c r="AD11" s="17">
        <v>0.22800659741287899</v>
      </c>
      <c r="AE11" s="17">
        <v>0.41545748453110798</v>
      </c>
      <c r="AF11" s="17"/>
      <c r="AG11" s="17">
        <v>0.12983744505347</v>
      </c>
      <c r="AH11" s="17">
        <v>0.28160036113541498</v>
      </c>
      <c r="AI11" s="17">
        <v>0.31517198718349698</v>
      </c>
      <c r="AJ11" s="17">
        <v>0</v>
      </c>
      <c r="AK11" s="17">
        <v>0.37928589712430699</v>
      </c>
      <c r="AL11" s="17"/>
      <c r="AM11" s="17">
        <v>0.256505098555252</v>
      </c>
      <c r="AN11" s="17">
        <v>0.23879017133587499</v>
      </c>
      <c r="AO11" s="17">
        <v>0.26319771347454401</v>
      </c>
      <c r="AP11" s="17">
        <v>0.24095146431235401</v>
      </c>
      <c r="AQ11" s="17">
        <v>0.39847275251648701</v>
      </c>
      <c r="AR11" s="17"/>
      <c r="AS11" s="17">
        <v>0.33968494344051697</v>
      </c>
      <c r="AT11" s="17">
        <v>0.207278143158038</v>
      </c>
      <c r="AU11" s="17">
        <v>0.198981729014262</v>
      </c>
      <c r="AV11" s="17">
        <v>0.164324970010092</v>
      </c>
      <c r="AW11" s="17"/>
      <c r="AX11" s="17">
        <v>0.23115555115759601</v>
      </c>
      <c r="AY11" s="17"/>
      <c r="AZ11" s="17">
        <v>0.34736452911649801</v>
      </c>
      <c r="BA11" s="17">
        <v>0.26139052113234901</v>
      </c>
      <c r="BB11" s="17">
        <v>0.13864205501864399</v>
      </c>
      <c r="BC11" s="17"/>
      <c r="BD11" s="17">
        <v>0.26461063073095697</v>
      </c>
      <c r="BE11" s="17">
        <v>0.25093690573161698</v>
      </c>
    </row>
    <row r="12" spans="2:57" ht="58" x14ac:dyDescent="0.35">
      <c r="B12" s="18" t="s">
        <v>589</v>
      </c>
      <c r="C12" s="17">
        <v>0.24076466212727199</v>
      </c>
      <c r="D12" s="17">
        <v>0.33789344492904699</v>
      </c>
      <c r="E12" s="17">
        <v>0.17661855451901101</v>
      </c>
      <c r="F12" s="17"/>
      <c r="G12" s="17">
        <v>0.18054241993720599</v>
      </c>
      <c r="H12" s="17">
        <v>0.36955670242069899</v>
      </c>
      <c r="I12" s="17">
        <v>0.108783859608317</v>
      </c>
      <c r="J12" s="17">
        <v>0.24108990156763599</v>
      </c>
      <c r="K12" s="17">
        <v>0.34980585951288401</v>
      </c>
      <c r="L12" s="17">
        <v>0.226810722932618</v>
      </c>
      <c r="M12" s="17"/>
      <c r="N12" s="17">
        <v>0.15485739040732899</v>
      </c>
      <c r="O12" s="17">
        <v>0.49968501836711698</v>
      </c>
      <c r="P12" s="17">
        <v>0.242045737330216</v>
      </c>
      <c r="Q12" s="17">
        <v>6.1541237646530703E-2</v>
      </c>
      <c r="R12" s="17"/>
      <c r="S12" s="17">
        <v>0.33333333333333298</v>
      </c>
      <c r="T12" s="17">
        <v>0.3</v>
      </c>
      <c r="U12" s="17">
        <v>0.33333333333333298</v>
      </c>
      <c r="V12" s="17">
        <v>0.1</v>
      </c>
      <c r="W12" s="17">
        <v>0.125</v>
      </c>
      <c r="X12" s="17">
        <v>0.23529411764705899</v>
      </c>
      <c r="Y12" s="17">
        <v>0.3</v>
      </c>
      <c r="Z12" s="17">
        <v>0.42857142857142899</v>
      </c>
      <c r="AA12" s="17">
        <v>5.2631578947368397E-2</v>
      </c>
      <c r="AB12" s="17"/>
      <c r="AC12" s="17">
        <v>0.25317777172859901</v>
      </c>
      <c r="AD12" s="17">
        <v>0.22211028953297199</v>
      </c>
      <c r="AE12" s="17">
        <v>0.40532758386331402</v>
      </c>
      <c r="AF12" s="17"/>
      <c r="AG12" s="17">
        <v>0.26005107575048197</v>
      </c>
      <c r="AH12" s="17">
        <v>0.25466507782952702</v>
      </c>
      <c r="AI12" s="17">
        <v>0.32780082987551901</v>
      </c>
      <c r="AJ12" s="17">
        <v>0</v>
      </c>
      <c r="AK12" s="17">
        <v>0.13888281538362199</v>
      </c>
      <c r="AL12" s="17"/>
      <c r="AM12" s="17">
        <v>0.26453839734467299</v>
      </c>
      <c r="AN12" s="17">
        <v>0.26707573693768499</v>
      </c>
      <c r="AO12" s="17">
        <v>0.22711760112377699</v>
      </c>
      <c r="AP12" s="17">
        <v>0.245025861411658</v>
      </c>
      <c r="AQ12" s="17">
        <v>0.20305449496702499</v>
      </c>
      <c r="AR12" s="17"/>
      <c r="AS12" s="17">
        <v>0.28417773550463199</v>
      </c>
      <c r="AT12" s="17">
        <v>0.25297068412231699</v>
      </c>
      <c r="AU12" s="17">
        <v>0.14585434524778401</v>
      </c>
      <c r="AV12" s="17">
        <v>0.20794070884236099</v>
      </c>
      <c r="AW12" s="17"/>
      <c r="AX12" s="17">
        <v>0.218588532148634</v>
      </c>
      <c r="AY12" s="17"/>
      <c r="AZ12" s="17">
        <v>0.30411306004045702</v>
      </c>
      <c r="BA12" s="17">
        <v>0.23432017711709899</v>
      </c>
      <c r="BB12" s="17">
        <v>0.19352422019405699</v>
      </c>
      <c r="BC12" s="17"/>
      <c r="BD12" s="17">
        <v>0.21162856248414899</v>
      </c>
      <c r="BE12" s="17">
        <v>0.26154775917874901</v>
      </c>
    </row>
    <row r="13" spans="2:57" ht="58" x14ac:dyDescent="0.35">
      <c r="B13" s="18" t="s">
        <v>590</v>
      </c>
      <c r="C13" s="17">
        <v>0.21938768697542799</v>
      </c>
      <c r="D13" s="17">
        <v>0.20620265924765599</v>
      </c>
      <c r="E13" s="17">
        <v>0.22809538600188001</v>
      </c>
      <c r="F13" s="17"/>
      <c r="G13" s="17">
        <v>0</v>
      </c>
      <c r="H13" s="17">
        <v>0.22705807775742201</v>
      </c>
      <c r="I13" s="17">
        <v>0.34761332346701701</v>
      </c>
      <c r="J13" s="17">
        <v>8.6148616659639493E-2</v>
      </c>
      <c r="K13" s="17">
        <v>0.26897282033180397</v>
      </c>
      <c r="L13" s="17">
        <v>8.4394687602834598E-2</v>
      </c>
      <c r="M13" s="17"/>
      <c r="N13" s="17">
        <v>0.19406026215310099</v>
      </c>
      <c r="O13" s="17">
        <v>0.35981533105317198</v>
      </c>
      <c r="P13" s="17">
        <v>9.7306864303527599E-2</v>
      </c>
      <c r="Q13" s="17">
        <v>0.21685959932587001</v>
      </c>
      <c r="R13" s="17"/>
      <c r="S13" s="17">
        <v>0.407407407407407</v>
      </c>
      <c r="T13" s="17">
        <v>0.4</v>
      </c>
      <c r="U13" s="17">
        <v>0</v>
      </c>
      <c r="V13" s="17">
        <v>0.1</v>
      </c>
      <c r="W13" s="17">
        <v>0.125</v>
      </c>
      <c r="X13" s="17">
        <v>5.8823529411764698E-2</v>
      </c>
      <c r="Y13" s="17">
        <v>0.2</v>
      </c>
      <c r="Z13" s="17">
        <v>0.28571428571428598</v>
      </c>
      <c r="AA13" s="17">
        <v>0.157894736842105</v>
      </c>
      <c r="AB13" s="17"/>
      <c r="AC13" s="17">
        <v>0.209180412287924</v>
      </c>
      <c r="AD13" s="17">
        <v>0.20944579789498999</v>
      </c>
      <c r="AE13" s="17">
        <v>0.419432389895187</v>
      </c>
      <c r="AF13" s="17"/>
      <c r="AG13" s="17">
        <v>0.16419623189194399</v>
      </c>
      <c r="AH13" s="17">
        <v>0.227943810537307</v>
      </c>
      <c r="AI13" s="17">
        <v>0.52821507259673195</v>
      </c>
      <c r="AJ13" s="17">
        <v>0</v>
      </c>
      <c r="AK13" s="17">
        <v>0.21544641873613099</v>
      </c>
      <c r="AL13" s="17"/>
      <c r="AM13" s="17">
        <v>0.243718245701805</v>
      </c>
      <c r="AN13" s="17">
        <v>0.26638904278957298</v>
      </c>
      <c r="AO13" s="17">
        <v>0.19277448081857501</v>
      </c>
      <c r="AP13" s="17">
        <v>0.185594975844806</v>
      </c>
      <c r="AQ13" s="17">
        <v>0.20895522388059701</v>
      </c>
      <c r="AR13" s="17"/>
      <c r="AS13" s="17">
        <v>0.171295108915932</v>
      </c>
      <c r="AT13" s="17">
        <v>0.238493943806871</v>
      </c>
      <c r="AU13" s="17">
        <v>0.28990498302201501</v>
      </c>
      <c r="AV13" s="17">
        <v>0.20975657985534901</v>
      </c>
      <c r="AW13" s="17"/>
      <c r="AX13" s="17">
        <v>0.21038758018101</v>
      </c>
      <c r="AY13" s="17"/>
      <c r="AZ13" s="17">
        <v>0.19682014172708701</v>
      </c>
      <c r="BA13" s="17">
        <v>0.25781077623244297</v>
      </c>
      <c r="BB13" s="17">
        <v>0.18093280205343301</v>
      </c>
      <c r="BC13" s="17"/>
      <c r="BD13" s="17">
        <v>0.22609797883041999</v>
      </c>
      <c r="BE13" s="17">
        <v>0.216917284400236</v>
      </c>
    </row>
    <row r="14" spans="2:57" ht="29" x14ac:dyDescent="0.35">
      <c r="B14" s="18" t="s">
        <v>591</v>
      </c>
      <c r="C14" s="17">
        <v>0.21612785421122499</v>
      </c>
      <c r="D14" s="17">
        <v>0.24855058562301799</v>
      </c>
      <c r="E14" s="17">
        <v>0.19471512815720701</v>
      </c>
      <c r="F14" s="17"/>
      <c r="G14" s="17">
        <v>8.2414452437930205E-2</v>
      </c>
      <c r="H14" s="17">
        <v>0.28058039664544498</v>
      </c>
      <c r="I14" s="17">
        <v>0.24638020403969699</v>
      </c>
      <c r="J14" s="17">
        <v>4.74921861072371E-2</v>
      </c>
      <c r="K14" s="17">
        <v>0.33321567243205102</v>
      </c>
      <c r="L14" s="17">
        <v>0.18488045092741201</v>
      </c>
      <c r="M14" s="17"/>
      <c r="N14" s="17">
        <v>0.23485440825592899</v>
      </c>
      <c r="O14" s="17">
        <v>0.13189960538582701</v>
      </c>
      <c r="P14" s="17">
        <v>0.275855080374586</v>
      </c>
      <c r="Q14" s="17">
        <v>0.18462371293959201</v>
      </c>
      <c r="R14" s="17"/>
      <c r="S14" s="17">
        <v>0.296296296296296</v>
      </c>
      <c r="T14" s="17">
        <v>0.15</v>
      </c>
      <c r="U14" s="17">
        <v>0</v>
      </c>
      <c r="V14" s="17">
        <v>0.2</v>
      </c>
      <c r="W14" s="17">
        <v>0.25</v>
      </c>
      <c r="X14" s="17">
        <v>0.29411764705882398</v>
      </c>
      <c r="Y14" s="17">
        <v>0.3</v>
      </c>
      <c r="Z14" s="17">
        <v>0.42857142857142899</v>
      </c>
      <c r="AA14" s="17">
        <v>0.157894736842105</v>
      </c>
      <c r="AB14" s="17"/>
      <c r="AC14" s="17">
        <v>0.12377410295258</v>
      </c>
      <c r="AD14" s="17">
        <v>0.27911048079906597</v>
      </c>
      <c r="AE14" s="17">
        <v>0.338366873122524</v>
      </c>
      <c r="AF14" s="17"/>
      <c r="AG14" s="17">
        <v>0.169406040960494</v>
      </c>
      <c r="AH14" s="17">
        <v>0.292681777105605</v>
      </c>
      <c r="AI14" s="17">
        <v>0.46842789326994599</v>
      </c>
      <c r="AJ14" s="17">
        <v>0</v>
      </c>
      <c r="AK14" s="17">
        <v>0.15397221296984701</v>
      </c>
      <c r="AL14" s="17"/>
      <c r="AM14" s="17">
        <v>0</v>
      </c>
      <c r="AN14" s="17">
        <v>0.13923617312162401</v>
      </c>
      <c r="AO14" s="17">
        <v>0.21097347549102499</v>
      </c>
      <c r="AP14" s="17">
        <v>0.32315984396062503</v>
      </c>
      <c r="AQ14" s="17">
        <v>0.39847275251648701</v>
      </c>
      <c r="AR14" s="17"/>
      <c r="AS14" s="17">
        <v>0.210304124380265</v>
      </c>
      <c r="AT14" s="17">
        <v>0.27896550110639701</v>
      </c>
      <c r="AU14" s="17">
        <v>0.139430200679035</v>
      </c>
      <c r="AV14" s="17">
        <v>0.153848314196743</v>
      </c>
      <c r="AW14" s="17"/>
      <c r="AX14" s="17">
        <v>0.19816598493507601</v>
      </c>
      <c r="AY14" s="17"/>
      <c r="AZ14" s="17">
        <v>0.21219405670948999</v>
      </c>
      <c r="BA14" s="17">
        <v>0.17677372071046099</v>
      </c>
      <c r="BB14" s="17">
        <v>0.24665468209589</v>
      </c>
      <c r="BC14" s="17"/>
      <c r="BD14" s="17">
        <v>0.18546350067449399</v>
      </c>
      <c r="BE14" s="17">
        <v>0.19980603464810101</v>
      </c>
    </row>
    <row r="15" spans="2:57" ht="43.5" x14ac:dyDescent="0.35">
      <c r="B15" s="18" t="s">
        <v>592</v>
      </c>
      <c r="C15" s="17">
        <v>0.16168940986750999</v>
      </c>
      <c r="D15" s="17">
        <v>0.191147417234033</v>
      </c>
      <c r="E15" s="17">
        <v>0.14223465653950401</v>
      </c>
      <c r="F15" s="17"/>
      <c r="G15" s="17">
        <v>0.105822446220648</v>
      </c>
      <c r="H15" s="17">
        <v>0.28175618661348101</v>
      </c>
      <c r="I15" s="17">
        <v>0.14286261998174199</v>
      </c>
      <c r="J15" s="17">
        <v>4.74921861072371E-2</v>
      </c>
      <c r="K15" s="17">
        <v>0</v>
      </c>
      <c r="L15" s="17">
        <v>0.35821693542532501</v>
      </c>
      <c r="M15" s="17"/>
      <c r="N15" s="17">
        <v>0.108880921257427</v>
      </c>
      <c r="O15" s="17">
        <v>0.19504948550840301</v>
      </c>
      <c r="P15" s="17">
        <v>0.16344593435617299</v>
      </c>
      <c r="Q15" s="17">
        <v>0.33475728170365598</v>
      </c>
      <c r="R15" s="17"/>
      <c r="S15" s="17">
        <v>0.33333333333333298</v>
      </c>
      <c r="T15" s="17">
        <v>0</v>
      </c>
      <c r="U15" s="17">
        <v>0.33333333333333298</v>
      </c>
      <c r="V15" s="17">
        <v>0.3</v>
      </c>
      <c r="W15" s="17">
        <v>0</v>
      </c>
      <c r="X15" s="17">
        <v>0.11764705882352899</v>
      </c>
      <c r="Y15" s="17">
        <v>0.1</v>
      </c>
      <c r="Z15" s="17">
        <v>0</v>
      </c>
      <c r="AA15" s="17">
        <v>0.105263157894737</v>
      </c>
      <c r="AB15" s="17"/>
      <c r="AC15" s="17">
        <v>0.108028085897931</v>
      </c>
      <c r="AD15" s="17">
        <v>0.21321602147111801</v>
      </c>
      <c r="AE15" s="17">
        <v>0.16213103354532499</v>
      </c>
      <c r="AF15" s="17"/>
      <c r="AG15" s="17">
        <v>0.17631736696772199</v>
      </c>
      <c r="AH15" s="17">
        <v>0.16547079583493601</v>
      </c>
      <c r="AI15" s="17">
        <v>0.200414242721213</v>
      </c>
      <c r="AJ15" s="17">
        <v>0</v>
      </c>
      <c r="AK15" s="17">
        <v>0</v>
      </c>
      <c r="AL15" s="17"/>
      <c r="AM15" s="17">
        <v>0.11144904702946901</v>
      </c>
      <c r="AN15" s="17">
        <v>0.24057454112851301</v>
      </c>
      <c r="AO15" s="17">
        <v>0.13397572422311099</v>
      </c>
      <c r="AP15" s="17">
        <v>0.18927794800023101</v>
      </c>
      <c r="AQ15" s="17">
        <v>0.20305449496702499</v>
      </c>
      <c r="AR15" s="17"/>
      <c r="AS15" s="17">
        <v>0.20503330346645601</v>
      </c>
      <c r="AT15" s="17">
        <v>0.19136612849136</v>
      </c>
      <c r="AU15" s="17">
        <v>0</v>
      </c>
      <c r="AV15" s="17">
        <v>0.15998074666499701</v>
      </c>
      <c r="AW15" s="17"/>
      <c r="AX15" s="17">
        <v>0.161726330597004</v>
      </c>
      <c r="AY15" s="17"/>
      <c r="AZ15" s="17">
        <v>0.11749323223734</v>
      </c>
      <c r="BA15" s="17">
        <v>0.26099828143380699</v>
      </c>
      <c r="BB15" s="17">
        <v>9.6233223026359893E-2</v>
      </c>
      <c r="BC15" s="17"/>
      <c r="BD15" s="17">
        <v>0.133810085515398</v>
      </c>
      <c r="BE15" s="17">
        <v>0.216211988563553</v>
      </c>
    </row>
    <row r="16" spans="2:57" ht="43.5" x14ac:dyDescent="0.35">
      <c r="B16" s="18" t="s">
        <v>593</v>
      </c>
      <c r="C16" s="17">
        <v>0.15619786984998499</v>
      </c>
      <c r="D16" s="17">
        <v>0.29828771614007699</v>
      </c>
      <c r="E16" s="17">
        <v>6.2358430013013701E-2</v>
      </c>
      <c r="F16" s="17"/>
      <c r="G16" s="17">
        <v>0.40575135767557802</v>
      </c>
      <c r="H16" s="17">
        <v>0.21601018292958801</v>
      </c>
      <c r="I16" s="17">
        <v>9.7205537113793594E-2</v>
      </c>
      <c r="J16" s="17">
        <v>0.188627602960804</v>
      </c>
      <c r="K16" s="17">
        <v>6.4242852100247105E-2</v>
      </c>
      <c r="L16" s="17">
        <v>0</v>
      </c>
      <c r="M16" s="17"/>
      <c r="N16" s="17">
        <v>0.13209629878271001</v>
      </c>
      <c r="O16" s="17">
        <v>0.13342332903489701</v>
      </c>
      <c r="P16" s="17">
        <v>0.200693433695802</v>
      </c>
      <c r="Q16" s="17">
        <v>0.26016703029732602</v>
      </c>
      <c r="R16" s="17"/>
      <c r="S16" s="17">
        <v>0.296296296296296</v>
      </c>
      <c r="T16" s="17">
        <v>0.05</v>
      </c>
      <c r="U16" s="17">
        <v>0.16666666666666699</v>
      </c>
      <c r="V16" s="17">
        <v>0</v>
      </c>
      <c r="W16" s="17">
        <v>0</v>
      </c>
      <c r="X16" s="17">
        <v>0.23529411764705899</v>
      </c>
      <c r="Y16" s="17">
        <v>0.1</v>
      </c>
      <c r="Z16" s="17">
        <v>0</v>
      </c>
      <c r="AA16" s="17">
        <v>0.26315789473684198</v>
      </c>
      <c r="AB16" s="17"/>
      <c r="AC16" s="17">
        <v>0.10148946679527</v>
      </c>
      <c r="AD16" s="17">
        <v>0.14964442111045601</v>
      </c>
      <c r="AE16" s="17">
        <v>0.407143072554425</v>
      </c>
      <c r="AF16" s="17"/>
      <c r="AG16" s="17">
        <v>0.123724319281318</v>
      </c>
      <c r="AH16" s="17">
        <v>0.20263912144258001</v>
      </c>
      <c r="AI16" s="17">
        <v>0.31517198718349698</v>
      </c>
      <c r="AJ16" s="17">
        <v>0.51839999999999997</v>
      </c>
      <c r="AK16" s="17">
        <v>7.0996570668355796E-2</v>
      </c>
      <c r="AL16" s="17"/>
      <c r="AM16" s="17">
        <v>0</v>
      </c>
      <c r="AN16" s="17">
        <v>0.228561624943667</v>
      </c>
      <c r="AO16" s="17">
        <v>0.171516022361002</v>
      </c>
      <c r="AP16" s="17">
        <v>0.13298305735447599</v>
      </c>
      <c r="AQ16" s="17">
        <v>0.379035057271781</v>
      </c>
      <c r="AR16" s="17"/>
      <c r="AS16" s="17">
        <v>0.17157051137644599</v>
      </c>
      <c r="AT16" s="17">
        <v>0.22582088853431401</v>
      </c>
      <c r="AU16" s="17">
        <v>0</v>
      </c>
      <c r="AV16" s="17">
        <v>0.11391572124401</v>
      </c>
      <c r="AW16" s="17"/>
      <c r="AX16" s="17">
        <v>0.15522588788861399</v>
      </c>
      <c r="AY16" s="17"/>
      <c r="AZ16" s="17">
        <v>0.215353189168561</v>
      </c>
      <c r="BA16" s="17">
        <v>0.19110829878445901</v>
      </c>
      <c r="BB16" s="17">
        <v>6.5028885856921403E-2</v>
      </c>
      <c r="BC16" s="17"/>
      <c r="BD16" s="17">
        <v>0.14394428801381801</v>
      </c>
      <c r="BE16" s="17">
        <v>0.210540123073399</v>
      </c>
    </row>
    <row r="17" spans="2:57" ht="29" x14ac:dyDescent="0.35">
      <c r="B17" s="18" t="s">
        <v>594</v>
      </c>
      <c r="C17" s="17">
        <v>0.120993730036294</v>
      </c>
      <c r="D17" s="17">
        <v>0.14835265540730799</v>
      </c>
      <c r="E17" s="17">
        <v>0.10292525928775099</v>
      </c>
      <c r="F17" s="17"/>
      <c r="G17" s="17">
        <v>0.19410646523428199</v>
      </c>
      <c r="H17" s="17">
        <v>7.9722697539635901E-2</v>
      </c>
      <c r="I17" s="17">
        <v>0.221983235837731</v>
      </c>
      <c r="J17" s="17">
        <v>0</v>
      </c>
      <c r="K17" s="17">
        <v>0.145075891281327</v>
      </c>
      <c r="L17" s="17">
        <v>0</v>
      </c>
      <c r="M17" s="17"/>
      <c r="N17" s="17">
        <v>0.11891020454750501</v>
      </c>
      <c r="O17" s="17">
        <v>0.101086527149074</v>
      </c>
      <c r="P17" s="17">
        <v>0.21067362490642</v>
      </c>
      <c r="Q17" s="17">
        <v>6.2919473737932996E-2</v>
      </c>
      <c r="R17" s="17"/>
      <c r="S17" s="17">
        <v>0.148148148148148</v>
      </c>
      <c r="T17" s="17">
        <v>0.15</v>
      </c>
      <c r="U17" s="17">
        <v>0.16666666666666699</v>
      </c>
      <c r="V17" s="17">
        <v>0</v>
      </c>
      <c r="W17" s="17">
        <v>0</v>
      </c>
      <c r="X17" s="17">
        <v>0.23529411764705899</v>
      </c>
      <c r="Y17" s="17">
        <v>0.3</v>
      </c>
      <c r="Z17" s="17">
        <v>0</v>
      </c>
      <c r="AA17" s="17">
        <v>0</v>
      </c>
      <c r="AB17" s="17"/>
      <c r="AC17" s="17">
        <v>0.16615910290224001</v>
      </c>
      <c r="AD17" s="17">
        <v>7.2891550287271401E-2</v>
      </c>
      <c r="AE17" s="17">
        <v>0.26413105190213698</v>
      </c>
      <c r="AF17" s="17"/>
      <c r="AG17" s="17">
        <v>0.12750334248592099</v>
      </c>
      <c r="AH17" s="17">
        <v>5.3399606873096098E-2</v>
      </c>
      <c r="AI17" s="17">
        <v>0.15325590608644901</v>
      </c>
      <c r="AJ17" s="17">
        <v>0.51839999999999997</v>
      </c>
      <c r="AK17" s="17">
        <v>0.23465091060694299</v>
      </c>
      <c r="AL17" s="17"/>
      <c r="AM17" s="17">
        <v>0</v>
      </c>
      <c r="AN17" s="17">
        <v>0.11580083118407999</v>
      </c>
      <c r="AO17" s="17">
        <v>0.13007447755387999</v>
      </c>
      <c r="AP17" s="17">
        <v>7.6412385337180699E-2</v>
      </c>
      <c r="AQ17" s="17">
        <v>0.18951752863589</v>
      </c>
      <c r="AR17" s="17"/>
      <c r="AS17" s="17">
        <v>0.12879179721237899</v>
      </c>
      <c r="AT17" s="17">
        <v>6.06126350941519E-2</v>
      </c>
      <c r="AU17" s="17">
        <v>4.7962221455848199E-2</v>
      </c>
      <c r="AV17" s="17">
        <v>0.34427551606413698</v>
      </c>
      <c r="AW17" s="17"/>
      <c r="AX17" s="17">
        <v>0.114536469758064</v>
      </c>
      <c r="AY17" s="17"/>
      <c r="AZ17" s="17">
        <v>0.17637597552994699</v>
      </c>
      <c r="BA17" s="17">
        <v>0.18519716979469</v>
      </c>
      <c r="BB17" s="17">
        <v>0</v>
      </c>
      <c r="BC17" s="17"/>
      <c r="BD17" s="17">
        <v>8.1139268357951197E-2</v>
      </c>
      <c r="BE17" s="17">
        <v>0.157899621237342</v>
      </c>
    </row>
    <row r="18" spans="2:57" ht="29" x14ac:dyDescent="0.35">
      <c r="B18" s="18" t="s">
        <v>595</v>
      </c>
      <c r="C18" s="17">
        <v>5.5122369534661403E-2</v>
      </c>
      <c r="D18" s="17">
        <v>6.2963912563913899E-2</v>
      </c>
      <c r="E18" s="17">
        <v>4.9943632105244599E-2</v>
      </c>
      <c r="F18" s="17"/>
      <c r="G18" s="17">
        <v>0</v>
      </c>
      <c r="H18" s="17">
        <v>2.2482985331828499E-2</v>
      </c>
      <c r="I18" s="17">
        <v>2.48564442858407E-2</v>
      </c>
      <c r="J18" s="17">
        <v>9.5508527205015306E-2</v>
      </c>
      <c r="K18" s="17">
        <v>0.234145193552183</v>
      </c>
      <c r="L18" s="17">
        <v>0</v>
      </c>
      <c r="M18" s="17"/>
      <c r="N18" s="17">
        <v>9.35901855205932E-2</v>
      </c>
      <c r="O18" s="17">
        <v>0</v>
      </c>
      <c r="P18" s="17">
        <v>5.3643527757072901E-2</v>
      </c>
      <c r="Q18" s="17">
        <v>0</v>
      </c>
      <c r="R18" s="17"/>
      <c r="S18" s="17">
        <v>0</v>
      </c>
      <c r="T18" s="17">
        <v>0</v>
      </c>
      <c r="U18" s="17">
        <v>0.16666666666666699</v>
      </c>
      <c r="V18" s="17">
        <v>0.1</v>
      </c>
      <c r="W18" s="17">
        <v>0.125</v>
      </c>
      <c r="X18" s="17">
        <v>0</v>
      </c>
      <c r="Y18" s="17">
        <v>0</v>
      </c>
      <c r="Z18" s="17">
        <v>0.14285714285714299</v>
      </c>
      <c r="AA18" s="17">
        <v>0.105263157894737</v>
      </c>
      <c r="AB18" s="17"/>
      <c r="AC18" s="17">
        <v>6.8022084378080105E-2</v>
      </c>
      <c r="AD18" s="17">
        <v>4.75148509445939E-2</v>
      </c>
      <c r="AE18" s="17">
        <v>6.9609030502465294E-2</v>
      </c>
      <c r="AF18" s="17"/>
      <c r="AG18" s="17">
        <v>8.9023309518019594E-2</v>
      </c>
      <c r="AH18" s="17">
        <v>0</v>
      </c>
      <c r="AI18" s="17">
        <v>0</v>
      </c>
      <c r="AJ18" s="17">
        <v>0</v>
      </c>
      <c r="AK18" s="17">
        <v>0.237658011983055</v>
      </c>
      <c r="AL18" s="17"/>
      <c r="AM18" s="17">
        <v>0.122879718519671</v>
      </c>
      <c r="AN18" s="17">
        <v>0</v>
      </c>
      <c r="AO18" s="17">
        <v>7.1423879298640802E-2</v>
      </c>
      <c r="AP18" s="17">
        <v>7.9463516125106798E-2</v>
      </c>
      <c r="AQ18" s="17">
        <v>0</v>
      </c>
      <c r="AR18" s="17"/>
      <c r="AS18" s="17">
        <v>8.9538576794013905E-2</v>
      </c>
      <c r="AT18" s="17">
        <v>6.7050422552243902E-2</v>
      </c>
      <c r="AU18" s="17">
        <v>0</v>
      </c>
      <c r="AV18" s="17">
        <v>0</v>
      </c>
      <c r="AW18" s="17"/>
      <c r="AX18" s="17">
        <v>5.2587164452489302E-2</v>
      </c>
      <c r="AY18" s="17"/>
      <c r="AZ18" s="17">
        <v>4.5160130983827297E-2</v>
      </c>
      <c r="BA18" s="17">
        <v>2.14662089565852E-2</v>
      </c>
      <c r="BB18" s="17">
        <v>0.103166622996039</v>
      </c>
      <c r="BC18" s="17"/>
      <c r="BD18" s="17">
        <v>0.10213056057631301</v>
      </c>
      <c r="BE18" s="17">
        <v>1.8460680662688099E-2</v>
      </c>
    </row>
    <row r="19" spans="2:57" x14ac:dyDescent="0.35">
      <c r="B19" s="18" t="s">
        <v>81</v>
      </c>
      <c r="C19" s="19">
        <v>3.7641483411253202E-2</v>
      </c>
      <c r="D19" s="19">
        <v>5.7390790252336697E-2</v>
      </c>
      <c r="E19" s="19">
        <v>2.4598581757660599E-2</v>
      </c>
      <c r="F19" s="19"/>
      <c r="G19" s="19">
        <v>9.5978497735006205E-2</v>
      </c>
      <c r="H19" s="19">
        <v>0</v>
      </c>
      <c r="I19" s="19">
        <v>4.8179878349215499E-2</v>
      </c>
      <c r="J19" s="19">
        <v>4.74921861072371E-2</v>
      </c>
      <c r="K19" s="19">
        <v>0</v>
      </c>
      <c r="L19" s="19">
        <v>0.108365123178917</v>
      </c>
      <c r="M19" s="19"/>
      <c r="N19" s="19">
        <v>6.01572590817663E-2</v>
      </c>
      <c r="O19" s="19">
        <v>0</v>
      </c>
      <c r="P19" s="19">
        <v>0</v>
      </c>
      <c r="Q19" s="19">
        <v>6.2919473737932996E-2</v>
      </c>
      <c r="R19" s="19"/>
      <c r="S19" s="19">
        <v>3.7037037037037E-2</v>
      </c>
      <c r="T19" s="19">
        <v>0</v>
      </c>
      <c r="U19" s="19">
        <v>0</v>
      </c>
      <c r="V19" s="19">
        <v>0</v>
      </c>
      <c r="W19" s="19">
        <v>0.125</v>
      </c>
      <c r="X19" s="19">
        <v>5.8823529411764698E-2</v>
      </c>
      <c r="Y19" s="19">
        <v>0</v>
      </c>
      <c r="Z19" s="19">
        <v>0</v>
      </c>
      <c r="AA19" s="19">
        <v>0.105263157894737</v>
      </c>
      <c r="AB19" s="19"/>
      <c r="AC19" s="19">
        <v>6.2001248304040898E-2</v>
      </c>
      <c r="AD19" s="19">
        <v>1.53619442903574E-2</v>
      </c>
      <c r="AE19" s="19">
        <v>0</v>
      </c>
      <c r="AF19" s="19"/>
      <c r="AG19" s="19">
        <v>4.3231725950765798E-2</v>
      </c>
      <c r="AH19" s="19">
        <v>3.6290396679891403E-2</v>
      </c>
      <c r="AI19" s="19">
        <v>0</v>
      </c>
      <c r="AJ19" s="19">
        <v>0.48159999999999997</v>
      </c>
      <c r="AK19" s="19">
        <v>0</v>
      </c>
      <c r="AL19" s="19"/>
      <c r="AM19" s="19">
        <v>0.11394498479157</v>
      </c>
      <c r="AN19" s="19">
        <v>8.0008766822670399E-2</v>
      </c>
      <c r="AO19" s="19">
        <v>2.21561367441276E-2</v>
      </c>
      <c r="AP19" s="19">
        <v>2.5096104810132601E-2</v>
      </c>
      <c r="AQ19" s="19">
        <v>0</v>
      </c>
      <c r="AR19" s="19"/>
      <c r="AS19" s="19">
        <v>2.2432740354327699E-2</v>
      </c>
      <c r="AT19" s="19">
        <v>2.18392804884452E-2</v>
      </c>
      <c r="AU19" s="19">
        <v>0.13988799641840699</v>
      </c>
      <c r="AV19" s="19">
        <v>0</v>
      </c>
      <c r="AW19" s="19"/>
      <c r="AX19" s="19">
        <v>4.3312391377040203E-2</v>
      </c>
      <c r="AY19" s="19"/>
      <c r="AZ19" s="19">
        <v>4.6568305455814703E-2</v>
      </c>
      <c r="BA19" s="19">
        <v>0</v>
      </c>
      <c r="BB19" s="19">
        <v>7.19622858266004E-2</v>
      </c>
      <c r="BC19" s="19"/>
      <c r="BD19" s="19">
        <v>3.23505287709474E-2</v>
      </c>
      <c r="BE19" s="19">
        <v>3.5021314660678503E-2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E24"/>
  <sheetViews>
    <sheetView showGridLines="0" topLeftCell="A1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586</v>
      </c>
      <c r="C9" s="17">
        <v>0.56917659184756797</v>
      </c>
      <c r="D9" s="17">
        <v>0.491731292263348</v>
      </c>
      <c r="E9" s="17">
        <v>0.62595935270935799</v>
      </c>
      <c r="F9" s="17"/>
      <c r="G9" s="17">
        <v>0.205437292163303</v>
      </c>
      <c r="H9" s="17">
        <v>0.46510783543733902</v>
      </c>
      <c r="I9" s="17">
        <v>0.56830011298665495</v>
      </c>
      <c r="J9" s="17">
        <v>0.81246276678027796</v>
      </c>
      <c r="K9" s="17">
        <v>0.61794944421714604</v>
      </c>
      <c r="L9" s="17">
        <v>0.763721997463921</v>
      </c>
      <c r="M9" s="17"/>
      <c r="N9" s="17">
        <v>0.64267616831699304</v>
      </c>
      <c r="O9" s="17">
        <v>0.43149604680057602</v>
      </c>
      <c r="P9" s="17">
        <v>0.70968337542288096</v>
      </c>
      <c r="Q9" s="17">
        <v>0.492238019033651</v>
      </c>
      <c r="R9" s="17"/>
      <c r="S9" s="17">
        <v>0.54838709677419395</v>
      </c>
      <c r="T9" s="17">
        <v>0.65</v>
      </c>
      <c r="U9" s="17">
        <v>0.57142857142857095</v>
      </c>
      <c r="V9" s="17">
        <v>0.53333333333333299</v>
      </c>
      <c r="W9" s="17">
        <v>0.84615384615384603</v>
      </c>
      <c r="X9" s="17">
        <v>0.30769230769230799</v>
      </c>
      <c r="Y9" s="17">
        <v>0.41176470588235298</v>
      </c>
      <c r="Z9" s="17">
        <v>0.4</v>
      </c>
      <c r="AA9" s="17">
        <v>0.75</v>
      </c>
      <c r="AB9" s="17"/>
      <c r="AC9" s="17">
        <v>0.69069434237682004</v>
      </c>
      <c r="AD9" s="17">
        <v>0.48832223009088299</v>
      </c>
      <c r="AE9" s="17">
        <v>0.51914047947822395</v>
      </c>
      <c r="AF9" s="17"/>
      <c r="AG9" s="17">
        <v>0.53898615293745</v>
      </c>
      <c r="AH9" s="17">
        <v>0.62211245788224701</v>
      </c>
      <c r="AI9" s="17">
        <v>0.56457208707414097</v>
      </c>
      <c r="AJ9" s="17">
        <v>1</v>
      </c>
      <c r="AK9" s="17">
        <v>0.32375032375032398</v>
      </c>
      <c r="AL9" s="17"/>
      <c r="AM9" s="17">
        <v>0.54861102718313004</v>
      </c>
      <c r="AN9" s="17">
        <v>0.51030903729119603</v>
      </c>
      <c r="AO9" s="17">
        <v>0.54271220068946102</v>
      </c>
      <c r="AP9" s="17">
        <v>0.63804440242751903</v>
      </c>
      <c r="AQ9" s="17">
        <v>0.76288128606760097</v>
      </c>
      <c r="AR9" s="17"/>
      <c r="AS9" s="17">
        <v>0.597539519749274</v>
      </c>
      <c r="AT9" s="17">
        <v>0.507384197914449</v>
      </c>
      <c r="AU9" s="17">
        <v>0.66732056739939505</v>
      </c>
      <c r="AV9" s="17">
        <v>0.55457726226290005</v>
      </c>
      <c r="AW9" s="17"/>
      <c r="AX9" s="17">
        <v>0.57050855142823897</v>
      </c>
      <c r="AY9" s="17"/>
      <c r="AZ9" s="17">
        <v>0.49131582382748501</v>
      </c>
      <c r="BA9" s="17">
        <v>0.49352039721998198</v>
      </c>
      <c r="BB9" s="17">
        <v>0.70972782008579105</v>
      </c>
      <c r="BC9" s="17"/>
      <c r="BD9" s="17">
        <v>0.54060169461778995</v>
      </c>
      <c r="BE9" s="17">
        <v>0.54285550005321503</v>
      </c>
    </row>
    <row r="10" spans="2:57" ht="58" x14ac:dyDescent="0.35">
      <c r="B10" s="18" t="s">
        <v>589</v>
      </c>
      <c r="C10" s="17">
        <v>0.23893658900225401</v>
      </c>
      <c r="D10" s="17">
        <v>0.20699794528852</v>
      </c>
      <c r="E10" s="17">
        <v>0.26235394780883498</v>
      </c>
      <c r="F10" s="17"/>
      <c r="G10" s="17">
        <v>0.48257790960651897</v>
      </c>
      <c r="H10" s="17">
        <v>0.23571605084745101</v>
      </c>
      <c r="I10" s="17">
        <v>0.26478975156885198</v>
      </c>
      <c r="J10" s="17">
        <v>0.10886346846096</v>
      </c>
      <c r="K10" s="17">
        <v>0.27403103824017</v>
      </c>
      <c r="L10" s="17">
        <v>0</v>
      </c>
      <c r="M10" s="17"/>
      <c r="N10" s="17">
        <v>0.14854149331493499</v>
      </c>
      <c r="O10" s="17">
        <v>0.364150277663783</v>
      </c>
      <c r="P10" s="17">
        <v>0.14236987976684001</v>
      </c>
      <c r="Q10" s="17">
        <v>0.37682138422725298</v>
      </c>
      <c r="R10" s="17"/>
      <c r="S10" s="17">
        <v>0.32258064516128998</v>
      </c>
      <c r="T10" s="17">
        <v>0.2</v>
      </c>
      <c r="U10" s="17">
        <v>0.14285714285714299</v>
      </c>
      <c r="V10" s="17">
        <v>0.133333333333333</v>
      </c>
      <c r="W10" s="17">
        <v>0.230769230769231</v>
      </c>
      <c r="X10" s="17">
        <v>0.30769230769230799</v>
      </c>
      <c r="Y10" s="17">
        <v>0.35294117647058798</v>
      </c>
      <c r="Z10" s="17">
        <v>0.5</v>
      </c>
      <c r="AA10" s="17">
        <v>6.25E-2</v>
      </c>
      <c r="AB10" s="17"/>
      <c r="AC10" s="17">
        <v>0.238859184231765</v>
      </c>
      <c r="AD10" s="17">
        <v>0.232570176479763</v>
      </c>
      <c r="AE10" s="17">
        <v>0.26138925396090801</v>
      </c>
      <c r="AF10" s="17"/>
      <c r="AG10" s="17">
        <v>0.212525833196608</v>
      </c>
      <c r="AH10" s="17">
        <v>0.191873634817672</v>
      </c>
      <c r="AI10" s="17">
        <v>0.13164099693107401</v>
      </c>
      <c r="AJ10" s="17">
        <v>0</v>
      </c>
      <c r="AK10" s="17">
        <v>0.50841750841750799</v>
      </c>
      <c r="AL10" s="17"/>
      <c r="AM10" s="17">
        <v>0.195752543833736</v>
      </c>
      <c r="AN10" s="17">
        <v>0.30709366396063498</v>
      </c>
      <c r="AO10" s="17">
        <v>0.23361604639137001</v>
      </c>
      <c r="AP10" s="17">
        <v>0.182610462020907</v>
      </c>
      <c r="AQ10" s="17">
        <v>0</v>
      </c>
      <c r="AR10" s="17"/>
      <c r="AS10" s="17">
        <v>0.18493867796222899</v>
      </c>
      <c r="AT10" s="17">
        <v>0.25319297450282802</v>
      </c>
      <c r="AU10" s="17">
        <v>0.19247405612240501</v>
      </c>
      <c r="AV10" s="17">
        <v>0.36689266220745498</v>
      </c>
      <c r="AW10" s="17"/>
      <c r="AX10" s="17">
        <v>0.23860600617748501</v>
      </c>
      <c r="AY10" s="17"/>
      <c r="AZ10" s="17">
        <v>0.287137566753837</v>
      </c>
      <c r="BA10" s="17">
        <v>0.23061615006275801</v>
      </c>
      <c r="BB10" s="17">
        <v>0.19745803597419601</v>
      </c>
      <c r="BC10" s="17"/>
      <c r="BD10" s="17">
        <v>0.22836780852470501</v>
      </c>
      <c r="BE10" s="17">
        <v>0.24227052272132699</v>
      </c>
    </row>
    <row r="11" spans="2:57" ht="43.5" x14ac:dyDescent="0.35">
      <c r="B11" s="18" t="s">
        <v>587</v>
      </c>
      <c r="C11" s="17">
        <v>0.184397036138159</v>
      </c>
      <c r="D11" s="17">
        <v>0.18037972842311301</v>
      </c>
      <c r="E11" s="17">
        <v>0.187342519266462</v>
      </c>
      <c r="F11" s="17"/>
      <c r="G11" s="17">
        <v>0.13692054303814</v>
      </c>
      <c r="H11" s="17">
        <v>0.14339339502469101</v>
      </c>
      <c r="I11" s="17">
        <v>0.293041103306874</v>
      </c>
      <c r="J11" s="17">
        <v>0.12855138800992</v>
      </c>
      <c r="K11" s="17">
        <v>0.20922210260985699</v>
      </c>
      <c r="L11" s="17">
        <v>0</v>
      </c>
      <c r="M11" s="17"/>
      <c r="N11" s="17">
        <v>0.219956347807191</v>
      </c>
      <c r="O11" s="17">
        <v>0.18103727129002001</v>
      </c>
      <c r="P11" s="17">
        <v>9.3224376995282798E-2</v>
      </c>
      <c r="Q11" s="17">
        <v>0.19290871880330501</v>
      </c>
      <c r="R11" s="17"/>
      <c r="S11" s="17">
        <v>0.25806451612903197</v>
      </c>
      <c r="T11" s="17">
        <v>0.1</v>
      </c>
      <c r="U11" s="17">
        <v>0.42857142857142899</v>
      </c>
      <c r="V11" s="17">
        <v>6.6666666666666693E-2</v>
      </c>
      <c r="W11" s="17">
        <v>0.230769230769231</v>
      </c>
      <c r="X11" s="17">
        <v>0.15384615384615399</v>
      </c>
      <c r="Y11" s="17">
        <v>0.11764705882352899</v>
      </c>
      <c r="Z11" s="17">
        <v>0.2</v>
      </c>
      <c r="AA11" s="17">
        <v>0.125</v>
      </c>
      <c r="AB11" s="17"/>
      <c r="AC11" s="17">
        <v>0.161840401160883</v>
      </c>
      <c r="AD11" s="17">
        <v>0.21745878303677099</v>
      </c>
      <c r="AE11" s="17">
        <v>0.12916851396777501</v>
      </c>
      <c r="AF11" s="17"/>
      <c r="AG11" s="17">
        <v>0.18479364808763599</v>
      </c>
      <c r="AH11" s="17">
        <v>9.5732092366959107E-2</v>
      </c>
      <c r="AI11" s="17">
        <v>0.43542791292585997</v>
      </c>
      <c r="AJ11" s="17">
        <v>0</v>
      </c>
      <c r="AK11" s="17">
        <v>0.16783216783216801</v>
      </c>
      <c r="AL11" s="17"/>
      <c r="AM11" s="17">
        <v>5.6125662395748101E-2</v>
      </c>
      <c r="AN11" s="17">
        <v>7.20094996889665E-2</v>
      </c>
      <c r="AO11" s="17">
        <v>0.24595787293143001</v>
      </c>
      <c r="AP11" s="17">
        <v>0.23217889916446999</v>
      </c>
      <c r="AQ11" s="17">
        <v>0.264323990107172</v>
      </c>
      <c r="AR11" s="17"/>
      <c r="AS11" s="17">
        <v>8.1417721792743702E-2</v>
      </c>
      <c r="AT11" s="17">
        <v>0.28878429285597901</v>
      </c>
      <c r="AU11" s="17">
        <v>0.16442239512863999</v>
      </c>
      <c r="AV11" s="17">
        <v>9.3638125721312304E-2</v>
      </c>
      <c r="AW11" s="17"/>
      <c r="AX11" s="17">
        <v>0.152749445542952</v>
      </c>
      <c r="AY11" s="17"/>
      <c r="AZ11" s="17">
        <v>0.22463100764374699</v>
      </c>
      <c r="BA11" s="17">
        <v>0.17444748834461599</v>
      </c>
      <c r="BB11" s="17">
        <v>0.14917087609558199</v>
      </c>
      <c r="BC11" s="17"/>
      <c r="BD11" s="17">
        <v>0.18630492078893299</v>
      </c>
      <c r="BE11" s="17">
        <v>0.217312875841566</v>
      </c>
    </row>
    <row r="12" spans="2:57" ht="29" x14ac:dyDescent="0.35">
      <c r="B12" s="18" t="s">
        <v>594</v>
      </c>
      <c r="C12" s="17">
        <v>0.15780036782681001</v>
      </c>
      <c r="D12" s="17">
        <v>0.155394623392376</v>
      </c>
      <c r="E12" s="17">
        <v>0.15956425552107201</v>
      </c>
      <c r="F12" s="17"/>
      <c r="G12" s="17">
        <v>0.37009084196552999</v>
      </c>
      <c r="H12" s="17">
        <v>0.190213335583203</v>
      </c>
      <c r="I12" s="17">
        <v>0.26085743672316403</v>
      </c>
      <c r="J12" s="17">
        <v>3.7430689841173301E-2</v>
      </c>
      <c r="K12" s="17">
        <v>0</v>
      </c>
      <c r="L12" s="17">
        <v>0</v>
      </c>
      <c r="M12" s="17"/>
      <c r="N12" s="17">
        <v>0.20722743377000399</v>
      </c>
      <c r="O12" s="17">
        <v>9.5564567673521103E-2</v>
      </c>
      <c r="P12" s="17">
        <v>0.10526159050841</v>
      </c>
      <c r="Q12" s="17">
        <v>0.119151654318885</v>
      </c>
      <c r="R12" s="17"/>
      <c r="S12" s="17">
        <v>9.6774193548387094E-2</v>
      </c>
      <c r="T12" s="17">
        <v>0.2</v>
      </c>
      <c r="U12" s="17">
        <v>0.14285714285714299</v>
      </c>
      <c r="V12" s="17">
        <v>0.266666666666667</v>
      </c>
      <c r="W12" s="17">
        <v>7.69230769230769E-2</v>
      </c>
      <c r="X12" s="17">
        <v>7.69230769230769E-2</v>
      </c>
      <c r="Y12" s="17">
        <v>0.23529411764705899</v>
      </c>
      <c r="Z12" s="17">
        <v>0.2</v>
      </c>
      <c r="AA12" s="17">
        <v>0.125</v>
      </c>
      <c r="AB12" s="17"/>
      <c r="AC12" s="17">
        <v>8.5006158380163399E-2</v>
      </c>
      <c r="AD12" s="17">
        <v>0.20478288150177201</v>
      </c>
      <c r="AE12" s="17">
        <v>0.207165589926459</v>
      </c>
      <c r="AF12" s="17"/>
      <c r="AG12" s="17">
        <v>0.15817049083441401</v>
      </c>
      <c r="AH12" s="17">
        <v>0.137011008812011</v>
      </c>
      <c r="AI12" s="17">
        <v>0.14104392528329299</v>
      </c>
      <c r="AJ12" s="17">
        <v>0</v>
      </c>
      <c r="AK12" s="17">
        <v>0.356902356902357</v>
      </c>
      <c r="AL12" s="17"/>
      <c r="AM12" s="17">
        <v>0.10447582866494</v>
      </c>
      <c r="AN12" s="17">
        <v>7.9247083117075207E-2</v>
      </c>
      <c r="AO12" s="17">
        <v>0.14813393624565699</v>
      </c>
      <c r="AP12" s="17">
        <v>0.212562705101175</v>
      </c>
      <c r="AQ12" s="17">
        <v>0.52576257213520206</v>
      </c>
      <c r="AR12" s="17"/>
      <c r="AS12" s="17">
        <v>0.19179698465365599</v>
      </c>
      <c r="AT12" s="17">
        <v>0.18038840647922399</v>
      </c>
      <c r="AU12" s="17">
        <v>3.5793904012926502E-2</v>
      </c>
      <c r="AV12" s="17">
        <v>0.209133426677307</v>
      </c>
      <c r="AW12" s="17"/>
      <c r="AX12" s="17">
        <v>0.16789720465497901</v>
      </c>
      <c r="AY12" s="17"/>
      <c r="AZ12" s="17">
        <v>0.36273060721211198</v>
      </c>
      <c r="BA12" s="17">
        <v>9.1689605746354305E-2</v>
      </c>
      <c r="BB12" s="17">
        <v>4.87345462364695E-2</v>
      </c>
      <c r="BC12" s="17"/>
      <c r="BD12" s="17">
        <v>0.19094294479113799</v>
      </c>
      <c r="BE12" s="17">
        <v>0.170160863862791</v>
      </c>
    </row>
    <row r="13" spans="2:57" ht="43.5" x14ac:dyDescent="0.35">
      <c r="B13" s="18" t="s">
        <v>593</v>
      </c>
      <c r="C13" s="17">
        <v>0.14651688537559199</v>
      </c>
      <c r="D13" s="17">
        <v>0.207116116584906</v>
      </c>
      <c r="E13" s="17">
        <v>0.102085632960786</v>
      </c>
      <c r="F13" s="17"/>
      <c r="G13" s="17">
        <v>0.13692054303814</v>
      </c>
      <c r="H13" s="17">
        <v>0.21548217742534101</v>
      </c>
      <c r="I13" s="17">
        <v>0.16073336931749199</v>
      </c>
      <c r="J13" s="17">
        <v>0.105244933473176</v>
      </c>
      <c r="K13" s="17">
        <v>8.0360410400511298E-2</v>
      </c>
      <c r="L13" s="17">
        <v>0</v>
      </c>
      <c r="M13" s="17"/>
      <c r="N13" s="17">
        <v>0.12512710739242</v>
      </c>
      <c r="O13" s="17">
        <v>0.12989591211972701</v>
      </c>
      <c r="P13" s="17">
        <v>9.6553819030828603E-2</v>
      </c>
      <c r="Q13" s="17">
        <v>0.40526315807447999</v>
      </c>
      <c r="R13" s="17"/>
      <c r="S13" s="17">
        <v>0.16129032258064499</v>
      </c>
      <c r="T13" s="17">
        <v>0.15</v>
      </c>
      <c r="U13" s="17">
        <v>0.28571428571428598</v>
      </c>
      <c r="V13" s="17">
        <v>6.6666666666666693E-2</v>
      </c>
      <c r="W13" s="17">
        <v>0</v>
      </c>
      <c r="X13" s="17">
        <v>0.15384615384615399</v>
      </c>
      <c r="Y13" s="17">
        <v>0.23529411764705899</v>
      </c>
      <c r="Z13" s="17">
        <v>0.1</v>
      </c>
      <c r="AA13" s="17">
        <v>0.125</v>
      </c>
      <c r="AB13" s="17"/>
      <c r="AC13" s="17">
        <v>0.13327082443676599</v>
      </c>
      <c r="AD13" s="17">
        <v>0.17260397460943</v>
      </c>
      <c r="AE13" s="17">
        <v>7.4944849933326896E-2</v>
      </c>
      <c r="AF13" s="17"/>
      <c r="AG13" s="17">
        <v>6.4397218243422094E-2</v>
      </c>
      <c r="AH13" s="17">
        <v>0.237493173719593</v>
      </c>
      <c r="AI13" s="17">
        <v>0</v>
      </c>
      <c r="AJ13" s="17">
        <v>0</v>
      </c>
      <c r="AK13" s="17">
        <v>0.16783216783216801</v>
      </c>
      <c r="AL13" s="17"/>
      <c r="AM13" s="17">
        <v>0.26659689637980299</v>
      </c>
      <c r="AN13" s="17">
        <v>0.15122951189536801</v>
      </c>
      <c r="AO13" s="17">
        <v>0.15952885441840001</v>
      </c>
      <c r="AP13" s="17">
        <v>0.107586087135248</v>
      </c>
      <c r="AQ13" s="17">
        <v>0</v>
      </c>
      <c r="AR13" s="17"/>
      <c r="AS13" s="17">
        <v>8.3141549778583596E-2</v>
      </c>
      <c r="AT13" s="17">
        <v>0.19253534352582899</v>
      </c>
      <c r="AU13" s="17">
        <v>0.100434372019393</v>
      </c>
      <c r="AV13" s="17">
        <v>0.19605223846867101</v>
      </c>
      <c r="AW13" s="17"/>
      <c r="AX13" s="17">
        <v>0.12584080286590399</v>
      </c>
      <c r="AY13" s="17"/>
      <c r="AZ13" s="17">
        <v>0.154345839541078</v>
      </c>
      <c r="BA13" s="17">
        <v>0.143885338453627</v>
      </c>
      <c r="BB13" s="17">
        <v>0.151508825799715</v>
      </c>
      <c r="BC13" s="17"/>
      <c r="BD13" s="17">
        <v>0.10023763705939701</v>
      </c>
      <c r="BE13" s="17">
        <v>0.223714188864996</v>
      </c>
    </row>
    <row r="14" spans="2:57" ht="58" x14ac:dyDescent="0.35">
      <c r="B14" s="18" t="s">
        <v>590</v>
      </c>
      <c r="C14" s="17">
        <v>0.133887868029193</v>
      </c>
      <c r="D14" s="17">
        <v>0.142778444886347</v>
      </c>
      <c r="E14" s="17">
        <v>0.127369312321959</v>
      </c>
      <c r="F14" s="17"/>
      <c r="G14" s="17">
        <v>0.21584799755311401</v>
      </c>
      <c r="H14" s="17">
        <v>0.119742176517617</v>
      </c>
      <c r="I14" s="17">
        <v>0.13109104681546399</v>
      </c>
      <c r="J14" s="17">
        <v>7.2781896913392499E-2</v>
      </c>
      <c r="K14" s="17">
        <v>0.21659705552796901</v>
      </c>
      <c r="L14" s="17">
        <v>0</v>
      </c>
      <c r="M14" s="17"/>
      <c r="N14" s="17">
        <v>6.21582610300088E-2</v>
      </c>
      <c r="O14" s="17">
        <v>0.34218031627365803</v>
      </c>
      <c r="P14" s="17">
        <v>0</v>
      </c>
      <c r="Q14" s="17">
        <v>0.119151654318885</v>
      </c>
      <c r="R14" s="17"/>
      <c r="S14" s="17">
        <v>0.16129032258064499</v>
      </c>
      <c r="T14" s="17">
        <v>0.1</v>
      </c>
      <c r="U14" s="17">
        <v>0.28571428571428598</v>
      </c>
      <c r="V14" s="17">
        <v>0.133333333333333</v>
      </c>
      <c r="W14" s="17">
        <v>7.69230769230769E-2</v>
      </c>
      <c r="X14" s="17">
        <v>0.230769230769231</v>
      </c>
      <c r="Y14" s="17">
        <v>0.11764705882352899</v>
      </c>
      <c r="Z14" s="17">
        <v>0.1</v>
      </c>
      <c r="AA14" s="17">
        <v>0</v>
      </c>
      <c r="AB14" s="17"/>
      <c r="AC14" s="17">
        <v>0.18564798353654799</v>
      </c>
      <c r="AD14" s="17">
        <v>6.9734356589509799E-2</v>
      </c>
      <c r="AE14" s="17">
        <v>0.207165589926459</v>
      </c>
      <c r="AF14" s="17"/>
      <c r="AG14" s="17">
        <v>0.119701183223502</v>
      </c>
      <c r="AH14" s="17">
        <v>0.172705014589141</v>
      </c>
      <c r="AI14" s="17">
        <v>0.13164099693107401</v>
      </c>
      <c r="AJ14" s="17">
        <v>0</v>
      </c>
      <c r="AK14" s="17">
        <v>0.31934731934731903</v>
      </c>
      <c r="AL14" s="17"/>
      <c r="AM14" s="17">
        <v>0.10447582866494</v>
      </c>
      <c r="AN14" s="17">
        <v>0.252823339340563</v>
      </c>
      <c r="AO14" s="17">
        <v>0.12639864245600399</v>
      </c>
      <c r="AP14" s="17">
        <v>0.10028332695285901</v>
      </c>
      <c r="AQ14" s="17">
        <v>0</v>
      </c>
      <c r="AR14" s="17"/>
      <c r="AS14" s="17">
        <v>0.22299262021954</v>
      </c>
      <c r="AT14" s="17">
        <v>0.14175498325459901</v>
      </c>
      <c r="AU14" s="17">
        <v>6.2473619504042899E-2</v>
      </c>
      <c r="AV14" s="17">
        <v>5.0391060777957498E-2</v>
      </c>
      <c r="AW14" s="17"/>
      <c r="AX14" s="17">
        <v>0.14018935378361</v>
      </c>
      <c r="AY14" s="17"/>
      <c r="AZ14" s="17">
        <v>0.129118967908849</v>
      </c>
      <c r="BA14" s="17">
        <v>0.16721946681830099</v>
      </c>
      <c r="BB14" s="17">
        <v>0.106477953169634</v>
      </c>
      <c r="BC14" s="17"/>
      <c r="BD14" s="17">
        <v>0.18842719780153599</v>
      </c>
      <c r="BE14" s="17">
        <v>0.108907617634069</v>
      </c>
    </row>
    <row r="15" spans="2:57" ht="58" x14ac:dyDescent="0.35">
      <c r="B15" s="18" t="s">
        <v>588</v>
      </c>
      <c r="C15" s="17">
        <v>0.13118194997650001</v>
      </c>
      <c r="D15" s="17">
        <v>0.13141347163955</v>
      </c>
      <c r="E15" s="17">
        <v>0.131012198690135</v>
      </c>
      <c r="F15" s="17"/>
      <c r="G15" s="17">
        <v>0.205437292163303</v>
      </c>
      <c r="H15" s="17">
        <v>0.166986356414903</v>
      </c>
      <c r="I15" s="17">
        <v>0.19163975835986199</v>
      </c>
      <c r="J15" s="17">
        <v>3.5157356983587899E-2</v>
      </c>
      <c r="K15" s="17">
        <v>7.1894921185520294E-2</v>
      </c>
      <c r="L15" s="17">
        <v>0</v>
      </c>
      <c r="M15" s="17"/>
      <c r="N15" s="17">
        <v>0.10238444911002299</v>
      </c>
      <c r="O15" s="17">
        <v>0.14173660010057099</v>
      </c>
      <c r="P15" s="17">
        <v>0.152727482092089</v>
      </c>
      <c r="Q15" s="17">
        <v>0.248717936546094</v>
      </c>
      <c r="R15" s="17"/>
      <c r="S15" s="17">
        <v>0</v>
      </c>
      <c r="T15" s="17">
        <v>0.15</v>
      </c>
      <c r="U15" s="17">
        <v>0.14285714285714299</v>
      </c>
      <c r="V15" s="17">
        <v>6.6666666666666693E-2</v>
      </c>
      <c r="W15" s="17">
        <v>0.15384615384615399</v>
      </c>
      <c r="X15" s="17">
        <v>0.15384615384615399</v>
      </c>
      <c r="Y15" s="17">
        <v>0.23529411764705899</v>
      </c>
      <c r="Z15" s="17">
        <v>0.4</v>
      </c>
      <c r="AA15" s="17">
        <v>0.125</v>
      </c>
      <c r="AB15" s="17"/>
      <c r="AC15" s="17">
        <v>0.14294072533055499</v>
      </c>
      <c r="AD15" s="17">
        <v>9.7153788154053802E-2</v>
      </c>
      <c r="AE15" s="17">
        <v>0.26645174987959502</v>
      </c>
      <c r="AF15" s="17"/>
      <c r="AG15" s="17">
        <v>0.100884523772285</v>
      </c>
      <c r="AH15" s="17">
        <v>0.114410167968037</v>
      </c>
      <c r="AI15" s="17">
        <v>0</v>
      </c>
      <c r="AJ15" s="17">
        <v>0</v>
      </c>
      <c r="AK15" s="17">
        <v>0.31934731934731903</v>
      </c>
      <c r="AL15" s="17"/>
      <c r="AM15" s="17">
        <v>0.195752543833736</v>
      </c>
      <c r="AN15" s="17">
        <v>0.109250216242901</v>
      </c>
      <c r="AO15" s="17">
        <v>5.2599530128312297E-2</v>
      </c>
      <c r="AP15" s="17">
        <v>0.24599729567725401</v>
      </c>
      <c r="AQ15" s="17">
        <v>0</v>
      </c>
      <c r="AR15" s="17"/>
      <c r="AS15" s="17">
        <v>8.3141549778583596E-2</v>
      </c>
      <c r="AT15" s="17">
        <v>0.17815086204087099</v>
      </c>
      <c r="AU15" s="17">
        <v>0.12508429856720399</v>
      </c>
      <c r="AV15" s="17">
        <v>8.9207185930459995E-2</v>
      </c>
      <c r="AW15" s="17"/>
      <c r="AX15" s="17">
        <v>0.14372557852494999</v>
      </c>
      <c r="AY15" s="17"/>
      <c r="AZ15" s="17">
        <v>0.22492501700992701</v>
      </c>
      <c r="BA15" s="17">
        <v>0.15393723184279301</v>
      </c>
      <c r="BB15" s="17">
        <v>2.04241598151471E-2</v>
      </c>
      <c r="BC15" s="17"/>
      <c r="BD15" s="17">
        <v>0.186173096176736</v>
      </c>
      <c r="BE15" s="17">
        <v>9.2687110598299996E-2</v>
      </c>
    </row>
    <row r="16" spans="2:57" ht="29" x14ac:dyDescent="0.35">
      <c r="B16" s="18" t="s">
        <v>591</v>
      </c>
      <c r="C16" s="17">
        <v>0.12470866960167699</v>
      </c>
      <c r="D16" s="17">
        <v>0.16486276051360901</v>
      </c>
      <c r="E16" s="17">
        <v>9.5267758996182506E-2</v>
      </c>
      <c r="F16" s="17"/>
      <c r="G16" s="17">
        <v>6.3254918824164799E-2</v>
      </c>
      <c r="H16" s="17">
        <v>9.8811872594603195E-2</v>
      </c>
      <c r="I16" s="17">
        <v>0.16320124757867399</v>
      </c>
      <c r="J16" s="17">
        <v>9.60511478977739E-2</v>
      </c>
      <c r="K16" s="17">
        <v>0.15186446496854999</v>
      </c>
      <c r="L16" s="17">
        <v>0.280417849163698</v>
      </c>
      <c r="M16" s="17"/>
      <c r="N16" s="17">
        <v>0.170073513925978</v>
      </c>
      <c r="O16" s="17">
        <v>6.8766557150253704E-2</v>
      </c>
      <c r="P16" s="17">
        <v>0.10526159050841</v>
      </c>
      <c r="Q16" s="17">
        <v>0.119151654318885</v>
      </c>
      <c r="R16" s="17"/>
      <c r="S16" s="17">
        <v>0.16129032258064499</v>
      </c>
      <c r="T16" s="17">
        <v>0.2</v>
      </c>
      <c r="U16" s="17">
        <v>0</v>
      </c>
      <c r="V16" s="17">
        <v>0.133333333333333</v>
      </c>
      <c r="W16" s="17">
        <v>7.69230769230769E-2</v>
      </c>
      <c r="X16" s="17">
        <v>7.69230769230769E-2</v>
      </c>
      <c r="Y16" s="17">
        <v>0.17647058823529399</v>
      </c>
      <c r="Z16" s="17">
        <v>0.3</v>
      </c>
      <c r="AA16" s="17">
        <v>0</v>
      </c>
      <c r="AB16" s="17"/>
      <c r="AC16" s="17">
        <v>9.1960706980574902E-2</v>
      </c>
      <c r="AD16" s="17">
        <v>0.13589522466345799</v>
      </c>
      <c r="AE16" s="17">
        <v>0.19231648937456</v>
      </c>
      <c r="AF16" s="17"/>
      <c r="AG16" s="17">
        <v>0.17544783922111601</v>
      </c>
      <c r="AH16" s="17">
        <v>9.5117392592294403E-2</v>
      </c>
      <c r="AI16" s="17">
        <v>0</v>
      </c>
      <c r="AJ16" s="17">
        <v>1</v>
      </c>
      <c r="AK16" s="17">
        <v>0.16783216783216801</v>
      </c>
      <c r="AL16" s="17"/>
      <c r="AM16" s="17">
        <v>0.147402377564544</v>
      </c>
      <c r="AN16" s="17">
        <v>0.13156988966034699</v>
      </c>
      <c r="AO16" s="17">
        <v>0.15418236107019601</v>
      </c>
      <c r="AP16" s="17">
        <v>7.82819883389584E-2</v>
      </c>
      <c r="AQ16" s="17">
        <v>0.237118713932399</v>
      </c>
      <c r="AR16" s="17"/>
      <c r="AS16" s="17">
        <v>0.103864490860594</v>
      </c>
      <c r="AT16" s="17">
        <v>0.16044579561136499</v>
      </c>
      <c r="AU16" s="17">
        <v>9.1850980646435099E-2</v>
      </c>
      <c r="AV16" s="17">
        <v>0.10564301363430099</v>
      </c>
      <c r="AW16" s="17"/>
      <c r="AX16" s="17">
        <v>0.13011262943157501</v>
      </c>
      <c r="AY16" s="17"/>
      <c r="AZ16" s="17">
        <v>0.118614894410903</v>
      </c>
      <c r="BA16" s="17">
        <v>0.11458353810821401</v>
      </c>
      <c r="BB16" s="17">
        <v>0.15102016566796</v>
      </c>
      <c r="BC16" s="17"/>
      <c r="BD16" s="17">
        <v>0.14621369052264399</v>
      </c>
      <c r="BE16" s="17">
        <v>0.123125081607606</v>
      </c>
    </row>
    <row r="17" spans="2:57" ht="43.5" x14ac:dyDescent="0.35">
      <c r="B17" s="18" t="s">
        <v>592</v>
      </c>
      <c r="C17" s="17">
        <v>0.118724175722877</v>
      </c>
      <c r="D17" s="17">
        <v>0.13514864835958401</v>
      </c>
      <c r="E17" s="17">
        <v>0.106681780548242</v>
      </c>
      <c r="F17" s="17"/>
      <c r="G17" s="17">
        <v>0.34235783520144297</v>
      </c>
      <c r="H17" s="17">
        <v>0.13851246885575699</v>
      </c>
      <c r="I17" s="17">
        <v>0.150500413639509</v>
      </c>
      <c r="J17" s="17">
        <v>0</v>
      </c>
      <c r="K17" s="17">
        <v>8.0825497521473305E-2</v>
      </c>
      <c r="L17" s="17">
        <v>0</v>
      </c>
      <c r="M17" s="17"/>
      <c r="N17" s="17">
        <v>7.4410025715227701E-2</v>
      </c>
      <c r="O17" s="17">
        <v>0.19962978807349899</v>
      </c>
      <c r="P17" s="17">
        <v>8.0049554486110494E-2</v>
      </c>
      <c r="Q17" s="17">
        <v>5.4390643213820901E-2</v>
      </c>
      <c r="R17" s="17"/>
      <c r="S17" s="17">
        <v>9.6774193548387094E-2</v>
      </c>
      <c r="T17" s="17">
        <v>0.2</v>
      </c>
      <c r="U17" s="17">
        <v>0.14285714285714299</v>
      </c>
      <c r="V17" s="17">
        <v>0.133333333333333</v>
      </c>
      <c r="W17" s="17">
        <v>7.69230769230769E-2</v>
      </c>
      <c r="X17" s="17">
        <v>7.69230769230769E-2</v>
      </c>
      <c r="Y17" s="17">
        <v>5.8823529411764698E-2</v>
      </c>
      <c r="Z17" s="17">
        <v>0.4</v>
      </c>
      <c r="AA17" s="17">
        <v>0</v>
      </c>
      <c r="AB17" s="17"/>
      <c r="AC17" s="17">
        <v>7.9566518210622703E-2</v>
      </c>
      <c r="AD17" s="17">
        <v>0.12999180270812699</v>
      </c>
      <c r="AE17" s="17">
        <v>0.139507044847761</v>
      </c>
      <c r="AF17" s="17"/>
      <c r="AG17" s="17">
        <v>0.102434886740692</v>
      </c>
      <c r="AH17" s="17">
        <v>0.107782484155296</v>
      </c>
      <c r="AI17" s="17">
        <v>0.30378691599478602</v>
      </c>
      <c r="AJ17" s="17">
        <v>0</v>
      </c>
      <c r="AK17" s="17">
        <v>0.356902356902357</v>
      </c>
      <c r="AL17" s="17"/>
      <c r="AM17" s="17">
        <v>5.6125662395748101E-2</v>
      </c>
      <c r="AN17" s="17">
        <v>0.19634180592120501</v>
      </c>
      <c r="AO17" s="17">
        <v>0.118323145568612</v>
      </c>
      <c r="AP17" s="17">
        <v>0.107354458924296</v>
      </c>
      <c r="AQ17" s="17">
        <v>0</v>
      </c>
      <c r="AR17" s="17"/>
      <c r="AS17" s="17">
        <v>0.13439145425346799</v>
      </c>
      <c r="AT17" s="17">
        <v>0.18759314614672901</v>
      </c>
      <c r="AU17" s="17">
        <v>0</v>
      </c>
      <c r="AV17" s="17">
        <v>6.04384012171158E-2</v>
      </c>
      <c r="AW17" s="17"/>
      <c r="AX17" s="17">
        <v>0.11905990608679599</v>
      </c>
      <c r="AY17" s="17"/>
      <c r="AZ17" s="17">
        <v>0.16812188400512701</v>
      </c>
      <c r="BA17" s="17">
        <v>0.14265775652989501</v>
      </c>
      <c r="BB17" s="17">
        <v>4.8977636048205299E-2</v>
      </c>
      <c r="BC17" s="17"/>
      <c r="BD17" s="17">
        <v>0.13062337742480401</v>
      </c>
      <c r="BE17" s="17">
        <v>0.13914297212917001</v>
      </c>
    </row>
    <row r="18" spans="2:57" ht="29" x14ac:dyDescent="0.35">
      <c r="B18" s="18" t="s">
        <v>595</v>
      </c>
      <c r="C18" s="17">
        <v>4.0642532064654603E-2</v>
      </c>
      <c r="D18" s="17">
        <v>6.2731219917970898E-2</v>
      </c>
      <c r="E18" s="17">
        <v>2.4447144005478798E-2</v>
      </c>
      <c r="F18" s="17"/>
      <c r="G18" s="17">
        <v>7.5315389897443102E-2</v>
      </c>
      <c r="H18" s="17">
        <v>2.1503101808152E-2</v>
      </c>
      <c r="I18" s="17">
        <v>0</v>
      </c>
      <c r="J18" s="17">
        <v>0.14536994373815401</v>
      </c>
      <c r="K18" s="17">
        <v>0</v>
      </c>
      <c r="L18" s="17">
        <v>0</v>
      </c>
      <c r="M18" s="17"/>
      <c r="N18" s="17">
        <v>4.1462027633388202E-2</v>
      </c>
      <c r="O18" s="17">
        <v>7.7277690421380899E-2</v>
      </c>
      <c r="P18" s="17">
        <v>0</v>
      </c>
      <c r="Q18" s="17">
        <v>0</v>
      </c>
      <c r="R18" s="17"/>
      <c r="S18" s="17">
        <v>3.2258064516128997E-2</v>
      </c>
      <c r="T18" s="17">
        <v>0.05</v>
      </c>
      <c r="U18" s="17">
        <v>0.14285714285714299</v>
      </c>
      <c r="V18" s="17">
        <v>0</v>
      </c>
      <c r="W18" s="17">
        <v>7.69230769230769E-2</v>
      </c>
      <c r="X18" s="17">
        <v>7.69230769230769E-2</v>
      </c>
      <c r="Y18" s="17">
        <v>0</v>
      </c>
      <c r="Z18" s="17">
        <v>0</v>
      </c>
      <c r="AA18" s="17">
        <v>0</v>
      </c>
      <c r="AB18" s="17"/>
      <c r="AC18" s="17">
        <v>3.5719676612413098E-2</v>
      </c>
      <c r="AD18" s="17">
        <v>4.31710423013578E-2</v>
      </c>
      <c r="AE18" s="17">
        <v>6.4562194914434198E-2</v>
      </c>
      <c r="AF18" s="17"/>
      <c r="AG18" s="17">
        <v>5.2220091520066798E-2</v>
      </c>
      <c r="AH18" s="17">
        <v>5.2187746689947301E-2</v>
      </c>
      <c r="AI18" s="17">
        <v>0</v>
      </c>
      <c r="AJ18" s="17">
        <v>0</v>
      </c>
      <c r="AK18" s="17">
        <v>0</v>
      </c>
      <c r="AL18" s="17"/>
      <c r="AM18" s="17">
        <v>0</v>
      </c>
      <c r="AN18" s="17">
        <v>8.2797380796352002E-2</v>
      </c>
      <c r="AO18" s="17">
        <v>7.1884650889231294E-2</v>
      </c>
      <c r="AP18" s="17">
        <v>0</v>
      </c>
      <c r="AQ18" s="17">
        <v>0</v>
      </c>
      <c r="AR18" s="17"/>
      <c r="AS18" s="17">
        <v>2.4674071462362002E-2</v>
      </c>
      <c r="AT18" s="17">
        <v>4.9773202446654403E-2</v>
      </c>
      <c r="AU18" s="17">
        <v>3.36199804641188E-2</v>
      </c>
      <c r="AV18" s="17">
        <v>5.3649430121494597E-2</v>
      </c>
      <c r="AW18" s="17"/>
      <c r="AX18" s="17">
        <v>5.2925766839672102E-2</v>
      </c>
      <c r="AY18" s="17"/>
      <c r="AZ18" s="17">
        <v>2.0941665518057401E-2</v>
      </c>
      <c r="BA18" s="17">
        <v>3.4626167671610697E-2</v>
      </c>
      <c r="BB18" s="17">
        <v>6.9808944608996795E-2</v>
      </c>
      <c r="BC18" s="17"/>
      <c r="BD18" s="17">
        <v>1.5503438073010601E-2</v>
      </c>
      <c r="BE18" s="17">
        <v>5.8131177214235899E-2</v>
      </c>
    </row>
    <row r="19" spans="2:57" x14ac:dyDescent="0.35">
      <c r="B19" s="18" t="s">
        <v>81</v>
      </c>
      <c r="C19" s="19">
        <v>3.9385386355839103E-2</v>
      </c>
      <c r="D19" s="19">
        <v>4.6609900743301E-2</v>
      </c>
      <c r="E19" s="19">
        <v>3.4088384794631603E-2</v>
      </c>
      <c r="F19" s="19"/>
      <c r="G19" s="19">
        <v>0</v>
      </c>
      <c r="H19" s="19">
        <v>4.3487772595454402E-2</v>
      </c>
      <c r="I19" s="19">
        <v>2.7197501176550801E-2</v>
      </c>
      <c r="J19" s="19">
        <v>0</v>
      </c>
      <c r="K19" s="19">
        <v>8.7500446864668194E-2</v>
      </c>
      <c r="L19" s="19">
        <v>0.236278002536079</v>
      </c>
      <c r="M19" s="19"/>
      <c r="N19" s="19">
        <v>5.5574704708350499E-2</v>
      </c>
      <c r="O19" s="19">
        <v>4.79811698808729E-2</v>
      </c>
      <c r="P19" s="19">
        <v>0</v>
      </c>
      <c r="Q19" s="19">
        <v>0</v>
      </c>
      <c r="R19" s="19"/>
      <c r="S19" s="19">
        <v>6.4516129032258104E-2</v>
      </c>
      <c r="T19" s="19">
        <v>0.05</v>
      </c>
      <c r="U19" s="19">
        <v>0</v>
      </c>
      <c r="V19" s="19">
        <v>0</v>
      </c>
      <c r="W19" s="19">
        <v>7.69230769230769E-2</v>
      </c>
      <c r="X19" s="19">
        <v>7.69230769230769E-2</v>
      </c>
      <c r="Y19" s="19">
        <v>0</v>
      </c>
      <c r="Z19" s="19">
        <v>0</v>
      </c>
      <c r="AA19" s="19">
        <v>6.25E-2</v>
      </c>
      <c r="AB19" s="19"/>
      <c r="AC19" s="19">
        <v>5.4342944094059598E-2</v>
      </c>
      <c r="AD19" s="19">
        <v>2.49846263840236E-2</v>
      </c>
      <c r="AE19" s="19">
        <v>7.4944849933326896E-2</v>
      </c>
      <c r="AF19" s="19"/>
      <c r="AG19" s="19">
        <v>5.0887535497036097E-2</v>
      </c>
      <c r="AH19" s="19">
        <v>1.5671583582039701E-2</v>
      </c>
      <c r="AI19" s="19">
        <v>0</v>
      </c>
      <c r="AJ19" s="19">
        <v>0</v>
      </c>
      <c r="AK19" s="19">
        <v>0.16783216783216801</v>
      </c>
      <c r="AL19" s="19"/>
      <c r="AM19" s="19">
        <v>0.156617261940003</v>
      </c>
      <c r="AN19" s="19">
        <v>4.31873746931511E-2</v>
      </c>
      <c r="AO19" s="19">
        <v>1.5993895430122401E-2</v>
      </c>
      <c r="AP19" s="19">
        <v>0</v>
      </c>
      <c r="AQ19" s="19">
        <v>0.237118713932399</v>
      </c>
      <c r="AR19" s="19"/>
      <c r="AS19" s="19">
        <v>5.0742423788311501E-2</v>
      </c>
      <c r="AT19" s="19">
        <v>4.7206600573185903E-2</v>
      </c>
      <c r="AU19" s="19">
        <v>3.5793904012926502E-2</v>
      </c>
      <c r="AV19" s="19">
        <v>0</v>
      </c>
      <c r="AW19" s="19"/>
      <c r="AX19" s="19">
        <v>4.2489330975258102E-2</v>
      </c>
      <c r="AY19" s="19"/>
      <c r="AZ19" s="19">
        <v>2.2583758020584498E-2</v>
      </c>
      <c r="BA19" s="19">
        <v>5.2546873066261199E-2</v>
      </c>
      <c r="BB19" s="19">
        <v>4.22455365680924E-2</v>
      </c>
      <c r="BC19" s="19"/>
      <c r="BD19" s="19">
        <v>4.5831115979642602E-2</v>
      </c>
      <c r="BE19" s="19">
        <v>2.97678072535872E-2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E24"/>
  <sheetViews>
    <sheetView showGridLines="0"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598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43.5" x14ac:dyDescent="0.35">
      <c r="B9" s="18" t="s">
        <v>587</v>
      </c>
      <c r="C9" s="17">
        <v>0.38759499048547902</v>
      </c>
      <c r="D9" s="17">
        <v>0.29795819289245601</v>
      </c>
      <c r="E9" s="17">
        <v>0.43977991826510199</v>
      </c>
      <c r="F9" s="17"/>
      <c r="G9" s="17">
        <v>0.24573394955314401</v>
      </c>
      <c r="H9" s="17">
        <v>0.33968408971971498</v>
      </c>
      <c r="I9" s="17">
        <v>0.38582802031794899</v>
      </c>
      <c r="J9" s="17">
        <v>0.37151493685923798</v>
      </c>
      <c r="K9" s="17">
        <v>0.76672178542837099</v>
      </c>
      <c r="L9" s="17">
        <v>0.519539844888812</v>
      </c>
      <c r="M9" s="17"/>
      <c r="N9" s="17">
        <v>0.45250536233785499</v>
      </c>
      <c r="O9" s="17">
        <v>0.26064346470383298</v>
      </c>
      <c r="P9" s="17">
        <v>0.36821764357688203</v>
      </c>
      <c r="Q9" s="17">
        <v>0.308801124129367</v>
      </c>
      <c r="R9" s="17"/>
      <c r="S9" s="17">
        <v>0.375</v>
      </c>
      <c r="T9" s="17">
        <v>0.4</v>
      </c>
      <c r="U9" s="17">
        <v>0.5</v>
      </c>
      <c r="V9" s="17">
        <v>0.25</v>
      </c>
      <c r="W9" s="17">
        <v>0.36363636363636398</v>
      </c>
      <c r="X9" s="17">
        <v>0.2</v>
      </c>
      <c r="Y9" s="17">
        <v>0.33333333333333298</v>
      </c>
      <c r="Z9" s="17">
        <v>0.6</v>
      </c>
      <c r="AA9" s="17">
        <v>0.54545454545454497</v>
      </c>
      <c r="AB9" s="17"/>
      <c r="AC9" s="17">
        <v>0.35816542512864602</v>
      </c>
      <c r="AD9" s="17">
        <v>0.41688671338690397</v>
      </c>
      <c r="AE9" s="17">
        <v>0.46967260575109199</v>
      </c>
      <c r="AF9" s="17"/>
      <c r="AG9" s="17">
        <v>0.38082925118167399</v>
      </c>
      <c r="AH9" s="17">
        <v>0.39849185080962002</v>
      </c>
      <c r="AI9" s="17">
        <v>0.58102172470178304</v>
      </c>
      <c r="AJ9" s="17">
        <v>0.542713567839196</v>
      </c>
      <c r="AK9" s="17">
        <v>0.33763178599036198</v>
      </c>
      <c r="AL9" s="17"/>
      <c r="AM9" s="17">
        <v>0.21646194122134199</v>
      </c>
      <c r="AN9" s="17">
        <v>0.511351140236045</v>
      </c>
      <c r="AO9" s="17">
        <v>0.34248391447775201</v>
      </c>
      <c r="AP9" s="17">
        <v>0.36291141539738903</v>
      </c>
      <c r="AQ9" s="17">
        <v>0.43208160457165301</v>
      </c>
      <c r="AR9" s="17"/>
      <c r="AS9" s="17">
        <v>0.42574058478624799</v>
      </c>
      <c r="AT9" s="17">
        <v>0.367338677958367</v>
      </c>
      <c r="AU9" s="17">
        <v>0.37177854538172</v>
      </c>
      <c r="AV9" s="17">
        <v>0.37506151142505101</v>
      </c>
      <c r="AW9" s="17"/>
      <c r="AX9" s="17">
        <v>0.41000133143168899</v>
      </c>
      <c r="AY9" s="17"/>
      <c r="AZ9" s="17">
        <v>0.33190811154602801</v>
      </c>
      <c r="BA9" s="17">
        <v>0.43003183595505201</v>
      </c>
      <c r="BB9" s="17">
        <v>0.40302554060543</v>
      </c>
      <c r="BC9" s="17"/>
      <c r="BD9" s="17">
        <v>0.38783857458323701</v>
      </c>
      <c r="BE9" s="17">
        <v>0.31994581308279002</v>
      </c>
    </row>
    <row r="10" spans="2:57" ht="29" x14ac:dyDescent="0.35">
      <c r="B10" s="18" t="s">
        <v>591</v>
      </c>
      <c r="C10" s="17">
        <v>0.36001319429442002</v>
      </c>
      <c r="D10" s="17">
        <v>0.31621196199887902</v>
      </c>
      <c r="E10" s="17">
        <v>0.37332108168799499</v>
      </c>
      <c r="F10" s="17"/>
      <c r="G10" s="17">
        <v>0.15550715782917199</v>
      </c>
      <c r="H10" s="17">
        <v>0.28186358465330302</v>
      </c>
      <c r="I10" s="17">
        <v>0.36901189402607598</v>
      </c>
      <c r="J10" s="17">
        <v>0.67620697741882496</v>
      </c>
      <c r="K10" s="17">
        <v>0.25782296040188901</v>
      </c>
      <c r="L10" s="17">
        <v>0.35126502990831898</v>
      </c>
      <c r="M10" s="17"/>
      <c r="N10" s="17">
        <v>0.42408061326326801</v>
      </c>
      <c r="O10" s="17">
        <v>0.28163380143178102</v>
      </c>
      <c r="P10" s="17">
        <v>0.35925217294195499</v>
      </c>
      <c r="Q10" s="17">
        <v>0.20907408519304299</v>
      </c>
      <c r="R10" s="17"/>
      <c r="S10" s="17">
        <v>0.3125</v>
      </c>
      <c r="T10" s="17">
        <v>0.48</v>
      </c>
      <c r="U10" s="17">
        <v>0.25</v>
      </c>
      <c r="V10" s="17">
        <v>0.41666666666666702</v>
      </c>
      <c r="W10" s="17">
        <v>0.36363636363636398</v>
      </c>
      <c r="X10" s="17">
        <v>0.4</v>
      </c>
      <c r="Y10" s="17">
        <v>0.22222222222222199</v>
      </c>
      <c r="Z10" s="17">
        <v>0.4</v>
      </c>
      <c r="AA10" s="17">
        <v>0.18181818181818199</v>
      </c>
      <c r="AB10" s="17"/>
      <c r="AC10" s="17">
        <v>0.36244037284560199</v>
      </c>
      <c r="AD10" s="17">
        <v>0.41667535008069001</v>
      </c>
      <c r="AE10" s="17">
        <v>0.29150098987492401</v>
      </c>
      <c r="AF10" s="17"/>
      <c r="AG10" s="17">
        <v>0.244175036811902</v>
      </c>
      <c r="AH10" s="17">
        <v>0.39518519989103901</v>
      </c>
      <c r="AI10" s="17">
        <v>0.615694886479762</v>
      </c>
      <c r="AJ10" s="17">
        <v>0</v>
      </c>
      <c r="AK10" s="17">
        <v>0.31678928255826799</v>
      </c>
      <c r="AL10" s="17"/>
      <c r="AM10" s="17">
        <v>0.21646194122134199</v>
      </c>
      <c r="AN10" s="17">
        <v>0.337374967529387</v>
      </c>
      <c r="AO10" s="17">
        <v>0.33126447712218599</v>
      </c>
      <c r="AP10" s="17">
        <v>0.392186654502719</v>
      </c>
      <c r="AQ10" s="17">
        <v>0.34944504117436398</v>
      </c>
      <c r="AR10" s="17"/>
      <c r="AS10" s="17">
        <v>0.32980448014482799</v>
      </c>
      <c r="AT10" s="17">
        <v>0.28796095287675499</v>
      </c>
      <c r="AU10" s="17">
        <v>0.44906379542650798</v>
      </c>
      <c r="AV10" s="17">
        <v>0.40581890393683701</v>
      </c>
      <c r="AW10" s="17"/>
      <c r="AX10" s="17">
        <v>0.33352324603075101</v>
      </c>
      <c r="AY10" s="17"/>
      <c r="AZ10" s="17">
        <v>0.32759353867789098</v>
      </c>
      <c r="BA10" s="17">
        <v>0.29489522799632301</v>
      </c>
      <c r="BB10" s="17">
        <v>0.478328044559796</v>
      </c>
      <c r="BC10" s="17"/>
      <c r="BD10" s="17">
        <v>0.27742585695545702</v>
      </c>
      <c r="BE10" s="17">
        <v>0.379770359251488</v>
      </c>
    </row>
    <row r="11" spans="2:57" ht="58" x14ac:dyDescent="0.35">
      <c r="B11" s="18" t="s">
        <v>588</v>
      </c>
      <c r="C11" s="17">
        <v>0.33355946038974299</v>
      </c>
      <c r="D11" s="17">
        <v>0.29055845404700897</v>
      </c>
      <c r="E11" s="17">
        <v>0.36076396807314498</v>
      </c>
      <c r="F11" s="17"/>
      <c r="G11" s="17">
        <v>0.37232475473750298</v>
      </c>
      <c r="H11" s="17">
        <v>0.50261353536165099</v>
      </c>
      <c r="I11" s="17">
        <v>0.372296527042345</v>
      </c>
      <c r="J11" s="17">
        <v>4.9188514286248999E-2</v>
      </c>
      <c r="K11" s="17">
        <v>0.12553793231229601</v>
      </c>
      <c r="L11" s="17">
        <v>0.181133023434152</v>
      </c>
      <c r="M11" s="17"/>
      <c r="N11" s="17">
        <v>0.21907043910917601</v>
      </c>
      <c r="O11" s="17">
        <v>0.38245080033012002</v>
      </c>
      <c r="P11" s="17">
        <v>0.64971329769297304</v>
      </c>
      <c r="Q11" s="17">
        <v>0.31262802080589902</v>
      </c>
      <c r="R11" s="17"/>
      <c r="S11" s="17">
        <v>0.1875</v>
      </c>
      <c r="T11" s="17">
        <v>0.48</v>
      </c>
      <c r="U11" s="17">
        <v>0.5</v>
      </c>
      <c r="V11" s="17">
        <v>0.33333333333333298</v>
      </c>
      <c r="W11" s="17">
        <v>0.45454545454545497</v>
      </c>
      <c r="X11" s="17">
        <v>0.2</v>
      </c>
      <c r="Y11" s="17">
        <v>0.11111111111111099</v>
      </c>
      <c r="Z11" s="17">
        <v>0.5</v>
      </c>
      <c r="AA11" s="17">
        <v>9.0909090909090898E-2</v>
      </c>
      <c r="AB11" s="17"/>
      <c r="AC11" s="17">
        <v>0.26074974365248799</v>
      </c>
      <c r="AD11" s="17">
        <v>0.29249675243324502</v>
      </c>
      <c r="AE11" s="17">
        <v>0.48436334604529102</v>
      </c>
      <c r="AF11" s="17"/>
      <c r="AG11" s="17">
        <v>0.38136751470753699</v>
      </c>
      <c r="AH11" s="17">
        <v>0.39003634761269701</v>
      </c>
      <c r="AI11" s="17">
        <v>0.17185506625309799</v>
      </c>
      <c r="AJ11" s="17">
        <v>0.542713567839196</v>
      </c>
      <c r="AK11" s="17">
        <v>0.35210033453645601</v>
      </c>
      <c r="AL11" s="17"/>
      <c r="AM11" s="17">
        <v>0.368165985087687</v>
      </c>
      <c r="AN11" s="17">
        <v>0.44755815491441098</v>
      </c>
      <c r="AO11" s="17">
        <v>0.367167354388167</v>
      </c>
      <c r="AP11" s="17">
        <v>0.27778452896806999</v>
      </c>
      <c r="AQ11" s="17">
        <v>0.22299446094227199</v>
      </c>
      <c r="AR11" s="17"/>
      <c r="AS11" s="17">
        <v>0.33848095139426398</v>
      </c>
      <c r="AT11" s="17">
        <v>0.35567438344782498</v>
      </c>
      <c r="AU11" s="17">
        <v>0.27588461395264202</v>
      </c>
      <c r="AV11" s="17">
        <v>0.37219113959307298</v>
      </c>
      <c r="AW11" s="17"/>
      <c r="AX11" s="17">
        <v>0.360336767714944</v>
      </c>
      <c r="AY11" s="17"/>
      <c r="AZ11" s="17">
        <v>0.51209199815495698</v>
      </c>
      <c r="BA11" s="17">
        <v>0.29192538066074097</v>
      </c>
      <c r="BB11" s="17">
        <v>0.107068436461271</v>
      </c>
      <c r="BC11" s="17"/>
      <c r="BD11" s="17">
        <v>0.32649428302634098</v>
      </c>
      <c r="BE11" s="17">
        <v>0.39411236364596403</v>
      </c>
    </row>
    <row r="12" spans="2:57" ht="58" x14ac:dyDescent="0.35">
      <c r="B12" s="18" t="s">
        <v>589</v>
      </c>
      <c r="C12" s="17">
        <v>0.24015687600452201</v>
      </c>
      <c r="D12" s="17">
        <v>0.19160562453375901</v>
      </c>
      <c r="E12" s="17">
        <v>0.26886676393546</v>
      </c>
      <c r="F12" s="17"/>
      <c r="G12" s="17">
        <v>0.28209796301353102</v>
      </c>
      <c r="H12" s="17">
        <v>0.28239599539154903</v>
      </c>
      <c r="I12" s="17">
        <v>0.16674664273245199</v>
      </c>
      <c r="J12" s="17">
        <v>0.21237838159220199</v>
      </c>
      <c r="K12" s="17">
        <v>0.375243402354142</v>
      </c>
      <c r="L12" s="17">
        <v>0.16827481498049299</v>
      </c>
      <c r="M12" s="17"/>
      <c r="N12" s="17">
        <v>0.26959296987639397</v>
      </c>
      <c r="O12" s="17">
        <v>0.22877572568743501</v>
      </c>
      <c r="P12" s="17">
        <v>0.20233494599586799</v>
      </c>
      <c r="Q12" s="17">
        <v>9.9727038936323703E-2</v>
      </c>
      <c r="R12" s="17"/>
      <c r="S12" s="17">
        <v>0.3125</v>
      </c>
      <c r="T12" s="17">
        <v>0.2</v>
      </c>
      <c r="U12" s="17">
        <v>0</v>
      </c>
      <c r="V12" s="17">
        <v>0.33333333333333298</v>
      </c>
      <c r="W12" s="17">
        <v>0.27272727272727298</v>
      </c>
      <c r="X12" s="17">
        <v>0.2</v>
      </c>
      <c r="Y12" s="17">
        <v>0.11111111111111099</v>
      </c>
      <c r="Z12" s="17">
        <v>0.3</v>
      </c>
      <c r="AA12" s="17">
        <v>0.36363636363636398</v>
      </c>
      <c r="AB12" s="17"/>
      <c r="AC12" s="17">
        <v>0.19544131357219899</v>
      </c>
      <c r="AD12" s="17">
        <v>0.23331380996529499</v>
      </c>
      <c r="AE12" s="17">
        <v>0.25549510616118898</v>
      </c>
      <c r="AF12" s="17"/>
      <c r="AG12" s="17">
        <v>0.23995648628132399</v>
      </c>
      <c r="AH12" s="17">
        <v>0.28322708418398401</v>
      </c>
      <c r="AI12" s="17">
        <v>0.36857167743464297</v>
      </c>
      <c r="AJ12" s="17">
        <v>0</v>
      </c>
      <c r="AK12" s="17">
        <v>0.26018249671421501</v>
      </c>
      <c r="AL12" s="17"/>
      <c r="AM12" s="17">
        <v>0</v>
      </c>
      <c r="AN12" s="17">
        <v>0.28020094348275298</v>
      </c>
      <c r="AO12" s="17">
        <v>0.20792948169539899</v>
      </c>
      <c r="AP12" s="17">
        <v>0.31286002596972101</v>
      </c>
      <c r="AQ12" s="17">
        <v>0.22299446094227199</v>
      </c>
      <c r="AR12" s="17"/>
      <c r="AS12" s="17">
        <v>0.28799724804319699</v>
      </c>
      <c r="AT12" s="17">
        <v>0.21384982979293099</v>
      </c>
      <c r="AU12" s="17">
        <v>0.15207034889259</v>
      </c>
      <c r="AV12" s="17">
        <v>0.32651870418474599</v>
      </c>
      <c r="AW12" s="17"/>
      <c r="AX12" s="17">
        <v>0.28704892779905</v>
      </c>
      <c r="AY12" s="17"/>
      <c r="AZ12" s="17">
        <v>0.318767617132513</v>
      </c>
      <c r="BA12" s="17">
        <v>0.168314067489683</v>
      </c>
      <c r="BB12" s="17">
        <v>0.214005440940602</v>
      </c>
      <c r="BC12" s="17"/>
      <c r="BD12" s="17">
        <v>0.266109499736088</v>
      </c>
      <c r="BE12" s="17">
        <v>0.22488685772707601</v>
      </c>
    </row>
    <row r="13" spans="2:57" ht="29" x14ac:dyDescent="0.35">
      <c r="B13" s="18" t="s">
        <v>586</v>
      </c>
      <c r="C13" s="17">
        <v>0.163414764435724</v>
      </c>
      <c r="D13" s="17">
        <v>0.15128538697458499</v>
      </c>
      <c r="E13" s="17">
        <v>0.17210753531304199</v>
      </c>
      <c r="F13" s="17"/>
      <c r="G13" s="17">
        <v>0.1776688059256</v>
      </c>
      <c r="H13" s="17">
        <v>0.10368641093480201</v>
      </c>
      <c r="I13" s="17">
        <v>0.215361411360525</v>
      </c>
      <c r="J13" s="17">
        <v>0.110729794100724</v>
      </c>
      <c r="K13" s="17">
        <v>0.24627249177588501</v>
      </c>
      <c r="L13" s="17">
        <v>0.30118432317071198</v>
      </c>
      <c r="M13" s="17"/>
      <c r="N13" s="17">
        <v>0.21025682135653101</v>
      </c>
      <c r="O13" s="17">
        <v>0.15629250843916601</v>
      </c>
      <c r="P13" s="17">
        <v>5.8423466637503703E-2</v>
      </c>
      <c r="Q13" s="17">
        <v>9.1466282657565304E-2</v>
      </c>
      <c r="R13" s="17"/>
      <c r="S13" s="17">
        <v>0.1875</v>
      </c>
      <c r="T13" s="17">
        <v>0.16</v>
      </c>
      <c r="U13" s="17">
        <v>0</v>
      </c>
      <c r="V13" s="17">
        <v>0.25</v>
      </c>
      <c r="W13" s="17">
        <v>0.27272727272727298</v>
      </c>
      <c r="X13" s="17">
        <v>0.1</v>
      </c>
      <c r="Y13" s="17">
        <v>0.22222222222222199</v>
      </c>
      <c r="Z13" s="17">
        <v>0.1</v>
      </c>
      <c r="AA13" s="17">
        <v>9.0909090909090898E-2</v>
      </c>
      <c r="AB13" s="17"/>
      <c r="AC13" s="17">
        <v>0.123383546729001</v>
      </c>
      <c r="AD13" s="17">
        <v>0.116808988150174</v>
      </c>
      <c r="AE13" s="17">
        <v>0.38170640192505101</v>
      </c>
      <c r="AF13" s="17"/>
      <c r="AG13" s="17">
        <v>0.15756674889016001</v>
      </c>
      <c r="AH13" s="17">
        <v>8.6660384455389899E-2</v>
      </c>
      <c r="AI13" s="17">
        <v>0.116432833712471</v>
      </c>
      <c r="AJ13" s="17">
        <v>0.457286432160804</v>
      </c>
      <c r="AK13" s="17">
        <v>0.37547301962264401</v>
      </c>
      <c r="AL13" s="17"/>
      <c r="AM13" s="17">
        <v>0.111963073045522</v>
      </c>
      <c r="AN13" s="17">
        <v>0.17490778467919499</v>
      </c>
      <c r="AO13" s="17">
        <v>0.14005967899962601</v>
      </c>
      <c r="AP13" s="17">
        <v>0.21111988765849099</v>
      </c>
      <c r="AQ13" s="17">
        <v>0.10093862106246</v>
      </c>
      <c r="AR13" s="17"/>
      <c r="AS13" s="17">
        <v>0.21133844381994299</v>
      </c>
      <c r="AT13" s="17">
        <v>0.15218289717086</v>
      </c>
      <c r="AU13" s="17">
        <v>0.111644027510619</v>
      </c>
      <c r="AV13" s="17">
        <v>0.17068262382337099</v>
      </c>
      <c r="AW13" s="17"/>
      <c r="AX13" s="17">
        <v>0.142364579005892</v>
      </c>
      <c r="AY13" s="17"/>
      <c r="AZ13" s="17">
        <v>0.13228517092470901</v>
      </c>
      <c r="BA13" s="17">
        <v>0.172116365947587</v>
      </c>
      <c r="BB13" s="17">
        <v>0.20814188649255999</v>
      </c>
      <c r="BC13" s="17"/>
      <c r="BD13" s="17">
        <v>0.21667083388348801</v>
      </c>
      <c r="BE13" s="17">
        <v>0.13824829832875199</v>
      </c>
    </row>
    <row r="14" spans="2:57" ht="58" x14ac:dyDescent="0.35">
      <c r="B14" s="18" t="s">
        <v>590</v>
      </c>
      <c r="C14" s="17">
        <v>0.153805522538916</v>
      </c>
      <c r="D14" s="17">
        <v>8.4696997266002105E-2</v>
      </c>
      <c r="E14" s="17">
        <v>0.19190733343034999</v>
      </c>
      <c r="F14" s="17"/>
      <c r="G14" s="17">
        <v>0.17937139775255301</v>
      </c>
      <c r="H14" s="17">
        <v>0.19800833168989701</v>
      </c>
      <c r="I14" s="17">
        <v>0.22332730580155499</v>
      </c>
      <c r="J14" s="17">
        <v>5.3045518422345402E-2</v>
      </c>
      <c r="K14" s="17">
        <v>0</v>
      </c>
      <c r="L14" s="17">
        <v>0</v>
      </c>
      <c r="M14" s="17"/>
      <c r="N14" s="17">
        <v>0.19035982847226099</v>
      </c>
      <c r="O14" s="17">
        <v>0.15085921686035</v>
      </c>
      <c r="P14" s="17">
        <v>0.128654250777859</v>
      </c>
      <c r="Q14" s="17">
        <v>0</v>
      </c>
      <c r="R14" s="17"/>
      <c r="S14" s="17">
        <v>0.25</v>
      </c>
      <c r="T14" s="17">
        <v>0.12</v>
      </c>
      <c r="U14" s="17">
        <v>0</v>
      </c>
      <c r="V14" s="17">
        <v>0.33333333333333298</v>
      </c>
      <c r="W14" s="17">
        <v>0</v>
      </c>
      <c r="X14" s="17">
        <v>0.3</v>
      </c>
      <c r="Y14" s="17">
        <v>0</v>
      </c>
      <c r="Z14" s="17">
        <v>0.1</v>
      </c>
      <c r="AA14" s="17">
        <v>0.18181818181818199</v>
      </c>
      <c r="AB14" s="17"/>
      <c r="AC14" s="17">
        <v>7.2842072412427405E-2</v>
      </c>
      <c r="AD14" s="17">
        <v>0.185467603067906</v>
      </c>
      <c r="AE14" s="17">
        <v>0.151702304714154</v>
      </c>
      <c r="AF14" s="17"/>
      <c r="AG14" s="17">
        <v>0.13770007414792201</v>
      </c>
      <c r="AH14" s="17">
        <v>0.16421071563304199</v>
      </c>
      <c r="AI14" s="17">
        <v>8.9035685221432098E-2</v>
      </c>
      <c r="AJ14" s="17">
        <v>0</v>
      </c>
      <c r="AK14" s="17">
        <v>0.25844799461747497</v>
      </c>
      <c r="AL14" s="17"/>
      <c r="AM14" s="17">
        <v>0.13971460397133501</v>
      </c>
      <c r="AN14" s="17">
        <v>0.224857730778282</v>
      </c>
      <c r="AO14" s="17">
        <v>0.13378088000813099</v>
      </c>
      <c r="AP14" s="17">
        <v>0.20946420080675701</v>
      </c>
      <c r="AQ14" s="17">
        <v>0.10093862106246</v>
      </c>
      <c r="AR14" s="17"/>
      <c r="AS14" s="17">
        <v>0.150938452172138</v>
      </c>
      <c r="AT14" s="17">
        <v>0.22023077615568701</v>
      </c>
      <c r="AU14" s="17">
        <v>0.108874343477048</v>
      </c>
      <c r="AV14" s="17">
        <v>0.113196999999283</v>
      </c>
      <c r="AW14" s="17"/>
      <c r="AX14" s="17">
        <v>0.17630311675948601</v>
      </c>
      <c r="AY14" s="17"/>
      <c r="AZ14" s="17">
        <v>0.243731944246487</v>
      </c>
      <c r="BA14" s="17">
        <v>0.138182909460347</v>
      </c>
      <c r="BB14" s="17">
        <v>3.2211290392320902E-2</v>
      </c>
      <c r="BC14" s="17"/>
      <c r="BD14" s="17">
        <v>0.16998118843733201</v>
      </c>
      <c r="BE14" s="17">
        <v>0.162560112783037</v>
      </c>
    </row>
    <row r="15" spans="2:57" ht="43.5" x14ac:dyDescent="0.35">
      <c r="B15" s="18" t="s">
        <v>593</v>
      </c>
      <c r="C15" s="17">
        <v>0.123807059188259</v>
      </c>
      <c r="D15" s="17">
        <v>0.10861461600075301</v>
      </c>
      <c r="E15" s="17">
        <v>0.13350613150877499</v>
      </c>
      <c r="F15" s="17"/>
      <c r="G15" s="17">
        <v>0.23696190035775799</v>
      </c>
      <c r="H15" s="17">
        <v>0.12830411621065499</v>
      </c>
      <c r="I15" s="17">
        <v>0.14164151490558999</v>
      </c>
      <c r="J15" s="17">
        <v>0.10667648206180801</v>
      </c>
      <c r="K15" s="17">
        <v>0</v>
      </c>
      <c r="L15" s="17">
        <v>0</v>
      </c>
      <c r="M15" s="17"/>
      <c r="N15" s="17">
        <v>0.15047707784046499</v>
      </c>
      <c r="O15" s="17">
        <v>0.11326324950130599</v>
      </c>
      <c r="P15" s="17">
        <v>0.12583515891154601</v>
      </c>
      <c r="Q15" s="17">
        <v>0</v>
      </c>
      <c r="R15" s="17"/>
      <c r="S15" s="17">
        <v>0.125</v>
      </c>
      <c r="T15" s="17">
        <v>0.12</v>
      </c>
      <c r="U15" s="17">
        <v>0.25</v>
      </c>
      <c r="V15" s="17">
        <v>8.3333333333333301E-2</v>
      </c>
      <c r="W15" s="17">
        <v>0.18181818181818199</v>
      </c>
      <c r="X15" s="17">
        <v>0</v>
      </c>
      <c r="Y15" s="17">
        <v>0.11111111111111099</v>
      </c>
      <c r="Z15" s="17">
        <v>0.2</v>
      </c>
      <c r="AA15" s="17">
        <v>9.0909090909090898E-2</v>
      </c>
      <c r="AB15" s="17"/>
      <c r="AC15" s="17">
        <v>9.7350631744817104E-2</v>
      </c>
      <c r="AD15" s="17">
        <v>0.115507950414171</v>
      </c>
      <c r="AE15" s="17">
        <v>0.14924354335648901</v>
      </c>
      <c r="AF15" s="17"/>
      <c r="AG15" s="17">
        <v>0.101197450206226</v>
      </c>
      <c r="AH15" s="17">
        <v>0.113430294982736</v>
      </c>
      <c r="AI15" s="17">
        <v>0.21350975636431399</v>
      </c>
      <c r="AJ15" s="17">
        <v>0.542713567839196</v>
      </c>
      <c r="AK15" s="17">
        <v>0.14395315126639999</v>
      </c>
      <c r="AL15" s="17"/>
      <c r="AM15" s="17">
        <v>0.20169376486018001</v>
      </c>
      <c r="AN15" s="17">
        <v>0.16130015816715201</v>
      </c>
      <c r="AO15" s="17">
        <v>0.121215390358188</v>
      </c>
      <c r="AP15" s="17">
        <v>0.11987630150742599</v>
      </c>
      <c r="AQ15" s="17">
        <v>0.10093862106246</v>
      </c>
      <c r="AR15" s="17"/>
      <c r="AS15" s="17">
        <v>0.17257477138723901</v>
      </c>
      <c r="AT15" s="17">
        <v>9.2365089794523805E-2</v>
      </c>
      <c r="AU15" s="17">
        <v>6.7245351884835894E-2</v>
      </c>
      <c r="AV15" s="17">
        <v>0.17068262382337099</v>
      </c>
      <c r="AW15" s="17"/>
      <c r="AX15" s="17">
        <v>0.12797713753852799</v>
      </c>
      <c r="AY15" s="17"/>
      <c r="AZ15" s="17">
        <v>0.165325444312239</v>
      </c>
      <c r="BA15" s="17">
        <v>0.11503715615599901</v>
      </c>
      <c r="BB15" s="17">
        <v>7.1421991995489306E-2</v>
      </c>
      <c r="BC15" s="17"/>
      <c r="BD15" s="17">
        <v>0.118142095816341</v>
      </c>
      <c r="BE15" s="17">
        <v>0.164582452558309</v>
      </c>
    </row>
    <row r="16" spans="2:57" ht="29" x14ac:dyDescent="0.35">
      <c r="B16" s="18" t="s">
        <v>594</v>
      </c>
      <c r="C16" s="17">
        <v>0.10746396065305799</v>
      </c>
      <c r="D16" s="17">
        <v>0.15402564527843299</v>
      </c>
      <c r="E16" s="17">
        <v>8.4896098934057598E-2</v>
      </c>
      <c r="F16" s="17"/>
      <c r="G16" s="17">
        <v>0.24940855243952501</v>
      </c>
      <c r="H16" s="17">
        <v>0.165324999798519</v>
      </c>
      <c r="I16" s="17">
        <v>6.3586910940693894E-2</v>
      </c>
      <c r="J16" s="17">
        <v>5.3045518422345402E-2</v>
      </c>
      <c r="K16" s="17">
        <v>0</v>
      </c>
      <c r="L16" s="17">
        <v>0</v>
      </c>
      <c r="M16" s="17"/>
      <c r="N16" s="17">
        <v>6.9602539219012896E-2</v>
      </c>
      <c r="O16" s="17">
        <v>7.0291404272094404E-2</v>
      </c>
      <c r="P16" s="17">
        <v>0.315274189841593</v>
      </c>
      <c r="Q16" s="17">
        <v>8.9462735513637703E-2</v>
      </c>
      <c r="R16" s="17"/>
      <c r="S16" s="17">
        <v>6.25E-2</v>
      </c>
      <c r="T16" s="17">
        <v>0.08</v>
      </c>
      <c r="U16" s="17">
        <v>0.25</v>
      </c>
      <c r="V16" s="17">
        <v>8.3333333333333301E-2</v>
      </c>
      <c r="W16" s="17">
        <v>0.18181818181818199</v>
      </c>
      <c r="X16" s="17">
        <v>0.1</v>
      </c>
      <c r="Y16" s="17">
        <v>0.11111111111111099</v>
      </c>
      <c r="Z16" s="17">
        <v>0.1</v>
      </c>
      <c r="AA16" s="17">
        <v>9.0909090909090898E-2</v>
      </c>
      <c r="AB16" s="17"/>
      <c r="AC16" s="17">
        <v>0.18856081471486699</v>
      </c>
      <c r="AD16" s="17">
        <v>7.3466229423487406E-2</v>
      </c>
      <c r="AE16" s="17">
        <v>0</v>
      </c>
      <c r="AF16" s="17"/>
      <c r="AG16" s="17">
        <v>0.103289169762526</v>
      </c>
      <c r="AH16" s="17">
        <v>0.227127759300573</v>
      </c>
      <c r="AI16" s="17">
        <v>0</v>
      </c>
      <c r="AJ16" s="17">
        <v>0</v>
      </c>
      <c r="AK16" s="17">
        <v>0</v>
      </c>
      <c r="AL16" s="17"/>
      <c r="AM16" s="17">
        <v>0.22845138111635199</v>
      </c>
      <c r="AN16" s="17">
        <v>6.0570532645072402E-2</v>
      </c>
      <c r="AO16" s="17">
        <v>0.136887216356602</v>
      </c>
      <c r="AP16" s="17">
        <v>0.127687919619449</v>
      </c>
      <c r="AQ16" s="17">
        <v>0</v>
      </c>
      <c r="AR16" s="17"/>
      <c r="AS16" s="17">
        <v>0.149914108038538</v>
      </c>
      <c r="AT16" s="17">
        <v>0.12643720450693999</v>
      </c>
      <c r="AU16" s="17">
        <v>7.7564871793203899E-2</v>
      </c>
      <c r="AV16" s="17">
        <v>4.1591665815877303E-2</v>
      </c>
      <c r="AW16" s="17"/>
      <c r="AX16" s="17">
        <v>0.12552692055366699</v>
      </c>
      <c r="AY16" s="17"/>
      <c r="AZ16" s="17">
        <v>0.15911868666975401</v>
      </c>
      <c r="BA16" s="17">
        <v>0.12748154854360499</v>
      </c>
      <c r="BB16" s="17">
        <v>0</v>
      </c>
      <c r="BC16" s="17"/>
      <c r="BD16" s="17">
        <v>0.126133632855954</v>
      </c>
      <c r="BE16" s="17">
        <v>0.120498738738334</v>
      </c>
    </row>
    <row r="17" spans="2:57" ht="43.5" x14ac:dyDescent="0.35">
      <c r="B17" s="18" t="s">
        <v>592</v>
      </c>
      <c r="C17" s="17">
        <v>8.8058600068948403E-2</v>
      </c>
      <c r="D17" s="17">
        <v>0.10444343277092399</v>
      </c>
      <c r="E17" s="17">
        <v>8.0855669450260195E-2</v>
      </c>
      <c r="F17" s="17"/>
      <c r="G17" s="17">
        <v>0.31298632671777199</v>
      </c>
      <c r="H17" s="17">
        <v>0.113433773196778</v>
      </c>
      <c r="I17" s="17">
        <v>3.35183778386519E-2</v>
      </c>
      <c r="J17" s="17">
        <v>0</v>
      </c>
      <c r="K17" s="17">
        <v>0.11261706910354501</v>
      </c>
      <c r="L17" s="17">
        <v>0</v>
      </c>
      <c r="M17" s="17"/>
      <c r="N17" s="17">
        <v>6.6125942399306206E-2</v>
      </c>
      <c r="O17" s="17">
        <v>0.14496811366599099</v>
      </c>
      <c r="P17" s="17">
        <v>0.137619721412786</v>
      </c>
      <c r="Q17" s="17">
        <v>0</v>
      </c>
      <c r="R17" s="17"/>
      <c r="S17" s="17">
        <v>0.125</v>
      </c>
      <c r="T17" s="17">
        <v>0.04</v>
      </c>
      <c r="U17" s="17">
        <v>0</v>
      </c>
      <c r="V17" s="17">
        <v>8.3333333333333301E-2</v>
      </c>
      <c r="W17" s="17">
        <v>0.27272727272727298</v>
      </c>
      <c r="X17" s="17">
        <v>0</v>
      </c>
      <c r="Y17" s="17">
        <v>0.11111111111111099</v>
      </c>
      <c r="Z17" s="17">
        <v>0.1</v>
      </c>
      <c r="AA17" s="17">
        <v>9.0909090909090898E-2</v>
      </c>
      <c r="AB17" s="17"/>
      <c r="AC17" s="17">
        <v>6.4346727517902796E-2</v>
      </c>
      <c r="AD17" s="17">
        <v>4.0638296342228097E-2</v>
      </c>
      <c r="AE17" s="17">
        <v>0.19943628399483801</v>
      </c>
      <c r="AF17" s="17"/>
      <c r="AG17" s="17">
        <v>8.1953942158848894E-2</v>
      </c>
      <c r="AH17" s="17">
        <v>5.6874395799606701E-2</v>
      </c>
      <c r="AI17" s="17">
        <v>9.7076922651842396E-2</v>
      </c>
      <c r="AJ17" s="17">
        <v>0.457286432160804</v>
      </c>
      <c r="AK17" s="17">
        <v>0</v>
      </c>
      <c r="AL17" s="17"/>
      <c r="AM17" s="17">
        <v>0.13971460397133501</v>
      </c>
      <c r="AN17" s="17">
        <v>3.8900985604480999E-2</v>
      </c>
      <c r="AO17" s="17">
        <v>9.4393648685289197E-2</v>
      </c>
      <c r="AP17" s="17">
        <v>8.2090255522208694E-2</v>
      </c>
      <c r="AQ17" s="17">
        <v>0.10093862106246</v>
      </c>
      <c r="AR17" s="17"/>
      <c r="AS17" s="17">
        <v>2.8275247348044701E-2</v>
      </c>
      <c r="AT17" s="17">
        <v>0.22553258856564501</v>
      </c>
      <c r="AU17" s="17">
        <v>0</v>
      </c>
      <c r="AV17" s="17">
        <v>9.5585931130874699E-2</v>
      </c>
      <c r="AW17" s="17"/>
      <c r="AX17" s="17">
        <v>6.9565057447826706E-2</v>
      </c>
      <c r="AY17" s="17"/>
      <c r="AZ17" s="17">
        <v>0.10961722795234601</v>
      </c>
      <c r="BA17" s="17">
        <v>0.105806252123103</v>
      </c>
      <c r="BB17" s="17">
        <v>3.2211290392320902E-2</v>
      </c>
      <c r="BC17" s="17"/>
      <c r="BD17" s="17">
        <v>6.2841228904091995E-2</v>
      </c>
      <c r="BE17" s="17">
        <v>0.121649141871338</v>
      </c>
    </row>
    <row r="18" spans="2:57" x14ac:dyDescent="0.35">
      <c r="B18" s="18" t="s">
        <v>81</v>
      </c>
      <c r="C18" s="17">
        <v>5.17461331337861E-2</v>
      </c>
      <c r="D18" s="17">
        <v>7.3892401957026704E-2</v>
      </c>
      <c r="E18" s="17">
        <v>4.1021417326476198E-2</v>
      </c>
      <c r="F18" s="17"/>
      <c r="G18" s="17">
        <v>0</v>
      </c>
      <c r="H18" s="17">
        <v>7.7967575942271897E-2</v>
      </c>
      <c r="I18" s="17">
        <v>3.07419277090011E-2</v>
      </c>
      <c r="J18" s="17">
        <v>0</v>
      </c>
      <c r="K18" s="17">
        <v>0.120661145468084</v>
      </c>
      <c r="L18" s="17">
        <v>0.16827481498049299</v>
      </c>
      <c r="M18" s="17"/>
      <c r="N18" s="17">
        <v>4.8449174734162603E-2</v>
      </c>
      <c r="O18" s="17">
        <v>3.6642936018624402E-2</v>
      </c>
      <c r="P18" s="17">
        <v>0</v>
      </c>
      <c r="Q18" s="17">
        <v>0.19764183689353099</v>
      </c>
      <c r="R18" s="17"/>
      <c r="S18" s="17">
        <v>6.25E-2</v>
      </c>
      <c r="T18" s="17">
        <v>0.04</v>
      </c>
      <c r="U18" s="17">
        <v>0</v>
      </c>
      <c r="V18" s="17">
        <v>0</v>
      </c>
      <c r="W18" s="17">
        <v>0</v>
      </c>
      <c r="X18" s="17">
        <v>0.2</v>
      </c>
      <c r="Y18" s="17">
        <v>0.11111111111111099</v>
      </c>
      <c r="Z18" s="17">
        <v>0</v>
      </c>
      <c r="AA18" s="17">
        <v>9.0909090909090898E-2</v>
      </c>
      <c r="AB18" s="17"/>
      <c r="AC18" s="17">
        <v>6.1330479627218597E-2</v>
      </c>
      <c r="AD18" s="17">
        <v>7.1307025458293705E-2</v>
      </c>
      <c r="AE18" s="17">
        <v>0</v>
      </c>
      <c r="AF18" s="17"/>
      <c r="AG18" s="17">
        <v>5.2758071296452103E-2</v>
      </c>
      <c r="AH18" s="17">
        <v>2.4842736085268199E-2</v>
      </c>
      <c r="AI18" s="17">
        <v>0</v>
      </c>
      <c r="AJ18" s="17">
        <v>0</v>
      </c>
      <c r="AK18" s="17">
        <v>0</v>
      </c>
      <c r="AL18" s="17"/>
      <c r="AM18" s="17">
        <v>0.213678308830791</v>
      </c>
      <c r="AN18" s="17">
        <v>0</v>
      </c>
      <c r="AO18" s="17">
        <v>2.5031093993660301E-2</v>
      </c>
      <c r="AP18" s="17">
        <v>4.2799625618545702E-2</v>
      </c>
      <c r="AQ18" s="17">
        <v>0.10093862106246</v>
      </c>
      <c r="AR18" s="17"/>
      <c r="AS18" s="17">
        <v>2.8275247348044701E-2</v>
      </c>
      <c r="AT18" s="17">
        <v>5.8060768378319E-2</v>
      </c>
      <c r="AU18" s="17">
        <v>0.108874343477048</v>
      </c>
      <c r="AV18" s="17">
        <v>0</v>
      </c>
      <c r="AW18" s="17"/>
      <c r="AX18" s="17">
        <v>6.6364535726066404E-2</v>
      </c>
      <c r="AY18" s="17"/>
      <c r="AZ18" s="17">
        <v>4.3487639270696002E-2</v>
      </c>
      <c r="BA18" s="17">
        <v>4.9395339341289701E-2</v>
      </c>
      <c r="BB18" s="17">
        <v>7.0027109332756104E-2</v>
      </c>
      <c r="BC18" s="17"/>
      <c r="BD18" s="17">
        <v>9.9353313224909895E-2</v>
      </c>
      <c r="BE18" s="17">
        <v>0</v>
      </c>
    </row>
    <row r="19" spans="2:57" ht="29" x14ac:dyDescent="0.35">
      <c r="B19" s="18" t="s">
        <v>595</v>
      </c>
      <c r="C19" s="19">
        <v>1.7264295749532501E-2</v>
      </c>
      <c r="D19" s="19">
        <v>2.6624100565793399E-2</v>
      </c>
      <c r="E19" s="19">
        <v>1.26639447259195E-2</v>
      </c>
      <c r="F19" s="19"/>
      <c r="G19" s="19">
        <v>0</v>
      </c>
      <c r="H19" s="19">
        <v>0</v>
      </c>
      <c r="I19" s="19">
        <v>3.07419277090011E-2</v>
      </c>
      <c r="J19" s="19">
        <v>5.3630963639462299E-2</v>
      </c>
      <c r="K19" s="19">
        <v>0</v>
      </c>
      <c r="L19" s="19">
        <v>0</v>
      </c>
      <c r="M19" s="19"/>
      <c r="N19" s="19">
        <v>3.2622031936366598E-2</v>
      </c>
      <c r="O19" s="19">
        <v>0</v>
      </c>
      <c r="P19" s="19">
        <v>0</v>
      </c>
      <c r="Q19" s="19">
        <v>0</v>
      </c>
      <c r="R19" s="19"/>
      <c r="S19" s="19">
        <v>0</v>
      </c>
      <c r="T19" s="19">
        <v>0</v>
      </c>
      <c r="U19" s="19">
        <v>0</v>
      </c>
      <c r="V19" s="19">
        <v>0</v>
      </c>
      <c r="W19" s="19">
        <v>9.0909090909090898E-2</v>
      </c>
      <c r="X19" s="19">
        <v>0.1</v>
      </c>
      <c r="Y19" s="19">
        <v>0</v>
      </c>
      <c r="Z19" s="19">
        <v>0</v>
      </c>
      <c r="AA19" s="19">
        <v>0</v>
      </c>
      <c r="AB19" s="19"/>
      <c r="AC19" s="19">
        <v>3.2173363758951398E-2</v>
      </c>
      <c r="AD19" s="19">
        <v>1.7031102640858501E-2</v>
      </c>
      <c r="AE19" s="19">
        <v>0</v>
      </c>
      <c r="AF19" s="19"/>
      <c r="AG19" s="19">
        <v>0</v>
      </c>
      <c r="AH19" s="19">
        <v>2.5399097263419299E-2</v>
      </c>
      <c r="AI19" s="19">
        <v>0</v>
      </c>
      <c r="AJ19" s="19">
        <v>0</v>
      </c>
      <c r="AK19" s="19">
        <v>8.6335257276540303E-2</v>
      </c>
      <c r="AL19" s="19"/>
      <c r="AM19" s="19">
        <v>0</v>
      </c>
      <c r="AN19" s="19">
        <v>0</v>
      </c>
      <c r="AO19" s="19">
        <v>4.5074198465126898E-2</v>
      </c>
      <c r="AP19" s="19">
        <v>0</v>
      </c>
      <c r="AQ19" s="19">
        <v>0</v>
      </c>
      <c r="AR19" s="19"/>
      <c r="AS19" s="19">
        <v>0</v>
      </c>
      <c r="AT19" s="19">
        <v>6.1354620020322902E-2</v>
      </c>
      <c r="AU19" s="19">
        <v>0</v>
      </c>
      <c r="AV19" s="19">
        <v>0</v>
      </c>
      <c r="AW19" s="19"/>
      <c r="AX19" s="19">
        <v>2.2141499328906401E-2</v>
      </c>
      <c r="AY19" s="19"/>
      <c r="AZ19" s="19">
        <v>0</v>
      </c>
      <c r="BA19" s="19">
        <v>0</v>
      </c>
      <c r="BB19" s="19">
        <v>6.8839652259396103E-2</v>
      </c>
      <c r="BC19" s="19"/>
      <c r="BD19" s="19">
        <v>0</v>
      </c>
      <c r="BE19" s="19">
        <v>3.8566339104807203E-2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E24"/>
  <sheetViews>
    <sheetView showGridLines="0" workbookViewId="0">
      <pane xSplit="2" topLeftCell="A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t="s">
        <v>599</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t="s">
        <v>599</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586</v>
      </c>
      <c r="C9" s="17">
        <v>0.37323317418385998</v>
      </c>
      <c r="D9" s="17">
        <v>0.28316501528683002</v>
      </c>
      <c r="E9" s="17">
        <v>0.44610524955719599</v>
      </c>
      <c r="F9" s="17"/>
      <c r="G9" s="17">
        <v>0.28551331656163698</v>
      </c>
      <c r="H9" s="17">
        <v>0.197826845623086</v>
      </c>
      <c r="I9" s="17">
        <v>0.30627740440948997</v>
      </c>
      <c r="J9" s="17">
        <v>0.54577101235327496</v>
      </c>
      <c r="K9" s="17">
        <v>0.57087589719309895</v>
      </c>
      <c r="L9" s="17">
        <v>0.73085264189498</v>
      </c>
      <c r="M9" s="17"/>
      <c r="N9" s="17">
        <v>0.49913093373408501</v>
      </c>
      <c r="O9" s="17">
        <v>0.251553828049428</v>
      </c>
      <c r="P9" s="17">
        <v>0.32536870227189102</v>
      </c>
      <c r="Q9" s="17">
        <v>0.253963485288144</v>
      </c>
      <c r="R9" s="17"/>
      <c r="S9" s="17">
        <v>0.33333333333333298</v>
      </c>
      <c r="T9" s="17">
        <v>0.28000000000000003</v>
      </c>
      <c r="U9" s="17">
        <v>0.42857142857142899</v>
      </c>
      <c r="V9" s="17">
        <v>0.54545454545454497</v>
      </c>
      <c r="W9" s="17">
        <v>0.4</v>
      </c>
      <c r="X9" s="17">
        <v>0.3125</v>
      </c>
      <c r="Y9" s="17">
        <v>0.47058823529411797</v>
      </c>
      <c r="Z9" s="17">
        <v>0.8</v>
      </c>
      <c r="AA9" s="17">
        <v>0.16666666666666699</v>
      </c>
      <c r="AB9" s="17"/>
      <c r="AC9" s="17">
        <v>0.51839380257689305</v>
      </c>
      <c r="AD9" s="17">
        <v>0.33576379277184698</v>
      </c>
      <c r="AE9" s="17">
        <v>0.19121102069674201</v>
      </c>
      <c r="AF9" s="17"/>
      <c r="AG9" s="17">
        <v>0.43423723242908202</v>
      </c>
      <c r="AH9" s="17">
        <v>0.33196759494975597</v>
      </c>
      <c r="AI9" s="17">
        <v>0.30100390376559899</v>
      </c>
      <c r="AJ9" s="17" t="s">
        <v>600</v>
      </c>
      <c r="AK9" s="17">
        <v>0.118253486961795</v>
      </c>
      <c r="AL9" s="17"/>
      <c r="AM9" s="17">
        <v>0.20783320977712699</v>
      </c>
      <c r="AN9" s="17">
        <v>0.33705992485990499</v>
      </c>
      <c r="AO9" s="17">
        <v>0.32236724761368502</v>
      </c>
      <c r="AP9" s="17">
        <v>0.40264243631772501</v>
      </c>
      <c r="AQ9" s="17">
        <v>0.68234904331980495</v>
      </c>
      <c r="AR9" s="17"/>
      <c r="AS9" s="17">
        <v>0.48255969846879598</v>
      </c>
      <c r="AT9" s="17">
        <v>0.27599573128478899</v>
      </c>
      <c r="AU9" s="17">
        <v>0.44171510006235398</v>
      </c>
      <c r="AV9" s="17">
        <v>0.31463164492051698</v>
      </c>
      <c r="AW9" s="17"/>
      <c r="AX9" s="17">
        <v>0.374506859147894</v>
      </c>
      <c r="AY9" s="17"/>
      <c r="AZ9" s="17">
        <v>0.226706908283138</v>
      </c>
      <c r="BA9" s="17">
        <v>0.35849667722948803</v>
      </c>
      <c r="BB9" s="17">
        <v>0.60062999997135402</v>
      </c>
      <c r="BC9" s="17"/>
      <c r="BD9" s="17">
        <v>0.37059388050358699</v>
      </c>
      <c r="BE9" s="17">
        <v>0.32338335015528402</v>
      </c>
    </row>
    <row r="10" spans="2:57" ht="43.5" x14ac:dyDescent="0.35">
      <c r="B10" s="18" t="s">
        <v>587</v>
      </c>
      <c r="C10" s="17">
        <v>0.323878605024502</v>
      </c>
      <c r="D10" s="17">
        <v>0.35223003092670802</v>
      </c>
      <c r="E10" s="17">
        <v>0.30094011854284602</v>
      </c>
      <c r="F10" s="17"/>
      <c r="G10" s="17">
        <v>0.25768206513040698</v>
      </c>
      <c r="H10" s="17">
        <v>0.37114275818904602</v>
      </c>
      <c r="I10" s="17">
        <v>0.399078858824643</v>
      </c>
      <c r="J10" s="17">
        <v>0.24368109562194901</v>
      </c>
      <c r="K10" s="17">
        <v>0.23506388069305301</v>
      </c>
      <c r="L10" s="17">
        <v>0.35513151070350601</v>
      </c>
      <c r="M10" s="17"/>
      <c r="N10" s="17">
        <v>0.33264349449781</v>
      </c>
      <c r="O10" s="17">
        <v>0.33414731137988801</v>
      </c>
      <c r="P10" s="17">
        <v>0.36422196994681699</v>
      </c>
      <c r="Q10" s="17">
        <v>0.170285437838541</v>
      </c>
      <c r="R10" s="17"/>
      <c r="S10" s="17">
        <v>0.238095238095238</v>
      </c>
      <c r="T10" s="17">
        <v>0.44</v>
      </c>
      <c r="U10" s="17">
        <v>0.42857142857142899</v>
      </c>
      <c r="V10" s="17">
        <v>0.27272727272727298</v>
      </c>
      <c r="W10" s="17">
        <v>0.2</v>
      </c>
      <c r="X10" s="17">
        <v>0.4375</v>
      </c>
      <c r="Y10" s="17">
        <v>0.11764705882352899</v>
      </c>
      <c r="Z10" s="17">
        <v>0.2</v>
      </c>
      <c r="AA10" s="17">
        <v>0.41666666666666702</v>
      </c>
      <c r="AB10" s="17"/>
      <c r="AC10" s="17">
        <v>0.37779004757187501</v>
      </c>
      <c r="AD10" s="17">
        <v>0.31187124483015999</v>
      </c>
      <c r="AE10" s="17">
        <v>0.353383959630309</v>
      </c>
      <c r="AF10" s="17"/>
      <c r="AG10" s="17">
        <v>0.29267233928158798</v>
      </c>
      <c r="AH10" s="17">
        <v>0.29903044178634902</v>
      </c>
      <c r="AI10" s="17">
        <v>0.50318277518257803</v>
      </c>
      <c r="AJ10" s="17" t="s">
        <v>600</v>
      </c>
      <c r="AK10" s="17">
        <v>0.51667677380230403</v>
      </c>
      <c r="AL10" s="17"/>
      <c r="AM10" s="17">
        <v>0.35899750502724098</v>
      </c>
      <c r="AN10" s="17">
        <v>0.159265890699993</v>
      </c>
      <c r="AO10" s="17">
        <v>0.488737037963905</v>
      </c>
      <c r="AP10" s="17">
        <v>0.311270028368896</v>
      </c>
      <c r="AQ10" s="17">
        <v>0.33048952207405002</v>
      </c>
      <c r="AR10" s="17"/>
      <c r="AS10" s="17">
        <v>0.39522247023496199</v>
      </c>
      <c r="AT10" s="17">
        <v>0.37983727073180101</v>
      </c>
      <c r="AU10" s="17">
        <v>0.19552522626464</v>
      </c>
      <c r="AV10" s="17">
        <v>0.267639450743547</v>
      </c>
      <c r="AW10" s="17"/>
      <c r="AX10" s="17">
        <v>0.33904021284685099</v>
      </c>
      <c r="AY10" s="17"/>
      <c r="AZ10" s="17">
        <v>0.33778713883063</v>
      </c>
      <c r="BA10" s="17">
        <v>0.40204777134842701</v>
      </c>
      <c r="BB10" s="17">
        <v>0.20466911537410301</v>
      </c>
      <c r="BC10" s="17"/>
      <c r="BD10" s="17">
        <v>0.35359952451121202</v>
      </c>
      <c r="BE10" s="17">
        <v>0.30157565828979199</v>
      </c>
    </row>
    <row r="11" spans="2:57" ht="29" x14ac:dyDescent="0.35">
      <c r="B11" s="18" t="s">
        <v>591</v>
      </c>
      <c r="C11" s="17">
        <v>0.266810164798923</v>
      </c>
      <c r="D11" s="17">
        <v>0.211353638375258</v>
      </c>
      <c r="E11" s="17">
        <v>0.31167876456800298</v>
      </c>
      <c r="F11" s="17"/>
      <c r="G11" s="17">
        <v>0.1157900495432</v>
      </c>
      <c r="H11" s="17">
        <v>0.21458722642387701</v>
      </c>
      <c r="I11" s="17">
        <v>0.299133225750567</v>
      </c>
      <c r="J11" s="17">
        <v>0.207739942738143</v>
      </c>
      <c r="K11" s="17">
        <v>0.34172478485892999</v>
      </c>
      <c r="L11" s="17">
        <v>0.65014205872235398</v>
      </c>
      <c r="M11" s="17"/>
      <c r="N11" s="17">
        <v>0.23137332918678</v>
      </c>
      <c r="O11" s="17">
        <v>0.394598389251963</v>
      </c>
      <c r="P11" s="17">
        <v>0.22666885368562001</v>
      </c>
      <c r="Q11" s="17">
        <v>8.5142718919270596E-2</v>
      </c>
      <c r="R11" s="17"/>
      <c r="S11" s="17">
        <v>0.238095238095238</v>
      </c>
      <c r="T11" s="17">
        <v>0.16</v>
      </c>
      <c r="U11" s="17">
        <v>0.57142857142857095</v>
      </c>
      <c r="V11" s="17">
        <v>0.45454545454545497</v>
      </c>
      <c r="W11" s="17">
        <v>0.3</v>
      </c>
      <c r="X11" s="17">
        <v>0.1875</v>
      </c>
      <c r="Y11" s="17">
        <v>0.11764705882352899</v>
      </c>
      <c r="Z11" s="17">
        <v>0</v>
      </c>
      <c r="AA11" s="17">
        <v>0.33333333333333298</v>
      </c>
      <c r="AB11" s="17"/>
      <c r="AC11" s="17">
        <v>0.26596696849381002</v>
      </c>
      <c r="AD11" s="17">
        <v>0.25633742113449598</v>
      </c>
      <c r="AE11" s="17">
        <v>0.40492799917963601</v>
      </c>
      <c r="AF11" s="17"/>
      <c r="AG11" s="17">
        <v>0.262708117437086</v>
      </c>
      <c r="AH11" s="17">
        <v>0.27679504377126801</v>
      </c>
      <c r="AI11" s="17">
        <v>0.216516437484922</v>
      </c>
      <c r="AJ11" s="17" t="s">
        <v>600</v>
      </c>
      <c r="AK11" s="17">
        <v>0.13098847786537299</v>
      </c>
      <c r="AL11" s="17"/>
      <c r="AM11" s="17">
        <v>0.215983352640576</v>
      </c>
      <c r="AN11" s="17">
        <v>0.24441920756030799</v>
      </c>
      <c r="AO11" s="17">
        <v>0.26586021057963799</v>
      </c>
      <c r="AP11" s="17">
        <v>0.23386107529618799</v>
      </c>
      <c r="AQ11" s="17">
        <v>0.66951047792595098</v>
      </c>
      <c r="AR11" s="17"/>
      <c r="AS11" s="17">
        <v>0.25500664721594501</v>
      </c>
      <c r="AT11" s="17">
        <v>0.21277863945886499</v>
      </c>
      <c r="AU11" s="17">
        <v>0.33542315761402802</v>
      </c>
      <c r="AV11" s="17">
        <v>0.312651130989687</v>
      </c>
      <c r="AW11" s="17"/>
      <c r="AX11" s="17">
        <v>0.247730113241238</v>
      </c>
      <c r="AY11" s="17"/>
      <c r="AZ11" s="17">
        <v>0.23487189047381499</v>
      </c>
      <c r="BA11" s="17">
        <v>0.291661092344286</v>
      </c>
      <c r="BB11" s="17">
        <v>0.26385537693509697</v>
      </c>
      <c r="BC11" s="17"/>
      <c r="BD11" s="17">
        <v>0.248778969425135</v>
      </c>
      <c r="BE11" s="17">
        <v>0.25143495250669201</v>
      </c>
    </row>
    <row r="12" spans="2:57" ht="58" x14ac:dyDescent="0.35">
      <c r="B12" s="18" t="s">
        <v>589</v>
      </c>
      <c r="C12" s="17">
        <v>0.23112027582846301</v>
      </c>
      <c r="D12" s="17">
        <v>0.20888626162263799</v>
      </c>
      <c r="E12" s="17">
        <v>0.24910930523574901</v>
      </c>
      <c r="F12" s="17"/>
      <c r="G12" s="17">
        <v>0.30229239941130998</v>
      </c>
      <c r="H12" s="17">
        <v>0.15493271277311599</v>
      </c>
      <c r="I12" s="17">
        <v>0.36525783788416899</v>
      </c>
      <c r="J12" s="17">
        <v>0.21164994166038301</v>
      </c>
      <c r="K12" s="17">
        <v>5.2127509554751997E-2</v>
      </c>
      <c r="L12" s="17">
        <v>0.38868159842452099</v>
      </c>
      <c r="M12" s="17"/>
      <c r="N12" s="17">
        <v>0.13964996445137001</v>
      </c>
      <c r="O12" s="17">
        <v>0.43459012769490202</v>
      </c>
      <c r="P12" s="17">
        <v>9.2882252108464403E-2</v>
      </c>
      <c r="Q12" s="17">
        <v>0.25401382587875398</v>
      </c>
      <c r="R12" s="17"/>
      <c r="S12" s="17">
        <v>0.19047619047618999</v>
      </c>
      <c r="T12" s="17">
        <v>0.28000000000000003</v>
      </c>
      <c r="U12" s="17">
        <v>0.28571428571428598</v>
      </c>
      <c r="V12" s="17">
        <v>0.18181818181818199</v>
      </c>
      <c r="W12" s="17">
        <v>0.2</v>
      </c>
      <c r="X12" s="17">
        <v>0.3125</v>
      </c>
      <c r="Y12" s="17">
        <v>0.17647058823529399</v>
      </c>
      <c r="Z12" s="17">
        <v>0</v>
      </c>
      <c r="AA12" s="17">
        <v>0.25</v>
      </c>
      <c r="AB12" s="17"/>
      <c r="AC12" s="17">
        <v>0.230642020910513</v>
      </c>
      <c r="AD12" s="17">
        <v>0.192635180827054</v>
      </c>
      <c r="AE12" s="17">
        <v>0.33758765770078097</v>
      </c>
      <c r="AF12" s="17"/>
      <c r="AG12" s="17">
        <v>0.31393881744147001</v>
      </c>
      <c r="AH12" s="17">
        <v>0.200927376510698</v>
      </c>
      <c r="AI12" s="17">
        <v>0</v>
      </c>
      <c r="AJ12" s="17" t="s">
        <v>600</v>
      </c>
      <c r="AK12" s="17">
        <v>0.35961188599151001</v>
      </c>
      <c r="AL12" s="17"/>
      <c r="AM12" s="17">
        <v>0.35430744336076903</v>
      </c>
      <c r="AN12" s="17">
        <v>0.26815045980006802</v>
      </c>
      <c r="AO12" s="17">
        <v>0.13680834592723601</v>
      </c>
      <c r="AP12" s="17">
        <v>0.28229751407896803</v>
      </c>
      <c r="AQ12" s="17">
        <v>0</v>
      </c>
      <c r="AR12" s="17"/>
      <c r="AS12" s="17">
        <v>0.28051048929214301</v>
      </c>
      <c r="AT12" s="17">
        <v>0.206972571613593</v>
      </c>
      <c r="AU12" s="17">
        <v>0.22890423395659401</v>
      </c>
      <c r="AV12" s="17">
        <v>0.20930431314455</v>
      </c>
      <c r="AW12" s="17"/>
      <c r="AX12" s="17">
        <v>0.24011666040587701</v>
      </c>
      <c r="AY12" s="17"/>
      <c r="AZ12" s="17">
        <v>0.27639226897449698</v>
      </c>
      <c r="BA12" s="17">
        <v>0.17853750189825601</v>
      </c>
      <c r="BB12" s="17">
        <v>0.24851833168128401</v>
      </c>
      <c r="BC12" s="17"/>
      <c r="BD12" s="17">
        <v>0.27830157552624502</v>
      </c>
      <c r="BE12" s="17">
        <v>0.25184932176264302</v>
      </c>
    </row>
    <row r="13" spans="2:57" ht="29" x14ac:dyDescent="0.35">
      <c r="B13" s="18" t="s">
        <v>594</v>
      </c>
      <c r="C13" s="17">
        <v>0.21516253075913</v>
      </c>
      <c r="D13" s="17">
        <v>0.29286658567817397</v>
      </c>
      <c r="E13" s="17">
        <v>0.15229396748198001</v>
      </c>
      <c r="F13" s="17"/>
      <c r="G13" s="17">
        <v>0.25768206513040698</v>
      </c>
      <c r="H13" s="17">
        <v>0.34739960893598698</v>
      </c>
      <c r="I13" s="17">
        <v>0.163696517833857</v>
      </c>
      <c r="J13" s="17">
        <v>0.25518929674771501</v>
      </c>
      <c r="K13" s="17">
        <v>0</v>
      </c>
      <c r="L13" s="17">
        <v>0.109031604163357</v>
      </c>
      <c r="M13" s="17"/>
      <c r="N13" s="17">
        <v>0.19067332255324401</v>
      </c>
      <c r="O13" s="17">
        <v>0.28215662459544899</v>
      </c>
      <c r="P13" s="17">
        <v>0.228148647081825</v>
      </c>
      <c r="Q13" s="17">
        <v>8.5142718919270596E-2</v>
      </c>
      <c r="R13" s="17"/>
      <c r="S13" s="17">
        <v>9.5238095238095205E-2</v>
      </c>
      <c r="T13" s="17">
        <v>0.4</v>
      </c>
      <c r="U13" s="17">
        <v>0</v>
      </c>
      <c r="V13" s="17">
        <v>9.0909090909090898E-2</v>
      </c>
      <c r="W13" s="17">
        <v>0.1</v>
      </c>
      <c r="X13" s="17">
        <v>0.375</v>
      </c>
      <c r="Y13" s="17">
        <v>0.23529411764705899</v>
      </c>
      <c r="Z13" s="17">
        <v>0</v>
      </c>
      <c r="AA13" s="17">
        <v>0.33333333333333298</v>
      </c>
      <c r="AB13" s="17"/>
      <c r="AC13" s="17">
        <v>0.22671417533324101</v>
      </c>
      <c r="AD13" s="17">
        <v>0.19131825485194801</v>
      </c>
      <c r="AE13" s="17">
        <v>0.274718964233581</v>
      </c>
      <c r="AF13" s="17"/>
      <c r="AG13" s="17">
        <v>0.20923186459670001</v>
      </c>
      <c r="AH13" s="17">
        <v>0.20639749018658199</v>
      </c>
      <c r="AI13" s="17">
        <v>0.29679858324012498</v>
      </c>
      <c r="AJ13" s="17" t="s">
        <v>600</v>
      </c>
      <c r="AK13" s="17">
        <v>0.24924196482716801</v>
      </c>
      <c r="AL13" s="17"/>
      <c r="AM13" s="17">
        <v>0.21540946323835</v>
      </c>
      <c r="AN13" s="17">
        <v>0.30165973441830701</v>
      </c>
      <c r="AO13" s="17">
        <v>0.23331720977710199</v>
      </c>
      <c r="AP13" s="17">
        <v>0.18464579301003001</v>
      </c>
      <c r="AQ13" s="17">
        <v>0</v>
      </c>
      <c r="AR13" s="17"/>
      <c r="AS13" s="17">
        <v>0.15777399810632201</v>
      </c>
      <c r="AT13" s="17">
        <v>0.336288983028874</v>
      </c>
      <c r="AU13" s="17">
        <v>0.12453532401011901</v>
      </c>
      <c r="AV13" s="17">
        <v>0.15558087858241701</v>
      </c>
      <c r="AW13" s="17"/>
      <c r="AX13" s="17">
        <v>0.22912685715056999</v>
      </c>
      <c r="AY13" s="17"/>
      <c r="AZ13" s="17">
        <v>0.31323176451102103</v>
      </c>
      <c r="BA13" s="17">
        <v>0.17070987074545799</v>
      </c>
      <c r="BB13" s="17">
        <v>0.14602770003412599</v>
      </c>
      <c r="BC13" s="17"/>
      <c r="BD13" s="17">
        <v>0.22598108580772799</v>
      </c>
      <c r="BE13" s="17">
        <v>0.26363800653813801</v>
      </c>
    </row>
    <row r="14" spans="2:57" ht="58" x14ac:dyDescent="0.35">
      <c r="B14" s="18" t="s">
        <v>590</v>
      </c>
      <c r="C14" s="17">
        <v>0.19561149944140699</v>
      </c>
      <c r="D14" s="17">
        <v>0.26913133029943798</v>
      </c>
      <c r="E14" s="17">
        <v>0.13612829559523501</v>
      </c>
      <c r="F14" s="17"/>
      <c r="G14" s="17">
        <v>0.114569717571536</v>
      </c>
      <c r="H14" s="17">
        <v>0.28525627911559798</v>
      </c>
      <c r="I14" s="17">
        <v>0.26272946481510101</v>
      </c>
      <c r="J14" s="17">
        <v>0.207739942738143</v>
      </c>
      <c r="K14" s="17">
        <v>5.4234358050445998E-2</v>
      </c>
      <c r="L14" s="17">
        <v>0</v>
      </c>
      <c r="M14" s="17"/>
      <c r="N14" s="17">
        <v>0.117921987996442</v>
      </c>
      <c r="O14" s="17">
        <v>0.29689796559062298</v>
      </c>
      <c r="P14" s="17">
        <v>8.9944370654911995E-2</v>
      </c>
      <c r="Q14" s="17">
        <v>0.43457353854380598</v>
      </c>
      <c r="R14" s="17"/>
      <c r="S14" s="17">
        <v>0.33333333333333298</v>
      </c>
      <c r="T14" s="17">
        <v>0.24</v>
      </c>
      <c r="U14" s="17">
        <v>0.28571428571428598</v>
      </c>
      <c r="V14" s="17">
        <v>0</v>
      </c>
      <c r="W14" s="17">
        <v>0.1</v>
      </c>
      <c r="X14" s="17">
        <v>0.25</v>
      </c>
      <c r="Y14" s="17">
        <v>5.8823529411764698E-2</v>
      </c>
      <c r="Z14" s="17">
        <v>0</v>
      </c>
      <c r="AA14" s="17">
        <v>0.25</v>
      </c>
      <c r="AB14" s="17"/>
      <c r="AC14" s="17">
        <v>0.17925144562300899</v>
      </c>
      <c r="AD14" s="17">
        <v>0.15724830454102701</v>
      </c>
      <c r="AE14" s="17">
        <v>0.40419289993542201</v>
      </c>
      <c r="AF14" s="17"/>
      <c r="AG14" s="17">
        <v>0.16734395117124401</v>
      </c>
      <c r="AH14" s="17">
        <v>0.23057311963340399</v>
      </c>
      <c r="AI14" s="17">
        <v>0.185681075509354</v>
      </c>
      <c r="AJ14" s="17" t="s">
        <v>600</v>
      </c>
      <c r="AK14" s="17">
        <v>0.35961188599151001</v>
      </c>
      <c r="AL14" s="17"/>
      <c r="AM14" s="17">
        <v>0.29511311101334903</v>
      </c>
      <c r="AN14" s="17">
        <v>7.5762340038163997E-2</v>
      </c>
      <c r="AO14" s="17">
        <v>0.19694086952696399</v>
      </c>
      <c r="AP14" s="17">
        <v>0.22549023856189099</v>
      </c>
      <c r="AQ14" s="17">
        <v>0</v>
      </c>
      <c r="AR14" s="17"/>
      <c r="AS14" s="17">
        <v>0.14525315789142901</v>
      </c>
      <c r="AT14" s="17">
        <v>0.16398255129067399</v>
      </c>
      <c r="AU14" s="17">
        <v>0.28938933505376702</v>
      </c>
      <c r="AV14" s="17">
        <v>0.20930431314455</v>
      </c>
      <c r="AW14" s="17"/>
      <c r="AX14" s="17">
        <v>0.17451754602664901</v>
      </c>
      <c r="AY14" s="17"/>
      <c r="AZ14" s="17">
        <v>0.15667821320700401</v>
      </c>
      <c r="BA14" s="17">
        <v>0.22819475624787999</v>
      </c>
      <c r="BB14" s="17">
        <v>0.18373971933804401</v>
      </c>
      <c r="BC14" s="17"/>
      <c r="BD14" s="17">
        <v>0.21818984149444801</v>
      </c>
      <c r="BE14" s="17">
        <v>0.22845110530853299</v>
      </c>
    </row>
    <row r="15" spans="2:57" ht="58" x14ac:dyDescent="0.35">
      <c r="B15" s="18" t="s">
        <v>588</v>
      </c>
      <c r="C15" s="17">
        <v>0.192797787933844</v>
      </c>
      <c r="D15" s="17">
        <v>0.139996686856837</v>
      </c>
      <c r="E15" s="17">
        <v>0.23551794414218499</v>
      </c>
      <c r="F15" s="17"/>
      <c r="G15" s="17">
        <v>0.24580593586994301</v>
      </c>
      <c r="H15" s="17">
        <v>0.18477785967900501</v>
      </c>
      <c r="I15" s="17">
        <v>0.23199172709715399</v>
      </c>
      <c r="J15" s="17">
        <v>0</v>
      </c>
      <c r="K15" s="17">
        <v>0.388060348907598</v>
      </c>
      <c r="L15" s="17">
        <v>0</v>
      </c>
      <c r="M15" s="17"/>
      <c r="N15" s="17">
        <v>0.16308609849417599</v>
      </c>
      <c r="O15" s="17">
        <v>0.28045867741451003</v>
      </c>
      <c r="P15" s="17">
        <v>0.17039712430603901</v>
      </c>
      <c r="Q15" s="17">
        <v>8.5142718919270596E-2</v>
      </c>
      <c r="R15" s="17"/>
      <c r="S15" s="17">
        <v>9.5238095238095205E-2</v>
      </c>
      <c r="T15" s="17">
        <v>0.24</v>
      </c>
      <c r="U15" s="17">
        <v>0.42857142857142899</v>
      </c>
      <c r="V15" s="17">
        <v>9.0909090909090898E-2</v>
      </c>
      <c r="W15" s="17">
        <v>0</v>
      </c>
      <c r="X15" s="17">
        <v>0.3125</v>
      </c>
      <c r="Y15" s="17">
        <v>0.17647058823529399</v>
      </c>
      <c r="Z15" s="17">
        <v>0</v>
      </c>
      <c r="AA15" s="17">
        <v>0.16666666666666699</v>
      </c>
      <c r="AB15" s="17"/>
      <c r="AC15" s="17">
        <v>0.209881420122736</v>
      </c>
      <c r="AD15" s="17">
        <v>0.16240255341985099</v>
      </c>
      <c r="AE15" s="17">
        <v>0.39799706344847902</v>
      </c>
      <c r="AF15" s="17"/>
      <c r="AG15" s="17">
        <v>9.2985197558057994E-2</v>
      </c>
      <c r="AH15" s="17">
        <v>0.29305261023155699</v>
      </c>
      <c r="AI15" s="17">
        <v>9.7369344474417197E-2</v>
      </c>
      <c r="AJ15" s="17" t="s">
        <v>600</v>
      </c>
      <c r="AK15" s="17">
        <v>0.13098847786537299</v>
      </c>
      <c r="AL15" s="17"/>
      <c r="AM15" s="17">
        <v>0.14505853824128001</v>
      </c>
      <c r="AN15" s="17">
        <v>0.189913470464175</v>
      </c>
      <c r="AO15" s="17">
        <v>0.20276633395225699</v>
      </c>
      <c r="AP15" s="17">
        <v>0.21245412997891999</v>
      </c>
      <c r="AQ15" s="17">
        <v>0</v>
      </c>
      <c r="AR15" s="17"/>
      <c r="AS15" s="17">
        <v>0.21772378105522699</v>
      </c>
      <c r="AT15" s="17">
        <v>0.225837009317989</v>
      </c>
      <c r="AU15" s="17">
        <v>0.19467884889051701</v>
      </c>
      <c r="AV15" s="17">
        <v>5.8335137598997201E-2</v>
      </c>
      <c r="AW15" s="17"/>
      <c r="AX15" s="17">
        <v>0.19057024338401299</v>
      </c>
      <c r="AY15" s="17"/>
      <c r="AZ15" s="17">
        <v>0.18537011324153299</v>
      </c>
      <c r="BA15" s="17">
        <v>0.17459786417730899</v>
      </c>
      <c r="BB15" s="17">
        <v>0.24995751939942901</v>
      </c>
      <c r="BC15" s="17"/>
      <c r="BD15" s="17">
        <v>0.248711405577561</v>
      </c>
      <c r="BE15" s="17">
        <v>0.161212029593712</v>
      </c>
    </row>
    <row r="16" spans="2:57" ht="43.5" x14ac:dyDescent="0.35">
      <c r="B16" s="18" t="s">
        <v>592</v>
      </c>
      <c r="C16" s="17">
        <v>0.180144132155831</v>
      </c>
      <c r="D16" s="17">
        <v>0.18480261594056399</v>
      </c>
      <c r="E16" s="17">
        <v>0.17637506009258699</v>
      </c>
      <c r="F16" s="17"/>
      <c r="G16" s="17">
        <v>0.41945690152714898</v>
      </c>
      <c r="H16" s="17">
        <v>0.105504042401543</v>
      </c>
      <c r="I16" s="17">
        <v>0.21334715028735199</v>
      </c>
      <c r="J16" s="17">
        <v>0.104804971111346</v>
      </c>
      <c r="K16" s="17">
        <v>0.11227463596408099</v>
      </c>
      <c r="L16" s="17">
        <v>0.24609990654014899</v>
      </c>
      <c r="M16" s="17"/>
      <c r="N16" s="17">
        <v>0.186306323047808</v>
      </c>
      <c r="O16" s="17">
        <v>0.173297238839205</v>
      </c>
      <c r="P16" s="17">
        <v>0.22689484456666201</v>
      </c>
      <c r="Q16" s="17">
        <v>8.5142718919270596E-2</v>
      </c>
      <c r="R16" s="17"/>
      <c r="S16" s="17">
        <v>0.28571428571428598</v>
      </c>
      <c r="T16" s="17">
        <v>0.12</v>
      </c>
      <c r="U16" s="17">
        <v>0.28571428571428598</v>
      </c>
      <c r="V16" s="17">
        <v>0.18181818181818199</v>
      </c>
      <c r="W16" s="17">
        <v>0</v>
      </c>
      <c r="X16" s="17">
        <v>6.25E-2</v>
      </c>
      <c r="Y16" s="17">
        <v>0.23529411764705899</v>
      </c>
      <c r="Z16" s="17">
        <v>0.4</v>
      </c>
      <c r="AA16" s="17">
        <v>0.16666666666666699</v>
      </c>
      <c r="AB16" s="17"/>
      <c r="AC16" s="17">
        <v>0.20345406899235399</v>
      </c>
      <c r="AD16" s="17">
        <v>0.171205923205759</v>
      </c>
      <c r="AE16" s="17">
        <v>0.132104085096615</v>
      </c>
      <c r="AF16" s="17"/>
      <c r="AG16" s="17">
        <v>0.27021427736138798</v>
      </c>
      <c r="AH16" s="17">
        <v>0.169572579608224</v>
      </c>
      <c r="AI16" s="17">
        <v>0</v>
      </c>
      <c r="AJ16" s="17" t="s">
        <v>600</v>
      </c>
      <c r="AK16" s="17">
        <v>0</v>
      </c>
      <c r="AL16" s="17"/>
      <c r="AM16" s="17">
        <v>0.21862902845243201</v>
      </c>
      <c r="AN16" s="17">
        <v>0.25997953889588199</v>
      </c>
      <c r="AO16" s="17">
        <v>0.20346357213354699</v>
      </c>
      <c r="AP16" s="17">
        <v>0.12912852768424499</v>
      </c>
      <c r="AQ16" s="17">
        <v>0</v>
      </c>
      <c r="AR16" s="17"/>
      <c r="AS16" s="17">
        <v>8.6585977820939894E-2</v>
      </c>
      <c r="AT16" s="17">
        <v>0.20597148700241899</v>
      </c>
      <c r="AU16" s="17">
        <v>0.16434729493970199</v>
      </c>
      <c r="AV16" s="17">
        <v>0.30760982280212001</v>
      </c>
      <c r="AW16" s="17"/>
      <c r="AX16" s="17">
        <v>0.195607087302162</v>
      </c>
      <c r="AY16" s="17"/>
      <c r="AZ16" s="17">
        <v>0.116560843890276</v>
      </c>
      <c r="BA16" s="17">
        <v>0.27988746975080703</v>
      </c>
      <c r="BB16" s="17">
        <v>0.117884915232536</v>
      </c>
      <c r="BC16" s="17"/>
      <c r="BD16" s="17">
        <v>0.12963502083636</v>
      </c>
      <c r="BE16" s="17">
        <v>0.22618636893457</v>
      </c>
    </row>
    <row r="17" spans="2:57" ht="43.5" x14ac:dyDescent="0.35">
      <c r="B17" s="18" t="s">
        <v>593</v>
      </c>
      <c r="C17" s="17">
        <v>0.16881002079679999</v>
      </c>
      <c r="D17" s="17">
        <v>0.251392026977031</v>
      </c>
      <c r="E17" s="17">
        <v>0.101994819369989</v>
      </c>
      <c r="F17" s="17"/>
      <c r="G17" s="17">
        <v>0.181834516912316</v>
      </c>
      <c r="H17" s="17">
        <v>0.27086906975043001</v>
      </c>
      <c r="I17" s="17">
        <v>0.16086789447837399</v>
      </c>
      <c r="J17" s="17">
        <v>0.207739942738143</v>
      </c>
      <c r="K17" s="17">
        <v>0</v>
      </c>
      <c r="L17" s="17">
        <v>0</v>
      </c>
      <c r="M17" s="17"/>
      <c r="N17" s="17">
        <v>0.13804553282388601</v>
      </c>
      <c r="O17" s="17">
        <v>0.27967086880937903</v>
      </c>
      <c r="P17" s="17">
        <v>0.14001220347525301</v>
      </c>
      <c r="Q17" s="17">
        <v>0</v>
      </c>
      <c r="R17" s="17"/>
      <c r="S17" s="17">
        <v>0.238095238095238</v>
      </c>
      <c r="T17" s="17">
        <v>0.24</v>
      </c>
      <c r="U17" s="17">
        <v>0</v>
      </c>
      <c r="V17" s="17">
        <v>0.18181818181818199</v>
      </c>
      <c r="W17" s="17">
        <v>0.2</v>
      </c>
      <c r="X17" s="17">
        <v>0.1875</v>
      </c>
      <c r="Y17" s="17">
        <v>0.11764705882352899</v>
      </c>
      <c r="Z17" s="17">
        <v>0</v>
      </c>
      <c r="AA17" s="17">
        <v>0.16666666666666699</v>
      </c>
      <c r="AB17" s="17"/>
      <c r="AC17" s="17">
        <v>0.10336035102588099</v>
      </c>
      <c r="AD17" s="17">
        <v>0.22297800197275899</v>
      </c>
      <c r="AE17" s="17">
        <v>7.1694679348916796E-2</v>
      </c>
      <c r="AF17" s="17"/>
      <c r="AG17" s="17">
        <v>0.16087458806615901</v>
      </c>
      <c r="AH17" s="17">
        <v>0.15452204041130399</v>
      </c>
      <c r="AI17" s="17">
        <v>0.30100390376559899</v>
      </c>
      <c r="AJ17" s="17" t="s">
        <v>600</v>
      </c>
      <c r="AK17" s="17">
        <v>0.24135839902971501</v>
      </c>
      <c r="AL17" s="17"/>
      <c r="AM17" s="17">
        <v>0.213938966785961</v>
      </c>
      <c r="AN17" s="17">
        <v>0.22556567410751599</v>
      </c>
      <c r="AO17" s="17">
        <v>0.152191652970219</v>
      </c>
      <c r="AP17" s="17">
        <v>0.13452042980682299</v>
      </c>
      <c r="AQ17" s="17">
        <v>0.35185952124575498</v>
      </c>
      <c r="AR17" s="17"/>
      <c r="AS17" s="17">
        <v>0.122736491185822</v>
      </c>
      <c r="AT17" s="17">
        <v>0.27381529238504598</v>
      </c>
      <c r="AU17" s="17">
        <v>6.3160911543888004E-2</v>
      </c>
      <c r="AV17" s="17">
        <v>0.15664064725656701</v>
      </c>
      <c r="AW17" s="17"/>
      <c r="AX17" s="17">
        <v>0.17648001089366799</v>
      </c>
      <c r="AY17" s="17"/>
      <c r="AZ17" s="17">
        <v>0.237177018314192</v>
      </c>
      <c r="BA17" s="17">
        <v>0.186391868389022</v>
      </c>
      <c r="BB17" s="17">
        <v>3.3580172136410298E-2</v>
      </c>
      <c r="BC17" s="17"/>
      <c r="BD17" s="17">
        <v>0.20265317043001199</v>
      </c>
      <c r="BE17" s="17">
        <v>0.16686229070108199</v>
      </c>
    </row>
    <row r="18" spans="2:57" x14ac:dyDescent="0.35">
      <c r="B18" s="18" t="s">
        <v>81</v>
      </c>
      <c r="C18" s="17">
        <v>3.6351428628783697E-2</v>
      </c>
      <c r="D18" s="17">
        <v>0</v>
      </c>
      <c r="E18" s="17">
        <v>6.5762533278914695E-2</v>
      </c>
      <c r="F18" s="17"/>
      <c r="G18" s="17">
        <v>0</v>
      </c>
      <c r="H18" s="17">
        <v>2.6831715829818501E-2</v>
      </c>
      <c r="I18" s="17">
        <v>6.2951175600480705E-2</v>
      </c>
      <c r="J18" s="17">
        <v>0</v>
      </c>
      <c r="K18" s="17">
        <v>4.1776608730820897E-2</v>
      </c>
      <c r="L18" s="17">
        <v>0.12656566622064799</v>
      </c>
      <c r="M18" s="17"/>
      <c r="N18" s="17">
        <v>1.86081267825094E-2</v>
      </c>
      <c r="O18" s="17">
        <v>2.5489289057044201E-2</v>
      </c>
      <c r="P18" s="17">
        <v>0</v>
      </c>
      <c r="Q18" s="17">
        <v>0.22867427915256799</v>
      </c>
      <c r="R18" s="17"/>
      <c r="S18" s="17">
        <v>4.7619047619047603E-2</v>
      </c>
      <c r="T18" s="17">
        <v>0.04</v>
      </c>
      <c r="U18" s="17">
        <v>0</v>
      </c>
      <c r="V18" s="17">
        <v>0</v>
      </c>
      <c r="W18" s="17">
        <v>0.1</v>
      </c>
      <c r="X18" s="17">
        <v>0</v>
      </c>
      <c r="Y18" s="17">
        <v>0</v>
      </c>
      <c r="Z18" s="17">
        <v>0.2</v>
      </c>
      <c r="AA18" s="17">
        <v>8.3333333333333301E-2</v>
      </c>
      <c r="AB18" s="17"/>
      <c r="AC18" s="17">
        <v>5.0359112017381802E-2</v>
      </c>
      <c r="AD18" s="17">
        <v>4.0912703596790098E-2</v>
      </c>
      <c r="AE18" s="17">
        <v>0</v>
      </c>
      <c r="AF18" s="17"/>
      <c r="AG18" s="17">
        <v>2.5461878755774801E-2</v>
      </c>
      <c r="AH18" s="17">
        <v>6.1997798755950601E-2</v>
      </c>
      <c r="AI18" s="17">
        <v>0</v>
      </c>
      <c r="AJ18" s="17" t="s">
        <v>600</v>
      </c>
      <c r="AK18" s="17">
        <v>0</v>
      </c>
      <c r="AL18" s="17"/>
      <c r="AM18" s="17">
        <v>0</v>
      </c>
      <c r="AN18" s="17">
        <v>6.4394004802800803E-2</v>
      </c>
      <c r="AO18" s="17">
        <v>5.0821175950252997E-2</v>
      </c>
      <c r="AP18" s="17">
        <v>2.7808336968890301E-2</v>
      </c>
      <c r="AQ18" s="17">
        <v>0</v>
      </c>
      <c r="AR18" s="17"/>
      <c r="AS18" s="17">
        <v>8.6417901457377294E-2</v>
      </c>
      <c r="AT18" s="17">
        <v>0</v>
      </c>
      <c r="AU18" s="17">
        <v>6.0727576593286002E-2</v>
      </c>
      <c r="AV18" s="17">
        <v>0</v>
      </c>
      <c r="AW18" s="17"/>
      <c r="AX18" s="17">
        <v>3.9325245839472799E-2</v>
      </c>
      <c r="AY18" s="17"/>
      <c r="AZ18" s="17">
        <v>4.4054431075376002E-2</v>
      </c>
      <c r="BA18" s="17">
        <v>1.47273515278794E-2</v>
      </c>
      <c r="BB18" s="17">
        <v>3.3580172136410298E-2</v>
      </c>
      <c r="BC18" s="17"/>
      <c r="BD18" s="17">
        <v>3.3266187957479203E-2</v>
      </c>
      <c r="BE18" s="17">
        <v>1.7632910183409099E-2</v>
      </c>
    </row>
    <row r="19" spans="2:57" ht="29" x14ac:dyDescent="0.35">
      <c r="B19" s="18" t="s">
        <v>595</v>
      </c>
      <c r="C19" s="19">
        <v>3.0701526383714001E-2</v>
      </c>
      <c r="D19" s="19">
        <v>1.5790351877895601E-2</v>
      </c>
      <c r="E19" s="19">
        <v>4.2765814649395398E-2</v>
      </c>
      <c r="F19" s="19"/>
      <c r="G19" s="19">
        <v>5.5710807402028301E-2</v>
      </c>
      <c r="H19" s="19">
        <v>0</v>
      </c>
      <c r="I19" s="19">
        <v>0</v>
      </c>
      <c r="J19" s="19">
        <v>5.1734731502446098E-2</v>
      </c>
      <c r="K19" s="19">
        <v>0.11227463596408099</v>
      </c>
      <c r="L19" s="19">
        <v>0</v>
      </c>
      <c r="M19" s="19"/>
      <c r="N19" s="19">
        <v>5.2212676415058001E-2</v>
      </c>
      <c r="O19" s="19">
        <v>2.5489289057044201E-2</v>
      </c>
      <c r="P19" s="19">
        <v>0</v>
      </c>
      <c r="Q19" s="19">
        <v>0</v>
      </c>
      <c r="R19" s="19"/>
      <c r="S19" s="19">
        <v>0</v>
      </c>
      <c r="T19" s="19">
        <v>0</v>
      </c>
      <c r="U19" s="19">
        <v>0.14285714285714299</v>
      </c>
      <c r="V19" s="19">
        <v>0</v>
      </c>
      <c r="W19" s="19">
        <v>0.1</v>
      </c>
      <c r="X19" s="19">
        <v>6.25E-2</v>
      </c>
      <c r="Y19" s="19">
        <v>0</v>
      </c>
      <c r="Z19" s="19">
        <v>0</v>
      </c>
      <c r="AA19" s="19">
        <v>0</v>
      </c>
      <c r="AB19" s="19"/>
      <c r="AC19" s="19">
        <v>2.5670665652332E-2</v>
      </c>
      <c r="AD19" s="19">
        <v>3.0694004890010299E-2</v>
      </c>
      <c r="AE19" s="19">
        <v>6.1762294094531003E-2</v>
      </c>
      <c r="AF19" s="19"/>
      <c r="AG19" s="19">
        <v>2.3915465215522999E-2</v>
      </c>
      <c r="AH19" s="19">
        <v>1.5551197011940099E-2</v>
      </c>
      <c r="AI19" s="19">
        <v>0</v>
      </c>
      <c r="AJ19" s="19" t="s">
        <v>600</v>
      </c>
      <c r="AK19" s="19">
        <v>0.254699818071559</v>
      </c>
      <c r="AL19" s="19"/>
      <c r="AM19" s="19">
        <v>0</v>
      </c>
      <c r="AN19" s="19">
        <v>7.4040994031188204E-2</v>
      </c>
      <c r="AO19" s="19">
        <v>0</v>
      </c>
      <c r="AP19" s="19">
        <v>5.4071766328397802E-2</v>
      </c>
      <c r="AQ19" s="19">
        <v>0</v>
      </c>
      <c r="AR19" s="19"/>
      <c r="AS19" s="19">
        <v>2.7957926758316799E-2</v>
      </c>
      <c r="AT19" s="19">
        <v>4.33462831559603E-2</v>
      </c>
      <c r="AU19" s="19">
        <v>3.2196410492306399E-2</v>
      </c>
      <c r="AV19" s="19">
        <v>0</v>
      </c>
      <c r="AW19" s="19"/>
      <c r="AX19" s="19">
        <v>3.9688757264207598E-2</v>
      </c>
      <c r="AY19" s="19"/>
      <c r="AZ19" s="19">
        <v>2.1298693635920199E-2</v>
      </c>
      <c r="BA19" s="19">
        <v>1.9119035272686598E-2</v>
      </c>
      <c r="BB19" s="19">
        <v>6.5294779154131205E-2</v>
      </c>
      <c r="BC19" s="19"/>
      <c r="BD19" s="19">
        <v>5.61360189082021E-2</v>
      </c>
      <c r="BE19" s="19">
        <v>0</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E24"/>
  <sheetViews>
    <sheetView showGridLines="0" topLeftCell="A13"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58" x14ac:dyDescent="0.35">
      <c r="B9" s="18" t="s">
        <v>589</v>
      </c>
      <c r="C9" s="17">
        <v>0.34077778966081601</v>
      </c>
      <c r="D9" s="17">
        <v>0.34049479296601798</v>
      </c>
      <c r="E9" s="17">
        <v>0.34490427759293002</v>
      </c>
      <c r="F9" s="17"/>
      <c r="G9" s="17">
        <v>0.23800365261140599</v>
      </c>
      <c r="H9" s="17">
        <v>0.40410263626658499</v>
      </c>
      <c r="I9" s="17">
        <v>0.30451485176827298</v>
      </c>
      <c r="J9" s="17">
        <v>0.30876250894540902</v>
      </c>
      <c r="K9" s="17">
        <v>0.45425421455511</v>
      </c>
      <c r="L9" s="17">
        <v>0.31693729616998401</v>
      </c>
      <c r="M9" s="17"/>
      <c r="N9" s="17">
        <v>0.42071969573963902</v>
      </c>
      <c r="O9" s="17">
        <v>0.22047498367427401</v>
      </c>
      <c r="P9" s="17">
        <v>0.31714618782013099</v>
      </c>
      <c r="Q9" s="17">
        <v>0.28215141630121698</v>
      </c>
      <c r="R9" s="17"/>
      <c r="S9" s="17">
        <v>0.4</v>
      </c>
      <c r="T9" s="17">
        <v>0.35714285714285698</v>
      </c>
      <c r="U9" s="17">
        <v>0.57142857142857095</v>
      </c>
      <c r="V9" s="17">
        <v>0.28571428571428598</v>
      </c>
      <c r="W9" s="17">
        <v>0.230769230769231</v>
      </c>
      <c r="X9" s="17">
        <v>0.375</v>
      </c>
      <c r="Y9" s="17">
        <v>0.133333333333333</v>
      </c>
      <c r="Z9" s="17">
        <v>0.25</v>
      </c>
      <c r="AA9" s="17">
        <v>0.31578947368421101</v>
      </c>
      <c r="AB9" s="17"/>
      <c r="AC9" s="17">
        <v>0.42396827221501598</v>
      </c>
      <c r="AD9" s="17">
        <v>0.29029412079959699</v>
      </c>
      <c r="AE9" s="17">
        <v>0.49542205910759102</v>
      </c>
      <c r="AF9" s="17"/>
      <c r="AG9" s="17">
        <v>0.429131874008786</v>
      </c>
      <c r="AH9" s="17">
        <v>0.32929796325761701</v>
      </c>
      <c r="AI9" s="17">
        <v>0.233848859086047</v>
      </c>
      <c r="AJ9" s="17">
        <v>0</v>
      </c>
      <c r="AK9" s="17">
        <v>0.35462508596432102</v>
      </c>
      <c r="AL9" s="17"/>
      <c r="AM9" s="17">
        <v>0.41190590324562998</v>
      </c>
      <c r="AN9" s="17">
        <v>0.48620224015202901</v>
      </c>
      <c r="AO9" s="17">
        <v>0.29887804556688702</v>
      </c>
      <c r="AP9" s="17">
        <v>0.326255203204108</v>
      </c>
      <c r="AQ9" s="17">
        <v>0.23316951005016001</v>
      </c>
      <c r="AR9" s="17"/>
      <c r="AS9" s="17">
        <v>0.30051006101903499</v>
      </c>
      <c r="AT9" s="17">
        <v>0.39365562515017199</v>
      </c>
      <c r="AU9" s="17">
        <v>0.23674895149296599</v>
      </c>
      <c r="AV9" s="17">
        <v>0.40088822311936501</v>
      </c>
      <c r="AW9" s="17"/>
      <c r="AX9" s="17">
        <v>0.362629737630838</v>
      </c>
      <c r="AY9" s="17"/>
      <c r="AZ9" s="17">
        <v>0.298397392599213</v>
      </c>
      <c r="BA9" s="17">
        <v>0.39667398816831001</v>
      </c>
      <c r="BB9" s="17">
        <v>0.32003481445833398</v>
      </c>
      <c r="BC9" s="17"/>
      <c r="BD9" s="17">
        <v>0.30677486670231902</v>
      </c>
      <c r="BE9" s="17">
        <v>0.33110667073360001</v>
      </c>
    </row>
    <row r="10" spans="2:57" ht="29" x14ac:dyDescent="0.35">
      <c r="B10" s="18" t="s">
        <v>586</v>
      </c>
      <c r="C10" s="17">
        <v>0.29110248920306597</v>
      </c>
      <c r="D10" s="17">
        <v>0.28901221020995699</v>
      </c>
      <c r="E10" s="17">
        <v>0.29585263698582898</v>
      </c>
      <c r="F10" s="17"/>
      <c r="G10" s="17">
        <v>0.25475977191813798</v>
      </c>
      <c r="H10" s="17">
        <v>0.26795492164408702</v>
      </c>
      <c r="I10" s="17">
        <v>0.32544856546407502</v>
      </c>
      <c r="J10" s="17">
        <v>0.34680673132912199</v>
      </c>
      <c r="K10" s="17">
        <v>0.28129476808832099</v>
      </c>
      <c r="L10" s="17">
        <v>0.21286952408698101</v>
      </c>
      <c r="M10" s="17"/>
      <c r="N10" s="17">
        <v>0.35250388833046398</v>
      </c>
      <c r="O10" s="17">
        <v>0.20434870089860199</v>
      </c>
      <c r="P10" s="17">
        <v>0.22485681758093501</v>
      </c>
      <c r="Q10" s="17">
        <v>0.30484509564453899</v>
      </c>
      <c r="R10" s="17"/>
      <c r="S10" s="17">
        <v>0.17142857142857101</v>
      </c>
      <c r="T10" s="17">
        <v>0.32142857142857101</v>
      </c>
      <c r="U10" s="17">
        <v>0.28571428571428598</v>
      </c>
      <c r="V10" s="17">
        <v>0.28571428571428598</v>
      </c>
      <c r="W10" s="17">
        <v>0.38461538461538503</v>
      </c>
      <c r="X10" s="17">
        <v>0.375</v>
      </c>
      <c r="Y10" s="17">
        <v>0.2</v>
      </c>
      <c r="Z10" s="17">
        <v>0.33333333333333298</v>
      </c>
      <c r="AA10" s="17">
        <v>0.36842105263157898</v>
      </c>
      <c r="AB10" s="17"/>
      <c r="AC10" s="17">
        <v>0.178666504349382</v>
      </c>
      <c r="AD10" s="17">
        <v>0.37960851185237499</v>
      </c>
      <c r="AE10" s="17">
        <v>0.15259802974695799</v>
      </c>
      <c r="AF10" s="17"/>
      <c r="AG10" s="17">
        <v>0.25497142056489602</v>
      </c>
      <c r="AH10" s="17">
        <v>0.37585598328055603</v>
      </c>
      <c r="AI10" s="17">
        <v>7.7949619695349096E-2</v>
      </c>
      <c r="AJ10" s="17">
        <v>0</v>
      </c>
      <c r="AK10" s="17">
        <v>0.365464125136652</v>
      </c>
      <c r="AL10" s="17"/>
      <c r="AM10" s="17">
        <v>0.12067119067830299</v>
      </c>
      <c r="AN10" s="17">
        <v>9.5143704162375595E-2</v>
      </c>
      <c r="AO10" s="17">
        <v>0.32320914987466398</v>
      </c>
      <c r="AP10" s="17">
        <v>0.38049687318497899</v>
      </c>
      <c r="AQ10" s="17">
        <v>0.25708433159376698</v>
      </c>
      <c r="AR10" s="17"/>
      <c r="AS10" s="17">
        <v>0.33877902377936903</v>
      </c>
      <c r="AT10" s="17">
        <v>0.19950168419104899</v>
      </c>
      <c r="AU10" s="17">
        <v>0.30798533433993702</v>
      </c>
      <c r="AV10" s="17">
        <v>0.432802735699161</v>
      </c>
      <c r="AW10" s="17"/>
      <c r="AX10" s="17">
        <v>0.27658375672024499</v>
      </c>
      <c r="AY10" s="17"/>
      <c r="AZ10" s="17">
        <v>0.25394468796044301</v>
      </c>
      <c r="BA10" s="17">
        <v>0.29672772451830398</v>
      </c>
      <c r="BB10" s="17">
        <v>0.313361503473781</v>
      </c>
      <c r="BC10" s="17"/>
      <c r="BD10" s="17">
        <v>0.30371931003741298</v>
      </c>
      <c r="BE10" s="17">
        <v>0.30237128431188698</v>
      </c>
    </row>
    <row r="11" spans="2:57" ht="43.5" x14ac:dyDescent="0.35">
      <c r="B11" s="18" t="s">
        <v>587</v>
      </c>
      <c r="C11" s="17">
        <v>0.28016522555135498</v>
      </c>
      <c r="D11" s="17">
        <v>0.18271781290511899</v>
      </c>
      <c r="E11" s="17">
        <v>0.34799014471421402</v>
      </c>
      <c r="F11" s="17"/>
      <c r="G11" s="17">
        <v>0.14347884831056101</v>
      </c>
      <c r="H11" s="17">
        <v>0.23222430852161599</v>
      </c>
      <c r="I11" s="17">
        <v>0.273416515714905</v>
      </c>
      <c r="J11" s="17">
        <v>0.31541583056936301</v>
      </c>
      <c r="K11" s="17">
        <v>0.44211263251354099</v>
      </c>
      <c r="L11" s="17">
        <v>0.46709353169234702</v>
      </c>
      <c r="M11" s="17"/>
      <c r="N11" s="17">
        <v>0.27734743615634999</v>
      </c>
      <c r="O11" s="17">
        <v>0.33533868910148901</v>
      </c>
      <c r="P11" s="17">
        <v>0.236931396283871</v>
      </c>
      <c r="Q11" s="17">
        <v>0.191811277237836</v>
      </c>
      <c r="R11" s="17"/>
      <c r="S11" s="17">
        <v>0.25714285714285701</v>
      </c>
      <c r="T11" s="17">
        <v>0.35714285714285698</v>
      </c>
      <c r="U11" s="17">
        <v>0.14285714285714299</v>
      </c>
      <c r="V11" s="17">
        <v>0.42857142857142799</v>
      </c>
      <c r="W11" s="17">
        <v>0.46153846153846201</v>
      </c>
      <c r="X11" s="17">
        <v>0.25</v>
      </c>
      <c r="Y11" s="17">
        <v>0.2</v>
      </c>
      <c r="Z11" s="17">
        <v>0.25</v>
      </c>
      <c r="AA11" s="17">
        <v>0.21052631578947401</v>
      </c>
      <c r="AB11" s="17"/>
      <c r="AC11" s="17">
        <v>0.34455817093243901</v>
      </c>
      <c r="AD11" s="17">
        <v>0.22386280482808399</v>
      </c>
      <c r="AE11" s="17">
        <v>0.34160324512265799</v>
      </c>
      <c r="AF11" s="17"/>
      <c r="AG11" s="17">
        <v>0.33120886851416598</v>
      </c>
      <c r="AH11" s="17">
        <v>0.28535025505297401</v>
      </c>
      <c r="AI11" s="17">
        <v>0.24097050208147</v>
      </c>
      <c r="AJ11" s="17">
        <v>0</v>
      </c>
      <c r="AK11" s="17">
        <v>0.221257777887374</v>
      </c>
      <c r="AL11" s="17"/>
      <c r="AM11" s="17">
        <v>0.26622756897414401</v>
      </c>
      <c r="AN11" s="17">
        <v>0.22614278210820199</v>
      </c>
      <c r="AO11" s="17">
        <v>0.30028902999944801</v>
      </c>
      <c r="AP11" s="17">
        <v>0.27337961085761803</v>
      </c>
      <c r="AQ11" s="17">
        <v>0.25708433159376698</v>
      </c>
      <c r="AR11" s="17"/>
      <c r="AS11" s="17">
        <v>0.335724692023879</v>
      </c>
      <c r="AT11" s="17">
        <v>0.293401196825196</v>
      </c>
      <c r="AU11" s="17">
        <v>0.299812551622687</v>
      </c>
      <c r="AV11" s="17">
        <v>0.169659344945438</v>
      </c>
      <c r="AW11" s="17"/>
      <c r="AX11" s="17">
        <v>0.27024706000251097</v>
      </c>
      <c r="AY11" s="17"/>
      <c r="AZ11" s="17">
        <v>0.17427661152860899</v>
      </c>
      <c r="BA11" s="17">
        <v>0.28989281913738602</v>
      </c>
      <c r="BB11" s="17">
        <v>0.39802649261239698</v>
      </c>
      <c r="BC11" s="17"/>
      <c r="BD11" s="17">
        <v>0.25449708595118298</v>
      </c>
      <c r="BE11" s="17">
        <v>0.29923437642537598</v>
      </c>
    </row>
    <row r="12" spans="2:57" ht="29" x14ac:dyDescent="0.35">
      <c r="B12" s="18" t="s">
        <v>591</v>
      </c>
      <c r="C12" s="17">
        <v>0.26012280872562099</v>
      </c>
      <c r="D12" s="17">
        <v>0.26433661067157199</v>
      </c>
      <c r="E12" s="17">
        <v>0.24877800582101101</v>
      </c>
      <c r="F12" s="17"/>
      <c r="G12" s="17">
        <v>0.36313056633859903</v>
      </c>
      <c r="H12" s="17">
        <v>0.29527035819460101</v>
      </c>
      <c r="I12" s="17">
        <v>0.24589934911939501</v>
      </c>
      <c r="J12" s="17">
        <v>0.20086592368176301</v>
      </c>
      <c r="K12" s="17">
        <v>0.168085022133596</v>
      </c>
      <c r="L12" s="17">
        <v>0.239516755378966</v>
      </c>
      <c r="M12" s="17"/>
      <c r="N12" s="17">
        <v>0.30974211718643302</v>
      </c>
      <c r="O12" s="17">
        <v>0.26385497553685</v>
      </c>
      <c r="P12" s="17">
        <v>9.9835440667973605E-2</v>
      </c>
      <c r="Q12" s="17">
        <v>0.20840057992133701</v>
      </c>
      <c r="R12" s="17"/>
      <c r="S12" s="17">
        <v>0.25714285714285701</v>
      </c>
      <c r="T12" s="17">
        <v>0.35714285714285698</v>
      </c>
      <c r="U12" s="17">
        <v>0.14285714285714299</v>
      </c>
      <c r="V12" s="17">
        <v>0.42857142857142799</v>
      </c>
      <c r="W12" s="17">
        <v>0.230769230769231</v>
      </c>
      <c r="X12" s="17">
        <v>0.1875</v>
      </c>
      <c r="Y12" s="17">
        <v>6.6666666666666693E-2</v>
      </c>
      <c r="Z12" s="17">
        <v>0.33333333333333298</v>
      </c>
      <c r="AA12" s="17">
        <v>0.31578947368421101</v>
      </c>
      <c r="AB12" s="17"/>
      <c r="AC12" s="17">
        <v>0.244035354014878</v>
      </c>
      <c r="AD12" s="17">
        <v>0.24897041460607999</v>
      </c>
      <c r="AE12" s="17">
        <v>0.219252849140429</v>
      </c>
      <c r="AF12" s="17"/>
      <c r="AG12" s="17">
        <v>0.15353952447229499</v>
      </c>
      <c r="AH12" s="17">
        <v>0.27192211745911199</v>
      </c>
      <c r="AI12" s="17">
        <v>0.29821103880109201</v>
      </c>
      <c r="AJ12" s="17">
        <v>1</v>
      </c>
      <c r="AK12" s="17">
        <v>0.28851133085098501</v>
      </c>
      <c r="AL12" s="17"/>
      <c r="AM12" s="17">
        <v>0.28155279687558099</v>
      </c>
      <c r="AN12" s="17">
        <v>0.27507382996313801</v>
      </c>
      <c r="AO12" s="17">
        <v>0.27894261269663601</v>
      </c>
      <c r="AP12" s="17">
        <v>0.25490516572109301</v>
      </c>
      <c r="AQ12" s="17">
        <v>0.25708433159376698</v>
      </c>
      <c r="AR12" s="17"/>
      <c r="AS12" s="17">
        <v>0.30495788677955699</v>
      </c>
      <c r="AT12" s="17">
        <v>0.27640359237117901</v>
      </c>
      <c r="AU12" s="17">
        <v>0.134952131639682</v>
      </c>
      <c r="AV12" s="17">
        <v>0.35213748822276397</v>
      </c>
      <c r="AW12" s="17"/>
      <c r="AX12" s="17">
        <v>0.26149488423984901</v>
      </c>
      <c r="AY12" s="17"/>
      <c r="AZ12" s="17">
        <v>0.31008919869784901</v>
      </c>
      <c r="BA12" s="17">
        <v>0.288688597661723</v>
      </c>
      <c r="BB12" s="17">
        <v>0.151253694813622</v>
      </c>
      <c r="BC12" s="17"/>
      <c r="BD12" s="17">
        <v>0.21824653417126699</v>
      </c>
      <c r="BE12" s="17">
        <v>0.328237198364838</v>
      </c>
    </row>
    <row r="13" spans="2:57" ht="58" x14ac:dyDescent="0.35">
      <c r="B13" s="18" t="s">
        <v>588</v>
      </c>
      <c r="C13" s="17">
        <v>0.24997773669239401</v>
      </c>
      <c r="D13" s="17">
        <v>0.21574603635551201</v>
      </c>
      <c r="E13" s="17">
        <v>0.27555536164800298</v>
      </c>
      <c r="F13" s="17"/>
      <c r="G13" s="17">
        <v>0.15068928678952501</v>
      </c>
      <c r="H13" s="17">
        <v>0.29741005621419497</v>
      </c>
      <c r="I13" s="17">
        <v>0.30094797041070998</v>
      </c>
      <c r="J13" s="17">
        <v>0.25722618032654498</v>
      </c>
      <c r="K13" s="17">
        <v>0.27302499968687899</v>
      </c>
      <c r="L13" s="17">
        <v>0</v>
      </c>
      <c r="M13" s="17"/>
      <c r="N13" s="17">
        <v>0.225632055509221</v>
      </c>
      <c r="O13" s="17">
        <v>0.208779195299161</v>
      </c>
      <c r="P13" s="17">
        <v>0.37299239261741801</v>
      </c>
      <c r="Q13" s="17">
        <v>0.32882802397391703</v>
      </c>
      <c r="R13" s="17"/>
      <c r="S13" s="17">
        <v>0.22857142857142901</v>
      </c>
      <c r="T13" s="17">
        <v>0.28571428571428598</v>
      </c>
      <c r="U13" s="17">
        <v>0.57142857142857095</v>
      </c>
      <c r="V13" s="17">
        <v>0</v>
      </c>
      <c r="W13" s="17">
        <v>7.69230769230769E-2</v>
      </c>
      <c r="X13" s="17">
        <v>0.1875</v>
      </c>
      <c r="Y13" s="17">
        <v>0.4</v>
      </c>
      <c r="Z13" s="17">
        <v>0.33333333333333298</v>
      </c>
      <c r="AA13" s="17">
        <v>0.105263157894737</v>
      </c>
      <c r="AB13" s="17"/>
      <c r="AC13" s="17">
        <v>0.267566342813578</v>
      </c>
      <c r="AD13" s="17">
        <v>0.194265492718946</v>
      </c>
      <c r="AE13" s="17">
        <v>0.49542205910759102</v>
      </c>
      <c r="AF13" s="17"/>
      <c r="AG13" s="17">
        <v>0.20704404134254301</v>
      </c>
      <c r="AH13" s="17">
        <v>0.28949837588001598</v>
      </c>
      <c r="AI13" s="17">
        <v>0.32630073360843798</v>
      </c>
      <c r="AJ13" s="17">
        <v>0</v>
      </c>
      <c r="AK13" s="17">
        <v>0.33893642613096198</v>
      </c>
      <c r="AL13" s="17"/>
      <c r="AM13" s="17">
        <v>0.391364512422335</v>
      </c>
      <c r="AN13" s="17">
        <v>0.34733773860075201</v>
      </c>
      <c r="AO13" s="17">
        <v>0.20190150523192299</v>
      </c>
      <c r="AP13" s="17">
        <v>0.193904022415821</v>
      </c>
      <c r="AQ13" s="17">
        <v>0.74007831669766999</v>
      </c>
      <c r="AR13" s="17"/>
      <c r="AS13" s="17">
        <v>0.15634560215992399</v>
      </c>
      <c r="AT13" s="17">
        <v>0.315138718306953</v>
      </c>
      <c r="AU13" s="17">
        <v>0.26320043678874699</v>
      </c>
      <c r="AV13" s="17">
        <v>0.171487288607792</v>
      </c>
      <c r="AW13" s="17"/>
      <c r="AX13" s="17">
        <v>0.25335226097827901</v>
      </c>
      <c r="AY13" s="17"/>
      <c r="AZ13" s="17">
        <v>0.24039664568433899</v>
      </c>
      <c r="BA13" s="17">
        <v>0.28309204614511801</v>
      </c>
      <c r="BB13" s="17">
        <v>0.23852657918760201</v>
      </c>
      <c r="BC13" s="17"/>
      <c r="BD13" s="17">
        <v>0.183264325234932</v>
      </c>
      <c r="BE13" s="17">
        <v>0.29738636788525102</v>
      </c>
    </row>
    <row r="14" spans="2:57" ht="58" x14ac:dyDescent="0.35">
      <c r="B14" s="18" t="s">
        <v>590</v>
      </c>
      <c r="C14" s="17">
        <v>0.20647076310666601</v>
      </c>
      <c r="D14" s="17">
        <v>0.22927197807349001</v>
      </c>
      <c r="E14" s="17">
        <v>0.19374499843333601</v>
      </c>
      <c r="F14" s="17"/>
      <c r="G14" s="17">
        <v>0.19154843817032499</v>
      </c>
      <c r="H14" s="17">
        <v>0.297218199801775</v>
      </c>
      <c r="I14" s="17">
        <v>0.21934062829165099</v>
      </c>
      <c r="J14" s="17">
        <v>0.109284240090315</v>
      </c>
      <c r="K14" s="17">
        <v>0.223562580434264</v>
      </c>
      <c r="L14" s="17">
        <v>0</v>
      </c>
      <c r="M14" s="17"/>
      <c r="N14" s="17">
        <v>0.19939567448157899</v>
      </c>
      <c r="O14" s="17">
        <v>0.236477667092927</v>
      </c>
      <c r="P14" s="17">
        <v>0.14130313937802499</v>
      </c>
      <c r="Q14" s="17">
        <v>0.257713629340803</v>
      </c>
      <c r="R14" s="17"/>
      <c r="S14" s="17">
        <v>0.25714285714285701</v>
      </c>
      <c r="T14" s="17">
        <v>0.25</v>
      </c>
      <c r="U14" s="17">
        <v>0.28571428571428598</v>
      </c>
      <c r="V14" s="17">
        <v>0.28571428571428598</v>
      </c>
      <c r="W14" s="17">
        <v>0</v>
      </c>
      <c r="X14" s="17">
        <v>0.125</v>
      </c>
      <c r="Y14" s="17">
        <v>0.2</v>
      </c>
      <c r="Z14" s="17">
        <v>0.33333333333333298</v>
      </c>
      <c r="AA14" s="17">
        <v>0.105263157894737</v>
      </c>
      <c r="AB14" s="17"/>
      <c r="AC14" s="17">
        <v>0.18676698828761201</v>
      </c>
      <c r="AD14" s="17">
        <v>0.21370198999076701</v>
      </c>
      <c r="AE14" s="17">
        <v>0.299580451999227</v>
      </c>
      <c r="AF14" s="17"/>
      <c r="AG14" s="17">
        <v>0.155652889367974</v>
      </c>
      <c r="AH14" s="17">
        <v>0.209731933329797</v>
      </c>
      <c r="AI14" s="17">
        <v>0.46702921722284202</v>
      </c>
      <c r="AJ14" s="17">
        <v>0</v>
      </c>
      <c r="AK14" s="17">
        <v>0.28002860454220402</v>
      </c>
      <c r="AL14" s="17"/>
      <c r="AM14" s="17">
        <v>0.12067119067830299</v>
      </c>
      <c r="AN14" s="17">
        <v>0.30935576781212099</v>
      </c>
      <c r="AO14" s="17">
        <v>0.215502542325194</v>
      </c>
      <c r="AP14" s="17">
        <v>0.186760677104468</v>
      </c>
      <c r="AQ14" s="17">
        <v>0</v>
      </c>
      <c r="AR14" s="17"/>
      <c r="AS14" s="17">
        <v>0.25679841816242399</v>
      </c>
      <c r="AT14" s="17">
        <v>0.163096797131598</v>
      </c>
      <c r="AU14" s="17">
        <v>0.26424629452696502</v>
      </c>
      <c r="AV14" s="17">
        <v>0.178563041028209</v>
      </c>
      <c r="AW14" s="17"/>
      <c r="AX14" s="17">
        <v>0.19406145915576301</v>
      </c>
      <c r="AY14" s="17"/>
      <c r="AZ14" s="17">
        <v>0.25074987518043501</v>
      </c>
      <c r="BA14" s="17">
        <v>0.208241406503689</v>
      </c>
      <c r="BB14" s="17">
        <v>0.16850997069110801</v>
      </c>
      <c r="BC14" s="17"/>
      <c r="BD14" s="17">
        <v>0.19233795157725</v>
      </c>
      <c r="BE14" s="17">
        <v>0.19268974234478001</v>
      </c>
    </row>
    <row r="15" spans="2:57" ht="43.5" x14ac:dyDescent="0.35">
      <c r="B15" s="18" t="s">
        <v>593</v>
      </c>
      <c r="C15" s="17">
        <v>0.201598111412677</v>
      </c>
      <c r="D15" s="17">
        <v>0.256830695369963</v>
      </c>
      <c r="E15" s="17">
        <v>0.167321030194303</v>
      </c>
      <c r="F15" s="17"/>
      <c r="G15" s="17">
        <v>0.23490937409809501</v>
      </c>
      <c r="H15" s="17">
        <v>0.22245494662191201</v>
      </c>
      <c r="I15" s="17">
        <v>0.29935741908590702</v>
      </c>
      <c r="J15" s="17">
        <v>0.13688642937397999</v>
      </c>
      <c r="K15" s="17">
        <v>0.101206267934949</v>
      </c>
      <c r="L15" s="17">
        <v>0</v>
      </c>
      <c r="M15" s="17"/>
      <c r="N15" s="17">
        <v>0.20679640938996999</v>
      </c>
      <c r="O15" s="17">
        <v>0.18985899710277501</v>
      </c>
      <c r="P15" s="17">
        <v>0.20457458682184401</v>
      </c>
      <c r="Q15" s="17">
        <v>0.20294748395397399</v>
      </c>
      <c r="R15" s="17"/>
      <c r="S15" s="17">
        <v>0.4</v>
      </c>
      <c r="T15" s="17">
        <v>0.107142857142857</v>
      </c>
      <c r="U15" s="17">
        <v>0.14285714285714299</v>
      </c>
      <c r="V15" s="17">
        <v>0.28571428571428598</v>
      </c>
      <c r="W15" s="17">
        <v>0</v>
      </c>
      <c r="X15" s="17">
        <v>0.25</v>
      </c>
      <c r="Y15" s="17">
        <v>0.133333333333333</v>
      </c>
      <c r="Z15" s="17">
        <v>0.25</v>
      </c>
      <c r="AA15" s="17">
        <v>0.157894736842105</v>
      </c>
      <c r="AB15" s="17"/>
      <c r="AC15" s="17">
        <v>0.25675751572976402</v>
      </c>
      <c r="AD15" s="17">
        <v>0.18060530387328899</v>
      </c>
      <c r="AE15" s="17">
        <v>0.20145721460305199</v>
      </c>
      <c r="AF15" s="17"/>
      <c r="AG15" s="17">
        <v>0.26940931924873002</v>
      </c>
      <c r="AH15" s="17">
        <v>0.20417312481411701</v>
      </c>
      <c r="AI15" s="17">
        <v>0.25767399201618701</v>
      </c>
      <c r="AJ15" s="17">
        <v>0</v>
      </c>
      <c r="AK15" s="17">
        <v>0</v>
      </c>
      <c r="AL15" s="17"/>
      <c r="AM15" s="17">
        <v>0.18152631240624301</v>
      </c>
      <c r="AN15" s="17">
        <v>0.31314360409632702</v>
      </c>
      <c r="AO15" s="17">
        <v>0.18958651761536699</v>
      </c>
      <c r="AP15" s="17">
        <v>0.215070083287141</v>
      </c>
      <c r="AQ15" s="17">
        <v>0</v>
      </c>
      <c r="AR15" s="17"/>
      <c r="AS15" s="17">
        <v>0.14141603177218601</v>
      </c>
      <c r="AT15" s="17">
        <v>0.22751199610676201</v>
      </c>
      <c r="AU15" s="17">
        <v>7.4161650605721302E-2</v>
      </c>
      <c r="AV15" s="17">
        <v>0.37488908979537899</v>
      </c>
      <c r="AW15" s="17"/>
      <c r="AX15" s="17">
        <v>0.224236627225888</v>
      </c>
      <c r="AY15" s="17"/>
      <c r="AZ15" s="17">
        <v>0.23182558661420999</v>
      </c>
      <c r="BA15" s="17">
        <v>0.28512854640255703</v>
      </c>
      <c r="BB15" s="17">
        <v>4.1915227857845697E-2</v>
      </c>
      <c r="BC15" s="17"/>
      <c r="BD15" s="17">
        <v>0.17653111850783301</v>
      </c>
      <c r="BE15" s="17">
        <v>0.272631900618861</v>
      </c>
    </row>
    <row r="16" spans="2:57" ht="29" x14ac:dyDescent="0.35">
      <c r="B16" s="18" t="s">
        <v>594</v>
      </c>
      <c r="C16" s="17">
        <v>0.17192090923834</v>
      </c>
      <c r="D16" s="17">
        <v>0.15122482947995999</v>
      </c>
      <c r="E16" s="17">
        <v>0.187625110727105</v>
      </c>
      <c r="F16" s="17"/>
      <c r="G16" s="17">
        <v>0.20383494464478699</v>
      </c>
      <c r="H16" s="17">
        <v>0.156980877580772</v>
      </c>
      <c r="I16" s="17">
        <v>0.26891576412208201</v>
      </c>
      <c r="J16" s="17">
        <v>6.02131835696239E-2</v>
      </c>
      <c r="K16" s="17">
        <v>0.15994721201800999</v>
      </c>
      <c r="L16" s="17">
        <v>0.106398403784959</v>
      </c>
      <c r="M16" s="17"/>
      <c r="N16" s="17">
        <v>0.17489416810910499</v>
      </c>
      <c r="O16" s="17">
        <v>0.184406230900864</v>
      </c>
      <c r="P16" s="17">
        <v>4.3676272106837402E-2</v>
      </c>
      <c r="Q16" s="17">
        <v>0.31906651124532698</v>
      </c>
      <c r="R16" s="17"/>
      <c r="S16" s="17">
        <v>0.2</v>
      </c>
      <c r="T16" s="17">
        <v>0.17857142857142899</v>
      </c>
      <c r="U16" s="17">
        <v>0.14285714285714299</v>
      </c>
      <c r="V16" s="17">
        <v>0</v>
      </c>
      <c r="W16" s="17">
        <v>0.15384615384615399</v>
      </c>
      <c r="X16" s="17">
        <v>0.25</v>
      </c>
      <c r="Y16" s="17">
        <v>0.2</v>
      </c>
      <c r="Z16" s="17">
        <v>0.25</v>
      </c>
      <c r="AA16" s="17">
        <v>0.105263157894737</v>
      </c>
      <c r="AB16" s="17"/>
      <c r="AC16" s="17">
        <v>0.216974271118173</v>
      </c>
      <c r="AD16" s="17">
        <v>0.168257036600133</v>
      </c>
      <c r="AE16" s="17">
        <v>7.1415877921576207E-2</v>
      </c>
      <c r="AF16" s="17"/>
      <c r="AG16" s="17">
        <v>0.20975190788640199</v>
      </c>
      <c r="AH16" s="17">
        <v>0.18136341661500899</v>
      </c>
      <c r="AI16" s="17">
        <v>0</v>
      </c>
      <c r="AJ16" s="17">
        <v>0</v>
      </c>
      <c r="AK16" s="17">
        <v>6.8922151258846404E-2</v>
      </c>
      <c r="AL16" s="17"/>
      <c r="AM16" s="17">
        <v>0.270719411828375</v>
      </c>
      <c r="AN16" s="17">
        <v>0.12556229485083401</v>
      </c>
      <c r="AO16" s="17">
        <v>0.118444897718888</v>
      </c>
      <c r="AP16" s="17">
        <v>0.19137732183949699</v>
      </c>
      <c r="AQ16" s="17">
        <v>0.25992168330233001</v>
      </c>
      <c r="AR16" s="17"/>
      <c r="AS16" s="17">
        <v>0.111702339856428</v>
      </c>
      <c r="AT16" s="17">
        <v>0.28430559775632203</v>
      </c>
      <c r="AU16" s="17">
        <v>8.0254070806233396E-2</v>
      </c>
      <c r="AV16" s="17">
        <v>9.735043708419E-2</v>
      </c>
      <c r="AW16" s="17"/>
      <c r="AX16" s="17">
        <v>0.18104987089008701</v>
      </c>
      <c r="AY16" s="17"/>
      <c r="AZ16" s="17">
        <v>0.14553716722308099</v>
      </c>
      <c r="BA16" s="17">
        <v>0.19503308719092699</v>
      </c>
      <c r="BB16" s="17">
        <v>0.188583600188205</v>
      </c>
      <c r="BC16" s="17"/>
      <c r="BD16" s="17">
        <v>0.171061998644258</v>
      </c>
      <c r="BE16" s="17">
        <v>0.195426739625676</v>
      </c>
    </row>
    <row r="17" spans="2:57" ht="43.5" x14ac:dyDescent="0.35">
      <c r="B17" s="18" t="s">
        <v>592</v>
      </c>
      <c r="C17" s="17">
        <v>8.8006049769495706E-2</v>
      </c>
      <c r="D17" s="17">
        <v>0.15370255886459799</v>
      </c>
      <c r="E17" s="17">
        <v>4.5480677554068802E-2</v>
      </c>
      <c r="F17" s="17"/>
      <c r="G17" s="17">
        <v>0.153756595923081</v>
      </c>
      <c r="H17" s="17">
        <v>0.10364263307223</v>
      </c>
      <c r="I17" s="17">
        <v>2.4652116724421899E-2</v>
      </c>
      <c r="J17" s="17">
        <v>7.1718202573105697E-2</v>
      </c>
      <c r="K17" s="17">
        <v>0.11677734566598399</v>
      </c>
      <c r="L17" s="17">
        <v>8.9360519856603801E-2</v>
      </c>
      <c r="M17" s="17"/>
      <c r="N17" s="17">
        <v>8.3310317757249897E-2</v>
      </c>
      <c r="O17" s="17">
        <v>6.3885762962869894E-2</v>
      </c>
      <c r="P17" s="17">
        <v>0.12822416533994499</v>
      </c>
      <c r="Q17" s="17">
        <v>0.12795085641902801</v>
      </c>
      <c r="R17" s="17"/>
      <c r="S17" s="17">
        <v>5.7142857142857099E-2</v>
      </c>
      <c r="T17" s="17">
        <v>3.5714285714285698E-2</v>
      </c>
      <c r="U17" s="17">
        <v>0</v>
      </c>
      <c r="V17" s="17">
        <v>0.14285714285714299</v>
      </c>
      <c r="W17" s="17">
        <v>0</v>
      </c>
      <c r="X17" s="17">
        <v>0.1875</v>
      </c>
      <c r="Y17" s="17">
        <v>0.133333333333333</v>
      </c>
      <c r="Z17" s="17">
        <v>0.41666666666666702</v>
      </c>
      <c r="AA17" s="17">
        <v>5.2631578947368397E-2</v>
      </c>
      <c r="AB17" s="17"/>
      <c r="AC17" s="17">
        <v>8.4305573045840604E-2</v>
      </c>
      <c r="AD17" s="17">
        <v>0.105933084189716</v>
      </c>
      <c r="AE17" s="17">
        <v>6.8147575816109696E-2</v>
      </c>
      <c r="AF17" s="17"/>
      <c r="AG17" s="17">
        <v>0.10021624945975301</v>
      </c>
      <c r="AH17" s="17">
        <v>9.4940077831223602E-2</v>
      </c>
      <c r="AI17" s="17">
        <v>0.20935522520665401</v>
      </c>
      <c r="AJ17" s="17">
        <v>0</v>
      </c>
      <c r="AK17" s="17">
        <v>0</v>
      </c>
      <c r="AL17" s="17"/>
      <c r="AM17" s="17">
        <v>0.130906998186469</v>
      </c>
      <c r="AN17" s="17">
        <v>4.4173862646817198E-2</v>
      </c>
      <c r="AO17" s="17">
        <v>6.6932682975923197E-2</v>
      </c>
      <c r="AP17" s="17">
        <v>8.8604951107083801E-2</v>
      </c>
      <c r="AQ17" s="17">
        <v>0.23316951005016001</v>
      </c>
      <c r="AR17" s="17"/>
      <c r="AS17" s="17">
        <v>6.4488797131398101E-2</v>
      </c>
      <c r="AT17" s="17">
        <v>0.10085201727559</v>
      </c>
      <c r="AU17" s="17">
        <v>4.5923491673817103E-2</v>
      </c>
      <c r="AV17" s="17">
        <v>0.138857109087623</v>
      </c>
      <c r="AW17" s="17"/>
      <c r="AX17" s="17">
        <v>9.4578572789092499E-2</v>
      </c>
      <c r="AY17" s="17"/>
      <c r="AZ17" s="17">
        <v>0.110132364297104</v>
      </c>
      <c r="BA17" s="17">
        <v>7.5268167507305306E-2</v>
      </c>
      <c r="BB17" s="17">
        <v>6.1048795215128897E-2</v>
      </c>
      <c r="BC17" s="17"/>
      <c r="BD17" s="17">
        <v>8.6308597284876207E-2</v>
      </c>
      <c r="BE17" s="17">
        <v>8.9525478073995995E-2</v>
      </c>
    </row>
    <row r="18" spans="2:57" x14ac:dyDescent="0.35">
      <c r="B18" s="18" t="s">
        <v>81</v>
      </c>
      <c r="C18" s="17">
        <v>5.9557801087332399E-2</v>
      </c>
      <c r="D18" s="17">
        <v>4.8843302792518799E-2</v>
      </c>
      <c r="E18" s="17">
        <v>6.7347606303380297E-2</v>
      </c>
      <c r="F18" s="17"/>
      <c r="G18" s="17">
        <v>4.5807491513422498E-2</v>
      </c>
      <c r="H18" s="17">
        <v>0</v>
      </c>
      <c r="I18" s="17">
        <v>2.71805389525678E-2</v>
      </c>
      <c r="J18" s="17">
        <v>0.126054925891081</v>
      </c>
      <c r="K18" s="17">
        <v>5.51733443718012E-2</v>
      </c>
      <c r="L18" s="17">
        <v>0.33714754466608998</v>
      </c>
      <c r="M18" s="17"/>
      <c r="N18" s="17">
        <v>6.4184791806665004E-2</v>
      </c>
      <c r="O18" s="17">
        <v>4.7164217608645503E-2</v>
      </c>
      <c r="P18" s="17">
        <v>5.7115886902524102E-2</v>
      </c>
      <c r="Q18" s="17">
        <v>7.4996627534945806E-2</v>
      </c>
      <c r="R18" s="17"/>
      <c r="S18" s="17">
        <v>0</v>
      </c>
      <c r="T18" s="17">
        <v>7.1428571428571397E-2</v>
      </c>
      <c r="U18" s="17">
        <v>0</v>
      </c>
      <c r="V18" s="17">
        <v>0.14285714285714299</v>
      </c>
      <c r="W18" s="17">
        <v>0.15384615384615399</v>
      </c>
      <c r="X18" s="17">
        <v>6.25E-2</v>
      </c>
      <c r="Y18" s="17">
        <v>6.6666666666666693E-2</v>
      </c>
      <c r="Z18" s="17">
        <v>0</v>
      </c>
      <c r="AA18" s="17">
        <v>0.105263157894737</v>
      </c>
      <c r="AB18" s="17"/>
      <c r="AC18" s="17">
        <v>6.7030963963834303E-2</v>
      </c>
      <c r="AD18" s="17">
        <v>7.3809671715559397E-2</v>
      </c>
      <c r="AE18" s="17">
        <v>0</v>
      </c>
      <c r="AF18" s="17"/>
      <c r="AG18" s="17">
        <v>6.6902885236775497E-2</v>
      </c>
      <c r="AH18" s="17">
        <v>2.9196042956247299E-2</v>
      </c>
      <c r="AI18" s="17">
        <v>0.15109173102561901</v>
      </c>
      <c r="AJ18" s="17">
        <v>0</v>
      </c>
      <c r="AK18" s="17">
        <v>0</v>
      </c>
      <c r="AL18" s="17"/>
      <c r="AM18" s="17">
        <v>0</v>
      </c>
      <c r="AN18" s="17">
        <v>9.0133109572710493E-2</v>
      </c>
      <c r="AO18" s="17">
        <v>6.22607173038629E-2</v>
      </c>
      <c r="AP18" s="17">
        <v>5.0346156831460001E-2</v>
      </c>
      <c r="AQ18" s="17">
        <v>0</v>
      </c>
      <c r="AR18" s="17"/>
      <c r="AS18" s="17">
        <v>7.3267185676529206E-2</v>
      </c>
      <c r="AT18" s="17">
        <v>1.69117892438964E-2</v>
      </c>
      <c r="AU18" s="17">
        <v>0.109771485107202</v>
      </c>
      <c r="AV18" s="17">
        <v>7.5353409358597398E-2</v>
      </c>
      <c r="AW18" s="17"/>
      <c r="AX18" s="17">
        <v>5.5971664118930002E-2</v>
      </c>
      <c r="AY18" s="17"/>
      <c r="AZ18" s="17">
        <v>2.0910581812061201E-2</v>
      </c>
      <c r="BA18" s="17">
        <v>0</v>
      </c>
      <c r="BB18" s="17">
        <v>0.17713942769808799</v>
      </c>
      <c r="BC18" s="17"/>
      <c r="BD18" s="17">
        <v>4.6245170667281302E-2</v>
      </c>
      <c r="BE18" s="17">
        <v>4.4373075977406203E-2</v>
      </c>
    </row>
    <row r="19" spans="2:57" ht="29" x14ac:dyDescent="0.35">
      <c r="B19" s="18" t="s">
        <v>595</v>
      </c>
      <c r="C19" s="19">
        <v>4.93556703593915E-2</v>
      </c>
      <c r="D19" s="19">
        <v>1.6201511535622201E-2</v>
      </c>
      <c r="E19" s="19">
        <v>7.1900202979055403E-2</v>
      </c>
      <c r="F19" s="19"/>
      <c r="G19" s="19">
        <v>0</v>
      </c>
      <c r="H19" s="19">
        <v>6.5196949577935301E-2</v>
      </c>
      <c r="I19" s="19">
        <v>7.9865269123198301E-2</v>
      </c>
      <c r="J19" s="19">
        <v>3.8657700145914797E-2</v>
      </c>
      <c r="K19" s="19">
        <v>5.3030018963874E-2</v>
      </c>
      <c r="L19" s="19">
        <v>0</v>
      </c>
      <c r="M19" s="19"/>
      <c r="N19" s="19">
        <v>4.8339091465531503E-2</v>
      </c>
      <c r="O19" s="19">
        <v>4.6229974320550898E-2</v>
      </c>
      <c r="P19" s="19">
        <v>4.2719553765449503E-2</v>
      </c>
      <c r="Q19" s="19">
        <v>7.5824339624412998E-2</v>
      </c>
      <c r="R19" s="19"/>
      <c r="S19" s="19">
        <v>5.7142857142857099E-2</v>
      </c>
      <c r="T19" s="19">
        <v>0</v>
      </c>
      <c r="U19" s="19">
        <v>0</v>
      </c>
      <c r="V19" s="19">
        <v>0</v>
      </c>
      <c r="W19" s="19">
        <v>7.69230769230769E-2</v>
      </c>
      <c r="X19" s="19">
        <v>6.25E-2</v>
      </c>
      <c r="Y19" s="19">
        <v>0.133333333333333</v>
      </c>
      <c r="Z19" s="19">
        <v>0</v>
      </c>
      <c r="AA19" s="19">
        <v>0.105263157894737</v>
      </c>
      <c r="AB19" s="19"/>
      <c r="AC19" s="19">
        <v>2.0693493250298199E-2</v>
      </c>
      <c r="AD19" s="19">
        <v>6.8859920478870407E-2</v>
      </c>
      <c r="AE19" s="19">
        <v>6.6654819393471093E-2</v>
      </c>
      <c r="AF19" s="19"/>
      <c r="AG19" s="19">
        <v>6.3059564641545607E-2</v>
      </c>
      <c r="AH19" s="19">
        <v>5.7432822496071997E-2</v>
      </c>
      <c r="AI19" s="19">
        <v>0</v>
      </c>
      <c r="AJ19" s="19">
        <v>0</v>
      </c>
      <c r="AK19" s="19">
        <v>6.4327341174923294E-2</v>
      </c>
      <c r="AL19" s="19"/>
      <c r="AM19" s="19">
        <v>0</v>
      </c>
      <c r="AN19" s="19">
        <v>9.0133109572710493E-2</v>
      </c>
      <c r="AO19" s="19">
        <v>5.5519206315831397E-2</v>
      </c>
      <c r="AP19" s="19">
        <v>5.2245576525574898E-2</v>
      </c>
      <c r="AQ19" s="19">
        <v>0</v>
      </c>
      <c r="AR19" s="19"/>
      <c r="AS19" s="19">
        <v>0</v>
      </c>
      <c r="AT19" s="19">
        <v>7.4047221302472793E-2</v>
      </c>
      <c r="AU19" s="19">
        <v>7.8249510141314302E-2</v>
      </c>
      <c r="AV19" s="19">
        <v>0</v>
      </c>
      <c r="AW19" s="19"/>
      <c r="AX19" s="19">
        <v>5.9833228995863498E-2</v>
      </c>
      <c r="AY19" s="19"/>
      <c r="AZ19" s="19">
        <v>7.4699565712693497E-2</v>
      </c>
      <c r="BA19" s="19">
        <v>6.4521972873485198E-2</v>
      </c>
      <c r="BB19" s="19">
        <v>0</v>
      </c>
      <c r="BC19" s="19"/>
      <c r="BD19" s="19">
        <v>4.5800724749926802E-2</v>
      </c>
      <c r="BE19" s="19">
        <v>5.3094560743570697E-2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E24"/>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t="s">
        <v>599</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t="s">
        <v>599</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591</v>
      </c>
      <c r="C9" s="17">
        <v>0.48746880621719801</v>
      </c>
      <c r="D9" s="17">
        <v>0.46149382303805297</v>
      </c>
      <c r="E9" s="17">
        <v>0.49976494820332401</v>
      </c>
      <c r="F9" s="17"/>
      <c r="G9" s="17">
        <v>0.29879901866618702</v>
      </c>
      <c r="H9" s="17">
        <v>0.30522153265594099</v>
      </c>
      <c r="I9" s="17">
        <v>0.449453308530192</v>
      </c>
      <c r="J9" s="17">
        <v>0.73222662011157802</v>
      </c>
      <c r="K9" s="17">
        <v>0.61549192584815304</v>
      </c>
      <c r="L9" s="17">
        <v>0.79474184352233102</v>
      </c>
      <c r="M9" s="17"/>
      <c r="N9" s="17">
        <v>0.56287431741809202</v>
      </c>
      <c r="O9" s="17">
        <v>0.242471804043421</v>
      </c>
      <c r="P9" s="17">
        <v>0.46434756332642202</v>
      </c>
      <c r="Q9" s="17">
        <v>0.64994838208094496</v>
      </c>
      <c r="R9" s="17"/>
      <c r="S9" s="17">
        <v>0.375</v>
      </c>
      <c r="T9" s="17">
        <v>0.45454545454545497</v>
      </c>
      <c r="U9" s="17">
        <v>0.44444444444444398</v>
      </c>
      <c r="V9" s="17">
        <v>0.5</v>
      </c>
      <c r="W9" s="17">
        <v>0.53846153846153799</v>
      </c>
      <c r="X9" s="17">
        <v>0.52941176470588203</v>
      </c>
      <c r="Y9" s="17">
        <v>0.54545454545454497</v>
      </c>
      <c r="Z9" s="17">
        <v>0.4</v>
      </c>
      <c r="AA9" s="17">
        <v>0.59090909090909105</v>
      </c>
      <c r="AB9" s="17"/>
      <c r="AC9" s="17">
        <v>0.54422227995708905</v>
      </c>
      <c r="AD9" s="17">
        <v>0.45936537372975</v>
      </c>
      <c r="AE9" s="17">
        <v>0.510839492012227</v>
      </c>
      <c r="AF9" s="17"/>
      <c r="AG9" s="17">
        <v>0.46164928281816803</v>
      </c>
      <c r="AH9" s="17">
        <v>0.51077298560254603</v>
      </c>
      <c r="AI9" s="17">
        <v>0.29414099052717502</v>
      </c>
      <c r="AJ9" s="17" t="s">
        <v>600</v>
      </c>
      <c r="AK9" s="17">
        <v>0.64165920868070703</v>
      </c>
      <c r="AL9" s="17"/>
      <c r="AM9" s="17">
        <v>0.61511726993276505</v>
      </c>
      <c r="AN9" s="17">
        <v>0.39814662761844599</v>
      </c>
      <c r="AO9" s="17">
        <v>0.56469996159794</v>
      </c>
      <c r="AP9" s="17">
        <v>0.54176075799029599</v>
      </c>
      <c r="AQ9" s="17">
        <v>0.28186553727677999</v>
      </c>
      <c r="AR9" s="17"/>
      <c r="AS9" s="17">
        <v>0.51298482050130101</v>
      </c>
      <c r="AT9" s="17">
        <v>0.47908689684377198</v>
      </c>
      <c r="AU9" s="17">
        <v>0.58517575625135998</v>
      </c>
      <c r="AV9" s="17">
        <v>0.323329443119027</v>
      </c>
      <c r="AW9" s="17"/>
      <c r="AX9" s="17">
        <v>0.47834855834880602</v>
      </c>
      <c r="AY9" s="17"/>
      <c r="AZ9" s="17">
        <v>0.388166236762993</v>
      </c>
      <c r="BA9" s="17">
        <v>0.440910154581723</v>
      </c>
      <c r="BB9" s="17">
        <v>0.60234988476312601</v>
      </c>
      <c r="BC9" s="17"/>
      <c r="BD9" s="17">
        <v>0.43998136525145598</v>
      </c>
      <c r="BE9" s="17">
        <v>0.48408674963800802</v>
      </c>
    </row>
    <row r="10" spans="2:57" ht="43.5" x14ac:dyDescent="0.35">
      <c r="B10" s="18" t="s">
        <v>587</v>
      </c>
      <c r="C10" s="17">
        <v>0.31572147332172901</v>
      </c>
      <c r="D10" s="17">
        <v>0.254624644074531</v>
      </c>
      <c r="E10" s="17">
        <v>0.34464373602905701</v>
      </c>
      <c r="F10" s="17"/>
      <c r="G10" s="17">
        <v>0.29043390231834698</v>
      </c>
      <c r="H10" s="17">
        <v>0.24190980456660899</v>
      </c>
      <c r="I10" s="17">
        <v>0.34800541557218101</v>
      </c>
      <c r="J10" s="17">
        <v>0.38455249760895299</v>
      </c>
      <c r="K10" s="17">
        <v>0.277009144349596</v>
      </c>
      <c r="L10" s="17">
        <v>0.39056065885334201</v>
      </c>
      <c r="M10" s="17"/>
      <c r="N10" s="17">
        <v>0.38613480716870102</v>
      </c>
      <c r="O10" s="17">
        <v>0.33495247218228702</v>
      </c>
      <c r="P10" s="17">
        <v>0.10668222692271601</v>
      </c>
      <c r="Q10" s="17">
        <v>0.20221751675603</v>
      </c>
      <c r="R10" s="17"/>
      <c r="S10" s="17">
        <v>0.29166666666666702</v>
      </c>
      <c r="T10" s="17">
        <v>0.36363636363636398</v>
      </c>
      <c r="U10" s="17">
        <v>0.44444444444444398</v>
      </c>
      <c r="V10" s="17">
        <v>0.2</v>
      </c>
      <c r="W10" s="17">
        <v>0.38461538461538503</v>
      </c>
      <c r="X10" s="17">
        <v>0.23529411764705899</v>
      </c>
      <c r="Y10" s="17">
        <v>0.18181818181818199</v>
      </c>
      <c r="Z10" s="17">
        <v>0.6</v>
      </c>
      <c r="AA10" s="17">
        <v>0.27272727272727298</v>
      </c>
      <c r="AB10" s="17"/>
      <c r="AC10" s="17">
        <v>0.388515876659561</v>
      </c>
      <c r="AD10" s="17">
        <v>0.27002610244810499</v>
      </c>
      <c r="AE10" s="17">
        <v>0.24920219554383999</v>
      </c>
      <c r="AF10" s="17"/>
      <c r="AG10" s="17">
        <v>0.35138199951785498</v>
      </c>
      <c r="AH10" s="17">
        <v>0.33483888494426101</v>
      </c>
      <c r="AI10" s="17">
        <v>0.43006978160412601</v>
      </c>
      <c r="AJ10" s="17" t="s">
        <v>600</v>
      </c>
      <c r="AK10" s="17">
        <v>0.23514997351389599</v>
      </c>
      <c r="AL10" s="17"/>
      <c r="AM10" s="17">
        <v>0.192441365033617</v>
      </c>
      <c r="AN10" s="17">
        <v>0.21680761370788801</v>
      </c>
      <c r="AO10" s="17">
        <v>0.30619047298165802</v>
      </c>
      <c r="AP10" s="17">
        <v>0.33351359310099199</v>
      </c>
      <c r="AQ10" s="17">
        <v>0.583256935197348</v>
      </c>
      <c r="AR10" s="17"/>
      <c r="AS10" s="17">
        <v>0.30700466947171601</v>
      </c>
      <c r="AT10" s="17">
        <v>0.27226716201453499</v>
      </c>
      <c r="AU10" s="17">
        <v>0.38720609512085902</v>
      </c>
      <c r="AV10" s="17">
        <v>0.34210267938932098</v>
      </c>
      <c r="AW10" s="17"/>
      <c r="AX10" s="17">
        <v>0.37657636682191897</v>
      </c>
      <c r="AY10" s="17"/>
      <c r="AZ10" s="17">
        <v>0.32820830286722702</v>
      </c>
      <c r="BA10" s="17">
        <v>0.30418561526038701</v>
      </c>
      <c r="BB10" s="17">
        <v>0.332069527433144</v>
      </c>
      <c r="BC10" s="17"/>
      <c r="BD10" s="17">
        <v>0.37097635871405898</v>
      </c>
      <c r="BE10" s="17">
        <v>0.29240637005151399</v>
      </c>
    </row>
    <row r="11" spans="2:57" ht="58" x14ac:dyDescent="0.35">
      <c r="B11" s="18" t="s">
        <v>588</v>
      </c>
      <c r="C11" s="17">
        <v>0.26862667652595601</v>
      </c>
      <c r="D11" s="17">
        <v>0.209617020150803</v>
      </c>
      <c r="E11" s="17">
        <v>0.29656090494632098</v>
      </c>
      <c r="F11" s="17"/>
      <c r="G11" s="17">
        <v>0.21083515105842801</v>
      </c>
      <c r="H11" s="17">
        <v>0.37252422299493299</v>
      </c>
      <c r="I11" s="17">
        <v>0.17845223254040399</v>
      </c>
      <c r="J11" s="17">
        <v>0.257519189526351</v>
      </c>
      <c r="K11" s="17">
        <v>0.42033651247231302</v>
      </c>
      <c r="L11" s="17">
        <v>0</v>
      </c>
      <c r="M11" s="17"/>
      <c r="N11" s="17">
        <v>0.24312283600988999</v>
      </c>
      <c r="O11" s="17">
        <v>0.38344560529550398</v>
      </c>
      <c r="P11" s="17">
        <v>0.196818830688437</v>
      </c>
      <c r="Q11" s="17">
        <v>0.254295502615423</v>
      </c>
      <c r="R11" s="17"/>
      <c r="S11" s="17">
        <v>0.33333333333333298</v>
      </c>
      <c r="T11" s="17">
        <v>0.13636363636363599</v>
      </c>
      <c r="U11" s="17">
        <v>0.33333333333333298</v>
      </c>
      <c r="V11" s="17">
        <v>0.1</v>
      </c>
      <c r="W11" s="17">
        <v>0.53846153846153799</v>
      </c>
      <c r="X11" s="17">
        <v>0.35294117647058798</v>
      </c>
      <c r="Y11" s="17">
        <v>0.18181818181818199</v>
      </c>
      <c r="Z11" s="17">
        <v>0.4</v>
      </c>
      <c r="AA11" s="17">
        <v>0.18181818181818199</v>
      </c>
      <c r="AB11" s="17"/>
      <c r="AC11" s="17">
        <v>0.348297211609982</v>
      </c>
      <c r="AD11" s="17">
        <v>0.270815230632244</v>
      </c>
      <c r="AE11" s="17">
        <v>0.116998982088134</v>
      </c>
      <c r="AF11" s="17"/>
      <c r="AG11" s="17">
        <v>0.27395419712481001</v>
      </c>
      <c r="AH11" s="17">
        <v>0.27612623225981697</v>
      </c>
      <c r="AI11" s="17">
        <v>0</v>
      </c>
      <c r="AJ11" s="17" t="s">
        <v>600</v>
      </c>
      <c r="AK11" s="17">
        <v>0.17457774416107699</v>
      </c>
      <c r="AL11" s="17"/>
      <c r="AM11" s="17">
        <v>0.20618717682173299</v>
      </c>
      <c r="AN11" s="17">
        <v>0.151136775097892</v>
      </c>
      <c r="AO11" s="17">
        <v>0.29456458645032502</v>
      </c>
      <c r="AP11" s="17">
        <v>0.41233831061640802</v>
      </c>
      <c r="AQ11" s="17">
        <v>0.13255702807744199</v>
      </c>
      <c r="AR11" s="17"/>
      <c r="AS11" s="17">
        <v>0.196170561954084</v>
      </c>
      <c r="AT11" s="17">
        <v>0.29804895589374902</v>
      </c>
      <c r="AU11" s="17">
        <v>0.240189183390108</v>
      </c>
      <c r="AV11" s="17">
        <v>0.37202730100440401</v>
      </c>
      <c r="AW11" s="17"/>
      <c r="AX11" s="17">
        <v>0.24718385898375</v>
      </c>
      <c r="AY11" s="17"/>
      <c r="AZ11" s="17">
        <v>0.254890718265322</v>
      </c>
      <c r="BA11" s="17">
        <v>0.26105977380082801</v>
      </c>
      <c r="BB11" s="17">
        <v>0.29866006398232697</v>
      </c>
      <c r="BC11" s="17"/>
      <c r="BD11" s="17">
        <v>0.26522063278576702</v>
      </c>
      <c r="BE11" s="17">
        <v>0.30275257084025597</v>
      </c>
    </row>
    <row r="12" spans="2:57" ht="58" x14ac:dyDescent="0.35">
      <c r="B12" s="18" t="s">
        <v>589</v>
      </c>
      <c r="C12" s="17">
        <v>0.24836612149026399</v>
      </c>
      <c r="D12" s="17">
        <v>0.216228403469158</v>
      </c>
      <c r="E12" s="17">
        <v>0.26357960367703598</v>
      </c>
      <c r="F12" s="17"/>
      <c r="G12" s="17">
        <v>0.21083515105842801</v>
      </c>
      <c r="H12" s="17">
        <v>0.31806852023895199</v>
      </c>
      <c r="I12" s="17">
        <v>0.184317470212501</v>
      </c>
      <c r="J12" s="17">
        <v>0.22560556112143099</v>
      </c>
      <c r="K12" s="17">
        <v>0.33355934099102102</v>
      </c>
      <c r="L12" s="17">
        <v>0.231232182451695</v>
      </c>
      <c r="M12" s="17"/>
      <c r="N12" s="17">
        <v>0.22544362946684399</v>
      </c>
      <c r="O12" s="17">
        <v>0.29537572889973801</v>
      </c>
      <c r="P12" s="17">
        <v>0.15187400360525599</v>
      </c>
      <c r="Q12" s="17">
        <v>0.39591435628210497</v>
      </c>
      <c r="R12" s="17"/>
      <c r="S12" s="17">
        <v>0.25</v>
      </c>
      <c r="T12" s="17">
        <v>0.13636363636363599</v>
      </c>
      <c r="U12" s="17">
        <v>0.44444444444444398</v>
      </c>
      <c r="V12" s="17">
        <v>0.3</v>
      </c>
      <c r="W12" s="17">
        <v>7.69230769230769E-2</v>
      </c>
      <c r="X12" s="17">
        <v>0.29411764705882398</v>
      </c>
      <c r="Y12" s="17">
        <v>0.27272727272727298</v>
      </c>
      <c r="Z12" s="17">
        <v>0</v>
      </c>
      <c r="AA12" s="17">
        <v>0.27272727272727298</v>
      </c>
      <c r="AB12" s="17"/>
      <c r="AC12" s="17">
        <v>0.27767066731539902</v>
      </c>
      <c r="AD12" s="17">
        <v>0.26879372495349202</v>
      </c>
      <c r="AE12" s="17">
        <v>0.119979156221966</v>
      </c>
      <c r="AF12" s="17"/>
      <c r="AG12" s="17">
        <v>0.15615429819374099</v>
      </c>
      <c r="AH12" s="17">
        <v>0.32249849647261702</v>
      </c>
      <c r="AI12" s="17">
        <v>9.5686300804405294E-2</v>
      </c>
      <c r="AJ12" s="17" t="s">
        <v>600</v>
      </c>
      <c r="AK12" s="17">
        <v>0.23617315306377501</v>
      </c>
      <c r="AL12" s="17"/>
      <c r="AM12" s="17">
        <v>0.40293832899826498</v>
      </c>
      <c r="AN12" s="17">
        <v>0.116853152661894</v>
      </c>
      <c r="AO12" s="17">
        <v>0.28746639793807599</v>
      </c>
      <c r="AP12" s="17">
        <v>0.26693006050128498</v>
      </c>
      <c r="AQ12" s="17">
        <v>0.13255702807744199</v>
      </c>
      <c r="AR12" s="17"/>
      <c r="AS12" s="17">
        <v>0.23836123444381699</v>
      </c>
      <c r="AT12" s="17">
        <v>0.26569649699162401</v>
      </c>
      <c r="AU12" s="17">
        <v>0.239809552481135</v>
      </c>
      <c r="AV12" s="17">
        <v>0.23559110844790601</v>
      </c>
      <c r="AW12" s="17"/>
      <c r="AX12" s="17">
        <v>0.25667480507132601</v>
      </c>
      <c r="AY12" s="17"/>
      <c r="AZ12" s="17">
        <v>0.27630503460607098</v>
      </c>
      <c r="BA12" s="17">
        <v>0.23702527626862499</v>
      </c>
      <c r="BB12" s="17">
        <v>0.24318410989573899</v>
      </c>
      <c r="BC12" s="17"/>
      <c r="BD12" s="17">
        <v>0.240709915267379</v>
      </c>
      <c r="BE12" s="17">
        <v>0.25562552787408699</v>
      </c>
    </row>
    <row r="13" spans="2:57" ht="43.5" x14ac:dyDescent="0.35">
      <c r="B13" s="18" t="s">
        <v>593</v>
      </c>
      <c r="C13" s="17">
        <v>0.177364200150532</v>
      </c>
      <c r="D13" s="17">
        <v>0.107628098293626</v>
      </c>
      <c r="E13" s="17">
        <v>0.21037615646548</v>
      </c>
      <c r="F13" s="17"/>
      <c r="G13" s="17">
        <v>0.438025136768944</v>
      </c>
      <c r="H13" s="17">
        <v>0.263868321258793</v>
      </c>
      <c r="I13" s="17">
        <v>9.5144335777235106E-2</v>
      </c>
      <c r="J13" s="17">
        <v>7.9684119256335006E-2</v>
      </c>
      <c r="K13" s="17">
        <v>0.20207004709996401</v>
      </c>
      <c r="L13" s="17">
        <v>0</v>
      </c>
      <c r="M13" s="17"/>
      <c r="N13" s="17">
        <v>0.175789721026616</v>
      </c>
      <c r="O13" s="17">
        <v>0.114937644632072</v>
      </c>
      <c r="P13" s="17">
        <v>0.30646445280345103</v>
      </c>
      <c r="Q13" s="17">
        <v>0.141618853666682</v>
      </c>
      <c r="R13" s="17"/>
      <c r="S13" s="17">
        <v>0.25</v>
      </c>
      <c r="T13" s="17">
        <v>0.13636363636363599</v>
      </c>
      <c r="U13" s="17">
        <v>0.11111111111111099</v>
      </c>
      <c r="V13" s="17">
        <v>0.3</v>
      </c>
      <c r="W13" s="17">
        <v>0.30769230769230799</v>
      </c>
      <c r="X13" s="17">
        <v>0</v>
      </c>
      <c r="Y13" s="17">
        <v>0.18181818181818199</v>
      </c>
      <c r="Z13" s="17">
        <v>0.2</v>
      </c>
      <c r="AA13" s="17">
        <v>0.18181818181818199</v>
      </c>
      <c r="AB13" s="17"/>
      <c r="AC13" s="17">
        <v>0.12613794469056999</v>
      </c>
      <c r="AD13" s="17">
        <v>0.20464538832912299</v>
      </c>
      <c r="AE13" s="17">
        <v>0.13051663139095501</v>
      </c>
      <c r="AF13" s="17"/>
      <c r="AG13" s="17">
        <v>0.21726987772180201</v>
      </c>
      <c r="AH13" s="17">
        <v>0.159728239904842</v>
      </c>
      <c r="AI13" s="17">
        <v>0.18063911456793699</v>
      </c>
      <c r="AJ13" s="17" t="s">
        <v>600</v>
      </c>
      <c r="AK13" s="17">
        <v>5.58656034233775E-2</v>
      </c>
      <c r="AL13" s="17"/>
      <c r="AM13" s="17">
        <v>0</v>
      </c>
      <c r="AN13" s="17">
        <v>0.31784559848173299</v>
      </c>
      <c r="AO13" s="17">
        <v>7.4274774475815694E-2</v>
      </c>
      <c r="AP13" s="17">
        <v>0.24392877791995601</v>
      </c>
      <c r="AQ13" s="17">
        <v>0.138914354934217</v>
      </c>
      <c r="AR13" s="17"/>
      <c r="AS13" s="17">
        <v>0.20781123380250499</v>
      </c>
      <c r="AT13" s="17">
        <v>0.191892114742435</v>
      </c>
      <c r="AU13" s="17">
        <v>9.9992069774121201E-2</v>
      </c>
      <c r="AV13" s="17">
        <v>0.19095317673280701</v>
      </c>
      <c r="AW13" s="17"/>
      <c r="AX13" s="17">
        <v>0.18135130101920299</v>
      </c>
      <c r="AY13" s="17"/>
      <c r="AZ13" s="17">
        <v>0.257564547639622</v>
      </c>
      <c r="BA13" s="17">
        <v>0.18592874565922099</v>
      </c>
      <c r="BB13" s="17">
        <v>0.112848635402787</v>
      </c>
      <c r="BC13" s="17"/>
      <c r="BD13" s="17">
        <v>0.103166271066223</v>
      </c>
      <c r="BE13" s="17">
        <v>0.25571507092766499</v>
      </c>
    </row>
    <row r="14" spans="2:57" ht="43.5" x14ac:dyDescent="0.35">
      <c r="B14" s="18" t="s">
        <v>592</v>
      </c>
      <c r="C14" s="17">
        <v>0.177013478794254</v>
      </c>
      <c r="D14" s="17">
        <v>0.18948160036400499</v>
      </c>
      <c r="E14" s="17">
        <v>0.171111269269629</v>
      </c>
      <c r="F14" s="17"/>
      <c r="G14" s="17">
        <v>0.289604309256285</v>
      </c>
      <c r="H14" s="17">
        <v>0.287863002278678</v>
      </c>
      <c r="I14" s="17">
        <v>6.4633480788593906E-2</v>
      </c>
      <c r="J14" s="17">
        <v>0.116779117720531</v>
      </c>
      <c r="K14" s="17">
        <v>0.22075030703512899</v>
      </c>
      <c r="L14" s="17">
        <v>0.231232182451695</v>
      </c>
      <c r="M14" s="17"/>
      <c r="N14" s="17">
        <v>0.13464393743522399</v>
      </c>
      <c r="O14" s="17">
        <v>0.249327130969446</v>
      </c>
      <c r="P14" s="17">
        <v>0.19700221942044999</v>
      </c>
      <c r="Q14" s="17">
        <v>0.21276124018732701</v>
      </c>
      <c r="R14" s="17"/>
      <c r="S14" s="17">
        <v>8.3333333333333301E-2</v>
      </c>
      <c r="T14" s="17">
        <v>0.18181818181818199</v>
      </c>
      <c r="U14" s="17">
        <v>0.11111111111111099</v>
      </c>
      <c r="V14" s="17">
        <v>0.2</v>
      </c>
      <c r="W14" s="17">
        <v>0.230769230769231</v>
      </c>
      <c r="X14" s="17">
        <v>0.17647058823529399</v>
      </c>
      <c r="Y14" s="17">
        <v>0.36363636363636398</v>
      </c>
      <c r="Z14" s="17">
        <v>0.2</v>
      </c>
      <c r="AA14" s="17">
        <v>0.18181818181818199</v>
      </c>
      <c r="AB14" s="17"/>
      <c r="AC14" s="17">
        <v>0.14739629733933801</v>
      </c>
      <c r="AD14" s="17">
        <v>0.17303613110983099</v>
      </c>
      <c r="AE14" s="17">
        <v>0.157985425540067</v>
      </c>
      <c r="AF14" s="17"/>
      <c r="AG14" s="17">
        <v>0.19516999582028999</v>
      </c>
      <c r="AH14" s="17">
        <v>0.219140160354484</v>
      </c>
      <c r="AI14" s="17">
        <v>9.5686300804405294E-2</v>
      </c>
      <c r="AJ14" s="17" t="s">
        <v>600</v>
      </c>
      <c r="AK14" s="17">
        <v>6.1595408902698198E-2</v>
      </c>
      <c r="AL14" s="17"/>
      <c r="AM14" s="17">
        <v>0.20618717682173299</v>
      </c>
      <c r="AN14" s="17">
        <v>0.188489090413684</v>
      </c>
      <c r="AO14" s="17">
        <v>0.132737715406297</v>
      </c>
      <c r="AP14" s="17">
        <v>0.19714721306091099</v>
      </c>
      <c r="AQ14" s="17">
        <v>0.138914354934217</v>
      </c>
      <c r="AR14" s="17"/>
      <c r="AS14" s="17">
        <v>0.111441182103288</v>
      </c>
      <c r="AT14" s="17">
        <v>0.222765986355449</v>
      </c>
      <c r="AU14" s="17">
        <v>0.10484882744886399</v>
      </c>
      <c r="AV14" s="17">
        <v>0.28722940151769</v>
      </c>
      <c r="AW14" s="17"/>
      <c r="AX14" s="17">
        <v>0.174469434688417</v>
      </c>
      <c r="AY14" s="17"/>
      <c r="AZ14" s="17">
        <v>0.154794728844904</v>
      </c>
      <c r="BA14" s="17">
        <v>0.17532047740076401</v>
      </c>
      <c r="BB14" s="17">
        <v>0.21840490411258801</v>
      </c>
      <c r="BC14" s="17"/>
      <c r="BD14" s="17">
        <v>0.120712091985004</v>
      </c>
      <c r="BE14" s="17">
        <v>0.24055675058686901</v>
      </c>
    </row>
    <row r="15" spans="2:57" ht="58" x14ac:dyDescent="0.35">
      <c r="B15" s="18" t="s">
        <v>590</v>
      </c>
      <c r="C15" s="17">
        <v>0.16803372015638399</v>
      </c>
      <c r="D15" s="17">
        <v>0.146431051808423</v>
      </c>
      <c r="E15" s="17">
        <v>0.178260078166078</v>
      </c>
      <c r="F15" s="17"/>
      <c r="G15" s="17">
        <v>0.27834554627115199</v>
      </c>
      <c r="H15" s="17">
        <v>0.17304378015129701</v>
      </c>
      <c r="I15" s="17">
        <v>0.13548002656966701</v>
      </c>
      <c r="J15" s="17">
        <v>0.11138924614881</v>
      </c>
      <c r="K15" s="17">
        <v>0.225035349257867</v>
      </c>
      <c r="L15" s="17">
        <v>0.185302502375673</v>
      </c>
      <c r="M15" s="17"/>
      <c r="N15" s="17">
        <v>0.167712756190116</v>
      </c>
      <c r="O15" s="17">
        <v>0.13088210977056999</v>
      </c>
      <c r="P15" s="17">
        <v>0.24176365777161901</v>
      </c>
      <c r="Q15" s="17">
        <v>0.14783410116302501</v>
      </c>
      <c r="R15" s="17"/>
      <c r="S15" s="17">
        <v>0.29166666666666702</v>
      </c>
      <c r="T15" s="17">
        <v>0.18181818181818199</v>
      </c>
      <c r="U15" s="17">
        <v>0.11111111111111099</v>
      </c>
      <c r="V15" s="17">
        <v>0.2</v>
      </c>
      <c r="W15" s="17">
        <v>0.15384615384615399</v>
      </c>
      <c r="X15" s="17">
        <v>5.8823529411764698E-2</v>
      </c>
      <c r="Y15" s="17">
        <v>0.18181818181818199</v>
      </c>
      <c r="Z15" s="17">
        <v>0.2</v>
      </c>
      <c r="AA15" s="17">
        <v>0.13636363636363599</v>
      </c>
      <c r="AB15" s="17"/>
      <c r="AC15" s="17">
        <v>0.177614378459271</v>
      </c>
      <c r="AD15" s="17">
        <v>0.17935969341484501</v>
      </c>
      <c r="AE15" s="17">
        <v>3.8006269318100701E-2</v>
      </c>
      <c r="AF15" s="17"/>
      <c r="AG15" s="17">
        <v>0.17060880558277999</v>
      </c>
      <c r="AH15" s="17">
        <v>0.280457102000642</v>
      </c>
      <c r="AI15" s="17">
        <v>0.12512990855759801</v>
      </c>
      <c r="AJ15" s="17" t="s">
        <v>600</v>
      </c>
      <c r="AK15" s="17">
        <v>0</v>
      </c>
      <c r="AL15" s="17"/>
      <c r="AM15" s="17">
        <v>0.192441365033617</v>
      </c>
      <c r="AN15" s="17">
        <v>0.25994469908065598</v>
      </c>
      <c r="AO15" s="17">
        <v>0.181194032629798</v>
      </c>
      <c r="AP15" s="17">
        <v>0.12908151149720501</v>
      </c>
      <c r="AQ15" s="17">
        <v>0</v>
      </c>
      <c r="AR15" s="17"/>
      <c r="AS15" s="17">
        <v>0.14732557397054399</v>
      </c>
      <c r="AT15" s="17">
        <v>0.16510087007090199</v>
      </c>
      <c r="AU15" s="17">
        <v>0.10639156223966501</v>
      </c>
      <c r="AV15" s="17">
        <v>0.30114307519922601</v>
      </c>
      <c r="AW15" s="17"/>
      <c r="AX15" s="17">
        <v>0.211433514165284</v>
      </c>
      <c r="AY15" s="17"/>
      <c r="AZ15" s="17">
        <v>0.12692472845896899</v>
      </c>
      <c r="BA15" s="17">
        <v>0.24913733648482</v>
      </c>
      <c r="BB15" s="17">
        <v>0.12060759548620199</v>
      </c>
      <c r="BC15" s="17"/>
      <c r="BD15" s="17">
        <v>0.16715039315980601</v>
      </c>
      <c r="BE15" s="17">
        <v>0.196952647566004</v>
      </c>
    </row>
    <row r="16" spans="2:57" ht="29" x14ac:dyDescent="0.35">
      <c r="B16" s="18" t="s">
        <v>586</v>
      </c>
      <c r="C16" s="17">
        <v>0.134689036517184</v>
      </c>
      <c r="D16" s="17">
        <v>6.0125553501124501E-2</v>
      </c>
      <c r="E16" s="17">
        <v>0.16998619793677999</v>
      </c>
      <c r="F16" s="17"/>
      <c r="G16" s="17">
        <v>7.2132413701357298E-2</v>
      </c>
      <c r="H16" s="17">
        <v>0.161023581501471</v>
      </c>
      <c r="I16" s="17">
        <v>0.17378666239238699</v>
      </c>
      <c r="J16" s="17">
        <v>7.6767247582227305E-2</v>
      </c>
      <c r="K16" s="17">
        <v>0.105107141444281</v>
      </c>
      <c r="L16" s="17">
        <v>0.20525815647766901</v>
      </c>
      <c r="M16" s="17"/>
      <c r="N16" s="17">
        <v>0.121231641332793</v>
      </c>
      <c r="O16" s="17">
        <v>0.189170308641853</v>
      </c>
      <c r="P16" s="17">
        <v>0.15559700326140199</v>
      </c>
      <c r="Q16" s="17">
        <v>6.05986630893482E-2</v>
      </c>
      <c r="R16" s="17"/>
      <c r="S16" s="17">
        <v>0.16666666666666699</v>
      </c>
      <c r="T16" s="17">
        <v>4.5454545454545497E-2</v>
      </c>
      <c r="U16" s="17">
        <v>0.11111111111111099</v>
      </c>
      <c r="V16" s="17">
        <v>0.3</v>
      </c>
      <c r="W16" s="17">
        <v>0.30769230769230799</v>
      </c>
      <c r="X16" s="17">
        <v>0.11764705882352899</v>
      </c>
      <c r="Y16" s="17">
        <v>0</v>
      </c>
      <c r="Z16" s="17">
        <v>0.2</v>
      </c>
      <c r="AA16" s="17">
        <v>9.0909090909090898E-2</v>
      </c>
      <c r="AB16" s="17"/>
      <c r="AC16" s="17">
        <v>0.17205217028595801</v>
      </c>
      <c r="AD16" s="17">
        <v>0.114618119391284</v>
      </c>
      <c r="AE16" s="17">
        <v>8.77074382880524E-2</v>
      </c>
      <c r="AF16" s="17"/>
      <c r="AG16" s="17">
        <v>0.238075195378258</v>
      </c>
      <c r="AH16" s="17">
        <v>9.8103483790796794E-2</v>
      </c>
      <c r="AI16" s="17">
        <v>0.220816209362003</v>
      </c>
      <c r="AJ16" s="17" t="s">
        <v>600</v>
      </c>
      <c r="AK16" s="17">
        <v>0</v>
      </c>
      <c r="AL16" s="17"/>
      <c r="AM16" s="17">
        <v>0</v>
      </c>
      <c r="AN16" s="17">
        <v>0.16494264643291501</v>
      </c>
      <c r="AO16" s="17">
        <v>9.5576753730827704E-2</v>
      </c>
      <c r="AP16" s="17">
        <v>0.241366330551151</v>
      </c>
      <c r="AQ16" s="17">
        <v>0</v>
      </c>
      <c r="AR16" s="17"/>
      <c r="AS16" s="17">
        <v>0.18539245866331799</v>
      </c>
      <c r="AT16" s="17">
        <v>0.147669695920806</v>
      </c>
      <c r="AU16" s="17">
        <v>3.4397272002297703E-2</v>
      </c>
      <c r="AV16" s="17">
        <v>0.14569375544689001</v>
      </c>
      <c r="AW16" s="17"/>
      <c r="AX16" s="17">
        <v>0.156701467792593</v>
      </c>
      <c r="AY16" s="17"/>
      <c r="AZ16" s="17">
        <v>0.17944570183063999</v>
      </c>
      <c r="BA16" s="17">
        <v>0.16518623236627</v>
      </c>
      <c r="BB16" s="17">
        <v>6.9923507817231806E-2</v>
      </c>
      <c r="BC16" s="17"/>
      <c r="BD16" s="17">
        <v>0.161435112724021</v>
      </c>
      <c r="BE16" s="17">
        <v>0.134629058943048</v>
      </c>
    </row>
    <row r="17" spans="2:57" ht="29" x14ac:dyDescent="0.35">
      <c r="B17" s="18" t="s">
        <v>594</v>
      </c>
      <c r="C17" s="17">
        <v>0.10375277129461501</v>
      </c>
      <c r="D17" s="17">
        <v>0.174605571600881</v>
      </c>
      <c r="E17" s="17">
        <v>7.0212187777319399E-2</v>
      </c>
      <c r="F17" s="17"/>
      <c r="G17" s="17">
        <v>0</v>
      </c>
      <c r="H17" s="17">
        <v>0.19981230439851899</v>
      </c>
      <c r="I17" s="17">
        <v>9.2862225809406396E-2</v>
      </c>
      <c r="J17" s="17">
        <v>0.11138924614881</v>
      </c>
      <c r="K17" s="17">
        <v>5.2265154418686802E-2</v>
      </c>
      <c r="L17" s="17">
        <v>0</v>
      </c>
      <c r="M17" s="17"/>
      <c r="N17" s="17">
        <v>6.8543764235463905E-2</v>
      </c>
      <c r="O17" s="17">
        <v>0.149905126161715</v>
      </c>
      <c r="P17" s="17">
        <v>9.3099998958018598E-2</v>
      </c>
      <c r="Q17" s="17">
        <v>0.19933186613272799</v>
      </c>
      <c r="R17" s="17"/>
      <c r="S17" s="17">
        <v>0.16666666666666699</v>
      </c>
      <c r="T17" s="17">
        <v>0.13636363636363599</v>
      </c>
      <c r="U17" s="17">
        <v>0.11111111111111099</v>
      </c>
      <c r="V17" s="17">
        <v>0</v>
      </c>
      <c r="W17" s="17">
        <v>0.15384615384615399</v>
      </c>
      <c r="X17" s="17">
        <v>0</v>
      </c>
      <c r="Y17" s="17">
        <v>9.0909090909090898E-2</v>
      </c>
      <c r="Z17" s="17">
        <v>0.2</v>
      </c>
      <c r="AA17" s="17">
        <v>9.0909090909090898E-2</v>
      </c>
      <c r="AB17" s="17"/>
      <c r="AC17" s="17">
        <v>0.191182448616358</v>
      </c>
      <c r="AD17" s="17">
        <v>7.1785705826658497E-2</v>
      </c>
      <c r="AE17" s="17">
        <v>4.4118297934970803E-2</v>
      </c>
      <c r="AF17" s="17"/>
      <c r="AG17" s="17">
        <v>0.151177600236125</v>
      </c>
      <c r="AH17" s="17">
        <v>9.9251387923124004E-2</v>
      </c>
      <c r="AI17" s="17">
        <v>0</v>
      </c>
      <c r="AJ17" s="17" t="s">
        <v>600</v>
      </c>
      <c r="AK17" s="17">
        <v>6.6302034832140297E-2</v>
      </c>
      <c r="AL17" s="17"/>
      <c r="AM17" s="17">
        <v>0.192441365033617</v>
      </c>
      <c r="AN17" s="17">
        <v>0.109255500070766</v>
      </c>
      <c r="AO17" s="17">
        <v>0.115197244774183</v>
      </c>
      <c r="AP17" s="17">
        <v>9.4937798742909404E-2</v>
      </c>
      <c r="AQ17" s="17">
        <v>0.138914354934217</v>
      </c>
      <c r="AR17" s="17"/>
      <c r="AS17" s="17">
        <v>0.10305702418807899</v>
      </c>
      <c r="AT17" s="17">
        <v>0.111405801929957</v>
      </c>
      <c r="AU17" s="17">
        <v>9.6792323541349298E-2</v>
      </c>
      <c r="AV17" s="17">
        <v>9.5476588366403506E-2</v>
      </c>
      <c r="AW17" s="17"/>
      <c r="AX17" s="17">
        <v>0.123844038331861</v>
      </c>
      <c r="AY17" s="17"/>
      <c r="AZ17" s="17">
        <v>9.9478284309902201E-2</v>
      </c>
      <c r="BA17" s="17">
        <v>0.12647765657826801</v>
      </c>
      <c r="BB17" s="17">
        <v>6.9014758880182103E-2</v>
      </c>
      <c r="BC17" s="17"/>
      <c r="BD17" s="17">
        <v>0.10159846778702</v>
      </c>
      <c r="BE17" s="17">
        <v>0.11009716447439701</v>
      </c>
    </row>
    <row r="18" spans="2:57" ht="29" x14ac:dyDescent="0.35">
      <c r="B18" s="18" t="s">
        <v>595</v>
      </c>
      <c r="C18" s="17">
        <v>2.2205002231935701E-2</v>
      </c>
      <c r="D18" s="17">
        <v>2.6597329639250801E-2</v>
      </c>
      <c r="E18" s="17">
        <v>2.0125744621741701E-2</v>
      </c>
      <c r="F18" s="17"/>
      <c r="G18" s="17">
        <v>0</v>
      </c>
      <c r="H18" s="17">
        <v>0</v>
      </c>
      <c r="I18" s="17">
        <v>4.4647022391744201E-2</v>
      </c>
      <c r="J18" s="17">
        <v>0</v>
      </c>
      <c r="K18" s="17">
        <v>6.33780111721617E-2</v>
      </c>
      <c r="L18" s="17">
        <v>0</v>
      </c>
      <c r="M18" s="17"/>
      <c r="N18" s="17">
        <v>4.1735703321522197E-2</v>
      </c>
      <c r="O18" s="17">
        <v>0</v>
      </c>
      <c r="P18" s="17">
        <v>0</v>
      </c>
      <c r="Q18" s="17">
        <v>0</v>
      </c>
      <c r="R18" s="17"/>
      <c r="S18" s="17">
        <v>0</v>
      </c>
      <c r="T18" s="17">
        <v>0</v>
      </c>
      <c r="U18" s="17">
        <v>0</v>
      </c>
      <c r="V18" s="17">
        <v>0.1</v>
      </c>
      <c r="W18" s="17">
        <v>7.69230769230769E-2</v>
      </c>
      <c r="X18" s="17">
        <v>5.8823529411764698E-2</v>
      </c>
      <c r="Y18" s="17">
        <v>0</v>
      </c>
      <c r="Z18" s="17">
        <v>0</v>
      </c>
      <c r="AA18" s="17">
        <v>0</v>
      </c>
      <c r="AB18" s="17"/>
      <c r="AC18" s="17">
        <v>3.0558212650310699E-2</v>
      </c>
      <c r="AD18" s="17">
        <v>2.7003457154105199E-2</v>
      </c>
      <c r="AE18" s="17">
        <v>0</v>
      </c>
      <c r="AF18" s="17"/>
      <c r="AG18" s="17">
        <v>3.1067200621084201E-2</v>
      </c>
      <c r="AH18" s="17">
        <v>1.6281968631919601E-2</v>
      </c>
      <c r="AI18" s="17">
        <v>0.10432818705138899</v>
      </c>
      <c r="AJ18" s="17" t="s">
        <v>600</v>
      </c>
      <c r="AK18" s="17">
        <v>0</v>
      </c>
      <c r="AL18" s="17"/>
      <c r="AM18" s="17">
        <v>0</v>
      </c>
      <c r="AN18" s="17">
        <v>0</v>
      </c>
      <c r="AO18" s="17">
        <v>3.9993137587772301E-2</v>
      </c>
      <c r="AP18" s="17">
        <v>2.53271103272063E-2</v>
      </c>
      <c r="AQ18" s="17">
        <v>0</v>
      </c>
      <c r="AR18" s="17"/>
      <c r="AS18" s="17">
        <v>3.06567349866739E-2</v>
      </c>
      <c r="AT18" s="17">
        <v>3.6918964480659601E-2</v>
      </c>
      <c r="AU18" s="17">
        <v>0</v>
      </c>
      <c r="AV18" s="17">
        <v>0</v>
      </c>
      <c r="AW18" s="17"/>
      <c r="AX18" s="17">
        <v>1.8746900340817101E-2</v>
      </c>
      <c r="AY18" s="17"/>
      <c r="AZ18" s="17">
        <v>2.57794990948155E-2</v>
      </c>
      <c r="BA18" s="17">
        <v>0</v>
      </c>
      <c r="BB18" s="17">
        <v>4.9512448437813203E-2</v>
      </c>
      <c r="BC18" s="17"/>
      <c r="BD18" s="17">
        <v>3.72854872000912E-2</v>
      </c>
      <c r="BE18" s="17">
        <v>1.3161912332321699E-2</v>
      </c>
    </row>
    <row r="19" spans="2:57" x14ac:dyDescent="0.35">
      <c r="B19" s="18" t="s">
        <v>81</v>
      </c>
      <c r="C19" s="19">
        <v>7.5855630133484396E-3</v>
      </c>
      <c r="D19" s="19">
        <v>2.36096843921021E-2</v>
      </c>
      <c r="E19" s="19">
        <v>0</v>
      </c>
      <c r="F19" s="19"/>
      <c r="G19" s="19">
        <v>7.6796614888061596E-2</v>
      </c>
      <c r="H19" s="19">
        <v>0</v>
      </c>
      <c r="I19" s="19">
        <v>0</v>
      </c>
      <c r="J19" s="19">
        <v>0</v>
      </c>
      <c r="K19" s="19">
        <v>0</v>
      </c>
      <c r="L19" s="19">
        <v>0</v>
      </c>
      <c r="M19" s="19"/>
      <c r="N19" s="19">
        <v>1.42575445003333E-2</v>
      </c>
      <c r="O19" s="19">
        <v>0</v>
      </c>
      <c r="P19" s="19">
        <v>0</v>
      </c>
      <c r="Q19" s="19">
        <v>0</v>
      </c>
      <c r="R19" s="19"/>
      <c r="S19" s="19">
        <v>0</v>
      </c>
      <c r="T19" s="19">
        <v>4.5454545454545497E-2</v>
      </c>
      <c r="U19" s="19">
        <v>0</v>
      </c>
      <c r="V19" s="19">
        <v>0</v>
      </c>
      <c r="W19" s="19">
        <v>0</v>
      </c>
      <c r="X19" s="19">
        <v>0</v>
      </c>
      <c r="Y19" s="19">
        <v>0</v>
      </c>
      <c r="Z19" s="19">
        <v>0</v>
      </c>
      <c r="AA19" s="19">
        <v>0</v>
      </c>
      <c r="AB19" s="19"/>
      <c r="AC19" s="19">
        <v>2.7125646297809999E-2</v>
      </c>
      <c r="AD19" s="19">
        <v>0</v>
      </c>
      <c r="AE19" s="19">
        <v>0</v>
      </c>
      <c r="AF19" s="19"/>
      <c r="AG19" s="19">
        <v>0</v>
      </c>
      <c r="AH19" s="19">
        <v>0</v>
      </c>
      <c r="AI19" s="19">
        <v>0</v>
      </c>
      <c r="AJ19" s="19" t="s">
        <v>600</v>
      </c>
      <c r="AK19" s="19">
        <v>0</v>
      </c>
      <c r="AL19" s="19"/>
      <c r="AM19" s="19">
        <v>0</v>
      </c>
      <c r="AN19" s="19">
        <v>0</v>
      </c>
      <c r="AO19" s="19">
        <v>2.01172123355924E-2</v>
      </c>
      <c r="AP19" s="19">
        <v>0</v>
      </c>
      <c r="AQ19" s="19">
        <v>0</v>
      </c>
      <c r="AR19" s="19"/>
      <c r="AS19" s="19">
        <v>0</v>
      </c>
      <c r="AT19" s="19">
        <v>2.0502240783693001E-2</v>
      </c>
      <c r="AU19" s="19">
        <v>0</v>
      </c>
      <c r="AV19" s="19">
        <v>0</v>
      </c>
      <c r="AW19" s="19"/>
      <c r="AX19" s="19">
        <v>0</v>
      </c>
      <c r="AY19" s="19"/>
      <c r="AZ19" s="19">
        <v>2.74464441490667E-2</v>
      </c>
      <c r="BA19" s="19">
        <v>0</v>
      </c>
      <c r="BB19" s="19">
        <v>0</v>
      </c>
      <c r="BC19" s="19"/>
      <c r="BD19" s="19">
        <v>0</v>
      </c>
      <c r="BE19" s="19">
        <v>1.52785627237237E-2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E24"/>
  <sheetViews>
    <sheetView showGridLines="0" topLeftCell="A5" workbookViewId="0">
      <pane xSplit="2" topLeftCell="A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591</v>
      </c>
      <c r="C9" s="17">
        <v>0.41369406539039</v>
      </c>
      <c r="D9" s="17">
        <v>0.302087055118269</v>
      </c>
      <c r="E9" s="17">
        <v>0.45732609867861401</v>
      </c>
      <c r="F9" s="17"/>
      <c r="G9" s="17">
        <v>0.21190617802675399</v>
      </c>
      <c r="H9" s="17">
        <v>0.36646919962964403</v>
      </c>
      <c r="I9" s="17">
        <v>0.339490196714679</v>
      </c>
      <c r="J9" s="17">
        <v>0.59513049381280703</v>
      </c>
      <c r="K9" s="17">
        <v>0.387421163259351</v>
      </c>
      <c r="L9" s="17">
        <v>0.68528420295525205</v>
      </c>
      <c r="M9" s="17"/>
      <c r="N9" s="17">
        <v>0.46702276836043499</v>
      </c>
      <c r="O9" s="17">
        <v>0.35524269319302698</v>
      </c>
      <c r="P9" s="17">
        <v>0.43196345149781101</v>
      </c>
      <c r="Q9" s="17">
        <v>0.30732833952000499</v>
      </c>
      <c r="R9" s="17"/>
      <c r="S9" s="17">
        <v>0.39130434782608697</v>
      </c>
      <c r="T9" s="17">
        <v>0.27777777777777801</v>
      </c>
      <c r="U9" s="17">
        <v>0.375</v>
      </c>
      <c r="V9" s="17">
        <v>0.66666666666666696</v>
      </c>
      <c r="W9" s="17">
        <v>0.64285714285714302</v>
      </c>
      <c r="X9" s="17">
        <v>0.18181818181818199</v>
      </c>
      <c r="Y9" s="17">
        <v>0.42857142857142899</v>
      </c>
      <c r="Z9" s="17">
        <v>0.33333333333333298</v>
      </c>
      <c r="AA9" s="17">
        <v>0.44</v>
      </c>
      <c r="AB9" s="17"/>
      <c r="AC9" s="17">
        <v>0.51233380078344604</v>
      </c>
      <c r="AD9" s="17">
        <v>0.39077502712661699</v>
      </c>
      <c r="AE9" s="17">
        <v>0.14555761347915</v>
      </c>
      <c r="AF9" s="17"/>
      <c r="AG9" s="17">
        <v>0.46050625631709802</v>
      </c>
      <c r="AH9" s="17">
        <v>0.36296733740006198</v>
      </c>
      <c r="AI9" s="17">
        <v>0.61868399731555801</v>
      </c>
      <c r="AJ9" s="17">
        <v>1</v>
      </c>
      <c r="AK9" s="17">
        <v>0.31227342405410002</v>
      </c>
      <c r="AL9" s="17"/>
      <c r="AM9" s="17">
        <v>0.37607348541255298</v>
      </c>
      <c r="AN9" s="17">
        <v>0.32647714427207702</v>
      </c>
      <c r="AO9" s="17">
        <v>0.53601007523756605</v>
      </c>
      <c r="AP9" s="17">
        <v>0.31603022483696103</v>
      </c>
      <c r="AQ9" s="17">
        <v>1</v>
      </c>
      <c r="AR9" s="17"/>
      <c r="AS9" s="17">
        <v>0.358620790731765</v>
      </c>
      <c r="AT9" s="17">
        <v>0.35563470196188102</v>
      </c>
      <c r="AU9" s="17">
        <v>0.51918142258126698</v>
      </c>
      <c r="AV9" s="17">
        <v>0.45221989468917101</v>
      </c>
      <c r="AW9" s="17"/>
      <c r="AX9" s="17">
        <v>0.42636125718006102</v>
      </c>
      <c r="AY9" s="17"/>
      <c r="AZ9" s="17">
        <v>0.47252312390622903</v>
      </c>
      <c r="BA9" s="17">
        <v>0.32279538693829501</v>
      </c>
      <c r="BB9" s="17">
        <v>0.464351196505699</v>
      </c>
      <c r="BC9" s="17"/>
      <c r="BD9" s="17">
        <v>0.39387813975667102</v>
      </c>
      <c r="BE9" s="17">
        <v>0.39800744830741602</v>
      </c>
    </row>
    <row r="10" spans="2:57" ht="43.5" x14ac:dyDescent="0.35">
      <c r="B10" s="18" t="s">
        <v>587</v>
      </c>
      <c r="C10" s="17">
        <v>0.26565300447992402</v>
      </c>
      <c r="D10" s="17">
        <v>0.246766841312417</v>
      </c>
      <c r="E10" s="17">
        <v>0.27671352081293998</v>
      </c>
      <c r="F10" s="17"/>
      <c r="G10" s="17">
        <v>0.42968774722512798</v>
      </c>
      <c r="H10" s="17">
        <v>0.20149385275116999</v>
      </c>
      <c r="I10" s="17">
        <v>0.17609267439242601</v>
      </c>
      <c r="J10" s="17">
        <v>0.21577752703835601</v>
      </c>
      <c r="K10" s="17">
        <v>0.44599788954495101</v>
      </c>
      <c r="L10" s="17">
        <v>0.53664821115945605</v>
      </c>
      <c r="M10" s="17"/>
      <c r="N10" s="17">
        <v>0.223401101563867</v>
      </c>
      <c r="O10" s="17">
        <v>0.35964222175204702</v>
      </c>
      <c r="P10" s="17">
        <v>0.23594413590853799</v>
      </c>
      <c r="Q10" s="17">
        <v>0.36226270880220601</v>
      </c>
      <c r="R10" s="17"/>
      <c r="S10" s="17">
        <v>0.217391304347826</v>
      </c>
      <c r="T10" s="17">
        <v>0.44444444444444398</v>
      </c>
      <c r="U10" s="17">
        <v>0.125</v>
      </c>
      <c r="V10" s="17">
        <v>0</v>
      </c>
      <c r="W10" s="17">
        <v>0.28571428571428598</v>
      </c>
      <c r="X10" s="17">
        <v>0.36363636363636398</v>
      </c>
      <c r="Y10" s="17">
        <v>0.214285714285714</v>
      </c>
      <c r="Z10" s="17">
        <v>0.25</v>
      </c>
      <c r="AA10" s="17">
        <v>0.36</v>
      </c>
      <c r="AB10" s="17"/>
      <c r="AC10" s="17">
        <v>0.25961654060675099</v>
      </c>
      <c r="AD10" s="17">
        <v>0.25677976558423199</v>
      </c>
      <c r="AE10" s="17">
        <v>0.36772669348030601</v>
      </c>
      <c r="AF10" s="17"/>
      <c r="AG10" s="17">
        <v>0.278854044632875</v>
      </c>
      <c r="AH10" s="17">
        <v>0.248832343345671</v>
      </c>
      <c r="AI10" s="17">
        <v>0.24495884666339801</v>
      </c>
      <c r="AJ10" s="17">
        <v>0</v>
      </c>
      <c r="AK10" s="17">
        <v>0.324138659996348</v>
      </c>
      <c r="AL10" s="17"/>
      <c r="AM10" s="17">
        <v>0.28356778587574</v>
      </c>
      <c r="AN10" s="17">
        <v>0.14965111199888401</v>
      </c>
      <c r="AO10" s="17">
        <v>0.29835290126227398</v>
      </c>
      <c r="AP10" s="17">
        <v>0.27038137601943901</v>
      </c>
      <c r="AQ10" s="17">
        <v>1</v>
      </c>
      <c r="AR10" s="17"/>
      <c r="AS10" s="17">
        <v>0.21181216416368501</v>
      </c>
      <c r="AT10" s="17">
        <v>0.23176293489724401</v>
      </c>
      <c r="AU10" s="17">
        <v>0.35559108382869598</v>
      </c>
      <c r="AV10" s="17">
        <v>0.27778982654543499</v>
      </c>
      <c r="AW10" s="17"/>
      <c r="AX10" s="17">
        <v>0.28851127398694498</v>
      </c>
      <c r="AY10" s="17"/>
      <c r="AZ10" s="17">
        <v>0.151390811872398</v>
      </c>
      <c r="BA10" s="17">
        <v>0.28013802610664201</v>
      </c>
      <c r="BB10" s="17">
        <v>0.34072986295026703</v>
      </c>
      <c r="BC10" s="17"/>
      <c r="BD10" s="17">
        <v>0.16509880327745499</v>
      </c>
      <c r="BE10" s="17">
        <v>0.28505173249136001</v>
      </c>
    </row>
    <row r="11" spans="2:57" ht="58" x14ac:dyDescent="0.35">
      <c r="B11" s="18" t="s">
        <v>589</v>
      </c>
      <c r="C11" s="17">
        <v>0.22339400556003799</v>
      </c>
      <c r="D11" s="17">
        <v>0.13544896045392699</v>
      </c>
      <c r="E11" s="17">
        <v>0.26468288964419801</v>
      </c>
      <c r="F11" s="17"/>
      <c r="G11" s="17">
        <v>0.10978560117326</v>
      </c>
      <c r="H11" s="17">
        <v>0.108585526799404</v>
      </c>
      <c r="I11" s="17">
        <v>0.29350993081460303</v>
      </c>
      <c r="J11" s="17">
        <v>0.212956336755176</v>
      </c>
      <c r="K11" s="17">
        <v>0.35311040634136698</v>
      </c>
      <c r="L11" s="17">
        <v>0.314715797044748</v>
      </c>
      <c r="M11" s="17"/>
      <c r="N11" s="17">
        <v>0.26990704613037497</v>
      </c>
      <c r="O11" s="17">
        <v>0.20537102302589599</v>
      </c>
      <c r="P11" s="17">
        <v>0.14699157248050501</v>
      </c>
      <c r="Q11" s="17">
        <v>0.14042618555155501</v>
      </c>
      <c r="R11" s="17"/>
      <c r="S11" s="17">
        <v>0.13043478260869601</v>
      </c>
      <c r="T11" s="17">
        <v>0.22222222222222199</v>
      </c>
      <c r="U11" s="17">
        <v>0.5</v>
      </c>
      <c r="V11" s="17">
        <v>0.33333333333333298</v>
      </c>
      <c r="W11" s="17">
        <v>0</v>
      </c>
      <c r="X11" s="17">
        <v>0.27272727272727298</v>
      </c>
      <c r="Y11" s="17">
        <v>0.14285714285714299</v>
      </c>
      <c r="Z11" s="17">
        <v>0.16666666666666699</v>
      </c>
      <c r="AA11" s="17">
        <v>0.24</v>
      </c>
      <c r="AB11" s="17"/>
      <c r="AC11" s="17">
        <v>0.235256281008522</v>
      </c>
      <c r="AD11" s="17">
        <v>0.22951411724412299</v>
      </c>
      <c r="AE11" s="17">
        <v>0.234116449942703</v>
      </c>
      <c r="AF11" s="17"/>
      <c r="AG11" s="17">
        <v>0.249864681129884</v>
      </c>
      <c r="AH11" s="17">
        <v>0.23297784871729299</v>
      </c>
      <c r="AI11" s="17">
        <v>0.13294248964646699</v>
      </c>
      <c r="AJ11" s="17">
        <v>0</v>
      </c>
      <c r="AK11" s="17">
        <v>0.37659227121045302</v>
      </c>
      <c r="AL11" s="17"/>
      <c r="AM11" s="17">
        <v>0.13302527272776499</v>
      </c>
      <c r="AN11" s="17">
        <v>0.30711142029635302</v>
      </c>
      <c r="AO11" s="17">
        <v>0.25185242393242202</v>
      </c>
      <c r="AP11" s="17">
        <v>0.16963593095340301</v>
      </c>
      <c r="AQ11" s="17">
        <v>0</v>
      </c>
      <c r="AR11" s="17"/>
      <c r="AS11" s="17">
        <v>0.22025193715371399</v>
      </c>
      <c r="AT11" s="17">
        <v>0.10633932331851401</v>
      </c>
      <c r="AU11" s="17">
        <v>0.35246692466316598</v>
      </c>
      <c r="AV11" s="17">
        <v>0.24812769498187701</v>
      </c>
      <c r="AW11" s="17"/>
      <c r="AX11" s="17">
        <v>0.21432361020578</v>
      </c>
      <c r="AY11" s="17"/>
      <c r="AZ11" s="17">
        <v>0.140329589707507</v>
      </c>
      <c r="BA11" s="17">
        <v>0.23990407085702301</v>
      </c>
      <c r="BB11" s="17">
        <v>0.31019108254683597</v>
      </c>
      <c r="BC11" s="17"/>
      <c r="BD11" s="17">
        <v>0.25352443772936101</v>
      </c>
      <c r="BE11" s="17">
        <v>0.18704324925666899</v>
      </c>
    </row>
    <row r="12" spans="2:57" ht="58" x14ac:dyDescent="0.35">
      <c r="B12" s="18" t="s">
        <v>588</v>
      </c>
      <c r="C12" s="17">
        <v>0.15590851262232</v>
      </c>
      <c r="D12" s="17">
        <v>0.17342368861136701</v>
      </c>
      <c r="E12" s="17">
        <v>0.14970500398137801</v>
      </c>
      <c r="F12" s="17"/>
      <c r="G12" s="17">
        <v>0.22243160270362</v>
      </c>
      <c r="H12" s="17">
        <v>0.166123624263085</v>
      </c>
      <c r="I12" s="17">
        <v>0.18619301901591301</v>
      </c>
      <c r="J12" s="17">
        <v>8.2392168099215707E-2</v>
      </c>
      <c r="K12" s="17">
        <v>0.163079806043949</v>
      </c>
      <c r="L12" s="17">
        <v>0.10229962733311999</v>
      </c>
      <c r="M12" s="17"/>
      <c r="N12" s="17">
        <v>0.15757694899649899</v>
      </c>
      <c r="O12" s="17">
        <v>0.21128219670316101</v>
      </c>
      <c r="P12" s="17">
        <v>0.116342603778682</v>
      </c>
      <c r="Q12" s="17">
        <v>7.1857345571224196E-2</v>
      </c>
      <c r="R12" s="17"/>
      <c r="S12" s="17">
        <v>0.13043478260869601</v>
      </c>
      <c r="T12" s="17">
        <v>0.27777777777777801</v>
      </c>
      <c r="U12" s="17">
        <v>0</v>
      </c>
      <c r="V12" s="17">
        <v>0.33333333333333298</v>
      </c>
      <c r="W12" s="17">
        <v>7.1428571428571397E-2</v>
      </c>
      <c r="X12" s="17">
        <v>0.18181818181818199</v>
      </c>
      <c r="Y12" s="17">
        <v>0.214285714285714</v>
      </c>
      <c r="Z12" s="17">
        <v>0.25</v>
      </c>
      <c r="AA12" s="17">
        <v>0.08</v>
      </c>
      <c r="AB12" s="17"/>
      <c r="AC12" s="17">
        <v>0.148022697966148</v>
      </c>
      <c r="AD12" s="17">
        <v>0.140280429822917</v>
      </c>
      <c r="AE12" s="17">
        <v>0.33650688691085701</v>
      </c>
      <c r="AF12" s="17"/>
      <c r="AG12" s="17">
        <v>0.16112476185679001</v>
      </c>
      <c r="AH12" s="17">
        <v>0.16429896046896</v>
      </c>
      <c r="AI12" s="17">
        <v>0.112016357016931</v>
      </c>
      <c r="AJ12" s="17">
        <v>0</v>
      </c>
      <c r="AK12" s="17">
        <v>0.18829613560522601</v>
      </c>
      <c r="AL12" s="17"/>
      <c r="AM12" s="17">
        <v>0.22841344426511201</v>
      </c>
      <c r="AN12" s="17">
        <v>0.195389362007069</v>
      </c>
      <c r="AO12" s="17">
        <v>0.13654049475399599</v>
      </c>
      <c r="AP12" s="17">
        <v>0.17242453846286299</v>
      </c>
      <c r="AQ12" s="17">
        <v>0</v>
      </c>
      <c r="AR12" s="17"/>
      <c r="AS12" s="17">
        <v>0.16928164087653799</v>
      </c>
      <c r="AT12" s="17">
        <v>0.147723090380844</v>
      </c>
      <c r="AU12" s="17">
        <v>0.115063185036628</v>
      </c>
      <c r="AV12" s="17">
        <v>0.22245481039498799</v>
      </c>
      <c r="AW12" s="17"/>
      <c r="AX12" s="17">
        <v>0.13940854719236001</v>
      </c>
      <c r="AY12" s="17"/>
      <c r="AZ12" s="17">
        <v>0.17083414593988999</v>
      </c>
      <c r="BA12" s="17">
        <v>0.20658388032967501</v>
      </c>
      <c r="BB12" s="17">
        <v>7.6786449153339098E-2</v>
      </c>
      <c r="BC12" s="17"/>
      <c r="BD12" s="17">
        <v>0.13310382551512601</v>
      </c>
      <c r="BE12" s="17">
        <v>0.16698824339028001</v>
      </c>
    </row>
    <row r="13" spans="2:57" ht="29" x14ac:dyDescent="0.35">
      <c r="B13" s="18" t="s">
        <v>594</v>
      </c>
      <c r="C13" s="17">
        <v>0.138865111811351</v>
      </c>
      <c r="D13" s="17">
        <v>0.25291758489572302</v>
      </c>
      <c r="E13" s="17">
        <v>8.9638317961662703E-2</v>
      </c>
      <c r="F13" s="17"/>
      <c r="G13" s="17">
        <v>0.23344501539274701</v>
      </c>
      <c r="H13" s="17">
        <v>0.16661794256912801</v>
      </c>
      <c r="I13" s="17">
        <v>9.7696373469340306E-2</v>
      </c>
      <c r="J13" s="17">
        <v>0.20268334528198001</v>
      </c>
      <c r="K13" s="17">
        <v>6.6918638792626606E-2</v>
      </c>
      <c r="L13" s="17">
        <v>7.9670883374631005E-2</v>
      </c>
      <c r="M13" s="17"/>
      <c r="N13" s="17">
        <v>0.105300645576998</v>
      </c>
      <c r="O13" s="17">
        <v>0.21982551959562799</v>
      </c>
      <c r="P13" s="17">
        <v>0.13674315607250201</v>
      </c>
      <c r="Q13" s="17">
        <v>0.14580285332144099</v>
      </c>
      <c r="R13" s="17"/>
      <c r="S13" s="17">
        <v>0.173913043478261</v>
      </c>
      <c r="T13" s="17">
        <v>0.11111111111111099</v>
      </c>
      <c r="U13" s="17">
        <v>0</v>
      </c>
      <c r="V13" s="17">
        <v>0.22222222222222199</v>
      </c>
      <c r="W13" s="17">
        <v>7.1428571428571397E-2</v>
      </c>
      <c r="X13" s="17">
        <v>0</v>
      </c>
      <c r="Y13" s="17">
        <v>0.214285714285714</v>
      </c>
      <c r="Z13" s="17">
        <v>0.25</v>
      </c>
      <c r="AA13" s="17">
        <v>0.2</v>
      </c>
      <c r="AB13" s="17"/>
      <c r="AC13" s="17">
        <v>0.15635771525828801</v>
      </c>
      <c r="AD13" s="17">
        <v>0.120682449778202</v>
      </c>
      <c r="AE13" s="17">
        <v>0.245216397620798</v>
      </c>
      <c r="AF13" s="17"/>
      <c r="AG13" s="17">
        <v>7.5241069218829698E-2</v>
      </c>
      <c r="AH13" s="17">
        <v>0.18591481623971001</v>
      </c>
      <c r="AI13" s="17">
        <v>0</v>
      </c>
      <c r="AJ13" s="17">
        <v>1</v>
      </c>
      <c r="AK13" s="17">
        <v>0.15527982689636499</v>
      </c>
      <c r="AL13" s="17"/>
      <c r="AM13" s="17">
        <v>0.262720516335544</v>
      </c>
      <c r="AN13" s="17">
        <v>0.13429062057333699</v>
      </c>
      <c r="AO13" s="17">
        <v>0.124488910421673</v>
      </c>
      <c r="AP13" s="17">
        <v>0.10264140393172</v>
      </c>
      <c r="AQ13" s="17">
        <v>0</v>
      </c>
      <c r="AR13" s="17"/>
      <c r="AS13" s="17">
        <v>0.20566587146224799</v>
      </c>
      <c r="AT13" s="17">
        <v>8.0295994105884103E-2</v>
      </c>
      <c r="AU13" s="17">
        <v>5.0735462875799602E-2</v>
      </c>
      <c r="AV13" s="17">
        <v>0.29892671484461403</v>
      </c>
      <c r="AW13" s="17"/>
      <c r="AX13" s="17">
        <v>0.126956418910255</v>
      </c>
      <c r="AY13" s="17"/>
      <c r="AZ13" s="17">
        <v>0.16450512867469899</v>
      </c>
      <c r="BA13" s="17">
        <v>0.17174110661755701</v>
      </c>
      <c r="BB13" s="17">
        <v>7.0793908506848496E-2</v>
      </c>
      <c r="BC13" s="17"/>
      <c r="BD13" s="17">
        <v>0.12727949431751401</v>
      </c>
      <c r="BE13" s="17">
        <v>0.13632018788939201</v>
      </c>
    </row>
    <row r="14" spans="2:57" ht="58" x14ac:dyDescent="0.35">
      <c r="B14" s="18" t="s">
        <v>590</v>
      </c>
      <c r="C14" s="17">
        <v>9.7508595894397407E-2</v>
      </c>
      <c r="D14" s="17">
        <v>0.130078392344989</v>
      </c>
      <c r="E14" s="17">
        <v>8.4034009480631805E-2</v>
      </c>
      <c r="F14" s="17"/>
      <c r="G14" s="17">
        <v>0</v>
      </c>
      <c r="H14" s="17">
        <v>0.18972813136305899</v>
      </c>
      <c r="I14" s="17">
        <v>0.10168540200767701</v>
      </c>
      <c r="J14" s="17">
        <v>3.7899009083548298E-2</v>
      </c>
      <c r="K14" s="17">
        <v>0</v>
      </c>
      <c r="L14" s="17">
        <v>0.10229962733311999</v>
      </c>
      <c r="M14" s="17"/>
      <c r="N14" s="17">
        <v>0.118505050731085</v>
      </c>
      <c r="O14" s="17">
        <v>0.10039295716483899</v>
      </c>
      <c r="P14" s="17">
        <v>6.6950143066099296E-2</v>
      </c>
      <c r="Q14" s="17">
        <v>6.70668558664759E-2</v>
      </c>
      <c r="R14" s="17"/>
      <c r="S14" s="17">
        <v>0.217391304347826</v>
      </c>
      <c r="T14" s="17">
        <v>5.5555555555555601E-2</v>
      </c>
      <c r="U14" s="17">
        <v>0.125</v>
      </c>
      <c r="V14" s="17">
        <v>0.11111111111111099</v>
      </c>
      <c r="W14" s="17">
        <v>0</v>
      </c>
      <c r="X14" s="17">
        <v>0.27272727272727298</v>
      </c>
      <c r="Y14" s="17">
        <v>7.1428571428571397E-2</v>
      </c>
      <c r="Z14" s="17">
        <v>0</v>
      </c>
      <c r="AA14" s="17">
        <v>0.04</v>
      </c>
      <c r="AB14" s="17"/>
      <c r="AC14" s="17">
        <v>4.84159092723579E-2</v>
      </c>
      <c r="AD14" s="17">
        <v>0.11946786699092</v>
      </c>
      <c r="AE14" s="17">
        <v>0.16333743134756201</v>
      </c>
      <c r="AF14" s="17"/>
      <c r="AG14" s="17">
        <v>6.8713634688082295E-2</v>
      </c>
      <c r="AH14" s="17">
        <v>0.118380787208422</v>
      </c>
      <c r="AI14" s="17">
        <v>0</v>
      </c>
      <c r="AJ14" s="17">
        <v>0</v>
      </c>
      <c r="AK14" s="17">
        <v>0.14398924189683501</v>
      </c>
      <c r="AL14" s="17"/>
      <c r="AM14" s="17">
        <v>6.8070231734636E-2</v>
      </c>
      <c r="AN14" s="17">
        <v>0.103221918949106</v>
      </c>
      <c r="AO14" s="17">
        <v>0.10009260788939101</v>
      </c>
      <c r="AP14" s="17">
        <v>0.1059670853595</v>
      </c>
      <c r="AQ14" s="17">
        <v>0</v>
      </c>
      <c r="AR14" s="17"/>
      <c r="AS14" s="17">
        <v>8.5005744087127993E-2</v>
      </c>
      <c r="AT14" s="17">
        <v>0.10421554231142</v>
      </c>
      <c r="AU14" s="17">
        <v>4.89859641559445E-2</v>
      </c>
      <c r="AV14" s="17">
        <v>0.19490967417329499</v>
      </c>
      <c r="AW14" s="17"/>
      <c r="AX14" s="17">
        <v>8.5224929308372194E-2</v>
      </c>
      <c r="AY14" s="17"/>
      <c r="AZ14" s="17">
        <v>0.110147737549222</v>
      </c>
      <c r="BA14" s="17">
        <v>0.12561996867840999</v>
      </c>
      <c r="BB14" s="17">
        <v>4.90817614855419E-2</v>
      </c>
      <c r="BC14" s="17"/>
      <c r="BD14" s="17">
        <v>7.9506139800624098E-2</v>
      </c>
      <c r="BE14" s="17">
        <v>0.120333065297657</v>
      </c>
    </row>
    <row r="15" spans="2:57" ht="43.5" x14ac:dyDescent="0.35">
      <c r="B15" s="18" t="s">
        <v>593</v>
      </c>
      <c r="C15" s="17">
        <v>9.6335496008395305E-2</v>
      </c>
      <c r="D15" s="17">
        <v>0.109637874076481</v>
      </c>
      <c r="E15" s="17">
        <v>9.1401618366988305E-2</v>
      </c>
      <c r="F15" s="17"/>
      <c r="G15" s="17">
        <v>0.21476154743797701</v>
      </c>
      <c r="H15" s="17">
        <v>0.115868972950182</v>
      </c>
      <c r="I15" s="17">
        <v>0.15095104072075299</v>
      </c>
      <c r="J15" s="17">
        <v>0</v>
      </c>
      <c r="K15" s="17">
        <v>0</v>
      </c>
      <c r="L15" s="17">
        <v>0.110116542378508</v>
      </c>
      <c r="M15" s="17"/>
      <c r="N15" s="17">
        <v>0.117160649107609</v>
      </c>
      <c r="O15" s="17">
        <v>0.11837876277627001</v>
      </c>
      <c r="P15" s="17">
        <v>3.4258991992468298E-2</v>
      </c>
      <c r="Q15" s="17">
        <v>0</v>
      </c>
      <c r="R15" s="17"/>
      <c r="S15" s="17">
        <v>0.217391304347826</v>
      </c>
      <c r="T15" s="17">
        <v>0.16666666666666699</v>
      </c>
      <c r="U15" s="17">
        <v>0</v>
      </c>
      <c r="V15" s="17">
        <v>0.11111111111111099</v>
      </c>
      <c r="W15" s="17">
        <v>0</v>
      </c>
      <c r="X15" s="17">
        <v>0</v>
      </c>
      <c r="Y15" s="17">
        <v>7.1428571428571397E-2</v>
      </c>
      <c r="Z15" s="17">
        <v>0.16666666666666699</v>
      </c>
      <c r="AA15" s="17">
        <v>0.08</v>
      </c>
      <c r="AB15" s="17"/>
      <c r="AC15" s="17">
        <v>2.50988073667903E-2</v>
      </c>
      <c r="AD15" s="17">
        <v>0.13414498542676001</v>
      </c>
      <c r="AE15" s="17">
        <v>6.9228621044961497E-2</v>
      </c>
      <c r="AF15" s="17"/>
      <c r="AG15" s="17">
        <v>6.3188711901394898E-2</v>
      </c>
      <c r="AH15" s="17">
        <v>0.101725444503004</v>
      </c>
      <c r="AI15" s="17">
        <v>0.25644770379333998</v>
      </c>
      <c r="AJ15" s="17">
        <v>0</v>
      </c>
      <c r="AK15" s="17">
        <v>0.18829613560522601</v>
      </c>
      <c r="AL15" s="17"/>
      <c r="AM15" s="17">
        <v>6.8070231734636E-2</v>
      </c>
      <c r="AN15" s="17">
        <v>7.4135492155827196E-2</v>
      </c>
      <c r="AO15" s="17">
        <v>7.6741185756262903E-2</v>
      </c>
      <c r="AP15" s="17">
        <v>9.6099704941409306E-2</v>
      </c>
      <c r="AQ15" s="17">
        <v>0</v>
      </c>
      <c r="AR15" s="17"/>
      <c r="AS15" s="17">
        <v>0.11282580578837</v>
      </c>
      <c r="AT15" s="17">
        <v>4.1133498060656498E-2</v>
      </c>
      <c r="AU15" s="17">
        <v>0.105059641074379</v>
      </c>
      <c r="AV15" s="17">
        <v>0.16863431907187901</v>
      </c>
      <c r="AW15" s="17"/>
      <c r="AX15" s="17">
        <v>8.4593573901320898E-2</v>
      </c>
      <c r="AY15" s="17"/>
      <c r="AZ15" s="17">
        <v>0.110794175803283</v>
      </c>
      <c r="BA15" s="17">
        <v>0.120575241283848</v>
      </c>
      <c r="BB15" s="17">
        <v>5.1048452276774403E-2</v>
      </c>
      <c r="BC15" s="17"/>
      <c r="BD15" s="17">
        <v>8.81746740013441E-2</v>
      </c>
      <c r="BE15" s="17">
        <v>0.11155699377685099</v>
      </c>
    </row>
    <row r="16" spans="2:57" ht="43.5" x14ac:dyDescent="0.35">
      <c r="B16" s="18" t="s">
        <v>592</v>
      </c>
      <c r="C16" s="17">
        <v>7.6901525829574394E-2</v>
      </c>
      <c r="D16" s="17">
        <v>0.134989559936084</v>
      </c>
      <c r="E16" s="17">
        <v>5.1892083547594302E-2</v>
      </c>
      <c r="F16" s="17"/>
      <c r="G16" s="17">
        <v>0.10738077371898901</v>
      </c>
      <c r="H16" s="17">
        <v>0.172214835880833</v>
      </c>
      <c r="I16" s="17">
        <v>4.8018741672165702E-2</v>
      </c>
      <c r="J16" s="17">
        <v>0</v>
      </c>
      <c r="K16" s="17">
        <v>5.0051475042156297E-2</v>
      </c>
      <c r="L16" s="17">
        <v>0</v>
      </c>
      <c r="M16" s="17"/>
      <c r="N16" s="17">
        <v>8.8187759327994206E-2</v>
      </c>
      <c r="O16" s="17">
        <v>0</v>
      </c>
      <c r="P16" s="17">
        <v>0.142306582122561</v>
      </c>
      <c r="Q16" s="17">
        <v>6.8568839980330795E-2</v>
      </c>
      <c r="R16" s="17"/>
      <c r="S16" s="17">
        <v>8.6956521739130405E-2</v>
      </c>
      <c r="T16" s="17">
        <v>5.5555555555555601E-2</v>
      </c>
      <c r="U16" s="17">
        <v>0.125</v>
      </c>
      <c r="V16" s="17">
        <v>0</v>
      </c>
      <c r="W16" s="17">
        <v>0</v>
      </c>
      <c r="X16" s="17">
        <v>0.18181818181818199</v>
      </c>
      <c r="Y16" s="17">
        <v>0.14285714285714299</v>
      </c>
      <c r="Z16" s="17">
        <v>0</v>
      </c>
      <c r="AA16" s="17">
        <v>0.08</v>
      </c>
      <c r="AB16" s="17"/>
      <c r="AC16" s="17">
        <v>7.10745548118214E-2</v>
      </c>
      <c r="AD16" s="17">
        <v>6.28252849516866E-2</v>
      </c>
      <c r="AE16" s="17">
        <v>0.14155803719028201</v>
      </c>
      <c r="AF16" s="17"/>
      <c r="AG16" s="17">
        <v>4.5837309602357199E-2</v>
      </c>
      <c r="AH16" s="17">
        <v>9.2336040558145593E-2</v>
      </c>
      <c r="AI16" s="17">
        <v>0.23552157116380301</v>
      </c>
      <c r="AJ16" s="17">
        <v>0</v>
      </c>
      <c r="AK16" s="17">
        <v>0.14398924189683501</v>
      </c>
      <c r="AL16" s="17"/>
      <c r="AM16" s="17">
        <v>6.8070231734636E-2</v>
      </c>
      <c r="AN16" s="17">
        <v>3.4660382122341502E-2</v>
      </c>
      <c r="AO16" s="17">
        <v>0.10141407427655599</v>
      </c>
      <c r="AP16" s="17">
        <v>0.101000268556866</v>
      </c>
      <c r="AQ16" s="17">
        <v>0</v>
      </c>
      <c r="AR16" s="17"/>
      <c r="AS16" s="17">
        <v>0.131725753159947</v>
      </c>
      <c r="AT16" s="17">
        <v>6.3629899646410498E-2</v>
      </c>
      <c r="AU16" s="17">
        <v>2.4492982077972202E-2</v>
      </c>
      <c r="AV16" s="17">
        <v>9.67619336025516E-2</v>
      </c>
      <c r="AW16" s="17"/>
      <c r="AX16" s="17">
        <v>7.8245444844758899E-2</v>
      </c>
      <c r="AY16" s="17"/>
      <c r="AZ16" s="17">
        <v>0.13243650495723999</v>
      </c>
      <c r="BA16" s="17">
        <v>7.1007059675829098E-2</v>
      </c>
      <c r="BB16" s="17">
        <v>2.38665558319631E-2</v>
      </c>
      <c r="BC16" s="17"/>
      <c r="BD16" s="17">
        <v>7.9506139800624098E-2</v>
      </c>
      <c r="BE16" s="17">
        <v>9.3858801413849599E-2</v>
      </c>
    </row>
    <row r="17" spans="2:57" ht="29" x14ac:dyDescent="0.35">
      <c r="B17" s="18" t="s">
        <v>595</v>
      </c>
      <c r="C17" s="17">
        <v>6.2494172544117398E-2</v>
      </c>
      <c r="D17" s="17">
        <v>0.116415787107734</v>
      </c>
      <c r="E17" s="17">
        <v>3.9188948670234897E-2</v>
      </c>
      <c r="F17" s="17"/>
      <c r="G17" s="17">
        <v>0.115050828984631</v>
      </c>
      <c r="H17" s="17">
        <v>5.0675080151763002E-2</v>
      </c>
      <c r="I17" s="17">
        <v>0.103853802812001</v>
      </c>
      <c r="J17" s="17">
        <v>7.0441986471925996E-2</v>
      </c>
      <c r="K17" s="17">
        <v>0</v>
      </c>
      <c r="L17" s="17">
        <v>0</v>
      </c>
      <c r="M17" s="17"/>
      <c r="N17" s="17">
        <v>7.5532461220051403E-2</v>
      </c>
      <c r="O17" s="17">
        <v>2.98842669239507E-2</v>
      </c>
      <c r="P17" s="17">
        <v>7.3788598137624103E-2</v>
      </c>
      <c r="Q17" s="17">
        <v>5.7588713445274498E-2</v>
      </c>
      <c r="R17" s="17"/>
      <c r="S17" s="17">
        <v>8.6956521739130405E-2</v>
      </c>
      <c r="T17" s="17">
        <v>0</v>
      </c>
      <c r="U17" s="17">
        <v>0.25</v>
      </c>
      <c r="V17" s="17">
        <v>0</v>
      </c>
      <c r="W17" s="17">
        <v>7.1428571428571397E-2</v>
      </c>
      <c r="X17" s="17">
        <v>0</v>
      </c>
      <c r="Y17" s="17">
        <v>7.1428571428571397E-2</v>
      </c>
      <c r="Z17" s="17">
        <v>8.3333333333333301E-2</v>
      </c>
      <c r="AA17" s="17">
        <v>0</v>
      </c>
      <c r="AB17" s="17"/>
      <c r="AC17" s="17">
        <v>2.1148069170165901E-2</v>
      </c>
      <c r="AD17" s="17">
        <v>9.9254321290496397E-2</v>
      </c>
      <c r="AE17" s="17">
        <v>0</v>
      </c>
      <c r="AF17" s="17"/>
      <c r="AG17" s="17">
        <v>9.0859291162738304E-2</v>
      </c>
      <c r="AH17" s="17">
        <v>4.18965436130792E-2</v>
      </c>
      <c r="AI17" s="17">
        <v>0</v>
      </c>
      <c r="AJ17" s="17">
        <v>0</v>
      </c>
      <c r="AK17" s="17">
        <v>0</v>
      </c>
      <c r="AL17" s="17"/>
      <c r="AM17" s="17">
        <v>0</v>
      </c>
      <c r="AN17" s="17">
        <v>0.15646686786656999</v>
      </c>
      <c r="AO17" s="17">
        <v>1.8500529420314001E-2</v>
      </c>
      <c r="AP17" s="17">
        <v>9.47474995972475E-2</v>
      </c>
      <c r="AQ17" s="17">
        <v>0</v>
      </c>
      <c r="AR17" s="17"/>
      <c r="AS17" s="17">
        <v>0</v>
      </c>
      <c r="AT17" s="17">
        <v>0.16045243681483401</v>
      </c>
      <c r="AU17" s="17">
        <v>2.4492982077972202E-2</v>
      </c>
      <c r="AV17" s="17">
        <v>3.8218698329332099E-2</v>
      </c>
      <c r="AW17" s="17"/>
      <c r="AX17" s="17">
        <v>6.2529736901174193E-2</v>
      </c>
      <c r="AY17" s="17"/>
      <c r="AZ17" s="17">
        <v>4.1138612223740302E-2</v>
      </c>
      <c r="BA17" s="17">
        <v>9.5017894072169901E-2</v>
      </c>
      <c r="BB17" s="17">
        <v>4.60667935955636E-2</v>
      </c>
      <c r="BC17" s="17"/>
      <c r="BD17" s="17">
        <v>1.5969716498695399E-2</v>
      </c>
      <c r="BE17" s="17">
        <v>0.108692617761105</v>
      </c>
    </row>
    <row r="18" spans="2:57" ht="29" x14ac:dyDescent="0.35">
      <c r="B18" s="18" t="s">
        <v>586</v>
      </c>
      <c r="C18" s="17">
        <v>5.4785851139013297E-2</v>
      </c>
      <c r="D18" s="17">
        <v>8.6587337989399202E-2</v>
      </c>
      <c r="E18" s="17">
        <v>4.1221751687601497E-2</v>
      </c>
      <c r="F18" s="17"/>
      <c r="G18" s="17">
        <v>0.10738077371898901</v>
      </c>
      <c r="H18" s="17">
        <v>0.11579115281433899</v>
      </c>
      <c r="I18" s="17">
        <v>5.1561969235567003E-2</v>
      </c>
      <c r="J18" s="17">
        <v>0</v>
      </c>
      <c r="K18" s="17">
        <v>0</v>
      </c>
      <c r="L18" s="17">
        <v>0</v>
      </c>
      <c r="M18" s="17"/>
      <c r="N18" s="17">
        <v>7.2188321494719002E-2</v>
      </c>
      <c r="O18" s="17">
        <v>3.9955155411142897E-2</v>
      </c>
      <c r="P18" s="17">
        <v>3.2691151073630902E-2</v>
      </c>
      <c r="Q18" s="17">
        <v>0</v>
      </c>
      <c r="R18" s="17"/>
      <c r="S18" s="17">
        <v>4.3478260869565202E-2</v>
      </c>
      <c r="T18" s="17">
        <v>5.5555555555555601E-2</v>
      </c>
      <c r="U18" s="17">
        <v>0</v>
      </c>
      <c r="V18" s="17">
        <v>0.11111111111111099</v>
      </c>
      <c r="W18" s="17">
        <v>0</v>
      </c>
      <c r="X18" s="17">
        <v>9.0909090909090898E-2</v>
      </c>
      <c r="Y18" s="17">
        <v>0</v>
      </c>
      <c r="Z18" s="17">
        <v>0.16666666666666699</v>
      </c>
      <c r="AA18" s="17">
        <v>0.08</v>
      </c>
      <c r="AB18" s="17"/>
      <c r="AC18" s="17">
        <v>4.6720494444369903E-2</v>
      </c>
      <c r="AD18" s="17">
        <v>4.4955330979811199E-2</v>
      </c>
      <c r="AE18" s="17">
        <v>9.2558412752421104E-2</v>
      </c>
      <c r="AF18" s="17"/>
      <c r="AG18" s="17">
        <v>4.2440417056202502E-2</v>
      </c>
      <c r="AH18" s="17">
        <v>5.613104956876E-2</v>
      </c>
      <c r="AI18" s="17">
        <v>0.123505214146872</v>
      </c>
      <c r="AJ18" s="17">
        <v>0</v>
      </c>
      <c r="AK18" s="17">
        <v>0.18829613560522601</v>
      </c>
      <c r="AL18" s="17"/>
      <c r="AM18" s="17">
        <v>0</v>
      </c>
      <c r="AN18" s="17">
        <v>4.53257196597604E-2</v>
      </c>
      <c r="AO18" s="17">
        <v>3.4800819251046902E-2</v>
      </c>
      <c r="AP18" s="17">
        <v>0.12299205800402099</v>
      </c>
      <c r="AQ18" s="17">
        <v>0</v>
      </c>
      <c r="AR18" s="17"/>
      <c r="AS18" s="17">
        <v>8.5005744087127993E-2</v>
      </c>
      <c r="AT18" s="17">
        <v>6.1363685329115202E-2</v>
      </c>
      <c r="AU18" s="17">
        <v>2.4492982077972202E-2</v>
      </c>
      <c r="AV18" s="17">
        <v>3.8218698329332099E-2</v>
      </c>
      <c r="AW18" s="17"/>
      <c r="AX18" s="17">
        <v>6.0994562153899298E-2</v>
      </c>
      <c r="AY18" s="17"/>
      <c r="AZ18" s="17">
        <v>0.13408160743712699</v>
      </c>
      <c r="BA18" s="17">
        <v>2.9059311344148801E-2</v>
      </c>
      <c r="BB18" s="17">
        <v>0</v>
      </c>
      <c r="BC18" s="17"/>
      <c r="BD18" s="17">
        <v>6.2160826351830803E-2</v>
      </c>
      <c r="BE18" s="17">
        <v>6.1562696360687501E-2</v>
      </c>
    </row>
    <row r="19" spans="2:57" x14ac:dyDescent="0.35">
      <c r="B19" s="18" t="s">
        <v>81</v>
      </c>
      <c r="C19" s="19">
        <v>3.4788392312955899E-2</v>
      </c>
      <c r="D19" s="19">
        <v>0</v>
      </c>
      <c r="E19" s="19">
        <v>5.0581054749748999E-2</v>
      </c>
      <c r="F19" s="19"/>
      <c r="G19" s="19">
        <v>0</v>
      </c>
      <c r="H19" s="19">
        <v>5.0540110204627599E-2</v>
      </c>
      <c r="I19" s="19">
        <v>2.6177771640407101E-2</v>
      </c>
      <c r="J19" s="19">
        <v>4.1786086938271197E-2</v>
      </c>
      <c r="K19" s="19">
        <v>4.2978010769651201E-2</v>
      </c>
      <c r="L19" s="19">
        <v>0</v>
      </c>
      <c r="M19" s="19"/>
      <c r="N19" s="19">
        <v>3.0484592183399301E-2</v>
      </c>
      <c r="O19" s="19">
        <v>3.3312970299840698E-2</v>
      </c>
      <c r="P19" s="19">
        <v>0</v>
      </c>
      <c r="Q19" s="19">
        <v>0.13718454238570699</v>
      </c>
      <c r="R19" s="19"/>
      <c r="S19" s="19">
        <v>0</v>
      </c>
      <c r="T19" s="19">
        <v>5.5555555555555601E-2</v>
      </c>
      <c r="U19" s="19">
        <v>0</v>
      </c>
      <c r="V19" s="19">
        <v>0</v>
      </c>
      <c r="W19" s="19">
        <v>0.14285714285714299</v>
      </c>
      <c r="X19" s="19">
        <v>0</v>
      </c>
      <c r="Y19" s="19">
        <v>0</v>
      </c>
      <c r="Z19" s="19">
        <v>8.3333333333333301E-2</v>
      </c>
      <c r="AA19" s="19">
        <v>0.04</v>
      </c>
      <c r="AB19" s="19"/>
      <c r="AC19" s="19">
        <v>0</v>
      </c>
      <c r="AD19" s="19">
        <v>6.1631443851296999E-2</v>
      </c>
      <c r="AE19" s="19">
        <v>0</v>
      </c>
      <c r="AF19" s="19"/>
      <c r="AG19" s="19">
        <v>0</v>
      </c>
      <c r="AH19" s="19">
        <v>6.0064395081199498E-2</v>
      </c>
      <c r="AI19" s="19">
        <v>0.124868298891103</v>
      </c>
      <c r="AJ19" s="19">
        <v>0</v>
      </c>
      <c r="AK19" s="19">
        <v>0</v>
      </c>
      <c r="AL19" s="19"/>
      <c r="AM19" s="19">
        <v>7.5400872075289102E-2</v>
      </c>
      <c r="AN19" s="19">
        <v>6.64883111644895E-2</v>
      </c>
      <c r="AO19" s="19">
        <v>2.0623145572840201E-2</v>
      </c>
      <c r="AP19" s="19">
        <v>2.6111837200711301E-2</v>
      </c>
      <c r="AQ19" s="19">
        <v>0</v>
      </c>
      <c r="AR19" s="19"/>
      <c r="AS19" s="19">
        <v>7.4078696903132804E-2</v>
      </c>
      <c r="AT19" s="19">
        <v>2.2926428188957799E-2</v>
      </c>
      <c r="AU19" s="19">
        <v>2.7005082803918098E-2</v>
      </c>
      <c r="AV19" s="19">
        <v>0</v>
      </c>
      <c r="AW19" s="19"/>
      <c r="AX19" s="19">
        <v>2.6706364817217301E-2</v>
      </c>
      <c r="AY19" s="19"/>
      <c r="AZ19" s="19">
        <v>4.4277227740697901E-2</v>
      </c>
      <c r="BA19" s="19">
        <v>3.4611715475977203E-2</v>
      </c>
      <c r="BB19" s="19">
        <v>2.5737996876564698E-2</v>
      </c>
      <c r="BC19" s="19"/>
      <c r="BD19" s="19">
        <v>6.3718495778464307E-2</v>
      </c>
      <c r="BE19" s="19">
        <v>0</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E24"/>
  <sheetViews>
    <sheetView showGridLines="0" topLeftCell="A11" workbookViewId="0">
      <pane xSplit="2" topLeftCell="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58" x14ac:dyDescent="0.35">
      <c r="B9" s="18" t="s">
        <v>589</v>
      </c>
      <c r="C9" s="17">
        <v>0.42852422638592902</v>
      </c>
      <c r="D9" s="17">
        <v>0.41560605132960998</v>
      </c>
      <c r="E9" s="17">
        <v>0.43614722365613301</v>
      </c>
      <c r="F9" s="17"/>
      <c r="G9" s="17">
        <v>0.505494974280294</v>
      </c>
      <c r="H9" s="17">
        <v>0.43021646517685302</v>
      </c>
      <c r="I9" s="17">
        <v>0.33615279792330599</v>
      </c>
      <c r="J9" s="17">
        <v>0.51042681318171002</v>
      </c>
      <c r="K9" s="17">
        <v>0.47360912828150797</v>
      </c>
      <c r="L9" s="17">
        <v>0.35206690043197097</v>
      </c>
      <c r="M9" s="17"/>
      <c r="N9" s="17">
        <v>0.44608010060076903</v>
      </c>
      <c r="O9" s="17">
        <v>0.38448317351957101</v>
      </c>
      <c r="P9" s="17">
        <v>0.65190750780687201</v>
      </c>
      <c r="Q9" s="17">
        <v>0.23882149127771601</v>
      </c>
      <c r="R9" s="17"/>
      <c r="S9" s="17">
        <v>0.45833333333333298</v>
      </c>
      <c r="T9" s="17">
        <v>0.5</v>
      </c>
      <c r="U9" s="17">
        <v>0.6</v>
      </c>
      <c r="V9" s="17">
        <v>0.33333333333333298</v>
      </c>
      <c r="W9" s="17">
        <v>0.29411764705882298</v>
      </c>
      <c r="X9" s="17">
        <v>0.40909090909090901</v>
      </c>
      <c r="Y9" s="17">
        <v>0.44444444444444398</v>
      </c>
      <c r="Z9" s="17">
        <v>0.5</v>
      </c>
      <c r="AA9" s="17">
        <v>0.42857142857142899</v>
      </c>
      <c r="AB9" s="17"/>
      <c r="AC9" s="17">
        <v>0.45905940263506101</v>
      </c>
      <c r="AD9" s="17">
        <v>0.42835710011400402</v>
      </c>
      <c r="AE9" s="17">
        <v>0.46868410767928198</v>
      </c>
      <c r="AF9" s="17"/>
      <c r="AG9" s="17">
        <v>0.32531682867417699</v>
      </c>
      <c r="AH9" s="17">
        <v>0.459327437114601</v>
      </c>
      <c r="AI9" s="17">
        <v>0.71511919931901402</v>
      </c>
      <c r="AJ9" s="17">
        <v>0</v>
      </c>
      <c r="AK9" s="17">
        <v>0.18642047327973199</v>
      </c>
      <c r="AL9" s="17"/>
      <c r="AM9" s="17">
        <v>0.15537966595445099</v>
      </c>
      <c r="AN9" s="17">
        <v>0.52718594268110897</v>
      </c>
      <c r="AO9" s="17">
        <v>0.36844792780027202</v>
      </c>
      <c r="AP9" s="17">
        <v>0.48423940780914798</v>
      </c>
      <c r="AQ9" s="17">
        <v>0.236475542597992</v>
      </c>
      <c r="AR9" s="17"/>
      <c r="AS9" s="17">
        <v>0.38313904707863899</v>
      </c>
      <c r="AT9" s="17">
        <v>0.49326671659802701</v>
      </c>
      <c r="AU9" s="17">
        <v>0.385187113492101</v>
      </c>
      <c r="AV9" s="17">
        <v>0.40558202178338598</v>
      </c>
      <c r="AW9" s="17"/>
      <c r="AX9" s="17">
        <v>0.41749598310347802</v>
      </c>
      <c r="AY9" s="17"/>
      <c r="AZ9" s="17">
        <v>0.49157246176207198</v>
      </c>
      <c r="BA9" s="17">
        <v>0.39432963567696599</v>
      </c>
      <c r="BB9" s="17">
        <v>0.41696113586335098</v>
      </c>
      <c r="BC9" s="17"/>
      <c r="BD9" s="17">
        <v>0.39633947425621902</v>
      </c>
      <c r="BE9" s="17">
        <v>0.40926642217011</v>
      </c>
    </row>
    <row r="10" spans="2:57" ht="58" x14ac:dyDescent="0.35">
      <c r="B10" s="18" t="s">
        <v>588</v>
      </c>
      <c r="C10" s="17">
        <v>0.34434797429334102</v>
      </c>
      <c r="D10" s="17">
        <v>0.33654743490269901</v>
      </c>
      <c r="E10" s="17">
        <v>0.348951061820932</v>
      </c>
      <c r="F10" s="17"/>
      <c r="G10" s="17">
        <v>0.44386998402865802</v>
      </c>
      <c r="H10" s="17">
        <v>0.37225358809815801</v>
      </c>
      <c r="I10" s="17">
        <v>0.27179366613509398</v>
      </c>
      <c r="J10" s="17">
        <v>0.452779898772394</v>
      </c>
      <c r="K10" s="17">
        <v>0.26164135310576597</v>
      </c>
      <c r="L10" s="17">
        <v>0.34462483586999498</v>
      </c>
      <c r="M10" s="17"/>
      <c r="N10" s="17">
        <v>0.46357498317840901</v>
      </c>
      <c r="O10" s="17">
        <v>0.195592643100232</v>
      </c>
      <c r="P10" s="17">
        <v>0.218803118350824</v>
      </c>
      <c r="Q10" s="17">
        <v>0.28149574997232002</v>
      </c>
      <c r="R10" s="17"/>
      <c r="S10" s="17">
        <v>0.45833333333333298</v>
      </c>
      <c r="T10" s="17">
        <v>0.5</v>
      </c>
      <c r="U10" s="17">
        <v>0.4</v>
      </c>
      <c r="V10" s="17">
        <v>0.25</v>
      </c>
      <c r="W10" s="17">
        <v>0.23529411764705899</v>
      </c>
      <c r="X10" s="17">
        <v>0.27272727272727298</v>
      </c>
      <c r="Y10" s="17">
        <v>0.22222222222222199</v>
      </c>
      <c r="Z10" s="17">
        <v>0.25</v>
      </c>
      <c r="AA10" s="17">
        <v>0.42857142857142899</v>
      </c>
      <c r="AB10" s="17"/>
      <c r="AC10" s="17">
        <v>0.34897506496679298</v>
      </c>
      <c r="AD10" s="17">
        <v>0.35136183059399101</v>
      </c>
      <c r="AE10" s="17">
        <v>0.13217384888216599</v>
      </c>
      <c r="AF10" s="17"/>
      <c r="AG10" s="17">
        <v>0.36364771923464001</v>
      </c>
      <c r="AH10" s="17">
        <v>0.38058931786017502</v>
      </c>
      <c r="AI10" s="17">
        <v>0.28936633625706798</v>
      </c>
      <c r="AJ10" s="17">
        <v>0</v>
      </c>
      <c r="AK10" s="17">
        <v>0</v>
      </c>
      <c r="AL10" s="17"/>
      <c r="AM10" s="17">
        <v>0.22571239599767901</v>
      </c>
      <c r="AN10" s="17">
        <v>0.31114729670204599</v>
      </c>
      <c r="AO10" s="17">
        <v>0.29952919566594099</v>
      </c>
      <c r="AP10" s="17">
        <v>0.44928511040875202</v>
      </c>
      <c r="AQ10" s="17">
        <v>0.62099125364431496</v>
      </c>
      <c r="AR10" s="17"/>
      <c r="AS10" s="17">
        <v>0.24266612178715</v>
      </c>
      <c r="AT10" s="17">
        <v>0.43697286574984601</v>
      </c>
      <c r="AU10" s="17">
        <v>0.18708013167040299</v>
      </c>
      <c r="AV10" s="17">
        <v>0.48523425464586201</v>
      </c>
      <c r="AW10" s="17"/>
      <c r="AX10" s="17">
        <v>0.34516087057822198</v>
      </c>
      <c r="AY10" s="17"/>
      <c r="AZ10" s="17">
        <v>0.35495662197793898</v>
      </c>
      <c r="BA10" s="17">
        <v>0.35921542170097698</v>
      </c>
      <c r="BB10" s="17">
        <v>0.31930801582763102</v>
      </c>
      <c r="BC10" s="17"/>
      <c r="BD10" s="17">
        <v>0.247078351416641</v>
      </c>
      <c r="BE10" s="17">
        <v>0.45742982828742301</v>
      </c>
    </row>
    <row r="11" spans="2:57" ht="43.5" x14ac:dyDescent="0.35">
      <c r="B11" s="18" t="s">
        <v>587</v>
      </c>
      <c r="C11" s="17">
        <v>0.303738713086454</v>
      </c>
      <c r="D11" s="17">
        <v>0.21945672805059899</v>
      </c>
      <c r="E11" s="17">
        <v>0.35347339612447198</v>
      </c>
      <c r="F11" s="17"/>
      <c r="G11" s="17">
        <v>0.18771870036249799</v>
      </c>
      <c r="H11" s="17">
        <v>0.29216139477797298</v>
      </c>
      <c r="I11" s="17">
        <v>0.31889431730816797</v>
      </c>
      <c r="J11" s="17">
        <v>0.319174094045864</v>
      </c>
      <c r="K11" s="17">
        <v>0.30655945578295202</v>
      </c>
      <c r="L11" s="17">
        <v>0.46369786886162101</v>
      </c>
      <c r="M11" s="17"/>
      <c r="N11" s="17">
        <v>0.24418138669575201</v>
      </c>
      <c r="O11" s="17">
        <v>0.34836869096848999</v>
      </c>
      <c r="P11" s="17">
        <v>0.40064485161289498</v>
      </c>
      <c r="Q11" s="17">
        <v>0.35835901140434101</v>
      </c>
      <c r="R11" s="17"/>
      <c r="S11" s="17">
        <v>0.16666666666666699</v>
      </c>
      <c r="T11" s="17">
        <v>0.33333333333333298</v>
      </c>
      <c r="U11" s="17">
        <v>0.6</v>
      </c>
      <c r="V11" s="17">
        <v>0.41666666666666702</v>
      </c>
      <c r="W11" s="17">
        <v>0.41176470588235298</v>
      </c>
      <c r="X11" s="17">
        <v>0.31818181818181801</v>
      </c>
      <c r="Y11" s="17">
        <v>0.27777777777777801</v>
      </c>
      <c r="Z11" s="17">
        <v>0.25</v>
      </c>
      <c r="AA11" s="17">
        <v>0.17857142857142899</v>
      </c>
      <c r="AB11" s="17"/>
      <c r="AC11" s="17">
        <v>0.36133670449551603</v>
      </c>
      <c r="AD11" s="17">
        <v>0.29757204529083803</v>
      </c>
      <c r="AE11" s="17">
        <v>0.17158797860709199</v>
      </c>
      <c r="AF11" s="17"/>
      <c r="AG11" s="17">
        <v>0.349237789056557</v>
      </c>
      <c r="AH11" s="17">
        <v>0.28442911614926297</v>
      </c>
      <c r="AI11" s="17">
        <v>0.40711626621671299</v>
      </c>
      <c r="AJ11" s="17">
        <v>0</v>
      </c>
      <c r="AK11" s="17">
        <v>0.42612084781156701</v>
      </c>
      <c r="AL11" s="17"/>
      <c r="AM11" s="17">
        <v>0.313821530337548</v>
      </c>
      <c r="AN11" s="17">
        <v>0.41911421386277298</v>
      </c>
      <c r="AO11" s="17">
        <v>0.268132777455243</v>
      </c>
      <c r="AP11" s="17">
        <v>0.34885749362367502</v>
      </c>
      <c r="AQ11" s="17">
        <v>0.18950437317784299</v>
      </c>
      <c r="AR11" s="17"/>
      <c r="AS11" s="17">
        <v>0.28727110050375099</v>
      </c>
      <c r="AT11" s="17">
        <v>0.377484222293414</v>
      </c>
      <c r="AU11" s="17">
        <v>0.32829142069346401</v>
      </c>
      <c r="AV11" s="17">
        <v>0.13001560426620101</v>
      </c>
      <c r="AW11" s="17"/>
      <c r="AX11" s="17">
        <v>0.30777030668016297</v>
      </c>
      <c r="AY11" s="17"/>
      <c r="AZ11" s="17">
        <v>0.25552501762378499</v>
      </c>
      <c r="BA11" s="17">
        <v>0.35014979076595099</v>
      </c>
      <c r="BB11" s="17">
        <v>0.29003273004882602</v>
      </c>
      <c r="BC11" s="17"/>
      <c r="BD11" s="17">
        <v>0.35605389138736598</v>
      </c>
      <c r="BE11" s="17">
        <v>0.21127529152858601</v>
      </c>
    </row>
    <row r="12" spans="2:57" ht="43.5" x14ac:dyDescent="0.35">
      <c r="B12" s="18" t="s">
        <v>592</v>
      </c>
      <c r="C12" s="17">
        <v>0.26017786574354401</v>
      </c>
      <c r="D12" s="17">
        <v>0.29451046894466998</v>
      </c>
      <c r="E12" s="17">
        <v>0.23991824398271699</v>
      </c>
      <c r="F12" s="17"/>
      <c r="G12" s="17">
        <v>0.19911922369075499</v>
      </c>
      <c r="H12" s="17">
        <v>0.29512053315363801</v>
      </c>
      <c r="I12" s="17">
        <v>0.170504379981916</v>
      </c>
      <c r="J12" s="17">
        <v>0.28894666054410001</v>
      </c>
      <c r="K12" s="17">
        <v>0.34690301941761598</v>
      </c>
      <c r="L12" s="17">
        <v>0.24043593200232199</v>
      </c>
      <c r="M12" s="17"/>
      <c r="N12" s="17">
        <v>0.27368618699664399</v>
      </c>
      <c r="O12" s="17">
        <v>0.30619528037176402</v>
      </c>
      <c r="P12" s="17">
        <v>0.11449000378822199</v>
      </c>
      <c r="Q12" s="17">
        <v>0.28944424200383201</v>
      </c>
      <c r="R12" s="17"/>
      <c r="S12" s="17">
        <v>8.3333333333333301E-2</v>
      </c>
      <c r="T12" s="17">
        <v>0.58333333333333304</v>
      </c>
      <c r="U12" s="17">
        <v>0.6</v>
      </c>
      <c r="V12" s="17">
        <v>0.5</v>
      </c>
      <c r="W12" s="17">
        <v>0.11764705882352899</v>
      </c>
      <c r="X12" s="17">
        <v>0.27272727272727298</v>
      </c>
      <c r="Y12" s="17">
        <v>0.11111111111111099</v>
      </c>
      <c r="Z12" s="17">
        <v>0.375</v>
      </c>
      <c r="AA12" s="17">
        <v>0.14285714285714299</v>
      </c>
      <c r="AB12" s="17"/>
      <c r="AC12" s="17">
        <v>0.23558549776611601</v>
      </c>
      <c r="AD12" s="17">
        <v>0.28217153031340497</v>
      </c>
      <c r="AE12" s="17">
        <v>0.205800452202936</v>
      </c>
      <c r="AF12" s="17"/>
      <c r="AG12" s="17">
        <v>0.249469353395157</v>
      </c>
      <c r="AH12" s="17">
        <v>0.226837968111265</v>
      </c>
      <c r="AI12" s="17">
        <v>0.35007510278336301</v>
      </c>
      <c r="AJ12" s="17">
        <v>0.5</v>
      </c>
      <c r="AK12" s="17">
        <v>0.243783870613201</v>
      </c>
      <c r="AL12" s="17"/>
      <c r="AM12" s="17">
        <v>8.3471811479875202E-2</v>
      </c>
      <c r="AN12" s="17">
        <v>0.29465396408679501</v>
      </c>
      <c r="AO12" s="17">
        <v>0.20809178039568299</v>
      </c>
      <c r="AP12" s="17">
        <v>0.34617873171318198</v>
      </c>
      <c r="AQ12" s="17">
        <v>0.18950437317784299</v>
      </c>
      <c r="AR12" s="17"/>
      <c r="AS12" s="17">
        <v>0.16459306612890501</v>
      </c>
      <c r="AT12" s="17">
        <v>0.249841872233137</v>
      </c>
      <c r="AU12" s="17">
        <v>0.32629078266816702</v>
      </c>
      <c r="AV12" s="17">
        <v>0.39570120840623302</v>
      </c>
      <c r="AW12" s="17"/>
      <c r="AX12" s="17">
        <v>0.27776901729598003</v>
      </c>
      <c r="AY12" s="17"/>
      <c r="AZ12" s="17">
        <v>0.29116596491171498</v>
      </c>
      <c r="BA12" s="17">
        <v>0.177481960269156</v>
      </c>
      <c r="BB12" s="17">
        <v>0.29405944204548501</v>
      </c>
      <c r="BC12" s="17"/>
      <c r="BD12" s="17">
        <v>0.186338495019021</v>
      </c>
      <c r="BE12" s="17">
        <v>0.27700322719201498</v>
      </c>
    </row>
    <row r="13" spans="2:57" ht="29" x14ac:dyDescent="0.35">
      <c r="B13" s="18" t="s">
        <v>591</v>
      </c>
      <c r="C13" s="17">
        <v>0.16922124582169801</v>
      </c>
      <c r="D13" s="17">
        <v>0.17191090351874999</v>
      </c>
      <c r="E13" s="17">
        <v>0.16763408252711401</v>
      </c>
      <c r="F13" s="17"/>
      <c r="G13" s="17">
        <v>0.25433004911060803</v>
      </c>
      <c r="H13" s="17">
        <v>0.151397686685567</v>
      </c>
      <c r="I13" s="17">
        <v>0.10463808982905</v>
      </c>
      <c r="J13" s="17">
        <v>0.20911703215591301</v>
      </c>
      <c r="K13" s="17">
        <v>0.234773230166682</v>
      </c>
      <c r="L13" s="17">
        <v>8.9464532838073194E-2</v>
      </c>
      <c r="M13" s="17"/>
      <c r="N13" s="17">
        <v>0.16152421407814199</v>
      </c>
      <c r="O13" s="17">
        <v>0.18721432567995</v>
      </c>
      <c r="P13" s="17">
        <v>0.105424198987551</v>
      </c>
      <c r="Q13" s="17">
        <v>0.257587432267394</v>
      </c>
      <c r="R13" s="17"/>
      <c r="S13" s="17">
        <v>0.20833333333333301</v>
      </c>
      <c r="T13" s="17">
        <v>8.3333333333333301E-2</v>
      </c>
      <c r="U13" s="17">
        <v>0.2</v>
      </c>
      <c r="V13" s="17">
        <v>8.3333333333333301E-2</v>
      </c>
      <c r="W13" s="17">
        <v>0.23529411764705899</v>
      </c>
      <c r="X13" s="17">
        <v>0.13636363636363599</v>
      </c>
      <c r="Y13" s="17">
        <v>0.16666666666666699</v>
      </c>
      <c r="Z13" s="17">
        <v>0.25</v>
      </c>
      <c r="AA13" s="17">
        <v>0.17857142857142899</v>
      </c>
      <c r="AB13" s="17"/>
      <c r="AC13" s="17">
        <v>0.164966759018737</v>
      </c>
      <c r="AD13" s="17">
        <v>0.14209879211197199</v>
      </c>
      <c r="AE13" s="17">
        <v>0.17158797860709199</v>
      </c>
      <c r="AF13" s="17"/>
      <c r="AG13" s="17">
        <v>0.207950205549989</v>
      </c>
      <c r="AH13" s="17">
        <v>0.18383061467608799</v>
      </c>
      <c r="AI13" s="17">
        <v>5.4710594983277301E-2</v>
      </c>
      <c r="AJ13" s="17">
        <v>0</v>
      </c>
      <c r="AK13" s="17">
        <v>0</v>
      </c>
      <c r="AL13" s="17"/>
      <c r="AM13" s="17">
        <v>0.219786927898799</v>
      </c>
      <c r="AN13" s="17">
        <v>4.1929497529625999E-2</v>
      </c>
      <c r="AO13" s="17">
        <v>0.12009326021632299</v>
      </c>
      <c r="AP13" s="17">
        <v>0.19670151176449399</v>
      </c>
      <c r="AQ13" s="17">
        <v>0.57402008422416595</v>
      </c>
      <c r="AR13" s="17"/>
      <c r="AS13" s="17">
        <v>0.17555002113446599</v>
      </c>
      <c r="AT13" s="17">
        <v>0.19104924853173799</v>
      </c>
      <c r="AU13" s="17">
        <v>0.15882410069295699</v>
      </c>
      <c r="AV13" s="17">
        <v>0.115629299652102</v>
      </c>
      <c r="AW13" s="17"/>
      <c r="AX13" s="17">
        <v>0.17632538948687401</v>
      </c>
      <c r="AY13" s="17"/>
      <c r="AZ13" s="17">
        <v>0.116280476472686</v>
      </c>
      <c r="BA13" s="17">
        <v>0.154183359208618</v>
      </c>
      <c r="BB13" s="17">
        <v>0.22439930728711599</v>
      </c>
      <c r="BC13" s="17"/>
      <c r="BD13" s="17">
        <v>0.18171536852533299</v>
      </c>
      <c r="BE13" s="17">
        <v>0.13009468451773001</v>
      </c>
    </row>
    <row r="14" spans="2:57" ht="29" x14ac:dyDescent="0.35">
      <c r="B14" s="18" t="s">
        <v>594</v>
      </c>
      <c r="C14" s="17">
        <v>0.15933223176834899</v>
      </c>
      <c r="D14" s="17">
        <v>0.231813420130695</v>
      </c>
      <c r="E14" s="17">
        <v>0.116561182559117</v>
      </c>
      <c r="F14" s="17"/>
      <c r="G14" s="17">
        <v>0.11829752436263501</v>
      </c>
      <c r="H14" s="17">
        <v>0.18191167884664</v>
      </c>
      <c r="I14" s="17">
        <v>0.304315834519923</v>
      </c>
      <c r="J14" s="17">
        <v>0.10703401866567699</v>
      </c>
      <c r="K14" s="17">
        <v>3.78910146274377E-2</v>
      </c>
      <c r="L14" s="17">
        <v>0</v>
      </c>
      <c r="M14" s="17"/>
      <c r="N14" s="17">
        <v>0.14893891881485899</v>
      </c>
      <c r="O14" s="17">
        <v>0.223714305304272</v>
      </c>
      <c r="P14" s="17">
        <v>0.121032289718978</v>
      </c>
      <c r="Q14" s="17">
        <v>0.13013772121102499</v>
      </c>
      <c r="R14" s="17"/>
      <c r="S14" s="17">
        <v>0.20833333333333301</v>
      </c>
      <c r="T14" s="17">
        <v>0.16666666666666699</v>
      </c>
      <c r="U14" s="17">
        <v>0</v>
      </c>
      <c r="V14" s="17">
        <v>0.16666666666666699</v>
      </c>
      <c r="W14" s="17">
        <v>0.17647058823529399</v>
      </c>
      <c r="X14" s="17">
        <v>0.18181818181818199</v>
      </c>
      <c r="Y14" s="17">
        <v>0.22222222222222199</v>
      </c>
      <c r="Z14" s="17">
        <v>0</v>
      </c>
      <c r="AA14" s="17">
        <v>0.14285714285714299</v>
      </c>
      <c r="AB14" s="17"/>
      <c r="AC14" s="17">
        <v>4.3158397354109798E-2</v>
      </c>
      <c r="AD14" s="17">
        <v>0.216632826520056</v>
      </c>
      <c r="AE14" s="17">
        <v>0.359727913713626</v>
      </c>
      <c r="AF14" s="17"/>
      <c r="AG14" s="17">
        <v>0.195725953418636</v>
      </c>
      <c r="AH14" s="17">
        <v>0.19443169540907099</v>
      </c>
      <c r="AI14" s="17">
        <v>0</v>
      </c>
      <c r="AJ14" s="17">
        <v>0</v>
      </c>
      <c r="AK14" s="17">
        <v>0.182336977198367</v>
      </c>
      <c r="AL14" s="17"/>
      <c r="AM14" s="17">
        <v>0.145689226518115</v>
      </c>
      <c r="AN14" s="17">
        <v>0.13161298469469401</v>
      </c>
      <c r="AO14" s="17">
        <v>0.185966018410785</v>
      </c>
      <c r="AP14" s="17">
        <v>0.17783289233220401</v>
      </c>
      <c r="AQ14" s="17">
        <v>0.18950437317784299</v>
      </c>
      <c r="AR14" s="17"/>
      <c r="AS14" s="17">
        <v>0.223343003423111</v>
      </c>
      <c r="AT14" s="17">
        <v>0.21365636300516899</v>
      </c>
      <c r="AU14" s="17">
        <v>0</v>
      </c>
      <c r="AV14" s="17">
        <v>7.8969664971646494E-2</v>
      </c>
      <c r="AW14" s="17"/>
      <c r="AX14" s="17">
        <v>0.15286222696669899</v>
      </c>
      <c r="AY14" s="17"/>
      <c r="AZ14" s="17">
        <v>0.18852185079006301</v>
      </c>
      <c r="BA14" s="17">
        <v>0.234898312893457</v>
      </c>
      <c r="BB14" s="17">
        <v>6.1492267784728397E-2</v>
      </c>
      <c r="BC14" s="17"/>
      <c r="BD14" s="17">
        <v>0.18210691200534601</v>
      </c>
      <c r="BE14" s="17">
        <v>0.17121984323228701</v>
      </c>
    </row>
    <row r="15" spans="2:57" ht="58" x14ac:dyDescent="0.35">
      <c r="B15" s="18" t="s">
        <v>590</v>
      </c>
      <c r="C15" s="17">
        <v>0.138852807683332</v>
      </c>
      <c r="D15" s="17">
        <v>0.114508401415336</v>
      </c>
      <c r="E15" s="17">
        <v>0.153218408220298</v>
      </c>
      <c r="F15" s="17"/>
      <c r="G15" s="17">
        <v>0.19658620055516701</v>
      </c>
      <c r="H15" s="17">
        <v>0.187464887165008</v>
      </c>
      <c r="I15" s="17">
        <v>0.11280954326310599</v>
      </c>
      <c r="J15" s="17">
        <v>6.4539888894141001E-2</v>
      </c>
      <c r="K15" s="17">
        <v>0.15896879786807699</v>
      </c>
      <c r="L15" s="17">
        <v>0</v>
      </c>
      <c r="M15" s="17"/>
      <c r="N15" s="17">
        <v>0.136324334647422</v>
      </c>
      <c r="O15" s="17">
        <v>0.13445859483058101</v>
      </c>
      <c r="P15" s="17">
        <v>5.4700779587706097E-2</v>
      </c>
      <c r="Q15" s="17">
        <v>0.27064199991238702</v>
      </c>
      <c r="R15" s="17"/>
      <c r="S15" s="17">
        <v>4.1666666666666699E-2</v>
      </c>
      <c r="T15" s="17">
        <v>8.3333333333333301E-2</v>
      </c>
      <c r="U15" s="17">
        <v>0.2</v>
      </c>
      <c r="V15" s="17">
        <v>0.33333333333333298</v>
      </c>
      <c r="W15" s="17">
        <v>0.11764705882352899</v>
      </c>
      <c r="X15" s="17">
        <v>9.0909090909090898E-2</v>
      </c>
      <c r="Y15" s="17">
        <v>0.22222222222222199</v>
      </c>
      <c r="Z15" s="17">
        <v>0</v>
      </c>
      <c r="AA15" s="17">
        <v>0.14285714285714299</v>
      </c>
      <c r="AB15" s="17"/>
      <c r="AC15" s="17">
        <v>0.10441512492306</v>
      </c>
      <c r="AD15" s="17">
        <v>0.13591327610062001</v>
      </c>
      <c r="AE15" s="17">
        <v>0.325515440117781</v>
      </c>
      <c r="AF15" s="17"/>
      <c r="AG15" s="17">
        <v>0.110793402335316</v>
      </c>
      <c r="AH15" s="17">
        <v>0.12423529778778999</v>
      </c>
      <c r="AI15" s="17">
        <v>0.235564555143945</v>
      </c>
      <c r="AJ15" s="17">
        <v>0.5</v>
      </c>
      <c r="AK15" s="17">
        <v>0</v>
      </c>
      <c r="AL15" s="17"/>
      <c r="AM15" s="17">
        <v>0</v>
      </c>
      <c r="AN15" s="17">
        <v>0.100547963210077</v>
      </c>
      <c r="AO15" s="17">
        <v>0.110503669170679</v>
      </c>
      <c r="AP15" s="17">
        <v>0.22692274098312601</v>
      </c>
      <c r="AQ15" s="17">
        <v>0</v>
      </c>
      <c r="AR15" s="17"/>
      <c r="AS15" s="17">
        <v>0.13768132718884099</v>
      </c>
      <c r="AT15" s="17">
        <v>7.6101840206749802E-2</v>
      </c>
      <c r="AU15" s="17">
        <v>0.116348200146893</v>
      </c>
      <c r="AV15" s="17">
        <v>0.31740312186026898</v>
      </c>
      <c r="AW15" s="17"/>
      <c r="AX15" s="17">
        <v>0.14544036843653099</v>
      </c>
      <c r="AY15" s="17"/>
      <c r="AZ15" s="17">
        <v>0.18781525266895899</v>
      </c>
      <c r="BA15" s="17">
        <v>0.129947800158316</v>
      </c>
      <c r="BB15" s="17">
        <v>0.114942384093167</v>
      </c>
      <c r="BC15" s="17"/>
      <c r="BD15" s="17">
        <v>9.4725822212517505E-2</v>
      </c>
      <c r="BE15" s="17">
        <v>0.21618756065990699</v>
      </c>
    </row>
    <row r="16" spans="2:57" ht="43.5" x14ac:dyDescent="0.35">
      <c r="B16" s="18" t="s">
        <v>593</v>
      </c>
      <c r="C16" s="17">
        <v>0.125032261581245</v>
      </c>
      <c r="D16" s="17">
        <v>0.159088127889535</v>
      </c>
      <c r="E16" s="17">
        <v>0.10493594187891001</v>
      </c>
      <c r="F16" s="17"/>
      <c r="G16" s="17">
        <v>0.25507996922171799</v>
      </c>
      <c r="H16" s="17">
        <v>0.20969538182132499</v>
      </c>
      <c r="I16" s="17">
        <v>7.8612320633623695E-2</v>
      </c>
      <c r="J16" s="17">
        <v>4.1450275887412603E-2</v>
      </c>
      <c r="K16" s="17">
        <v>7.3026927514228596E-2</v>
      </c>
      <c r="L16" s="17">
        <v>0</v>
      </c>
      <c r="M16" s="17"/>
      <c r="N16" s="17">
        <v>0.18755452554993499</v>
      </c>
      <c r="O16" s="17">
        <v>5.4561096361243698E-2</v>
      </c>
      <c r="P16" s="17">
        <v>0</v>
      </c>
      <c r="Q16" s="17">
        <v>0.13584909455571001</v>
      </c>
      <c r="R16" s="17"/>
      <c r="S16" s="17">
        <v>8.3333333333333301E-2</v>
      </c>
      <c r="T16" s="17">
        <v>0.16666666666666699</v>
      </c>
      <c r="U16" s="17">
        <v>0.2</v>
      </c>
      <c r="V16" s="17">
        <v>8.3333333333333301E-2</v>
      </c>
      <c r="W16" s="17">
        <v>0</v>
      </c>
      <c r="X16" s="17">
        <v>0.22727272727272699</v>
      </c>
      <c r="Y16" s="17">
        <v>0.11111111111111099</v>
      </c>
      <c r="Z16" s="17">
        <v>0.125</v>
      </c>
      <c r="AA16" s="17">
        <v>0.14285714285714299</v>
      </c>
      <c r="AB16" s="17"/>
      <c r="AC16" s="17">
        <v>7.4812380220051503E-2</v>
      </c>
      <c r="AD16" s="17">
        <v>0.129736844020994</v>
      </c>
      <c r="AE16" s="17">
        <v>0.33797430108510301</v>
      </c>
      <c r="AF16" s="17"/>
      <c r="AG16" s="17">
        <v>8.3103930665045997E-2</v>
      </c>
      <c r="AH16" s="17">
        <v>0.11588670453191099</v>
      </c>
      <c r="AI16" s="17">
        <v>0.11451054763941799</v>
      </c>
      <c r="AJ16" s="17">
        <v>0</v>
      </c>
      <c r="AK16" s="17">
        <v>0.182336977198367</v>
      </c>
      <c r="AL16" s="17"/>
      <c r="AM16" s="17">
        <v>0.21414843899238001</v>
      </c>
      <c r="AN16" s="17">
        <v>4.5217302574012498E-2</v>
      </c>
      <c r="AO16" s="17">
        <v>0.116542245689536</v>
      </c>
      <c r="AP16" s="17">
        <v>0.14734960589628701</v>
      </c>
      <c r="AQ16" s="17">
        <v>0.37900874635568499</v>
      </c>
      <c r="AR16" s="17"/>
      <c r="AS16" s="17">
        <v>7.2107931150284799E-2</v>
      </c>
      <c r="AT16" s="17">
        <v>0.18854107533459299</v>
      </c>
      <c r="AU16" s="17">
        <v>3.6717641800247398E-2</v>
      </c>
      <c r="AV16" s="17">
        <v>0.1683643323714</v>
      </c>
      <c r="AW16" s="17"/>
      <c r="AX16" s="17">
        <v>0.121702817761288</v>
      </c>
      <c r="AY16" s="17"/>
      <c r="AZ16" s="17">
        <v>0.14506655703528501</v>
      </c>
      <c r="BA16" s="17">
        <v>0.19487142328562601</v>
      </c>
      <c r="BB16" s="17">
        <v>3.9215910954906799E-2</v>
      </c>
      <c r="BC16" s="17"/>
      <c r="BD16" s="17">
        <v>7.9717797520389905E-2</v>
      </c>
      <c r="BE16" s="17">
        <v>0.200315046750452</v>
      </c>
    </row>
    <row r="17" spans="2:57" ht="29" x14ac:dyDescent="0.35">
      <c r="B17" s="18" t="s">
        <v>586</v>
      </c>
      <c r="C17" s="17">
        <v>0.102781853354301</v>
      </c>
      <c r="D17" s="17">
        <v>0.117082243410569</v>
      </c>
      <c r="E17" s="17">
        <v>9.4343212920453404E-2</v>
      </c>
      <c r="F17" s="17"/>
      <c r="G17" s="17">
        <v>0.183837558666303</v>
      </c>
      <c r="H17" s="17">
        <v>8.9763475211824095E-2</v>
      </c>
      <c r="I17" s="17">
        <v>0.181490928857934</v>
      </c>
      <c r="J17" s="17">
        <v>0.10703401866567699</v>
      </c>
      <c r="K17" s="17">
        <v>0</v>
      </c>
      <c r="L17" s="17">
        <v>0</v>
      </c>
      <c r="M17" s="17"/>
      <c r="N17" s="17">
        <v>0.10994553702742201</v>
      </c>
      <c r="O17" s="17">
        <v>0.109910923140767</v>
      </c>
      <c r="P17" s="17">
        <v>5.0723419399845197E-2</v>
      </c>
      <c r="Q17" s="17">
        <v>0.123472147477035</v>
      </c>
      <c r="R17" s="17"/>
      <c r="S17" s="17">
        <v>0.125</v>
      </c>
      <c r="T17" s="17">
        <v>8.3333333333333301E-2</v>
      </c>
      <c r="U17" s="17">
        <v>0</v>
      </c>
      <c r="V17" s="17">
        <v>0</v>
      </c>
      <c r="W17" s="17">
        <v>5.8823529411764698E-2</v>
      </c>
      <c r="X17" s="17">
        <v>0.27272727272727298</v>
      </c>
      <c r="Y17" s="17">
        <v>0.11111111111111099</v>
      </c>
      <c r="Z17" s="17">
        <v>0</v>
      </c>
      <c r="AA17" s="17">
        <v>0.107142857142857</v>
      </c>
      <c r="AB17" s="17"/>
      <c r="AC17" s="17">
        <v>7.1201457331776505E-2</v>
      </c>
      <c r="AD17" s="17">
        <v>0.102504406045547</v>
      </c>
      <c r="AE17" s="17">
        <v>0.17158797860709199</v>
      </c>
      <c r="AF17" s="17"/>
      <c r="AG17" s="17">
        <v>5.9854553873279502E-2</v>
      </c>
      <c r="AH17" s="17">
        <v>0.129870907282818</v>
      </c>
      <c r="AI17" s="17">
        <v>0.10851237609640101</v>
      </c>
      <c r="AJ17" s="17">
        <v>0</v>
      </c>
      <c r="AK17" s="17">
        <v>0.387458678908701</v>
      </c>
      <c r="AL17" s="17"/>
      <c r="AM17" s="17">
        <v>7.5356496474887305E-2</v>
      </c>
      <c r="AN17" s="17">
        <v>8.2940539399079194E-2</v>
      </c>
      <c r="AO17" s="17">
        <v>0.14761631517846299</v>
      </c>
      <c r="AP17" s="17">
        <v>8.1915611592224102E-2</v>
      </c>
      <c r="AQ17" s="17">
        <v>0.18950437317784299</v>
      </c>
      <c r="AR17" s="17"/>
      <c r="AS17" s="17">
        <v>6.39462371089317E-2</v>
      </c>
      <c r="AT17" s="17">
        <v>0.13678990128016499</v>
      </c>
      <c r="AU17" s="17">
        <v>7.6751428973737504E-2</v>
      </c>
      <c r="AV17" s="17">
        <v>0.12289662032258999</v>
      </c>
      <c r="AW17" s="17"/>
      <c r="AX17" s="17">
        <v>0.111207789942657</v>
      </c>
      <c r="AY17" s="17"/>
      <c r="AZ17" s="17">
        <v>8.8818893129678902E-2</v>
      </c>
      <c r="BA17" s="17">
        <v>0.14203431916753101</v>
      </c>
      <c r="BB17" s="17">
        <v>7.8656392602127798E-2</v>
      </c>
      <c r="BC17" s="17"/>
      <c r="BD17" s="17">
        <v>7.6903288411011503E-2</v>
      </c>
      <c r="BE17" s="17">
        <v>0.14566989933616101</v>
      </c>
    </row>
    <row r="18" spans="2:57" x14ac:dyDescent="0.35">
      <c r="B18" s="18" t="s">
        <v>81</v>
      </c>
      <c r="C18" s="17">
        <v>3.9950475843314098E-2</v>
      </c>
      <c r="D18" s="17">
        <v>5.3135019779105098E-2</v>
      </c>
      <c r="E18" s="17">
        <v>3.2170294664994097E-2</v>
      </c>
      <c r="F18" s="17"/>
      <c r="G18" s="17">
        <v>5.9803755696084197E-2</v>
      </c>
      <c r="H18" s="17">
        <v>4.5991811553064497E-2</v>
      </c>
      <c r="I18" s="17">
        <v>2.8042516515379499E-2</v>
      </c>
      <c r="J18" s="17">
        <v>0</v>
      </c>
      <c r="K18" s="17">
        <v>0</v>
      </c>
      <c r="L18" s="17">
        <v>0.23101772600298401</v>
      </c>
      <c r="M18" s="17"/>
      <c r="N18" s="17">
        <v>2.60280051744037E-2</v>
      </c>
      <c r="O18" s="17">
        <v>0</v>
      </c>
      <c r="P18" s="17">
        <v>5.0723419399845197E-2</v>
      </c>
      <c r="Q18" s="17">
        <v>0.128163632724454</v>
      </c>
      <c r="R18" s="17"/>
      <c r="S18" s="17">
        <v>0</v>
      </c>
      <c r="T18" s="17">
        <v>8.3333333333333301E-2</v>
      </c>
      <c r="U18" s="17">
        <v>0</v>
      </c>
      <c r="V18" s="17">
        <v>0</v>
      </c>
      <c r="W18" s="17">
        <v>0.11764705882352899</v>
      </c>
      <c r="X18" s="17">
        <v>9.0909090909090898E-2</v>
      </c>
      <c r="Y18" s="17">
        <v>0</v>
      </c>
      <c r="Z18" s="17">
        <v>0</v>
      </c>
      <c r="AA18" s="17">
        <v>3.5714285714285698E-2</v>
      </c>
      <c r="AB18" s="17"/>
      <c r="AC18" s="17">
        <v>3.74061901100258E-2</v>
      </c>
      <c r="AD18" s="17">
        <v>4.0709630665808801E-2</v>
      </c>
      <c r="AE18" s="17">
        <v>0</v>
      </c>
      <c r="AF18" s="17"/>
      <c r="AG18" s="17">
        <v>2.2075811644737601E-2</v>
      </c>
      <c r="AH18" s="17">
        <v>3.36360071848293E-2</v>
      </c>
      <c r="AI18" s="17">
        <v>5.5314417080057701E-2</v>
      </c>
      <c r="AJ18" s="17">
        <v>0.5</v>
      </c>
      <c r="AK18" s="17">
        <v>0</v>
      </c>
      <c r="AL18" s="17"/>
      <c r="AM18" s="17">
        <v>8.3471811479875202E-2</v>
      </c>
      <c r="AN18" s="17">
        <v>4.5716350454214502E-2</v>
      </c>
      <c r="AO18" s="17">
        <v>7.3572617758759506E-2</v>
      </c>
      <c r="AP18" s="17">
        <v>0</v>
      </c>
      <c r="AQ18" s="17">
        <v>0</v>
      </c>
      <c r="AR18" s="17"/>
      <c r="AS18" s="17">
        <v>4.6847668366869002E-2</v>
      </c>
      <c r="AT18" s="17">
        <v>3.2995857471969203E-2</v>
      </c>
      <c r="AU18" s="17">
        <v>4.0033787173490099E-2</v>
      </c>
      <c r="AV18" s="17">
        <v>4.3527627204408802E-2</v>
      </c>
      <c r="AW18" s="17"/>
      <c r="AX18" s="17">
        <v>3.21354957367102E-2</v>
      </c>
      <c r="AY18" s="17"/>
      <c r="AZ18" s="17">
        <v>6.6873074933882407E-2</v>
      </c>
      <c r="BA18" s="17">
        <v>2.0000992665931999E-2</v>
      </c>
      <c r="BB18" s="17">
        <v>4.0919988292380902E-2</v>
      </c>
      <c r="BC18" s="17"/>
      <c r="BD18" s="17">
        <v>5.3143031433558197E-2</v>
      </c>
      <c r="BE18" s="17">
        <v>3.3238376945576402E-2</v>
      </c>
    </row>
    <row r="19" spans="2:57" ht="29" x14ac:dyDescent="0.35">
      <c r="B19" s="18" t="s">
        <v>595</v>
      </c>
      <c r="C19" s="19">
        <v>3.8115359497686699E-2</v>
      </c>
      <c r="D19" s="19">
        <v>7.0540063082208795E-2</v>
      </c>
      <c r="E19" s="19">
        <v>1.89815866672071E-2</v>
      </c>
      <c r="F19" s="19"/>
      <c r="G19" s="19">
        <v>0</v>
      </c>
      <c r="H19" s="19">
        <v>0</v>
      </c>
      <c r="I19" s="19">
        <v>8.3821432406789298E-2</v>
      </c>
      <c r="J19" s="19">
        <v>0</v>
      </c>
      <c r="K19" s="19">
        <v>6.3875766681299795E-2</v>
      </c>
      <c r="L19" s="19">
        <v>0.11163096842964899</v>
      </c>
      <c r="M19" s="19"/>
      <c r="N19" s="19">
        <v>6.04233921172488E-2</v>
      </c>
      <c r="O19" s="19">
        <v>0</v>
      </c>
      <c r="P19" s="19">
        <v>5.5304493355327597E-2</v>
      </c>
      <c r="Q19" s="19">
        <v>0</v>
      </c>
      <c r="R19" s="19"/>
      <c r="S19" s="19">
        <v>4.1666666666666699E-2</v>
      </c>
      <c r="T19" s="19">
        <v>0</v>
      </c>
      <c r="U19" s="19">
        <v>0</v>
      </c>
      <c r="V19" s="19">
        <v>0</v>
      </c>
      <c r="W19" s="19">
        <v>0.11764705882352899</v>
      </c>
      <c r="X19" s="19">
        <v>0</v>
      </c>
      <c r="Y19" s="19">
        <v>5.5555555555555601E-2</v>
      </c>
      <c r="Z19" s="19">
        <v>0.125</v>
      </c>
      <c r="AA19" s="19">
        <v>3.5714285714285698E-2</v>
      </c>
      <c r="AB19" s="19"/>
      <c r="AC19" s="19">
        <v>3.4738408974681299E-2</v>
      </c>
      <c r="AD19" s="19">
        <v>5.1106026641007399E-2</v>
      </c>
      <c r="AE19" s="19">
        <v>0</v>
      </c>
      <c r="AF19" s="19"/>
      <c r="AG19" s="19">
        <v>1.7004949973588201E-2</v>
      </c>
      <c r="AH19" s="19">
        <v>6.5956733504569001E-2</v>
      </c>
      <c r="AI19" s="19">
        <v>0</v>
      </c>
      <c r="AJ19" s="19">
        <v>0</v>
      </c>
      <c r="AK19" s="19">
        <v>0</v>
      </c>
      <c r="AL19" s="19"/>
      <c r="AM19" s="19">
        <v>7.8402195810899702E-2</v>
      </c>
      <c r="AN19" s="19">
        <v>0</v>
      </c>
      <c r="AO19" s="19">
        <v>5.6770335623149898E-2</v>
      </c>
      <c r="AP19" s="19">
        <v>3.6514082457589497E-2</v>
      </c>
      <c r="AQ19" s="19">
        <v>0</v>
      </c>
      <c r="AR19" s="19"/>
      <c r="AS19" s="19">
        <v>6.0845049975481597E-2</v>
      </c>
      <c r="AT19" s="19">
        <v>0</v>
      </c>
      <c r="AU19" s="19">
        <v>0.118109148274048</v>
      </c>
      <c r="AV19" s="19">
        <v>0</v>
      </c>
      <c r="AW19" s="19"/>
      <c r="AX19" s="19">
        <v>3.3201409035597901E-2</v>
      </c>
      <c r="AY19" s="19"/>
      <c r="AZ19" s="19">
        <v>2.35939400162401E-2</v>
      </c>
      <c r="BA19" s="19">
        <v>1.8786243111362701E-2</v>
      </c>
      <c r="BB19" s="19">
        <v>7.4422495614554607E-2</v>
      </c>
      <c r="BC19" s="19"/>
      <c r="BD19" s="19">
        <v>6.1943944886479203E-2</v>
      </c>
      <c r="BE19" s="19">
        <v>0</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E24"/>
  <sheetViews>
    <sheetView showGridLines="0" topLeftCell="A14" workbookViewId="0">
      <pane xSplit="2" topLeftCell="Q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586</v>
      </c>
      <c r="C9" s="17">
        <v>0.54584680984943901</v>
      </c>
      <c r="D9" s="17">
        <v>0.54090892552902903</v>
      </c>
      <c r="E9" s="17">
        <v>0.543270662416242</v>
      </c>
      <c r="F9" s="17"/>
      <c r="G9" s="17">
        <v>0.29037514386186303</v>
      </c>
      <c r="H9" s="17">
        <v>0.31955400435822301</v>
      </c>
      <c r="I9" s="17">
        <v>0.62819267977901405</v>
      </c>
      <c r="J9" s="17">
        <v>0.637719657846887</v>
      </c>
      <c r="K9" s="17">
        <v>0.74591114150749604</v>
      </c>
      <c r="L9" s="17">
        <v>0.80613801613539604</v>
      </c>
      <c r="M9" s="17"/>
      <c r="N9" s="17">
        <v>0.59511337393310604</v>
      </c>
      <c r="O9" s="17">
        <v>0.69252890370092501</v>
      </c>
      <c r="P9" s="17">
        <v>0.23255970600877299</v>
      </c>
      <c r="Q9" s="17">
        <v>0.29732586102521802</v>
      </c>
      <c r="R9" s="17"/>
      <c r="S9" s="17">
        <v>0.47826086956521702</v>
      </c>
      <c r="T9" s="17">
        <v>0.44</v>
      </c>
      <c r="U9" s="17">
        <v>0.83333333333333304</v>
      </c>
      <c r="V9" s="17">
        <v>0.35294117647058798</v>
      </c>
      <c r="W9" s="17">
        <v>0.63636363636363602</v>
      </c>
      <c r="X9" s="17">
        <v>0.625</v>
      </c>
      <c r="Y9" s="17">
        <v>0.66666666666666696</v>
      </c>
      <c r="Z9" s="17">
        <v>0.625</v>
      </c>
      <c r="AA9" s="17">
        <v>0.6</v>
      </c>
      <c r="AB9" s="17"/>
      <c r="AC9" s="17">
        <v>0.69966129950998501</v>
      </c>
      <c r="AD9" s="17">
        <v>0.54408586840874296</v>
      </c>
      <c r="AE9" s="17">
        <v>0.26796342109563198</v>
      </c>
      <c r="AF9" s="17"/>
      <c r="AG9" s="17">
        <v>0.56116956203582702</v>
      </c>
      <c r="AH9" s="17">
        <v>0.58884207377112296</v>
      </c>
      <c r="AI9" s="17">
        <v>0.69566057527742498</v>
      </c>
      <c r="AJ9" s="17">
        <v>1</v>
      </c>
      <c r="AK9" s="17">
        <v>0.38491295938104397</v>
      </c>
      <c r="AL9" s="17"/>
      <c r="AM9" s="17">
        <v>0.28230322362829902</v>
      </c>
      <c r="AN9" s="17">
        <v>0.46175307613595801</v>
      </c>
      <c r="AO9" s="17">
        <v>0.57892100573931404</v>
      </c>
      <c r="AP9" s="17">
        <v>0.56095654029822595</v>
      </c>
      <c r="AQ9" s="17">
        <v>0.49647811592644397</v>
      </c>
      <c r="AR9" s="17"/>
      <c r="AS9" s="17">
        <v>0.60885542034594897</v>
      </c>
      <c r="AT9" s="17">
        <v>0.58112878725679795</v>
      </c>
      <c r="AU9" s="17">
        <v>0.624999147681088</v>
      </c>
      <c r="AV9" s="17">
        <v>0.28622004454969902</v>
      </c>
      <c r="AW9" s="17"/>
      <c r="AX9" s="17">
        <v>0.53180794991410796</v>
      </c>
      <c r="AY9" s="17"/>
      <c r="AZ9" s="17">
        <v>0.33467115398348601</v>
      </c>
      <c r="BA9" s="17">
        <v>0.57713390765212802</v>
      </c>
      <c r="BB9" s="17">
        <v>0.69848114168858499</v>
      </c>
      <c r="BC9" s="17"/>
      <c r="BD9" s="17">
        <v>0.59535779281069401</v>
      </c>
      <c r="BE9" s="17">
        <v>0.49952890586488902</v>
      </c>
    </row>
    <row r="10" spans="2:57" ht="58" x14ac:dyDescent="0.35">
      <c r="B10" s="18" t="s">
        <v>590</v>
      </c>
      <c r="C10" s="17">
        <v>0.270891242495786</v>
      </c>
      <c r="D10" s="17">
        <v>0.33626937594071299</v>
      </c>
      <c r="E10" s="17">
        <v>0.244951767076175</v>
      </c>
      <c r="F10" s="17"/>
      <c r="G10" s="17">
        <v>0.21684233231032199</v>
      </c>
      <c r="H10" s="17">
        <v>0.33069471335453698</v>
      </c>
      <c r="I10" s="17">
        <v>0.294697325552851</v>
      </c>
      <c r="J10" s="17">
        <v>0.183882980541128</v>
      </c>
      <c r="K10" s="17">
        <v>0.24467139866102799</v>
      </c>
      <c r="L10" s="17">
        <v>0.33434729589157902</v>
      </c>
      <c r="M10" s="17"/>
      <c r="N10" s="17">
        <v>0.20658901201315599</v>
      </c>
      <c r="O10" s="17">
        <v>0.30503135230186601</v>
      </c>
      <c r="P10" s="17">
        <v>0.55261530532709702</v>
      </c>
      <c r="Q10" s="17">
        <v>0.14507141881773999</v>
      </c>
      <c r="R10" s="17"/>
      <c r="S10" s="17">
        <v>0.30434782608695599</v>
      </c>
      <c r="T10" s="17">
        <v>0.24</v>
      </c>
      <c r="U10" s="17">
        <v>0.16666666666666699</v>
      </c>
      <c r="V10" s="17">
        <v>0.41176470588235298</v>
      </c>
      <c r="W10" s="17">
        <v>0</v>
      </c>
      <c r="X10" s="17">
        <v>0.25</v>
      </c>
      <c r="Y10" s="17">
        <v>0.41666666666666702</v>
      </c>
      <c r="Z10" s="17">
        <v>0.25</v>
      </c>
      <c r="AA10" s="17">
        <v>0.3</v>
      </c>
      <c r="AB10" s="17"/>
      <c r="AC10" s="17">
        <v>0.21228139492055001</v>
      </c>
      <c r="AD10" s="17">
        <v>0.27384498502263699</v>
      </c>
      <c r="AE10" s="17">
        <v>0.38551206944560301</v>
      </c>
      <c r="AF10" s="17"/>
      <c r="AG10" s="17">
        <v>0.23632368493481201</v>
      </c>
      <c r="AH10" s="17">
        <v>0.321087281223287</v>
      </c>
      <c r="AI10" s="17">
        <v>0</v>
      </c>
      <c r="AJ10" s="17">
        <v>0</v>
      </c>
      <c r="AK10" s="17">
        <v>0</v>
      </c>
      <c r="AL10" s="17"/>
      <c r="AM10" s="17">
        <v>0.42608783387855997</v>
      </c>
      <c r="AN10" s="17">
        <v>0.31034657384259301</v>
      </c>
      <c r="AO10" s="17">
        <v>0.21954921245898701</v>
      </c>
      <c r="AP10" s="17">
        <v>0.39418361112900402</v>
      </c>
      <c r="AQ10" s="17">
        <v>0.17130874287557801</v>
      </c>
      <c r="AR10" s="17"/>
      <c r="AS10" s="17">
        <v>0.25067684548803099</v>
      </c>
      <c r="AT10" s="17">
        <v>0.33335546378146702</v>
      </c>
      <c r="AU10" s="17">
        <v>0.22906526167732899</v>
      </c>
      <c r="AV10" s="17">
        <v>0.24060662553347101</v>
      </c>
      <c r="AW10" s="17"/>
      <c r="AX10" s="17">
        <v>0.29376930875287599</v>
      </c>
      <c r="AY10" s="17"/>
      <c r="AZ10" s="17">
        <v>0.28445544479029</v>
      </c>
      <c r="BA10" s="17">
        <v>0.27975658305702999</v>
      </c>
      <c r="BB10" s="17">
        <v>0.237490811945192</v>
      </c>
      <c r="BC10" s="17"/>
      <c r="BD10" s="17">
        <v>0.26547686680725402</v>
      </c>
      <c r="BE10" s="17">
        <v>0.29341395220948402</v>
      </c>
    </row>
    <row r="11" spans="2:57" ht="29" x14ac:dyDescent="0.35">
      <c r="B11" s="18" t="s">
        <v>594</v>
      </c>
      <c r="C11" s="17">
        <v>0.17989968256911901</v>
      </c>
      <c r="D11" s="17">
        <v>0.217572275178393</v>
      </c>
      <c r="E11" s="17">
        <v>0.16520161660168001</v>
      </c>
      <c r="F11" s="17"/>
      <c r="G11" s="17">
        <v>0.35478987683846402</v>
      </c>
      <c r="H11" s="17">
        <v>0.33994172649725801</v>
      </c>
      <c r="I11" s="17">
        <v>6.1690838972541698E-2</v>
      </c>
      <c r="J11" s="17">
        <v>9.43437619878469E-2</v>
      </c>
      <c r="K11" s="17">
        <v>0.125303940229893</v>
      </c>
      <c r="L11" s="17">
        <v>0</v>
      </c>
      <c r="M11" s="17"/>
      <c r="N11" s="17">
        <v>0.145525532617062</v>
      </c>
      <c r="O11" s="17">
        <v>0.170514807801039</v>
      </c>
      <c r="P11" s="17">
        <v>0.186622030439688</v>
      </c>
      <c r="Q11" s="17">
        <v>0.37999681434552801</v>
      </c>
      <c r="R11" s="17"/>
      <c r="S11" s="17">
        <v>0.217391304347826</v>
      </c>
      <c r="T11" s="17">
        <v>0.2</v>
      </c>
      <c r="U11" s="17">
        <v>0</v>
      </c>
      <c r="V11" s="17">
        <v>0.23529411764705899</v>
      </c>
      <c r="W11" s="17">
        <v>0.18181818181818199</v>
      </c>
      <c r="X11" s="17">
        <v>0.25</v>
      </c>
      <c r="Y11" s="17">
        <v>8.3333333333333301E-2</v>
      </c>
      <c r="Z11" s="17">
        <v>0.125</v>
      </c>
      <c r="AA11" s="17">
        <v>0.2</v>
      </c>
      <c r="AB11" s="17"/>
      <c r="AC11" s="17">
        <v>0.121601383465509</v>
      </c>
      <c r="AD11" s="17">
        <v>0.132527543387955</v>
      </c>
      <c r="AE11" s="17">
        <v>0.44349595864687003</v>
      </c>
      <c r="AF11" s="17"/>
      <c r="AG11" s="17">
        <v>0.18135830156169599</v>
      </c>
      <c r="AH11" s="17">
        <v>0.149723566235137</v>
      </c>
      <c r="AI11" s="17">
        <v>0.29767294208579498</v>
      </c>
      <c r="AJ11" s="17">
        <v>0</v>
      </c>
      <c r="AK11" s="17">
        <v>0.17601547388781399</v>
      </c>
      <c r="AL11" s="17"/>
      <c r="AM11" s="17">
        <v>0.139352945970174</v>
      </c>
      <c r="AN11" s="17">
        <v>0.15362992092990299</v>
      </c>
      <c r="AO11" s="17">
        <v>0.19150866746509701</v>
      </c>
      <c r="AP11" s="17">
        <v>0.18662945065650799</v>
      </c>
      <c r="AQ11" s="17">
        <v>0</v>
      </c>
      <c r="AR11" s="17"/>
      <c r="AS11" s="17">
        <v>0.15793833605836299</v>
      </c>
      <c r="AT11" s="17">
        <v>0.21449590173694899</v>
      </c>
      <c r="AU11" s="17">
        <v>0.101518316436605</v>
      </c>
      <c r="AV11" s="17">
        <v>0.24801005046993299</v>
      </c>
      <c r="AW11" s="17"/>
      <c r="AX11" s="17">
        <v>0.17719611898099299</v>
      </c>
      <c r="AY11" s="17"/>
      <c r="AZ11" s="17">
        <v>0.26375838378111999</v>
      </c>
      <c r="BA11" s="17">
        <v>0.21865094732578799</v>
      </c>
      <c r="BB11" s="17">
        <v>7.1189162465319894E-2</v>
      </c>
      <c r="BC11" s="17"/>
      <c r="BD11" s="17">
        <v>0.18790584199078</v>
      </c>
      <c r="BE11" s="17">
        <v>0.224913100145094</v>
      </c>
    </row>
    <row r="12" spans="2:57" ht="29" x14ac:dyDescent="0.35">
      <c r="B12" s="18" t="s">
        <v>591</v>
      </c>
      <c r="C12" s="17">
        <v>0.16992356926553001</v>
      </c>
      <c r="D12" s="17">
        <v>6.8117562464455703E-2</v>
      </c>
      <c r="E12" s="17">
        <v>0.21650438373073</v>
      </c>
      <c r="F12" s="17"/>
      <c r="G12" s="17">
        <v>0.22890076764514</v>
      </c>
      <c r="H12" s="17">
        <v>0.199074292452431</v>
      </c>
      <c r="I12" s="17">
        <v>0.166680851339228</v>
      </c>
      <c r="J12" s="17">
        <v>9.3777979542733106E-2</v>
      </c>
      <c r="K12" s="17">
        <v>0.115221612467272</v>
      </c>
      <c r="L12" s="17">
        <v>0.31298483865036297</v>
      </c>
      <c r="M12" s="17"/>
      <c r="N12" s="17">
        <v>0.12339652614508199</v>
      </c>
      <c r="O12" s="17">
        <v>0.19377051116885699</v>
      </c>
      <c r="P12" s="17">
        <v>0.31596980585550899</v>
      </c>
      <c r="Q12" s="17">
        <v>0.15815478284904799</v>
      </c>
      <c r="R12" s="17"/>
      <c r="S12" s="17">
        <v>8.6956521739130405E-2</v>
      </c>
      <c r="T12" s="17">
        <v>0.08</v>
      </c>
      <c r="U12" s="17">
        <v>0.33333333333333298</v>
      </c>
      <c r="V12" s="17">
        <v>0.35294117647058798</v>
      </c>
      <c r="W12" s="17">
        <v>0</v>
      </c>
      <c r="X12" s="17">
        <v>0.1875</v>
      </c>
      <c r="Y12" s="17">
        <v>0.25</v>
      </c>
      <c r="Z12" s="17">
        <v>0.125</v>
      </c>
      <c r="AA12" s="17">
        <v>0.1</v>
      </c>
      <c r="AB12" s="17"/>
      <c r="AC12" s="17">
        <v>0.16060871610274799</v>
      </c>
      <c r="AD12" s="17">
        <v>0.14594937481358999</v>
      </c>
      <c r="AE12" s="17">
        <v>0.22983126006163701</v>
      </c>
      <c r="AF12" s="17"/>
      <c r="AG12" s="17">
        <v>0.16390339729334399</v>
      </c>
      <c r="AH12" s="17">
        <v>0.14167261041944201</v>
      </c>
      <c r="AI12" s="17">
        <v>0.29767294208579498</v>
      </c>
      <c r="AJ12" s="17">
        <v>0</v>
      </c>
      <c r="AK12" s="17">
        <v>0.40618955512572502</v>
      </c>
      <c r="AL12" s="17"/>
      <c r="AM12" s="17">
        <v>0.31550189956187802</v>
      </c>
      <c r="AN12" s="17">
        <v>0.16062428737804699</v>
      </c>
      <c r="AO12" s="17">
        <v>0.15093604323985799</v>
      </c>
      <c r="AP12" s="17">
        <v>0.202777076051354</v>
      </c>
      <c r="AQ12" s="17">
        <v>0</v>
      </c>
      <c r="AR12" s="17"/>
      <c r="AS12" s="17">
        <v>0.13800566359459199</v>
      </c>
      <c r="AT12" s="17">
        <v>0.14614617388672799</v>
      </c>
      <c r="AU12" s="17">
        <v>0.34647682352576498</v>
      </c>
      <c r="AV12" s="17">
        <v>4.47404237218023E-2</v>
      </c>
      <c r="AW12" s="17"/>
      <c r="AX12" s="17">
        <v>0.175605072032958</v>
      </c>
      <c r="AY12" s="17"/>
      <c r="AZ12" s="17">
        <v>0.248053542202158</v>
      </c>
      <c r="BA12" s="17">
        <v>0.1450642006708</v>
      </c>
      <c r="BB12" s="17">
        <v>0.13682742373898099</v>
      </c>
      <c r="BC12" s="17"/>
      <c r="BD12" s="17">
        <v>0.15445426009871699</v>
      </c>
      <c r="BE12" s="17">
        <v>0.15201566925743101</v>
      </c>
    </row>
    <row r="13" spans="2:57" ht="58" x14ac:dyDescent="0.35">
      <c r="B13" s="18" t="s">
        <v>588</v>
      </c>
      <c r="C13" s="17">
        <v>0.16948785855355</v>
      </c>
      <c r="D13" s="17">
        <v>0.116025521355412</v>
      </c>
      <c r="E13" s="17">
        <v>0.19478852753829901</v>
      </c>
      <c r="F13" s="17"/>
      <c r="G13" s="17">
        <v>0.268489310226526</v>
      </c>
      <c r="H13" s="17">
        <v>0.28091725952158397</v>
      </c>
      <c r="I13" s="17">
        <v>6.5591167445923096E-2</v>
      </c>
      <c r="J13" s="17">
        <v>9.6964422043064893E-2</v>
      </c>
      <c r="K13" s="17">
        <v>8.1978215910067098E-2</v>
      </c>
      <c r="L13" s="17">
        <v>0.31117446091805701</v>
      </c>
      <c r="M13" s="17"/>
      <c r="N13" s="17">
        <v>0.13332680242489001</v>
      </c>
      <c r="O13" s="17">
        <v>0.161922568442327</v>
      </c>
      <c r="P13" s="17">
        <v>0.342282728872289</v>
      </c>
      <c r="Q13" s="17">
        <v>0.15310666532151501</v>
      </c>
      <c r="R13" s="17"/>
      <c r="S13" s="17">
        <v>0.217391304347826</v>
      </c>
      <c r="T13" s="17">
        <v>0.16</v>
      </c>
      <c r="U13" s="17">
        <v>0.16666666666666699</v>
      </c>
      <c r="V13" s="17">
        <v>0.11764705882352899</v>
      </c>
      <c r="W13" s="17">
        <v>9.0909090909090898E-2</v>
      </c>
      <c r="X13" s="17">
        <v>0.1875</v>
      </c>
      <c r="Y13" s="17">
        <v>0.25</v>
      </c>
      <c r="Z13" s="17">
        <v>0.125</v>
      </c>
      <c r="AA13" s="17">
        <v>0.2</v>
      </c>
      <c r="AB13" s="17"/>
      <c r="AC13" s="17">
        <v>0.19474703787067699</v>
      </c>
      <c r="AD13" s="17">
        <v>0.15913637100283601</v>
      </c>
      <c r="AE13" s="17">
        <v>0.16467521351989201</v>
      </c>
      <c r="AF13" s="17"/>
      <c r="AG13" s="17">
        <v>0.133215422981322</v>
      </c>
      <c r="AH13" s="17">
        <v>0.198296372863489</v>
      </c>
      <c r="AI13" s="17">
        <v>0.30433942472257502</v>
      </c>
      <c r="AJ13" s="17">
        <v>0</v>
      </c>
      <c r="AK13" s="17">
        <v>0.40618955512572502</v>
      </c>
      <c r="AL13" s="17"/>
      <c r="AM13" s="17">
        <v>0.13393948566306199</v>
      </c>
      <c r="AN13" s="17">
        <v>0.185028440505702</v>
      </c>
      <c r="AO13" s="17">
        <v>0.175952028282293</v>
      </c>
      <c r="AP13" s="17">
        <v>0.16944463305825699</v>
      </c>
      <c r="AQ13" s="17">
        <v>0.1609043983224</v>
      </c>
      <c r="AR13" s="17"/>
      <c r="AS13" s="17">
        <v>0.157875415259114</v>
      </c>
      <c r="AT13" s="17">
        <v>9.0583477527416204E-2</v>
      </c>
      <c r="AU13" s="17">
        <v>0.230263218706066</v>
      </c>
      <c r="AV13" s="17">
        <v>0.25566942753369398</v>
      </c>
      <c r="AW13" s="17"/>
      <c r="AX13" s="17">
        <v>0.16891074525266001</v>
      </c>
      <c r="AY13" s="17"/>
      <c r="AZ13" s="17">
        <v>0.200166002661501</v>
      </c>
      <c r="BA13" s="17">
        <v>0.14320814463699799</v>
      </c>
      <c r="BB13" s="17">
        <v>0.15546636026046701</v>
      </c>
      <c r="BC13" s="17"/>
      <c r="BD13" s="17">
        <v>0.13510825274976301</v>
      </c>
      <c r="BE13" s="17">
        <v>0.169444291232098</v>
      </c>
    </row>
    <row r="14" spans="2:57" ht="43.5" x14ac:dyDescent="0.35">
      <c r="B14" s="18" t="s">
        <v>593</v>
      </c>
      <c r="C14" s="17">
        <v>0.15014426635518299</v>
      </c>
      <c r="D14" s="17">
        <v>0.19242929893182301</v>
      </c>
      <c r="E14" s="17">
        <v>0.13310514503243501</v>
      </c>
      <c r="F14" s="17"/>
      <c r="G14" s="17">
        <v>0.281390427337881</v>
      </c>
      <c r="H14" s="17">
        <v>0.14488035473041699</v>
      </c>
      <c r="I14" s="17">
        <v>0.282910866173398</v>
      </c>
      <c r="J14" s="17">
        <v>4.7171880993923498E-2</v>
      </c>
      <c r="K14" s="17">
        <v>8.61668838762749E-2</v>
      </c>
      <c r="L14" s="17">
        <v>0</v>
      </c>
      <c r="M14" s="17"/>
      <c r="N14" s="17">
        <v>0.147979400146354</v>
      </c>
      <c r="O14" s="17">
        <v>8.3674467720071699E-2</v>
      </c>
      <c r="P14" s="17">
        <v>0.24597281882352801</v>
      </c>
      <c r="Q14" s="17">
        <v>0.21667434184835399</v>
      </c>
      <c r="R14" s="17"/>
      <c r="S14" s="17">
        <v>0.26086956521739102</v>
      </c>
      <c r="T14" s="17">
        <v>0.12</v>
      </c>
      <c r="U14" s="17">
        <v>0</v>
      </c>
      <c r="V14" s="17">
        <v>0.29411764705882398</v>
      </c>
      <c r="W14" s="17">
        <v>0</v>
      </c>
      <c r="X14" s="17">
        <v>0.1875</v>
      </c>
      <c r="Y14" s="17">
        <v>0.16666666666666699</v>
      </c>
      <c r="Z14" s="17">
        <v>0.125</v>
      </c>
      <c r="AA14" s="17">
        <v>0</v>
      </c>
      <c r="AB14" s="17"/>
      <c r="AC14" s="17">
        <v>0.149035010149598</v>
      </c>
      <c r="AD14" s="17">
        <v>0.14470705036697001</v>
      </c>
      <c r="AE14" s="17">
        <v>0.16610329125231299</v>
      </c>
      <c r="AF14" s="17"/>
      <c r="AG14" s="17">
        <v>0.21398780583614299</v>
      </c>
      <c r="AH14" s="17">
        <v>0.106642546600223</v>
      </c>
      <c r="AI14" s="17">
        <v>0</v>
      </c>
      <c r="AJ14" s="17">
        <v>0</v>
      </c>
      <c r="AK14" s="17">
        <v>0</v>
      </c>
      <c r="AL14" s="17"/>
      <c r="AM14" s="17">
        <v>0.16713816159664099</v>
      </c>
      <c r="AN14" s="17">
        <v>0.15483731231503201</v>
      </c>
      <c r="AO14" s="17">
        <v>0.14142260876391799</v>
      </c>
      <c r="AP14" s="17">
        <v>8.9048522356062601E-2</v>
      </c>
      <c r="AQ14" s="17">
        <v>0.486960963544467</v>
      </c>
      <c r="AR14" s="17"/>
      <c r="AS14" s="17">
        <v>0.143603679729676</v>
      </c>
      <c r="AT14" s="17">
        <v>0.161406887064867</v>
      </c>
      <c r="AU14" s="17">
        <v>0</v>
      </c>
      <c r="AV14" s="17">
        <v>0.32520109016279602</v>
      </c>
      <c r="AW14" s="17"/>
      <c r="AX14" s="17">
        <v>0.15262110286730299</v>
      </c>
      <c r="AY14" s="17"/>
      <c r="AZ14" s="17">
        <v>0.11351551626239501</v>
      </c>
      <c r="BA14" s="17">
        <v>0.21506262904819801</v>
      </c>
      <c r="BB14" s="17">
        <v>0.11701781586122501</v>
      </c>
      <c r="BC14" s="17"/>
      <c r="BD14" s="17">
        <v>0.13640829315372799</v>
      </c>
      <c r="BE14" s="17">
        <v>0.20481743496826199</v>
      </c>
    </row>
    <row r="15" spans="2:57" ht="43.5" x14ac:dyDescent="0.35">
      <c r="B15" s="18" t="s">
        <v>587</v>
      </c>
      <c r="C15" s="17">
        <v>0.14802065656130201</v>
      </c>
      <c r="D15" s="17">
        <v>0.11346654315907299</v>
      </c>
      <c r="E15" s="17">
        <v>0.16477550493372001</v>
      </c>
      <c r="F15" s="17"/>
      <c r="G15" s="17">
        <v>0.13716208313710801</v>
      </c>
      <c r="H15" s="17">
        <v>0.13980931811307301</v>
      </c>
      <c r="I15" s="17">
        <v>0.103618413444496</v>
      </c>
      <c r="J15" s="17">
        <v>4.7171880993923498E-2</v>
      </c>
      <c r="K15" s="17">
        <v>0.31852970990993801</v>
      </c>
      <c r="L15" s="17">
        <v>0.117312477053453</v>
      </c>
      <c r="M15" s="17"/>
      <c r="N15" s="17">
        <v>0.12686320979073101</v>
      </c>
      <c r="O15" s="17">
        <v>0.20138176766490101</v>
      </c>
      <c r="P15" s="17">
        <v>0.175248679099101</v>
      </c>
      <c r="Q15" s="17">
        <v>7.8069724553718106E-2</v>
      </c>
      <c r="R15" s="17"/>
      <c r="S15" s="17">
        <v>8.6956521739130405E-2</v>
      </c>
      <c r="T15" s="17">
        <v>0.16</v>
      </c>
      <c r="U15" s="17">
        <v>0.33333333333333298</v>
      </c>
      <c r="V15" s="17">
        <v>0</v>
      </c>
      <c r="W15" s="17">
        <v>0.18181818181818199</v>
      </c>
      <c r="X15" s="17">
        <v>0.25</v>
      </c>
      <c r="Y15" s="17">
        <v>0.25</v>
      </c>
      <c r="Z15" s="17">
        <v>0</v>
      </c>
      <c r="AA15" s="17">
        <v>0.1</v>
      </c>
      <c r="AB15" s="17"/>
      <c r="AC15" s="17">
        <v>0.129120035136609</v>
      </c>
      <c r="AD15" s="17">
        <v>0.14165779672963499</v>
      </c>
      <c r="AE15" s="17">
        <v>0.16678556144015499</v>
      </c>
      <c r="AF15" s="17"/>
      <c r="AG15" s="17">
        <v>0.115597096425216</v>
      </c>
      <c r="AH15" s="17">
        <v>0.15115027939193901</v>
      </c>
      <c r="AI15" s="17">
        <v>0</v>
      </c>
      <c r="AJ15" s="17">
        <v>0</v>
      </c>
      <c r="AK15" s="17">
        <v>0.40618955512572502</v>
      </c>
      <c r="AL15" s="17"/>
      <c r="AM15" s="17">
        <v>0.13393948566306199</v>
      </c>
      <c r="AN15" s="17">
        <v>0.22921828534283401</v>
      </c>
      <c r="AO15" s="17">
        <v>0.15876511090074999</v>
      </c>
      <c r="AP15" s="17">
        <v>8.7761889713655603E-2</v>
      </c>
      <c r="AQ15" s="17">
        <v>0</v>
      </c>
      <c r="AR15" s="17"/>
      <c r="AS15" s="17">
        <v>0.186566232131472</v>
      </c>
      <c r="AT15" s="17">
        <v>8.6430429170402695E-2</v>
      </c>
      <c r="AU15" s="17">
        <v>0.204721904626393</v>
      </c>
      <c r="AV15" s="17">
        <v>0.12987150774801001</v>
      </c>
      <c r="AW15" s="17"/>
      <c r="AX15" s="17">
        <v>0.15672129435145099</v>
      </c>
      <c r="AY15" s="17"/>
      <c r="AZ15" s="17">
        <v>0.178783488973046</v>
      </c>
      <c r="BA15" s="17">
        <v>0.12299822618458001</v>
      </c>
      <c r="BB15" s="17">
        <v>0.13150805033451399</v>
      </c>
      <c r="BC15" s="17"/>
      <c r="BD15" s="17">
        <v>0.20070672119890201</v>
      </c>
      <c r="BE15" s="17">
        <v>8.1145736661360393E-2</v>
      </c>
    </row>
    <row r="16" spans="2:57" ht="58" x14ac:dyDescent="0.35">
      <c r="B16" s="18" t="s">
        <v>589</v>
      </c>
      <c r="C16" s="17">
        <v>0.14502841331964</v>
      </c>
      <c r="D16" s="17">
        <v>0.141565429723255</v>
      </c>
      <c r="E16" s="17">
        <v>0.148069060151996</v>
      </c>
      <c r="F16" s="17"/>
      <c r="G16" s="17">
        <v>0.16290709697431599</v>
      </c>
      <c r="H16" s="17">
        <v>0.22806795013552</v>
      </c>
      <c r="I16" s="17">
        <v>0.16854677934460899</v>
      </c>
      <c r="J16" s="17">
        <v>9.7448084350807596E-2</v>
      </c>
      <c r="K16" s="17">
        <v>8.565013842093E-2</v>
      </c>
      <c r="L16" s="17">
        <v>0</v>
      </c>
      <c r="M16" s="17"/>
      <c r="N16" s="17">
        <v>0.151753350153018</v>
      </c>
      <c r="O16" s="17">
        <v>8.1525648116131694E-2</v>
      </c>
      <c r="P16" s="17">
        <v>0.18920244645399101</v>
      </c>
      <c r="Q16" s="17">
        <v>0.224755243161809</v>
      </c>
      <c r="R16" s="17"/>
      <c r="S16" s="17">
        <v>8.6956521739130405E-2</v>
      </c>
      <c r="T16" s="17">
        <v>0.12</v>
      </c>
      <c r="U16" s="17">
        <v>0</v>
      </c>
      <c r="V16" s="17">
        <v>0.29411764705882398</v>
      </c>
      <c r="W16" s="17">
        <v>9.0909090909090898E-2</v>
      </c>
      <c r="X16" s="17">
        <v>0.25</v>
      </c>
      <c r="Y16" s="17">
        <v>0.16666666666666699</v>
      </c>
      <c r="Z16" s="17">
        <v>0.125</v>
      </c>
      <c r="AA16" s="17">
        <v>0.1</v>
      </c>
      <c r="AB16" s="17"/>
      <c r="AC16" s="17">
        <v>6.8340126681542906E-2</v>
      </c>
      <c r="AD16" s="17">
        <v>0.16558401994831901</v>
      </c>
      <c r="AE16" s="17">
        <v>0.29257742542992099</v>
      </c>
      <c r="AF16" s="17"/>
      <c r="AG16" s="17">
        <v>0.19667419132317099</v>
      </c>
      <c r="AH16" s="17">
        <v>9.3069867552626306E-2</v>
      </c>
      <c r="AI16" s="17">
        <v>0</v>
      </c>
      <c r="AJ16" s="17">
        <v>1</v>
      </c>
      <c r="AK16" s="17">
        <v>0.20889748549323001</v>
      </c>
      <c r="AL16" s="17"/>
      <c r="AM16" s="17">
        <v>0.148363737965237</v>
      </c>
      <c r="AN16" s="17">
        <v>0.11320874103826301</v>
      </c>
      <c r="AO16" s="17">
        <v>0.16649268242266199</v>
      </c>
      <c r="AP16" s="17">
        <v>0.17628410131526301</v>
      </c>
      <c r="AQ16" s="17">
        <v>0.144343477793311</v>
      </c>
      <c r="AR16" s="17"/>
      <c r="AS16" s="17">
        <v>5.07921265059397E-2</v>
      </c>
      <c r="AT16" s="17">
        <v>0.26500573593124499</v>
      </c>
      <c r="AU16" s="17">
        <v>3.4045664892703997E-2</v>
      </c>
      <c r="AV16" s="17">
        <v>0.210795407898866</v>
      </c>
      <c r="AW16" s="17"/>
      <c r="AX16" s="17">
        <v>0.18054404763266599</v>
      </c>
      <c r="AY16" s="17"/>
      <c r="AZ16" s="17">
        <v>0.16056125001664701</v>
      </c>
      <c r="BA16" s="17">
        <v>0.143370709933691</v>
      </c>
      <c r="BB16" s="17">
        <v>0.117185037104895</v>
      </c>
      <c r="BC16" s="17"/>
      <c r="BD16" s="17">
        <v>0.193290228873821</v>
      </c>
      <c r="BE16" s="17">
        <v>0.13035185651550199</v>
      </c>
    </row>
    <row r="17" spans="2:57" ht="43.5" x14ac:dyDescent="0.35">
      <c r="B17" s="18" t="s">
        <v>592</v>
      </c>
      <c r="C17" s="17">
        <v>9.6149163923125294E-2</v>
      </c>
      <c r="D17" s="17">
        <v>0.118890939375946</v>
      </c>
      <c r="E17" s="17">
        <v>8.7146195541638993E-2</v>
      </c>
      <c r="F17" s="17"/>
      <c r="G17" s="17">
        <v>5.542591344048E-2</v>
      </c>
      <c r="H17" s="17">
        <v>8.6397466079746896E-2</v>
      </c>
      <c r="I17" s="17">
        <v>9.8386751168884595E-2</v>
      </c>
      <c r="J17" s="17">
        <v>0.14151564298177</v>
      </c>
      <c r="K17" s="17">
        <v>7.6009553419340598E-2</v>
      </c>
      <c r="L17" s="17">
        <v>0.13215757445836601</v>
      </c>
      <c r="M17" s="17"/>
      <c r="N17" s="17">
        <v>0.103549068187569</v>
      </c>
      <c r="O17" s="17">
        <v>8.7868036413286499E-2</v>
      </c>
      <c r="P17" s="17">
        <v>4.5188561889282698E-2</v>
      </c>
      <c r="Q17" s="17">
        <v>0.14725197948962501</v>
      </c>
      <c r="R17" s="17"/>
      <c r="S17" s="17">
        <v>0.173913043478261</v>
      </c>
      <c r="T17" s="17">
        <v>0.12</v>
      </c>
      <c r="U17" s="17">
        <v>0</v>
      </c>
      <c r="V17" s="17">
        <v>0.11764705882352899</v>
      </c>
      <c r="W17" s="17">
        <v>0</v>
      </c>
      <c r="X17" s="17">
        <v>6.25E-2</v>
      </c>
      <c r="Y17" s="17">
        <v>8.3333333333333301E-2</v>
      </c>
      <c r="Z17" s="17">
        <v>0.125</v>
      </c>
      <c r="AA17" s="17">
        <v>0.1</v>
      </c>
      <c r="AB17" s="17"/>
      <c r="AC17" s="17">
        <v>9.9768966977570595E-2</v>
      </c>
      <c r="AD17" s="17">
        <v>0.11575140525903101</v>
      </c>
      <c r="AE17" s="17">
        <v>5.3731424682371097E-2</v>
      </c>
      <c r="AF17" s="17"/>
      <c r="AG17" s="17">
        <v>0.17298482059057599</v>
      </c>
      <c r="AH17" s="17">
        <v>6.0172874772997299E-2</v>
      </c>
      <c r="AI17" s="17">
        <v>0</v>
      </c>
      <c r="AJ17" s="17">
        <v>0</v>
      </c>
      <c r="AK17" s="17">
        <v>0</v>
      </c>
      <c r="AL17" s="17"/>
      <c r="AM17" s="17">
        <v>0</v>
      </c>
      <c r="AN17" s="17">
        <v>4.0421179891640402E-2</v>
      </c>
      <c r="AO17" s="17">
        <v>0.14314728249150999</v>
      </c>
      <c r="AP17" s="17">
        <v>4.9433780471426401E-2</v>
      </c>
      <c r="AQ17" s="17">
        <v>0.144343477793311</v>
      </c>
      <c r="AR17" s="17"/>
      <c r="AS17" s="17">
        <v>8.6024085197381903E-2</v>
      </c>
      <c r="AT17" s="17">
        <v>0.111842273636925</v>
      </c>
      <c r="AU17" s="17">
        <v>0</v>
      </c>
      <c r="AV17" s="17">
        <v>0.20209138924956099</v>
      </c>
      <c r="AW17" s="17"/>
      <c r="AX17" s="17">
        <v>0.11250224861545099</v>
      </c>
      <c r="AY17" s="17"/>
      <c r="AZ17" s="17">
        <v>5.8668797387656298E-2</v>
      </c>
      <c r="BA17" s="17">
        <v>0.13247430396307</v>
      </c>
      <c r="BB17" s="17">
        <v>9.3157434655137802E-2</v>
      </c>
      <c r="BC17" s="17"/>
      <c r="BD17" s="17">
        <v>7.7602287977120099E-2</v>
      </c>
      <c r="BE17" s="17">
        <v>0.13932923291032101</v>
      </c>
    </row>
    <row r="18" spans="2:57" x14ac:dyDescent="0.35">
      <c r="B18" s="18" t="s">
        <v>81</v>
      </c>
      <c r="C18" s="17">
        <v>3.01187640578735E-2</v>
      </c>
      <c r="D18" s="17">
        <v>2.44524583205738E-2</v>
      </c>
      <c r="E18" s="17">
        <v>3.2927415387804498E-2</v>
      </c>
      <c r="F18" s="17"/>
      <c r="G18" s="17">
        <v>0</v>
      </c>
      <c r="H18" s="17">
        <v>0</v>
      </c>
      <c r="I18" s="17">
        <v>3.8922231231646703E-2</v>
      </c>
      <c r="J18" s="17">
        <v>8.6918558498062695E-2</v>
      </c>
      <c r="K18" s="17">
        <v>4.0025049454874603E-2</v>
      </c>
      <c r="L18" s="17">
        <v>0</v>
      </c>
      <c r="M18" s="17"/>
      <c r="N18" s="17">
        <v>3.1178552136892499E-2</v>
      </c>
      <c r="O18" s="17">
        <v>5.3627063159198803E-2</v>
      </c>
      <c r="P18" s="17">
        <v>0</v>
      </c>
      <c r="Q18" s="17">
        <v>0</v>
      </c>
      <c r="R18" s="17"/>
      <c r="S18" s="17">
        <v>4.3478260869565202E-2</v>
      </c>
      <c r="T18" s="17">
        <v>0.08</v>
      </c>
      <c r="U18" s="17">
        <v>0</v>
      </c>
      <c r="V18" s="17">
        <v>0</v>
      </c>
      <c r="W18" s="17">
        <v>0</v>
      </c>
      <c r="X18" s="17">
        <v>0</v>
      </c>
      <c r="Y18" s="17">
        <v>0</v>
      </c>
      <c r="Z18" s="17">
        <v>0</v>
      </c>
      <c r="AA18" s="17">
        <v>0.1</v>
      </c>
      <c r="AB18" s="17"/>
      <c r="AC18" s="17">
        <v>2.4746979036051699E-2</v>
      </c>
      <c r="AD18" s="17">
        <v>4.4670266573554301E-2</v>
      </c>
      <c r="AE18" s="17">
        <v>0</v>
      </c>
      <c r="AF18" s="17"/>
      <c r="AG18" s="17">
        <v>3.9637395863030798E-2</v>
      </c>
      <c r="AH18" s="17">
        <v>3.0614144088979001E-2</v>
      </c>
      <c r="AI18" s="17">
        <v>0</v>
      </c>
      <c r="AJ18" s="17">
        <v>0</v>
      </c>
      <c r="AK18" s="17">
        <v>0</v>
      </c>
      <c r="AL18" s="17"/>
      <c r="AM18" s="17">
        <v>0.137831744220792</v>
      </c>
      <c r="AN18" s="17">
        <v>0</v>
      </c>
      <c r="AO18" s="17">
        <v>3.2290903935857401E-2</v>
      </c>
      <c r="AP18" s="17">
        <v>4.3880944856827801E-2</v>
      </c>
      <c r="AQ18" s="17">
        <v>0</v>
      </c>
      <c r="AR18" s="17"/>
      <c r="AS18" s="17">
        <v>2.6746077089846401E-2</v>
      </c>
      <c r="AT18" s="17">
        <v>0</v>
      </c>
      <c r="AU18" s="17">
        <v>3.0541549675677099E-2</v>
      </c>
      <c r="AV18" s="17">
        <v>8.9480847443604697E-2</v>
      </c>
      <c r="AW18" s="17"/>
      <c r="AX18" s="17">
        <v>1.98825015703522E-2</v>
      </c>
      <c r="AY18" s="17"/>
      <c r="AZ18" s="17">
        <v>7.6465283097409797E-2</v>
      </c>
      <c r="BA18" s="17">
        <v>0</v>
      </c>
      <c r="BB18" s="17">
        <v>2.4319289505475999E-2</v>
      </c>
      <c r="BC18" s="17"/>
      <c r="BD18" s="17">
        <v>0</v>
      </c>
      <c r="BE18" s="17">
        <v>3.39428968871507E-2</v>
      </c>
    </row>
    <row r="19" spans="2:57" ht="29" x14ac:dyDescent="0.35">
      <c r="B19" s="18" t="s">
        <v>595</v>
      </c>
      <c r="C19" s="19">
        <v>8.9961938470735203E-3</v>
      </c>
      <c r="D19" s="19">
        <v>0</v>
      </c>
      <c r="E19" s="19">
        <v>1.30494100071104E-2</v>
      </c>
      <c r="F19" s="19"/>
      <c r="G19" s="19">
        <v>0</v>
      </c>
      <c r="H19" s="19">
        <v>3.3583679573064601E-2</v>
      </c>
      <c r="I19" s="19">
        <v>0</v>
      </c>
      <c r="J19" s="19">
        <v>0</v>
      </c>
      <c r="K19" s="19">
        <v>0</v>
      </c>
      <c r="L19" s="19">
        <v>0</v>
      </c>
      <c r="M19" s="19"/>
      <c r="N19" s="19">
        <v>0</v>
      </c>
      <c r="O19" s="19">
        <v>0</v>
      </c>
      <c r="P19" s="19">
        <v>0</v>
      </c>
      <c r="Q19" s="19">
        <v>9.3635840616224902E-2</v>
      </c>
      <c r="R19" s="19"/>
      <c r="S19" s="19">
        <v>0</v>
      </c>
      <c r="T19" s="19">
        <v>0</v>
      </c>
      <c r="U19" s="19">
        <v>0</v>
      </c>
      <c r="V19" s="19">
        <v>5.8823529411764698E-2</v>
      </c>
      <c r="W19" s="19">
        <v>0</v>
      </c>
      <c r="X19" s="19">
        <v>0</v>
      </c>
      <c r="Y19" s="19">
        <v>0</v>
      </c>
      <c r="Z19" s="19">
        <v>0</v>
      </c>
      <c r="AA19" s="19">
        <v>0</v>
      </c>
      <c r="AB19" s="19"/>
      <c r="AC19" s="19">
        <v>0</v>
      </c>
      <c r="AD19" s="19">
        <v>1.7703200107869001E-2</v>
      </c>
      <c r="AE19" s="19">
        <v>0</v>
      </c>
      <c r="AF19" s="19"/>
      <c r="AG19" s="19">
        <v>0</v>
      </c>
      <c r="AH19" s="19">
        <v>0</v>
      </c>
      <c r="AI19" s="19">
        <v>0</v>
      </c>
      <c r="AJ19" s="19">
        <v>0</v>
      </c>
      <c r="AK19" s="19">
        <v>0</v>
      </c>
      <c r="AL19" s="19"/>
      <c r="AM19" s="19">
        <v>0</v>
      </c>
      <c r="AN19" s="19">
        <v>4.5536205742125802E-2</v>
      </c>
      <c r="AO19" s="19">
        <v>0</v>
      </c>
      <c r="AP19" s="19">
        <v>0</v>
      </c>
      <c r="AQ19" s="19">
        <v>0</v>
      </c>
      <c r="AR19" s="19"/>
      <c r="AS19" s="19">
        <v>3.2432950623900197E-2</v>
      </c>
      <c r="AT19" s="19">
        <v>0</v>
      </c>
      <c r="AU19" s="19">
        <v>0</v>
      </c>
      <c r="AV19" s="19">
        <v>0</v>
      </c>
      <c r="AW19" s="19"/>
      <c r="AX19" s="19">
        <v>1.1199248569720001E-2</v>
      </c>
      <c r="AY19" s="19"/>
      <c r="AZ19" s="19">
        <v>3.1079987005071901E-2</v>
      </c>
      <c r="BA19" s="19">
        <v>0</v>
      </c>
      <c r="BB19" s="19">
        <v>0</v>
      </c>
      <c r="BC19" s="19"/>
      <c r="BD19" s="19">
        <v>0</v>
      </c>
      <c r="BE19" s="19">
        <v>1.9119070005879601E-2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E24"/>
  <sheetViews>
    <sheetView showGridLines="0"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t="s">
        <v>599</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t="s">
        <v>599</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586</v>
      </c>
      <c r="C9" s="17">
        <v>0.55260005868782003</v>
      </c>
      <c r="D9" s="17">
        <v>0.43482291707524701</v>
      </c>
      <c r="E9" s="17">
        <v>0.62529836549755202</v>
      </c>
      <c r="F9" s="17"/>
      <c r="G9" s="17">
        <v>0.629567749429916</v>
      </c>
      <c r="H9" s="17">
        <v>0.40879229284020702</v>
      </c>
      <c r="I9" s="17">
        <v>0.53318866527759001</v>
      </c>
      <c r="J9" s="17">
        <v>0.60801194063130604</v>
      </c>
      <c r="K9" s="17">
        <v>0.61270983254132505</v>
      </c>
      <c r="L9" s="17">
        <v>0.79788183494972298</v>
      </c>
      <c r="M9" s="17"/>
      <c r="N9" s="17">
        <v>0.536299760108916</v>
      </c>
      <c r="O9" s="17">
        <v>0.46290024824686699</v>
      </c>
      <c r="P9" s="17">
        <v>0.82255815154795198</v>
      </c>
      <c r="Q9" s="17">
        <v>0.53000766594386495</v>
      </c>
      <c r="R9" s="17"/>
      <c r="S9" s="17">
        <v>0.4375</v>
      </c>
      <c r="T9" s="17">
        <v>0.53333333333333299</v>
      </c>
      <c r="U9" s="17">
        <v>0.55555555555555602</v>
      </c>
      <c r="V9" s="17">
        <v>0.47826086956521702</v>
      </c>
      <c r="W9" s="17">
        <v>0.5</v>
      </c>
      <c r="X9" s="17">
        <v>0.7</v>
      </c>
      <c r="Y9" s="17">
        <v>0.52941176470588203</v>
      </c>
      <c r="Z9" s="17">
        <v>0.55555555555555602</v>
      </c>
      <c r="AA9" s="17">
        <v>0.66666666666666696</v>
      </c>
      <c r="AB9" s="17"/>
      <c r="AC9" s="17">
        <v>0.70500027768281304</v>
      </c>
      <c r="AD9" s="17">
        <v>0.533036631444612</v>
      </c>
      <c r="AE9" s="17">
        <v>0.34773484172629399</v>
      </c>
      <c r="AF9" s="17"/>
      <c r="AG9" s="17">
        <v>0.62702006147797495</v>
      </c>
      <c r="AH9" s="17">
        <v>0.51011776623345295</v>
      </c>
      <c r="AI9" s="17">
        <v>0.61272990211739298</v>
      </c>
      <c r="AJ9" s="17" t="s">
        <v>600</v>
      </c>
      <c r="AK9" s="17">
        <v>0.415781785487355</v>
      </c>
      <c r="AL9" s="17"/>
      <c r="AM9" s="17">
        <v>0.43111091606723201</v>
      </c>
      <c r="AN9" s="17">
        <v>0.565962241726232</v>
      </c>
      <c r="AO9" s="17">
        <v>0.58223161538168</v>
      </c>
      <c r="AP9" s="17">
        <v>0.55091664517799099</v>
      </c>
      <c r="AQ9" s="17">
        <v>0</v>
      </c>
      <c r="AR9" s="17"/>
      <c r="AS9" s="17">
        <v>0.59706435298404303</v>
      </c>
      <c r="AT9" s="17">
        <v>0.47872201092443101</v>
      </c>
      <c r="AU9" s="17">
        <v>0.68581900446002098</v>
      </c>
      <c r="AV9" s="17">
        <v>0.45760107180433701</v>
      </c>
      <c r="AW9" s="17"/>
      <c r="AX9" s="17">
        <v>0.57337476880642302</v>
      </c>
      <c r="AY9" s="17"/>
      <c r="AZ9" s="17">
        <v>0.60634992701772805</v>
      </c>
      <c r="BA9" s="17">
        <v>0.431936226662752</v>
      </c>
      <c r="BB9" s="17">
        <v>0.63453989380603604</v>
      </c>
      <c r="BC9" s="17"/>
      <c r="BD9" s="17">
        <v>0.63359941777850604</v>
      </c>
      <c r="BE9" s="17">
        <v>0.42083505805598898</v>
      </c>
    </row>
    <row r="10" spans="2:57" ht="58" x14ac:dyDescent="0.35">
      <c r="B10" s="18" t="s">
        <v>588</v>
      </c>
      <c r="C10" s="17">
        <v>0.26881957362463599</v>
      </c>
      <c r="D10" s="17">
        <v>0.31189561092623802</v>
      </c>
      <c r="E10" s="17">
        <v>0.242230755684051</v>
      </c>
      <c r="F10" s="17"/>
      <c r="G10" s="17">
        <v>0.40087703308144801</v>
      </c>
      <c r="H10" s="17">
        <v>0.22311787739361399</v>
      </c>
      <c r="I10" s="17">
        <v>0.35606636638571998</v>
      </c>
      <c r="J10" s="17">
        <v>0.18815852671069899</v>
      </c>
      <c r="K10" s="17">
        <v>0.13807219552702599</v>
      </c>
      <c r="L10" s="17">
        <v>0.625156184922949</v>
      </c>
      <c r="M10" s="17"/>
      <c r="N10" s="17">
        <v>0.251301674410432</v>
      </c>
      <c r="O10" s="17">
        <v>0.330990586589962</v>
      </c>
      <c r="P10" s="17">
        <v>0.24488118538343601</v>
      </c>
      <c r="Q10" s="17">
        <v>0.24669684855610999</v>
      </c>
      <c r="R10" s="17"/>
      <c r="S10" s="17">
        <v>0.3125</v>
      </c>
      <c r="T10" s="17">
        <v>0.266666666666667</v>
      </c>
      <c r="U10" s="17">
        <v>0.44444444444444398</v>
      </c>
      <c r="V10" s="17">
        <v>0.30434782608695699</v>
      </c>
      <c r="W10" s="17">
        <v>0.25</v>
      </c>
      <c r="X10" s="17">
        <v>0.2</v>
      </c>
      <c r="Y10" s="17">
        <v>0.17647058823529399</v>
      </c>
      <c r="Z10" s="17">
        <v>0.11111111111111099</v>
      </c>
      <c r="AA10" s="17">
        <v>0.22222222222222199</v>
      </c>
      <c r="AB10" s="17"/>
      <c r="AC10" s="17">
        <v>0.24310617824969799</v>
      </c>
      <c r="AD10" s="17">
        <v>0.26440931755423902</v>
      </c>
      <c r="AE10" s="17">
        <v>0.31954886496006502</v>
      </c>
      <c r="AF10" s="17"/>
      <c r="AG10" s="17">
        <v>0.187937945725866</v>
      </c>
      <c r="AH10" s="17">
        <v>0.28491548893654201</v>
      </c>
      <c r="AI10" s="17">
        <v>0.29717858371616301</v>
      </c>
      <c r="AJ10" s="17" t="s">
        <v>600</v>
      </c>
      <c r="AK10" s="17">
        <v>0.461633392569265</v>
      </c>
      <c r="AL10" s="17"/>
      <c r="AM10" s="17">
        <v>0.22674930240056401</v>
      </c>
      <c r="AN10" s="17">
        <v>0.26361459866694797</v>
      </c>
      <c r="AO10" s="17">
        <v>0.30481401918425</v>
      </c>
      <c r="AP10" s="17">
        <v>0.30598915248998498</v>
      </c>
      <c r="AQ10" s="17">
        <v>0</v>
      </c>
      <c r="AR10" s="17"/>
      <c r="AS10" s="17">
        <v>0.208200536204593</v>
      </c>
      <c r="AT10" s="17">
        <v>0.400971368964328</v>
      </c>
      <c r="AU10" s="17">
        <v>0.175808557994998</v>
      </c>
      <c r="AV10" s="17">
        <v>0.198086460246791</v>
      </c>
      <c r="AW10" s="17"/>
      <c r="AX10" s="17">
        <v>0.29056586189356298</v>
      </c>
      <c r="AY10" s="17"/>
      <c r="AZ10" s="17">
        <v>0.23621953970946899</v>
      </c>
      <c r="BA10" s="17">
        <v>0.30449594551646603</v>
      </c>
      <c r="BB10" s="17">
        <v>0.25435488066449602</v>
      </c>
      <c r="BC10" s="17"/>
      <c r="BD10" s="17">
        <v>0.20869090486132999</v>
      </c>
      <c r="BE10" s="17">
        <v>0.342091864775594</v>
      </c>
    </row>
    <row r="11" spans="2:57" ht="43.5" x14ac:dyDescent="0.35">
      <c r="B11" s="18" t="s">
        <v>587</v>
      </c>
      <c r="C11" s="17">
        <v>0.22046492265796999</v>
      </c>
      <c r="D11" s="17">
        <v>0.234697510457296</v>
      </c>
      <c r="E11" s="17">
        <v>0.211679813592109</v>
      </c>
      <c r="F11" s="17"/>
      <c r="G11" s="17">
        <v>0.30435808251638402</v>
      </c>
      <c r="H11" s="17">
        <v>0.27862890021417502</v>
      </c>
      <c r="I11" s="17">
        <v>0.29348226248413001</v>
      </c>
      <c r="J11" s="17">
        <v>0.13158410366671899</v>
      </c>
      <c r="K11" s="17">
        <v>4.29780050192708E-2</v>
      </c>
      <c r="L11" s="17">
        <v>0.42303801987267198</v>
      </c>
      <c r="M11" s="17"/>
      <c r="N11" s="17">
        <v>0.22097891028748301</v>
      </c>
      <c r="O11" s="17">
        <v>0.26109972577239199</v>
      </c>
      <c r="P11" s="17">
        <v>0.17355411178479199</v>
      </c>
      <c r="Q11" s="17">
        <v>0.16854971732604701</v>
      </c>
      <c r="R11" s="17"/>
      <c r="S11" s="17">
        <v>0.3125</v>
      </c>
      <c r="T11" s="17">
        <v>0.266666666666667</v>
      </c>
      <c r="U11" s="17">
        <v>0.44444444444444398</v>
      </c>
      <c r="V11" s="17">
        <v>8.6956521739130405E-2</v>
      </c>
      <c r="W11" s="17">
        <v>0.25</v>
      </c>
      <c r="X11" s="17">
        <v>0.05</v>
      </c>
      <c r="Y11" s="17">
        <v>0.11764705882352899</v>
      </c>
      <c r="Z11" s="17">
        <v>0.22222222222222199</v>
      </c>
      <c r="AA11" s="17">
        <v>0.33333333333333298</v>
      </c>
      <c r="AB11" s="17"/>
      <c r="AC11" s="17">
        <v>0.108757973206564</v>
      </c>
      <c r="AD11" s="17">
        <v>0.28206519578898898</v>
      </c>
      <c r="AE11" s="17">
        <v>0.15177280667301099</v>
      </c>
      <c r="AF11" s="17"/>
      <c r="AG11" s="17">
        <v>0.106576189772254</v>
      </c>
      <c r="AH11" s="17">
        <v>0.18645380627462699</v>
      </c>
      <c r="AI11" s="17">
        <v>0.45794183917881098</v>
      </c>
      <c r="AJ11" s="17" t="s">
        <v>600</v>
      </c>
      <c r="AK11" s="17">
        <v>0.24694533978917599</v>
      </c>
      <c r="AL11" s="17"/>
      <c r="AM11" s="17">
        <v>0.284369091099062</v>
      </c>
      <c r="AN11" s="17">
        <v>0.22453859613333699</v>
      </c>
      <c r="AO11" s="17">
        <v>0.227877335891949</v>
      </c>
      <c r="AP11" s="17">
        <v>0.196562151049161</v>
      </c>
      <c r="AQ11" s="17">
        <v>0</v>
      </c>
      <c r="AR11" s="17"/>
      <c r="AS11" s="17">
        <v>0.19024359182505901</v>
      </c>
      <c r="AT11" s="17">
        <v>0.28731790633174498</v>
      </c>
      <c r="AU11" s="17">
        <v>0.14954675732704301</v>
      </c>
      <c r="AV11" s="17">
        <v>0.21888821380484499</v>
      </c>
      <c r="AW11" s="17"/>
      <c r="AX11" s="17">
        <v>0.23147345863931501</v>
      </c>
      <c r="AY11" s="17"/>
      <c r="AZ11" s="17">
        <v>0.27588592326007999</v>
      </c>
      <c r="BA11" s="17">
        <v>0.231262758449996</v>
      </c>
      <c r="BB11" s="17">
        <v>0.16352991437817799</v>
      </c>
      <c r="BC11" s="17"/>
      <c r="BD11" s="17">
        <v>0.194078470425185</v>
      </c>
      <c r="BE11" s="17">
        <v>0.26667565896359702</v>
      </c>
    </row>
    <row r="12" spans="2:57" ht="58" x14ac:dyDescent="0.35">
      <c r="B12" s="18" t="s">
        <v>589</v>
      </c>
      <c r="C12" s="17">
        <v>0.17337941066690801</v>
      </c>
      <c r="D12" s="17">
        <v>0.102396331798163</v>
      </c>
      <c r="E12" s="17">
        <v>0.21719393677312199</v>
      </c>
      <c r="F12" s="17"/>
      <c r="G12" s="17">
        <v>0.16567428112457</v>
      </c>
      <c r="H12" s="17">
        <v>0.24840262068850799</v>
      </c>
      <c r="I12" s="17">
        <v>0.20224500503082599</v>
      </c>
      <c r="J12" s="17">
        <v>7.0108010433627896E-2</v>
      </c>
      <c r="K12" s="17">
        <v>0.158407303518837</v>
      </c>
      <c r="L12" s="17">
        <v>0.20211816505027699</v>
      </c>
      <c r="M12" s="17"/>
      <c r="N12" s="17">
        <v>0.13645817922477901</v>
      </c>
      <c r="O12" s="17">
        <v>0.178516383864573</v>
      </c>
      <c r="P12" s="17">
        <v>0.123796921347535</v>
      </c>
      <c r="Q12" s="17">
        <v>0.48700749854754199</v>
      </c>
      <c r="R12" s="17"/>
      <c r="S12" s="17">
        <v>0.3125</v>
      </c>
      <c r="T12" s="17">
        <v>6.6666666666666693E-2</v>
      </c>
      <c r="U12" s="17">
        <v>0.11111111111111099</v>
      </c>
      <c r="V12" s="17">
        <v>0.217391304347826</v>
      </c>
      <c r="W12" s="17">
        <v>0.125</v>
      </c>
      <c r="X12" s="17">
        <v>0.05</v>
      </c>
      <c r="Y12" s="17">
        <v>5.8823529411764698E-2</v>
      </c>
      <c r="Z12" s="17">
        <v>0.22222222222222199</v>
      </c>
      <c r="AA12" s="17">
        <v>0.38888888888888901</v>
      </c>
      <c r="AB12" s="17"/>
      <c r="AC12" s="17">
        <v>6.8814406005656498E-2</v>
      </c>
      <c r="AD12" s="17">
        <v>0.165920093580182</v>
      </c>
      <c r="AE12" s="17">
        <v>0.39955376734922399</v>
      </c>
      <c r="AF12" s="17"/>
      <c r="AG12" s="17">
        <v>0.15079252127164799</v>
      </c>
      <c r="AH12" s="17">
        <v>0.14462876863212501</v>
      </c>
      <c r="AI12" s="17">
        <v>0.22979506764098601</v>
      </c>
      <c r="AJ12" s="17" t="s">
        <v>600</v>
      </c>
      <c r="AK12" s="17">
        <v>0.46252956038079202</v>
      </c>
      <c r="AL12" s="17"/>
      <c r="AM12" s="17">
        <v>0.115239577396997</v>
      </c>
      <c r="AN12" s="17">
        <v>0.17676680712041501</v>
      </c>
      <c r="AO12" s="17">
        <v>0.19873748938057201</v>
      </c>
      <c r="AP12" s="17">
        <v>0.13303892599494299</v>
      </c>
      <c r="AQ12" s="17">
        <v>0.42789968652037602</v>
      </c>
      <c r="AR12" s="17"/>
      <c r="AS12" s="17">
        <v>0.180228109218878</v>
      </c>
      <c r="AT12" s="17">
        <v>0.21494098129407699</v>
      </c>
      <c r="AU12" s="17">
        <v>0.13959171836760001</v>
      </c>
      <c r="AV12" s="17">
        <v>0.118901342113925</v>
      </c>
      <c r="AW12" s="17"/>
      <c r="AX12" s="17">
        <v>0.16980814313552001</v>
      </c>
      <c r="AY12" s="17"/>
      <c r="AZ12" s="17">
        <v>0.282289464999192</v>
      </c>
      <c r="BA12" s="17">
        <v>0.17199457912879201</v>
      </c>
      <c r="BB12" s="17">
        <v>0.104535900289632</v>
      </c>
      <c r="BC12" s="17"/>
      <c r="BD12" s="17">
        <v>0.14963050817097601</v>
      </c>
      <c r="BE12" s="17">
        <v>0.19834541691815799</v>
      </c>
    </row>
    <row r="13" spans="2:57" ht="29" x14ac:dyDescent="0.35">
      <c r="B13" s="18" t="s">
        <v>594</v>
      </c>
      <c r="C13" s="17">
        <v>0.173172224928894</v>
      </c>
      <c r="D13" s="17">
        <v>0.25854358037952002</v>
      </c>
      <c r="E13" s="17">
        <v>0.120476490371776</v>
      </c>
      <c r="F13" s="17"/>
      <c r="G13" s="17">
        <v>7.5703204499202301E-2</v>
      </c>
      <c r="H13" s="17">
        <v>0.222579307563082</v>
      </c>
      <c r="I13" s="17">
        <v>0.243641821211699</v>
      </c>
      <c r="J13" s="17">
        <v>0.13642639868165399</v>
      </c>
      <c r="K13" s="17">
        <v>8.5587427904790597E-2</v>
      </c>
      <c r="L13" s="17">
        <v>0.187421907538526</v>
      </c>
      <c r="M13" s="17"/>
      <c r="N13" s="17">
        <v>0.186912946341806</v>
      </c>
      <c r="O13" s="17">
        <v>0.18149810030862401</v>
      </c>
      <c r="P13" s="17">
        <v>5.3644927104513199E-2</v>
      </c>
      <c r="Q13" s="17">
        <v>0.22805519512551101</v>
      </c>
      <c r="R13" s="17"/>
      <c r="S13" s="17">
        <v>6.25E-2</v>
      </c>
      <c r="T13" s="17">
        <v>0.133333333333333</v>
      </c>
      <c r="U13" s="17">
        <v>0.22222222222222199</v>
      </c>
      <c r="V13" s="17">
        <v>0.30434782608695699</v>
      </c>
      <c r="W13" s="17">
        <v>0.125</v>
      </c>
      <c r="X13" s="17">
        <v>0.2</v>
      </c>
      <c r="Y13" s="17">
        <v>5.8823529411764698E-2</v>
      </c>
      <c r="Z13" s="17">
        <v>0.11111111111111099</v>
      </c>
      <c r="AA13" s="17">
        <v>0.16666666666666699</v>
      </c>
      <c r="AB13" s="17"/>
      <c r="AC13" s="17">
        <v>9.5278518482857094E-2</v>
      </c>
      <c r="AD13" s="17">
        <v>0.211803845665094</v>
      </c>
      <c r="AE13" s="17">
        <v>0.212304780717717</v>
      </c>
      <c r="AF13" s="17"/>
      <c r="AG13" s="17">
        <v>0.16838060966792601</v>
      </c>
      <c r="AH13" s="17">
        <v>0.18390990345594499</v>
      </c>
      <c r="AI13" s="17">
        <v>0.15898410606414201</v>
      </c>
      <c r="AJ13" s="17" t="s">
        <v>600</v>
      </c>
      <c r="AK13" s="17">
        <v>0.24694533978917599</v>
      </c>
      <c r="AL13" s="17"/>
      <c r="AM13" s="17">
        <v>5.7619788698498403E-2</v>
      </c>
      <c r="AN13" s="17">
        <v>0.35614549120224498</v>
      </c>
      <c r="AO13" s="17">
        <v>0.156701115965138</v>
      </c>
      <c r="AP13" s="17">
        <v>0.14607004043764199</v>
      </c>
      <c r="AQ13" s="17">
        <v>0.57210031347962398</v>
      </c>
      <c r="AR13" s="17"/>
      <c r="AS13" s="17">
        <v>0.118144533206303</v>
      </c>
      <c r="AT13" s="17">
        <v>0.21704282495692701</v>
      </c>
      <c r="AU13" s="17">
        <v>4.9835901654322098E-2</v>
      </c>
      <c r="AV13" s="17">
        <v>0.33713529025146899</v>
      </c>
      <c r="AW13" s="17"/>
      <c r="AX13" s="17">
        <v>0.16428668766538401</v>
      </c>
      <c r="AY13" s="17"/>
      <c r="AZ13" s="17">
        <v>0.19838082320216499</v>
      </c>
      <c r="BA13" s="17">
        <v>0.164559984817367</v>
      </c>
      <c r="BB13" s="17">
        <v>0.176486060545088</v>
      </c>
      <c r="BC13" s="17"/>
      <c r="BD13" s="17">
        <v>0.113774880918235</v>
      </c>
      <c r="BE13" s="17">
        <v>0.27984377501805602</v>
      </c>
    </row>
    <row r="14" spans="2:57" ht="29" x14ac:dyDescent="0.35">
      <c r="B14" s="18" t="s">
        <v>591</v>
      </c>
      <c r="C14" s="17">
        <v>0.166418979782888</v>
      </c>
      <c r="D14" s="17">
        <v>0.21418801373994001</v>
      </c>
      <c r="E14" s="17">
        <v>0.13693339506698601</v>
      </c>
      <c r="F14" s="17"/>
      <c r="G14" s="17">
        <v>0.33006049045997199</v>
      </c>
      <c r="H14" s="17">
        <v>0.15395815477604199</v>
      </c>
      <c r="I14" s="17">
        <v>0.10156492101577901</v>
      </c>
      <c r="J14" s="17">
        <v>0.18724319406327899</v>
      </c>
      <c r="K14" s="17">
        <v>0.20938121644867</v>
      </c>
      <c r="L14" s="17">
        <v>0</v>
      </c>
      <c r="M14" s="17"/>
      <c r="N14" s="17">
        <v>0.17777272487715301</v>
      </c>
      <c r="O14" s="17">
        <v>0.107664559860494</v>
      </c>
      <c r="P14" s="17">
        <v>0.123796921347535</v>
      </c>
      <c r="Q14" s="17">
        <v>0.31845778122149498</v>
      </c>
      <c r="R14" s="17"/>
      <c r="S14" s="17">
        <v>0.1875</v>
      </c>
      <c r="T14" s="17">
        <v>6.6666666666666693E-2</v>
      </c>
      <c r="U14" s="17">
        <v>0.11111111111111099</v>
      </c>
      <c r="V14" s="17">
        <v>0.217391304347826</v>
      </c>
      <c r="W14" s="17">
        <v>0.375</v>
      </c>
      <c r="X14" s="17">
        <v>0.05</v>
      </c>
      <c r="Y14" s="17">
        <v>5.8823529411764698E-2</v>
      </c>
      <c r="Z14" s="17">
        <v>0.33333333333333298</v>
      </c>
      <c r="AA14" s="17">
        <v>0.27777777777777801</v>
      </c>
      <c r="AB14" s="17"/>
      <c r="AC14" s="17">
        <v>0.17843881970393399</v>
      </c>
      <c r="AD14" s="17">
        <v>0.166069002964085</v>
      </c>
      <c r="AE14" s="17">
        <v>0.10863050966601299</v>
      </c>
      <c r="AF14" s="17"/>
      <c r="AG14" s="17">
        <v>0.13607547340710799</v>
      </c>
      <c r="AH14" s="17">
        <v>0.20698375565910199</v>
      </c>
      <c r="AI14" s="17">
        <v>9.0091514166444703E-2</v>
      </c>
      <c r="AJ14" s="17" t="s">
        <v>600</v>
      </c>
      <c r="AK14" s="17">
        <v>0.113050262017555</v>
      </c>
      <c r="AL14" s="17"/>
      <c r="AM14" s="17">
        <v>0.129515908971848</v>
      </c>
      <c r="AN14" s="17">
        <v>8.6291002590192595E-2</v>
      </c>
      <c r="AO14" s="17">
        <v>0.191429245262494</v>
      </c>
      <c r="AP14" s="17">
        <v>0.17914525158910799</v>
      </c>
      <c r="AQ14" s="17">
        <v>0.57210031347962398</v>
      </c>
      <c r="AR14" s="17"/>
      <c r="AS14" s="17">
        <v>0.133995029433322</v>
      </c>
      <c r="AT14" s="17">
        <v>0.14081885415771001</v>
      </c>
      <c r="AU14" s="17">
        <v>0.110381092828703</v>
      </c>
      <c r="AV14" s="17">
        <v>0.35456544775152099</v>
      </c>
      <c r="AW14" s="17"/>
      <c r="AX14" s="17">
        <v>0.166002084196747</v>
      </c>
      <c r="AY14" s="17"/>
      <c r="AZ14" s="17">
        <v>0.228831983316506</v>
      </c>
      <c r="BA14" s="17">
        <v>0.21192291877685501</v>
      </c>
      <c r="BB14" s="17">
        <v>7.9180411113637106E-2</v>
      </c>
      <c r="BC14" s="17"/>
      <c r="BD14" s="17">
        <v>0.19417089168461199</v>
      </c>
      <c r="BE14" s="17">
        <v>0.14519447298280999</v>
      </c>
    </row>
    <row r="15" spans="2:57" ht="58" x14ac:dyDescent="0.35">
      <c r="B15" s="18" t="s">
        <v>590</v>
      </c>
      <c r="C15" s="17">
        <v>0.13699669098311101</v>
      </c>
      <c r="D15" s="17">
        <v>0.20347833787980901</v>
      </c>
      <c r="E15" s="17">
        <v>9.5960687755839102E-2</v>
      </c>
      <c r="F15" s="17"/>
      <c r="G15" s="17">
        <v>0.33134856224914</v>
      </c>
      <c r="H15" s="17">
        <v>0.22194495397547201</v>
      </c>
      <c r="I15" s="17">
        <v>0.15405201492871401</v>
      </c>
      <c r="J15" s="17">
        <v>3.8422558270681903E-2</v>
      </c>
      <c r="K15" s="17">
        <v>4.1764340425703303E-2</v>
      </c>
      <c r="L15" s="17">
        <v>0</v>
      </c>
      <c r="M15" s="17"/>
      <c r="N15" s="17">
        <v>0.125780095189789</v>
      </c>
      <c r="O15" s="17">
        <v>0.16063288759519601</v>
      </c>
      <c r="P15" s="17">
        <v>0.123796921347535</v>
      </c>
      <c r="Q15" s="17">
        <v>0.16616986251330401</v>
      </c>
      <c r="R15" s="17"/>
      <c r="S15" s="17">
        <v>0.125</v>
      </c>
      <c r="T15" s="17">
        <v>0.133333333333333</v>
      </c>
      <c r="U15" s="17">
        <v>0</v>
      </c>
      <c r="V15" s="17">
        <v>0.26086956521739102</v>
      </c>
      <c r="W15" s="17">
        <v>0</v>
      </c>
      <c r="X15" s="17">
        <v>0.15</v>
      </c>
      <c r="Y15" s="17">
        <v>0.17647058823529399</v>
      </c>
      <c r="Z15" s="17">
        <v>0</v>
      </c>
      <c r="AA15" s="17">
        <v>0.16666666666666699</v>
      </c>
      <c r="AB15" s="17"/>
      <c r="AC15" s="17">
        <v>9.9068512766105996E-2</v>
      </c>
      <c r="AD15" s="17">
        <v>0.117321689514577</v>
      </c>
      <c r="AE15" s="17">
        <v>0.26040331633902403</v>
      </c>
      <c r="AF15" s="17"/>
      <c r="AG15" s="17">
        <v>0.149412216457602</v>
      </c>
      <c r="AH15" s="17">
        <v>0.108705545627352</v>
      </c>
      <c r="AI15" s="17">
        <v>0.14318723782673801</v>
      </c>
      <c r="AJ15" s="17" t="s">
        <v>600</v>
      </c>
      <c r="AK15" s="17">
        <v>0.212391771331984</v>
      </c>
      <c r="AL15" s="17"/>
      <c r="AM15" s="17">
        <v>8.9716526153068701E-2</v>
      </c>
      <c r="AN15" s="17">
        <v>7.9577543834323097E-2</v>
      </c>
      <c r="AO15" s="17">
        <v>8.7023177677792302E-2</v>
      </c>
      <c r="AP15" s="17">
        <v>0.26598640000654</v>
      </c>
      <c r="AQ15" s="17">
        <v>0.42789968652037602</v>
      </c>
      <c r="AR15" s="17"/>
      <c r="AS15" s="17">
        <v>0.15154043931767699</v>
      </c>
      <c r="AT15" s="17">
        <v>0.120109700180937</v>
      </c>
      <c r="AU15" s="17">
        <v>5.7596366303439402E-2</v>
      </c>
      <c r="AV15" s="17">
        <v>0.26922807838497997</v>
      </c>
      <c r="AW15" s="17"/>
      <c r="AX15" s="17">
        <v>0.102225971790879</v>
      </c>
      <c r="AY15" s="17"/>
      <c r="AZ15" s="17">
        <v>0.169515979927051</v>
      </c>
      <c r="BA15" s="17">
        <v>0.161565860205862</v>
      </c>
      <c r="BB15" s="17">
        <v>9.4268977671809098E-2</v>
      </c>
      <c r="BC15" s="17"/>
      <c r="BD15" s="17">
        <v>0.11951582842542301</v>
      </c>
      <c r="BE15" s="17">
        <v>0.17576493396404599</v>
      </c>
    </row>
    <row r="16" spans="2:57" ht="43.5" x14ac:dyDescent="0.35">
      <c r="B16" s="18" t="s">
        <v>592</v>
      </c>
      <c r="C16" s="17">
        <v>8.0660819916229795E-2</v>
      </c>
      <c r="D16" s="17">
        <v>0.120785720786362</v>
      </c>
      <c r="E16" s="17">
        <v>5.5893600112556598E-2</v>
      </c>
      <c r="F16" s="17"/>
      <c r="G16" s="17">
        <v>0</v>
      </c>
      <c r="H16" s="17">
        <v>0.143549186396218</v>
      </c>
      <c r="I16" s="17">
        <v>0.10206772280792401</v>
      </c>
      <c r="J16" s="17">
        <v>6.6318388248026397E-2</v>
      </c>
      <c r="K16" s="17">
        <v>3.98530220225796E-2</v>
      </c>
      <c r="L16" s="17">
        <v>0</v>
      </c>
      <c r="M16" s="17"/>
      <c r="N16" s="17">
        <v>8.36323728187683E-2</v>
      </c>
      <c r="O16" s="17">
        <v>0.142489766586015</v>
      </c>
      <c r="P16" s="17">
        <v>0</v>
      </c>
      <c r="Q16" s="17">
        <v>0</v>
      </c>
      <c r="R16" s="17"/>
      <c r="S16" s="17">
        <v>0.1875</v>
      </c>
      <c r="T16" s="17">
        <v>0.133333333333333</v>
      </c>
      <c r="U16" s="17">
        <v>0.11111111111111099</v>
      </c>
      <c r="V16" s="17">
        <v>4.3478260869565202E-2</v>
      </c>
      <c r="W16" s="17">
        <v>0</v>
      </c>
      <c r="X16" s="17">
        <v>0.15</v>
      </c>
      <c r="Y16" s="17">
        <v>0</v>
      </c>
      <c r="Z16" s="17">
        <v>0.11111111111111099</v>
      </c>
      <c r="AA16" s="17">
        <v>0</v>
      </c>
      <c r="AB16" s="17"/>
      <c r="AC16" s="17">
        <v>6.4832578906429197E-2</v>
      </c>
      <c r="AD16" s="17">
        <v>9.89528471539219E-2</v>
      </c>
      <c r="AE16" s="17">
        <v>5.2847274972655102E-2</v>
      </c>
      <c r="AF16" s="17"/>
      <c r="AG16" s="17">
        <v>0.131235185213708</v>
      </c>
      <c r="AH16" s="17">
        <v>5.49980508765638E-2</v>
      </c>
      <c r="AI16" s="17">
        <v>0.13627610797287401</v>
      </c>
      <c r="AJ16" s="17" t="s">
        <v>600</v>
      </c>
      <c r="AK16" s="17">
        <v>0</v>
      </c>
      <c r="AL16" s="17"/>
      <c r="AM16" s="17">
        <v>0</v>
      </c>
      <c r="AN16" s="17">
        <v>3.97887719171615E-2</v>
      </c>
      <c r="AO16" s="17">
        <v>0.11590302158385</v>
      </c>
      <c r="AP16" s="17">
        <v>7.6898246974092102E-2</v>
      </c>
      <c r="AQ16" s="17">
        <v>0</v>
      </c>
      <c r="AR16" s="17"/>
      <c r="AS16" s="17">
        <v>6.0906314088770903E-2</v>
      </c>
      <c r="AT16" s="17">
        <v>7.4449327440211696E-2</v>
      </c>
      <c r="AU16" s="17">
        <v>2.64933580469064E-2</v>
      </c>
      <c r="AV16" s="17">
        <v>0.20342020628351301</v>
      </c>
      <c r="AW16" s="17"/>
      <c r="AX16" s="17">
        <v>6.9827640475332506E-2</v>
      </c>
      <c r="AY16" s="17"/>
      <c r="AZ16" s="17">
        <v>2.8815937826004501E-2</v>
      </c>
      <c r="BA16" s="17">
        <v>9.9185009484137499E-2</v>
      </c>
      <c r="BB16" s="17">
        <v>8.6565345627149695E-2</v>
      </c>
      <c r="BC16" s="17"/>
      <c r="BD16" s="17">
        <v>5.3366631872798297E-2</v>
      </c>
      <c r="BE16" s="17">
        <v>0.116171365992727</v>
      </c>
    </row>
    <row r="17" spans="2:57" ht="43.5" x14ac:dyDescent="0.35">
      <c r="B17" s="18" t="s">
        <v>593</v>
      </c>
      <c r="C17" s="17">
        <v>5.29591413252673E-2</v>
      </c>
      <c r="D17" s="17">
        <v>5.8698979115998202E-2</v>
      </c>
      <c r="E17" s="17">
        <v>4.9416208604745999E-2</v>
      </c>
      <c r="F17" s="17"/>
      <c r="G17" s="17">
        <v>6.9432430508928597E-2</v>
      </c>
      <c r="H17" s="17">
        <v>6.19420667752245E-2</v>
      </c>
      <c r="I17" s="17">
        <v>7.7026007464357102E-2</v>
      </c>
      <c r="J17" s="17">
        <v>2.4676609580661001E-2</v>
      </c>
      <c r="K17" s="17">
        <v>3.8980051063989801E-2</v>
      </c>
      <c r="L17" s="17">
        <v>0</v>
      </c>
      <c r="M17" s="17"/>
      <c r="N17" s="17">
        <v>6.1104274346986898E-2</v>
      </c>
      <c r="O17" s="17">
        <v>2.8519040741484002E-2</v>
      </c>
      <c r="P17" s="17">
        <v>9.8699536978336805E-2</v>
      </c>
      <c r="Q17" s="17">
        <v>0</v>
      </c>
      <c r="R17" s="17"/>
      <c r="S17" s="17">
        <v>0.125</v>
      </c>
      <c r="T17" s="17">
        <v>6.6666666666666693E-2</v>
      </c>
      <c r="U17" s="17">
        <v>0</v>
      </c>
      <c r="V17" s="17">
        <v>4.3478260869565202E-2</v>
      </c>
      <c r="W17" s="17">
        <v>0</v>
      </c>
      <c r="X17" s="17">
        <v>0.1</v>
      </c>
      <c r="Y17" s="17">
        <v>5.8823529411764698E-2</v>
      </c>
      <c r="Z17" s="17">
        <v>0.11111111111111099</v>
      </c>
      <c r="AA17" s="17">
        <v>0</v>
      </c>
      <c r="AB17" s="17"/>
      <c r="AC17" s="17">
        <v>1.7420493559119399E-2</v>
      </c>
      <c r="AD17" s="17">
        <v>4.0726880465766398E-2</v>
      </c>
      <c r="AE17" s="17">
        <v>0.18328998328098001</v>
      </c>
      <c r="AF17" s="17"/>
      <c r="AG17" s="17">
        <v>6.7204094476471701E-2</v>
      </c>
      <c r="AH17" s="17">
        <v>3.4769486665933699E-2</v>
      </c>
      <c r="AI17" s="17">
        <v>0</v>
      </c>
      <c r="AJ17" s="17" t="s">
        <v>600</v>
      </c>
      <c r="AK17" s="17">
        <v>0.212391771331984</v>
      </c>
      <c r="AL17" s="17"/>
      <c r="AM17" s="17">
        <v>0.12622562888144201</v>
      </c>
      <c r="AN17" s="17">
        <v>8.5104664395877105E-2</v>
      </c>
      <c r="AO17" s="17">
        <v>0</v>
      </c>
      <c r="AP17" s="17">
        <v>7.4868990489624906E-2</v>
      </c>
      <c r="AQ17" s="17">
        <v>0.42789968652037602</v>
      </c>
      <c r="AR17" s="17"/>
      <c r="AS17" s="17">
        <v>0</v>
      </c>
      <c r="AT17" s="17">
        <v>7.2370993232702796E-2</v>
      </c>
      <c r="AU17" s="17">
        <v>7.8221642418864701E-2</v>
      </c>
      <c r="AV17" s="17">
        <v>5.1757888934505197E-2</v>
      </c>
      <c r="AW17" s="17"/>
      <c r="AX17" s="17">
        <v>4.9383523795557403E-2</v>
      </c>
      <c r="AY17" s="17"/>
      <c r="AZ17" s="17">
        <v>2.4280095760800102E-2</v>
      </c>
      <c r="BA17" s="17">
        <v>8.6364061407440601E-2</v>
      </c>
      <c r="BB17" s="17">
        <v>2.4798686018169602E-2</v>
      </c>
      <c r="BC17" s="17"/>
      <c r="BD17" s="17">
        <v>3.1172808875424299E-2</v>
      </c>
      <c r="BE17" s="17">
        <v>7.7031914590268605E-2</v>
      </c>
    </row>
    <row r="18" spans="2:57" x14ac:dyDescent="0.35">
      <c r="B18" s="18" t="s">
        <v>81</v>
      </c>
      <c r="C18" s="17">
        <v>3.48207200437083E-2</v>
      </c>
      <c r="D18" s="17">
        <v>1.74930732464895E-2</v>
      </c>
      <c r="E18" s="17">
        <v>4.5516263898037902E-2</v>
      </c>
      <c r="F18" s="17"/>
      <c r="G18" s="17">
        <v>0</v>
      </c>
      <c r="H18" s="17">
        <v>3.3616800058915798E-2</v>
      </c>
      <c r="I18" s="17">
        <v>0</v>
      </c>
      <c r="J18" s="17">
        <v>6.1581360516024503E-2</v>
      </c>
      <c r="K18" s="17">
        <v>8.8026379051097794E-2</v>
      </c>
      <c r="L18" s="17">
        <v>0</v>
      </c>
      <c r="M18" s="17"/>
      <c r="N18" s="17">
        <v>3.7955248353834903E-2</v>
      </c>
      <c r="O18" s="17">
        <v>2.8519040741484002E-2</v>
      </c>
      <c r="P18" s="17">
        <v>0</v>
      </c>
      <c r="Q18" s="17">
        <v>8.1895003850280298E-2</v>
      </c>
      <c r="R18" s="17"/>
      <c r="S18" s="17">
        <v>0</v>
      </c>
      <c r="T18" s="17">
        <v>0.133333333333333</v>
      </c>
      <c r="U18" s="17">
        <v>0</v>
      </c>
      <c r="V18" s="17">
        <v>0</v>
      </c>
      <c r="W18" s="17">
        <v>0</v>
      </c>
      <c r="X18" s="17">
        <v>0</v>
      </c>
      <c r="Y18" s="17">
        <v>0.17647058823529399</v>
      </c>
      <c r="Z18" s="17">
        <v>0</v>
      </c>
      <c r="AA18" s="17">
        <v>0</v>
      </c>
      <c r="AB18" s="17"/>
      <c r="AC18" s="17">
        <v>0</v>
      </c>
      <c r="AD18" s="17">
        <v>5.0866264947628199E-2</v>
      </c>
      <c r="AE18" s="17">
        <v>5.2847274972655102E-2</v>
      </c>
      <c r="AF18" s="17"/>
      <c r="AG18" s="17">
        <v>0</v>
      </c>
      <c r="AH18" s="17">
        <v>5.2403803193707001E-2</v>
      </c>
      <c r="AI18" s="17">
        <v>0</v>
      </c>
      <c r="AJ18" s="17" t="s">
        <v>600</v>
      </c>
      <c r="AK18" s="17">
        <v>0.12168865413185299</v>
      </c>
      <c r="AL18" s="17"/>
      <c r="AM18" s="17">
        <v>0.15153489965306</v>
      </c>
      <c r="AN18" s="17">
        <v>4.1697008937678498E-2</v>
      </c>
      <c r="AO18" s="17">
        <v>0</v>
      </c>
      <c r="AP18" s="17">
        <v>2.5899201683582E-2</v>
      </c>
      <c r="AQ18" s="17">
        <v>0</v>
      </c>
      <c r="AR18" s="17"/>
      <c r="AS18" s="17">
        <v>2.76583011261919E-2</v>
      </c>
      <c r="AT18" s="17">
        <v>2.0405463128268998E-2</v>
      </c>
      <c r="AU18" s="17">
        <v>8.8214148222116998E-2</v>
      </c>
      <c r="AV18" s="17">
        <v>0</v>
      </c>
      <c r="AW18" s="17"/>
      <c r="AX18" s="17">
        <v>3.6197731024127301E-2</v>
      </c>
      <c r="AY18" s="17"/>
      <c r="AZ18" s="17">
        <v>2.6014388315143001E-2</v>
      </c>
      <c r="BA18" s="17">
        <v>3.8656375827417898E-2</v>
      </c>
      <c r="BB18" s="17">
        <v>3.9745839234600601E-2</v>
      </c>
      <c r="BC18" s="17"/>
      <c r="BD18" s="17">
        <v>1.61238666597022E-2</v>
      </c>
      <c r="BE18" s="17">
        <v>3.2834999514605001E-2</v>
      </c>
    </row>
    <row r="19" spans="2:57" ht="29" x14ac:dyDescent="0.35">
      <c r="B19" s="18" t="s">
        <v>595</v>
      </c>
      <c r="C19" s="19">
        <v>2.00483812852136E-2</v>
      </c>
      <c r="D19" s="19">
        <v>3.4526962823231998E-2</v>
      </c>
      <c r="E19" s="19">
        <v>1.1111431819391299E-2</v>
      </c>
      <c r="F19" s="19"/>
      <c r="G19" s="19">
        <v>0</v>
      </c>
      <c r="H19" s="19">
        <v>2.8325266716308702E-2</v>
      </c>
      <c r="I19" s="19">
        <v>2.5027079624487799E-2</v>
      </c>
      <c r="J19" s="19">
        <v>3.1685452162945903E-2</v>
      </c>
      <c r="K19" s="19">
        <v>0</v>
      </c>
      <c r="L19" s="19">
        <v>0</v>
      </c>
      <c r="M19" s="19"/>
      <c r="N19" s="19">
        <v>3.5445965902451401E-2</v>
      </c>
      <c r="O19" s="19">
        <v>0</v>
      </c>
      <c r="P19" s="19">
        <v>0</v>
      </c>
      <c r="Q19" s="19">
        <v>0</v>
      </c>
      <c r="R19" s="19"/>
      <c r="S19" s="19">
        <v>6.25E-2</v>
      </c>
      <c r="T19" s="19">
        <v>0</v>
      </c>
      <c r="U19" s="19">
        <v>0</v>
      </c>
      <c r="V19" s="19">
        <v>0</v>
      </c>
      <c r="W19" s="19">
        <v>0.125</v>
      </c>
      <c r="X19" s="19">
        <v>0</v>
      </c>
      <c r="Y19" s="19">
        <v>0</v>
      </c>
      <c r="Z19" s="19">
        <v>0</v>
      </c>
      <c r="AA19" s="19">
        <v>5.5555555555555601E-2</v>
      </c>
      <c r="AB19" s="19"/>
      <c r="AC19" s="19">
        <v>2.0287616457391199E-2</v>
      </c>
      <c r="AD19" s="19">
        <v>1.28836664216998E-2</v>
      </c>
      <c r="AE19" s="19">
        <v>4.9095770885090102E-2</v>
      </c>
      <c r="AF19" s="19"/>
      <c r="AG19" s="19">
        <v>2.1029718639955799E-2</v>
      </c>
      <c r="AH19" s="19">
        <v>1.7544149584065399E-2</v>
      </c>
      <c r="AI19" s="19">
        <v>0</v>
      </c>
      <c r="AJ19" s="19" t="s">
        <v>600</v>
      </c>
      <c r="AK19" s="19">
        <v>0.113050262017555</v>
      </c>
      <c r="AL19" s="19"/>
      <c r="AM19" s="19">
        <v>0</v>
      </c>
      <c r="AN19" s="19">
        <v>0</v>
      </c>
      <c r="AO19" s="19">
        <v>3.3989530249168801E-2</v>
      </c>
      <c r="AP19" s="19">
        <v>2.4060678107278299E-2</v>
      </c>
      <c r="AQ19" s="19">
        <v>0</v>
      </c>
      <c r="AR19" s="19"/>
      <c r="AS19" s="19">
        <v>2.8462046629004301E-2</v>
      </c>
      <c r="AT19" s="19">
        <v>1.7193492080300701E-2</v>
      </c>
      <c r="AU19" s="19">
        <v>2.9533013207438098E-2</v>
      </c>
      <c r="AV19" s="19">
        <v>0</v>
      </c>
      <c r="AW19" s="19"/>
      <c r="AX19" s="19">
        <v>2.5785291756378999E-2</v>
      </c>
      <c r="AY19" s="19"/>
      <c r="AZ19" s="19">
        <v>0</v>
      </c>
      <c r="BA19" s="19">
        <v>5.2396213950424299E-2</v>
      </c>
      <c r="BB19" s="19">
        <v>0</v>
      </c>
      <c r="BC19" s="19"/>
      <c r="BD19" s="19">
        <v>1.6775548363027901E-2</v>
      </c>
      <c r="BE19" s="19">
        <v>2.9085323644110001E-2</v>
      </c>
    </row>
    <row r="20" spans="2:57" x14ac:dyDescent="0.35">
      <c r="B20" s="16"/>
    </row>
    <row r="21" spans="2:57" x14ac:dyDescent="0.35">
      <c r="B21" t="s">
        <v>86</v>
      </c>
    </row>
    <row r="22" spans="2:57" x14ac:dyDescent="0.35">
      <c r="B22" t="s">
        <v>87</v>
      </c>
    </row>
    <row r="24" spans="2:57" x14ac:dyDescent="0.35">
      <c r="B2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E17"/>
  <sheetViews>
    <sheetView showGridLines="0" topLeftCell="A7" workbookViewId="0">
      <pane xSplit="2" topLeftCell="AI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608</v>
      </c>
      <c r="C9" s="17">
        <v>0.52336671269528301</v>
      </c>
      <c r="D9" s="17">
        <v>0.54418330098394796</v>
      </c>
      <c r="E9" s="17">
        <v>0.51111409480508196</v>
      </c>
      <c r="F9" s="17"/>
      <c r="G9" s="17">
        <v>0.60387863614943205</v>
      </c>
      <c r="H9" s="17">
        <v>0.50878830468042802</v>
      </c>
      <c r="I9" s="17">
        <v>0.52331844429058605</v>
      </c>
      <c r="J9" s="17">
        <v>0.55021531828535997</v>
      </c>
      <c r="K9" s="17">
        <v>0.52548743359193795</v>
      </c>
      <c r="L9" s="17">
        <v>0.35575997404349802</v>
      </c>
      <c r="M9" s="17"/>
      <c r="N9" s="17">
        <v>0.55716633941596405</v>
      </c>
      <c r="O9" s="17">
        <v>0.51881867215075805</v>
      </c>
      <c r="P9" s="17">
        <v>0.49293161901307098</v>
      </c>
      <c r="Q9" s="17">
        <v>0.41155639384367099</v>
      </c>
      <c r="R9" s="17"/>
      <c r="S9" s="17">
        <v>0.55833333333333302</v>
      </c>
      <c r="T9" s="17">
        <v>0.50476190476190497</v>
      </c>
      <c r="U9" s="17">
        <v>0.52941176470588203</v>
      </c>
      <c r="V9" s="17">
        <v>0.42857142857142899</v>
      </c>
      <c r="W9" s="17">
        <v>0.59322033898305104</v>
      </c>
      <c r="X9" s="17">
        <v>0.531645569620253</v>
      </c>
      <c r="Y9" s="17">
        <v>0.45714285714285702</v>
      </c>
      <c r="Z9" s="17">
        <v>0.581395348837209</v>
      </c>
      <c r="AA9" s="17">
        <v>0.55555555555555602</v>
      </c>
      <c r="AB9" s="17"/>
      <c r="AC9" s="17">
        <v>0.52335776090198205</v>
      </c>
      <c r="AD9" s="17">
        <v>0.53674606881109999</v>
      </c>
      <c r="AE9" s="17">
        <v>0.448799278012386</v>
      </c>
      <c r="AF9" s="17"/>
      <c r="AG9" s="17">
        <v>0.50827082048745797</v>
      </c>
      <c r="AH9" s="17">
        <v>0.54676081921305997</v>
      </c>
      <c r="AI9" s="17">
        <v>0.46619227159897503</v>
      </c>
      <c r="AJ9" s="17">
        <v>0.79636211045550698</v>
      </c>
      <c r="AK9" s="17">
        <v>0.53685497179137698</v>
      </c>
      <c r="AL9" s="17"/>
      <c r="AM9" s="17">
        <v>0.489024904174861</v>
      </c>
      <c r="AN9" s="17">
        <v>0.59676073548930098</v>
      </c>
      <c r="AO9" s="17">
        <v>0.53260838183751402</v>
      </c>
      <c r="AP9" s="17">
        <v>0.50008072703873296</v>
      </c>
      <c r="AQ9" s="17">
        <v>0.51730577008309497</v>
      </c>
      <c r="AR9" s="17"/>
      <c r="AS9" s="17">
        <v>0.46517855711029299</v>
      </c>
      <c r="AT9" s="17">
        <v>0.58779950676105497</v>
      </c>
      <c r="AU9" s="17">
        <v>0.51624125467765103</v>
      </c>
      <c r="AV9" s="17">
        <v>0.48412936729449102</v>
      </c>
      <c r="AW9" s="17"/>
      <c r="AX9" s="17">
        <v>0.55076557110297197</v>
      </c>
      <c r="AY9" s="17"/>
      <c r="AZ9" s="17">
        <v>0.52913580119435299</v>
      </c>
      <c r="BA9" s="17">
        <v>0.529495635010517</v>
      </c>
      <c r="BB9" s="17">
        <v>0.51076789290151403</v>
      </c>
      <c r="BC9" s="17"/>
      <c r="BD9" s="17">
        <v>0.51037583261125197</v>
      </c>
      <c r="BE9" s="17">
        <v>0.53397872832064097</v>
      </c>
    </row>
    <row r="10" spans="2:57" x14ac:dyDescent="0.35">
      <c r="B10" s="18" t="s">
        <v>609</v>
      </c>
      <c r="C10" s="17">
        <v>0.31936466415954101</v>
      </c>
      <c r="D10" s="17">
        <v>0.31576323474448098</v>
      </c>
      <c r="E10" s="17">
        <v>0.32298430453523302</v>
      </c>
      <c r="F10" s="17"/>
      <c r="G10" s="17">
        <v>0.231686909386559</v>
      </c>
      <c r="H10" s="17">
        <v>0.30887145081311501</v>
      </c>
      <c r="I10" s="17">
        <v>0.34125414637116702</v>
      </c>
      <c r="J10" s="17">
        <v>0.29019321043854002</v>
      </c>
      <c r="K10" s="17">
        <v>0.37167073615822899</v>
      </c>
      <c r="L10" s="17">
        <v>0.38750565397659198</v>
      </c>
      <c r="M10" s="17"/>
      <c r="N10" s="17">
        <v>0.31574426754145901</v>
      </c>
      <c r="O10" s="17">
        <v>0.348836985187992</v>
      </c>
      <c r="P10" s="17">
        <v>0.26236854326836101</v>
      </c>
      <c r="Q10" s="17">
        <v>0.32835597599991601</v>
      </c>
      <c r="R10" s="17"/>
      <c r="S10" s="17">
        <v>0.29166666666666702</v>
      </c>
      <c r="T10" s="17">
        <v>0.30476190476190501</v>
      </c>
      <c r="U10" s="17">
        <v>0.29411764705882398</v>
      </c>
      <c r="V10" s="17">
        <v>0.365079365079365</v>
      </c>
      <c r="W10" s="17">
        <v>0.322033898305085</v>
      </c>
      <c r="X10" s="17">
        <v>0.30379746835443</v>
      </c>
      <c r="Y10" s="17">
        <v>0.4</v>
      </c>
      <c r="Z10" s="17">
        <v>0.32558139534883701</v>
      </c>
      <c r="AA10" s="17">
        <v>0.3</v>
      </c>
      <c r="AB10" s="17"/>
      <c r="AC10" s="17">
        <v>0.33400910413503099</v>
      </c>
      <c r="AD10" s="17">
        <v>0.34171029344905901</v>
      </c>
      <c r="AE10" s="17">
        <v>0.22080246057470701</v>
      </c>
      <c r="AF10" s="17"/>
      <c r="AG10" s="17">
        <v>0.35968711749968402</v>
      </c>
      <c r="AH10" s="17">
        <v>0.312298592034294</v>
      </c>
      <c r="AI10" s="17">
        <v>0.37055002726871999</v>
      </c>
      <c r="AJ10" s="17">
        <v>0</v>
      </c>
      <c r="AK10" s="17">
        <v>0.222538341493767</v>
      </c>
      <c r="AL10" s="17"/>
      <c r="AM10" s="17">
        <v>0.2305952127017</v>
      </c>
      <c r="AN10" s="17">
        <v>0.25765486234070201</v>
      </c>
      <c r="AO10" s="17">
        <v>0.29902218857391499</v>
      </c>
      <c r="AP10" s="17">
        <v>0.375486546027546</v>
      </c>
      <c r="AQ10" s="17">
        <v>0.48269422991690503</v>
      </c>
      <c r="AR10" s="17"/>
      <c r="AS10" s="17">
        <v>0.36331080161512902</v>
      </c>
      <c r="AT10" s="17">
        <v>0.31125989075950999</v>
      </c>
      <c r="AU10" s="17">
        <v>0.27581791057090699</v>
      </c>
      <c r="AV10" s="17">
        <v>0.32363238036632203</v>
      </c>
      <c r="AW10" s="17"/>
      <c r="AX10" s="17">
        <v>0.30507311511990598</v>
      </c>
      <c r="AY10" s="17"/>
      <c r="AZ10" s="17">
        <v>0.27509714474068298</v>
      </c>
      <c r="BA10" s="17">
        <v>0.34651245131297798</v>
      </c>
      <c r="BB10" s="17">
        <v>0.33868864302187102</v>
      </c>
      <c r="BC10" s="17"/>
      <c r="BD10" s="17">
        <v>0.33396876629188998</v>
      </c>
      <c r="BE10" s="17">
        <v>0.32802714204526801</v>
      </c>
    </row>
    <row r="11" spans="2:57" x14ac:dyDescent="0.35">
      <c r="B11" s="18" t="s">
        <v>610</v>
      </c>
      <c r="C11" s="17">
        <v>7.8617054492343005E-2</v>
      </c>
      <c r="D11" s="17">
        <v>8.1115992630881206E-2</v>
      </c>
      <c r="E11" s="17">
        <v>7.7517062244521803E-2</v>
      </c>
      <c r="F11" s="17"/>
      <c r="G11" s="17">
        <v>8.1597148838126396E-2</v>
      </c>
      <c r="H11" s="17">
        <v>9.9301258092954703E-2</v>
      </c>
      <c r="I11" s="17">
        <v>6.1772653993530997E-2</v>
      </c>
      <c r="J11" s="17">
        <v>7.9679260404240906E-2</v>
      </c>
      <c r="K11" s="17">
        <v>6.2759071630890201E-2</v>
      </c>
      <c r="L11" s="17">
        <v>8.6837293704981E-2</v>
      </c>
      <c r="M11" s="17"/>
      <c r="N11" s="17">
        <v>5.4588690311422799E-2</v>
      </c>
      <c r="O11" s="17">
        <v>8.0244970156435905E-2</v>
      </c>
      <c r="P11" s="17">
        <v>0.13146435004739901</v>
      </c>
      <c r="Q11" s="17">
        <v>0.127180999939253</v>
      </c>
      <c r="R11" s="17"/>
      <c r="S11" s="17">
        <v>7.4999999999999997E-2</v>
      </c>
      <c r="T11" s="17">
        <v>8.5714285714285701E-2</v>
      </c>
      <c r="U11" s="17">
        <v>8.8235294117647106E-2</v>
      </c>
      <c r="V11" s="17">
        <v>0.11111111111111099</v>
      </c>
      <c r="W11" s="17">
        <v>3.3898305084745797E-2</v>
      </c>
      <c r="X11" s="17">
        <v>8.8607594936708806E-2</v>
      </c>
      <c r="Y11" s="17">
        <v>7.1428571428571397E-2</v>
      </c>
      <c r="Z11" s="17">
        <v>4.6511627906976702E-2</v>
      </c>
      <c r="AA11" s="17">
        <v>7.7777777777777807E-2</v>
      </c>
      <c r="AB11" s="17"/>
      <c r="AC11" s="17">
        <v>6.4366136467537902E-2</v>
      </c>
      <c r="AD11" s="17">
        <v>7.0607125001952098E-2</v>
      </c>
      <c r="AE11" s="17">
        <v>0.14367238059579299</v>
      </c>
      <c r="AF11" s="17"/>
      <c r="AG11" s="17">
        <v>6.0497569499261501E-2</v>
      </c>
      <c r="AH11" s="17">
        <v>8.3331143408549704E-2</v>
      </c>
      <c r="AI11" s="17">
        <v>8.1733320002823698E-2</v>
      </c>
      <c r="AJ11" s="17">
        <v>0</v>
      </c>
      <c r="AK11" s="17">
        <v>6.2464861781001101E-2</v>
      </c>
      <c r="AL11" s="17"/>
      <c r="AM11" s="17">
        <v>0.20937422092717001</v>
      </c>
      <c r="AN11" s="17">
        <v>4.2708412961194701E-2</v>
      </c>
      <c r="AO11" s="17">
        <v>7.0134182231492995E-2</v>
      </c>
      <c r="AP11" s="17">
        <v>6.4010559769454897E-2</v>
      </c>
      <c r="AQ11" s="17">
        <v>0</v>
      </c>
      <c r="AR11" s="17"/>
      <c r="AS11" s="17">
        <v>6.5252533586128897E-2</v>
      </c>
      <c r="AT11" s="17">
        <v>4.49310119744478E-2</v>
      </c>
      <c r="AU11" s="17">
        <v>0.107070327946302</v>
      </c>
      <c r="AV11" s="17">
        <v>0.14003220035452499</v>
      </c>
      <c r="AW11" s="17"/>
      <c r="AX11" s="17">
        <v>7.5159419899092098E-2</v>
      </c>
      <c r="AY11" s="17"/>
      <c r="AZ11" s="17">
        <v>6.5283235813636098E-2</v>
      </c>
      <c r="BA11" s="17">
        <v>6.86538470089747E-2</v>
      </c>
      <c r="BB11" s="17">
        <v>9.1248577872033901E-2</v>
      </c>
      <c r="BC11" s="17"/>
      <c r="BD11" s="17">
        <v>7.5286475095940206E-2</v>
      </c>
      <c r="BE11" s="17">
        <v>8.0359174098943595E-2</v>
      </c>
    </row>
    <row r="12" spans="2:57" x14ac:dyDescent="0.35">
      <c r="B12" s="18" t="s">
        <v>81</v>
      </c>
      <c r="C12" s="19">
        <v>7.8651568652833598E-2</v>
      </c>
      <c r="D12" s="19">
        <v>5.8937471640689201E-2</v>
      </c>
      <c r="E12" s="19">
        <v>8.8384538415163499E-2</v>
      </c>
      <c r="F12" s="19"/>
      <c r="G12" s="19">
        <v>8.2837305625882707E-2</v>
      </c>
      <c r="H12" s="19">
        <v>8.3038986413502602E-2</v>
      </c>
      <c r="I12" s="19">
        <v>7.3654755344716299E-2</v>
      </c>
      <c r="J12" s="19">
        <v>7.9912210871859304E-2</v>
      </c>
      <c r="K12" s="19">
        <v>4.00827586189429E-2</v>
      </c>
      <c r="L12" s="19">
        <v>0.169897078274929</v>
      </c>
      <c r="M12" s="19"/>
      <c r="N12" s="19">
        <v>7.2500702731153902E-2</v>
      </c>
      <c r="O12" s="19">
        <v>5.2099372504814202E-2</v>
      </c>
      <c r="P12" s="19">
        <v>0.11323548767116801</v>
      </c>
      <c r="Q12" s="19">
        <v>0.13290663021716001</v>
      </c>
      <c r="R12" s="19"/>
      <c r="S12" s="19">
        <v>7.4999999999999997E-2</v>
      </c>
      <c r="T12" s="19">
        <v>0.104761904761905</v>
      </c>
      <c r="U12" s="19">
        <v>8.8235294117647106E-2</v>
      </c>
      <c r="V12" s="19">
        <v>9.5238095238095205E-2</v>
      </c>
      <c r="W12" s="19">
        <v>5.0847457627118599E-2</v>
      </c>
      <c r="X12" s="19">
        <v>7.5949367088607597E-2</v>
      </c>
      <c r="Y12" s="19">
        <v>7.1428571428571397E-2</v>
      </c>
      <c r="Z12" s="19">
        <v>4.6511627906976702E-2</v>
      </c>
      <c r="AA12" s="19">
        <v>6.6666666666666693E-2</v>
      </c>
      <c r="AB12" s="19"/>
      <c r="AC12" s="19">
        <v>7.8266998495449006E-2</v>
      </c>
      <c r="AD12" s="19">
        <v>5.0936512737888601E-2</v>
      </c>
      <c r="AE12" s="19">
        <v>0.186725880817115</v>
      </c>
      <c r="AF12" s="19"/>
      <c r="AG12" s="19">
        <v>7.1544492513597097E-2</v>
      </c>
      <c r="AH12" s="19">
        <v>5.7609445344096399E-2</v>
      </c>
      <c r="AI12" s="19">
        <v>8.1524381129480503E-2</v>
      </c>
      <c r="AJ12" s="19">
        <v>0.20363788954449299</v>
      </c>
      <c r="AK12" s="19">
        <v>0.178141824933856</v>
      </c>
      <c r="AL12" s="19"/>
      <c r="AM12" s="19">
        <v>7.1005662196269706E-2</v>
      </c>
      <c r="AN12" s="19">
        <v>0.102875989208802</v>
      </c>
      <c r="AO12" s="19">
        <v>9.8235247357077907E-2</v>
      </c>
      <c r="AP12" s="19">
        <v>6.0422167164266197E-2</v>
      </c>
      <c r="AQ12" s="19">
        <v>0</v>
      </c>
      <c r="AR12" s="19"/>
      <c r="AS12" s="19">
        <v>0.106258107688449</v>
      </c>
      <c r="AT12" s="19">
        <v>5.6009590504987897E-2</v>
      </c>
      <c r="AU12" s="19">
        <v>0.10087050680514</v>
      </c>
      <c r="AV12" s="19">
        <v>5.2206051984662299E-2</v>
      </c>
      <c r="AW12" s="19"/>
      <c r="AX12" s="19">
        <v>6.90018938780292E-2</v>
      </c>
      <c r="AY12" s="19"/>
      <c r="AZ12" s="19">
        <v>0.13048381825132799</v>
      </c>
      <c r="BA12" s="19">
        <v>5.5338066667530501E-2</v>
      </c>
      <c r="BB12" s="19">
        <v>5.92948862045816E-2</v>
      </c>
      <c r="BC12" s="19"/>
      <c r="BD12" s="19">
        <v>8.0368926000916899E-2</v>
      </c>
      <c r="BE12" s="19">
        <v>5.7634955535147102E-2</v>
      </c>
    </row>
    <row r="13" spans="2:57" x14ac:dyDescent="0.35">
      <c r="B13" s="16"/>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E20"/>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612</v>
      </c>
      <c r="C9" s="17">
        <v>0.44611949116495497</v>
      </c>
      <c r="D9" s="17">
        <v>0.42733634000536103</v>
      </c>
      <c r="E9" s="17">
        <v>0.45926358322959199</v>
      </c>
      <c r="F9" s="17"/>
      <c r="G9" s="17">
        <v>0.36830160205465301</v>
      </c>
      <c r="H9" s="17">
        <v>0.40449903062308301</v>
      </c>
      <c r="I9" s="17">
        <v>0.424430081327549</v>
      </c>
      <c r="J9" s="17">
        <v>0.49685952168563302</v>
      </c>
      <c r="K9" s="17">
        <v>0.57277674038534199</v>
      </c>
      <c r="L9" s="17">
        <v>0.41671665254827001</v>
      </c>
      <c r="M9" s="17"/>
      <c r="N9" s="17">
        <v>0.470966153409976</v>
      </c>
      <c r="O9" s="17">
        <v>0.44759945345193602</v>
      </c>
      <c r="P9" s="17">
        <v>0.45653938874487598</v>
      </c>
      <c r="Q9" s="17">
        <v>0.28594604900993298</v>
      </c>
      <c r="R9" s="17"/>
      <c r="S9" s="17">
        <v>0.43333333333333302</v>
      </c>
      <c r="T9" s="17">
        <v>0.44761904761904803</v>
      </c>
      <c r="U9" s="17">
        <v>0.47058823529411797</v>
      </c>
      <c r="V9" s="17">
        <v>0.44444444444444497</v>
      </c>
      <c r="W9" s="17">
        <v>0.50847457627118597</v>
      </c>
      <c r="X9" s="17">
        <v>0.430379746835443</v>
      </c>
      <c r="Y9" s="17">
        <v>0.442857142857143</v>
      </c>
      <c r="Z9" s="17">
        <v>0.48837209302325602</v>
      </c>
      <c r="AA9" s="17">
        <v>0.4</v>
      </c>
      <c r="AB9" s="17"/>
      <c r="AC9" s="17">
        <v>0.48709745401721699</v>
      </c>
      <c r="AD9" s="17">
        <v>0.44841619592014598</v>
      </c>
      <c r="AE9" s="17">
        <v>0.29184321501226501</v>
      </c>
      <c r="AF9" s="17"/>
      <c r="AG9" s="17">
        <v>0.513757253488757</v>
      </c>
      <c r="AH9" s="17">
        <v>0.45056292142665</v>
      </c>
      <c r="AI9" s="17">
        <v>0.39469143564738302</v>
      </c>
      <c r="AJ9" s="17">
        <v>0.408029390859032</v>
      </c>
      <c r="AK9" s="17">
        <v>0.41253693330740399</v>
      </c>
      <c r="AL9" s="17"/>
      <c r="AM9" s="17">
        <v>0.33312375103451802</v>
      </c>
      <c r="AN9" s="17">
        <v>0.51528300825588802</v>
      </c>
      <c r="AO9" s="17">
        <v>0.41516772111633798</v>
      </c>
      <c r="AP9" s="17">
        <v>0.49062495178125698</v>
      </c>
      <c r="AQ9" s="17">
        <v>0.31248054347222498</v>
      </c>
      <c r="AR9" s="17"/>
      <c r="AS9" s="17">
        <v>0.460527939296558</v>
      </c>
      <c r="AT9" s="17">
        <v>0.47884492679381602</v>
      </c>
      <c r="AU9" s="17">
        <v>0.41092906545602798</v>
      </c>
      <c r="AV9" s="17">
        <v>0.394646692500284</v>
      </c>
      <c r="AW9" s="17"/>
      <c r="AX9" s="17">
        <v>0.47462719528050801</v>
      </c>
      <c r="AY9" s="17"/>
      <c r="AZ9" s="17">
        <v>0.45351987763431401</v>
      </c>
      <c r="BA9" s="17">
        <v>0.37186227184331799</v>
      </c>
      <c r="BB9" s="17">
        <v>0.53240667209037795</v>
      </c>
      <c r="BC9" s="17"/>
      <c r="BD9" s="17">
        <v>0.43876318375160001</v>
      </c>
      <c r="BE9" s="17">
        <v>0.45670501130316699</v>
      </c>
    </row>
    <row r="10" spans="2:57" x14ac:dyDescent="0.35">
      <c r="B10" s="18" t="s">
        <v>613</v>
      </c>
      <c r="C10" s="17">
        <v>0.175929328286064</v>
      </c>
      <c r="D10" s="17">
        <v>0.19443724288924799</v>
      </c>
      <c r="E10" s="17">
        <v>0.16587190955062101</v>
      </c>
      <c r="F10" s="17"/>
      <c r="G10" s="17">
        <v>0.26390490469120997</v>
      </c>
      <c r="H10" s="17">
        <v>0.19347151996238099</v>
      </c>
      <c r="I10" s="17">
        <v>0.20077825710281799</v>
      </c>
      <c r="J10" s="17">
        <v>0.13983230020239701</v>
      </c>
      <c r="K10" s="17">
        <v>0.112646698634048</v>
      </c>
      <c r="L10" s="17">
        <v>8.1294722339730202E-2</v>
      </c>
      <c r="M10" s="17"/>
      <c r="N10" s="17">
        <v>0.18517694646242899</v>
      </c>
      <c r="O10" s="17">
        <v>0.176232260002675</v>
      </c>
      <c r="P10" s="17">
        <v>0.18423293308720301</v>
      </c>
      <c r="Q10" s="17">
        <v>0.11259308650654599</v>
      </c>
      <c r="R10" s="17"/>
      <c r="S10" s="17">
        <v>0.20833333333333301</v>
      </c>
      <c r="T10" s="17">
        <v>0.15238095238095201</v>
      </c>
      <c r="U10" s="17">
        <v>0.11764705882352899</v>
      </c>
      <c r="V10" s="17">
        <v>0.126984126984127</v>
      </c>
      <c r="W10" s="17">
        <v>0.152542372881356</v>
      </c>
      <c r="X10" s="17">
        <v>0.227848101265823</v>
      </c>
      <c r="Y10" s="17">
        <v>0.185714285714286</v>
      </c>
      <c r="Z10" s="17">
        <v>0.13953488372093001</v>
      </c>
      <c r="AA10" s="17">
        <v>0.233333333333333</v>
      </c>
      <c r="AB10" s="17"/>
      <c r="AC10" s="17">
        <v>0.15450891691781901</v>
      </c>
      <c r="AD10" s="17">
        <v>0.207586584502538</v>
      </c>
      <c r="AE10" s="17">
        <v>0.10298326202334</v>
      </c>
      <c r="AF10" s="17"/>
      <c r="AG10" s="17">
        <v>0.157353614523142</v>
      </c>
      <c r="AH10" s="17">
        <v>0.20840214068448401</v>
      </c>
      <c r="AI10" s="17">
        <v>0.19290537172095501</v>
      </c>
      <c r="AJ10" s="17">
        <v>0.38833271959647497</v>
      </c>
      <c r="AK10" s="17">
        <v>7.6603672327280103E-2</v>
      </c>
      <c r="AL10" s="17"/>
      <c r="AM10" s="17">
        <v>0.20884370142927799</v>
      </c>
      <c r="AN10" s="17">
        <v>0.15306904491354001</v>
      </c>
      <c r="AO10" s="17">
        <v>0.17048778924826799</v>
      </c>
      <c r="AP10" s="17">
        <v>0.196607334955475</v>
      </c>
      <c r="AQ10" s="17">
        <v>0.25283438024351301</v>
      </c>
      <c r="AR10" s="17"/>
      <c r="AS10" s="17">
        <v>0.14063163755715299</v>
      </c>
      <c r="AT10" s="17">
        <v>0.22137396152450001</v>
      </c>
      <c r="AU10" s="17">
        <v>0.12762657820842899</v>
      </c>
      <c r="AV10" s="17">
        <v>0.19941881886614701</v>
      </c>
      <c r="AW10" s="17"/>
      <c r="AX10" s="17">
        <v>0.17602990248439701</v>
      </c>
      <c r="AY10" s="17"/>
      <c r="AZ10" s="17">
        <v>0.15785325387413199</v>
      </c>
      <c r="BA10" s="17">
        <v>0.24940367972628</v>
      </c>
      <c r="BB10" s="17">
        <v>0.113906949052944</v>
      </c>
      <c r="BC10" s="17"/>
      <c r="BD10" s="17">
        <v>0.168613770949777</v>
      </c>
      <c r="BE10" s="17">
        <v>0.20355061567680699</v>
      </c>
    </row>
    <row r="11" spans="2:57" x14ac:dyDescent="0.35">
      <c r="B11" s="18" t="s">
        <v>614</v>
      </c>
      <c r="C11" s="17">
        <v>9.4113179061249205E-2</v>
      </c>
      <c r="D11" s="17">
        <v>0.114407983586785</v>
      </c>
      <c r="E11" s="17">
        <v>8.2620188791652102E-2</v>
      </c>
      <c r="F11" s="17"/>
      <c r="G11" s="17">
        <v>0.19083374767866301</v>
      </c>
      <c r="H11" s="17">
        <v>0.15406165371657601</v>
      </c>
      <c r="I11" s="17">
        <v>8.0456339367949506E-2</v>
      </c>
      <c r="J11" s="17">
        <v>5.1696263396898902E-2</v>
      </c>
      <c r="K11" s="17">
        <v>2.0360792167654001E-2</v>
      </c>
      <c r="L11" s="17">
        <v>0</v>
      </c>
      <c r="M11" s="17"/>
      <c r="N11" s="17">
        <v>7.3588680960713498E-2</v>
      </c>
      <c r="O11" s="17">
        <v>9.2701079396379504E-2</v>
      </c>
      <c r="P11" s="17">
        <v>9.9484536823080796E-2</v>
      </c>
      <c r="Q11" s="17">
        <v>0.203869638739964</v>
      </c>
      <c r="R11" s="17"/>
      <c r="S11" s="17">
        <v>0.125</v>
      </c>
      <c r="T11" s="17">
        <v>7.6190476190476197E-2</v>
      </c>
      <c r="U11" s="17">
        <v>0.11764705882352899</v>
      </c>
      <c r="V11" s="17">
        <v>6.3492063492063502E-2</v>
      </c>
      <c r="W11" s="17">
        <v>0.101694915254237</v>
      </c>
      <c r="X11" s="17">
        <v>8.8607594936708806E-2</v>
      </c>
      <c r="Y11" s="17">
        <v>0.128571428571429</v>
      </c>
      <c r="Z11" s="17">
        <v>4.6511627906976702E-2</v>
      </c>
      <c r="AA11" s="17">
        <v>7.7777777777777807E-2</v>
      </c>
      <c r="AB11" s="17"/>
      <c r="AC11" s="17">
        <v>7.4087275594088994E-2</v>
      </c>
      <c r="AD11" s="17">
        <v>9.63172490052287E-2</v>
      </c>
      <c r="AE11" s="17">
        <v>0.110139182154702</v>
      </c>
      <c r="AF11" s="17"/>
      <c r="AG11" s="17">
        <v>7.4584791590327701E-2</v>
      </c>
      <c r="AH11" s="17">
        <v>8.8549726115199401E-2</v>
      </c>
      <c r="AI11" s="17">
        <v>0.12060911529238</v>
      </c>
      <c r="AJ11" s="17">
        <v>0</v>
      </c>
      <c r="AK11" s="17">
        <v>5.8059752064491599E-2</v>
      </c>
      <c r="AL11" s="17"/>
      <c r="AM11" s="17">
        <v>0.18451041757643999</v>
      </c>
      <c r="AN11" s="17">
        <v>7.2052648044055007E-2</v>
      </c>
      <c r="AO11" s="17">
        <v>8.3380449676983104E-2</v>
      </c>
      <c r="AP11" s="17">
        <v>0.108129747695258</v>
      </c>
      <c r="AQ11" s="17">
        <v>4.2115066185209202E-2</v>
      </c>
      <c r="AR11" s="17"/>
      <c r="AS11" s="17">
        <v>5.8152190124202197E-2</v>
      </c>
      <c r="AT11" s="17">
        <v>0.114799123948506</v>
      </c>
      <c r="AU11" s="17">
        <v>7.4861402153385895E-2</v>
      </c>
      <c r="AV11" s="17">
        <v>0.135390548967771</v>
      </c>
      <c r="AW11" s="17"/>
      <c r="AX11" s="17">
        <v>8.8342220335920693E-2</v>
      </c>
      <c r="AY11" s="17"/>
      <c r="AZ11" s="17">
        <v>9.7134449725349695E-2</v>
      </c>
      <c r="BA11" s="17">
        <v>0.119364350929066</v>
      </c>
      <c r="BB11" s="17">
        <v>6.5422081714853003E-2</v>
      </c>
      <c r="BC11" s="17"/>
      <c r="BD11" s="17">
        <v>7.9497040461804405E-2</v>
      </c>
      <c r="BE11" s="17">
        <v>0.12971774169668601</v>
      </c>
    </row>
    <row r="12" spans="2:57" x14ac:dyDescent="0.35">
      <c r="B12" s="18" t="s">
        <v>615</v>
      </c>
      <c r="C12" s="17">
        <v>3.34457109435383E-2</v>
      </c>
      <c r="D12" s="17">
        <v>2.8673792682852701E-2</v>
      </c>
      <c r="E12" s="17">
        <v>3.6409363635217601E-2</v>
      </c>
      <c r="F12" s="17"/>
      <c r="G12" s="17">
        <v>4.2108907022039697E-2</v>
      </c>
      <c r="H12" s="17">
        <v>4.5276385686720898E-2</v>
      </c>
      <c r="I12" s="17">
        <v>5.4660690228688698E-2</v>
      </c>
      <c r="J12" s="17">
        <v>6.5618482499907897E-3</v>
      </c>
      <c r="K12" s="17">
        <v>1.02687201449873E-2</v>
      </c>
      <c r="L12" s="17">
        <v>0</v>
      </c>
      <c r="M12" s="17"/>
      <c r="N12" s="17">
        <v>2.73958502683498E-2</v>
      </c>
      <c r="O12" s="17">
        <v>4.4360613367381597E-2</v>
      </c>
      <c r="P12" s="17">
        <v>2.77040443695666E-2</v>
      </c>
      <c r="Q12" s="17">
        <v>3.41985542015689E-2</v>
      </c>
      <c r="R12" s="17"/>
      <c r="S12" s="17">
        <v>3.3333333333333298E-2</v>
      </c>
      <c r="T12" s="17">
        <v>3.8095238095238099E-2</v>
      </c>
      <c r="U12" s="17">
        <v>2.9411764705882401E-2</v>
      </c>
      <c r="V12" s="17">
        <v>1.58730158730159E-2</v>
      </c>
      <c r="W12" s="17">
        <v>3.3898305084745797E-2</v>
      </c>
      <c r="X12" s="17">
        <v>6.3291139240506306E-2</v>
      </c>
      <c r="Y12" s="17">
        <v>1.4285714285714299E-2</v>
      </c>
      <c r="Z12" s="17">
        <v>6.9767441860465101E-2</v>
      </c>
      <c r="AA12" s="17">
        <v>2.2222222222222199E-2</v>
      </c>
      <c r="AB12" s="17"/>
      <c r="AC12" s="17">
        <v>3.02591413015715E-2</v>
      </c>
      <c r="AD12" s="17">
        <v>3.3459598935155599E-2</v>
      </c>
      <c r="AE12" s="17">
        <v>4.6999672798576399E-2</v>
      </c>
      <c r="AF12" s="17"/>
      <c r="AG12" s="17">
        <v>2.9008165892304202E-2</v>
      </c>
      <c r="AH12" s="17">
        <v>2.9885065220570099E-2</v>
      </c>
      <c r="AI12" s="17">
        <v>6.45485223428479E-2</v>
      </c>
      <c r="AJ12" s="17">
        <v>0</v>
      </c>
      <c r="AK12" s="17">
        <v>2.1019478363422401E-2</v>
      </c>
      <c r="AL12" s="17"/>
      <c r="AM12" s="17">
        <v>3.4259602845604697E-2</v>
      </c>
      <c r="AN12" s="17">
        <v>1.89174519641679E-2</v>
      </c>
      <c r="AO12" s="17">
        <v>4.0900522279767398E-2</v>
      </c>
      <c r="AP12" s="17">
        <v>2.9652275492504199E-2</v>
      </c>
      <c r="AQ12" s="17">
        <v>4.3338922809394803E-2</v>
      </c>
      <c r="AR12" s="17"/>
      <c r="AS12" s="17">
        <v>2.6253251110381699E-2</v>
      </c>
      <c r="AT12" s="17">
        <v>4.2215610901514503E-2</v>
      </c>
      <c r="AU12" s="17">
        <v>1.787785804326E-2</v>
      </c>
      <c r="AV12" s="17">
        <v>4.7457841475203599E-2</v>
      </c>
      <c r="AW12" s="17"/>
      <c r="AX12" s="17">
        <v>3.5553487165791299E-2</v>
      </c>
      <c r="AY12" s="17"/>
      <c r="AZ12" s="17">
        <v>3.2164607535394803E-2</v>
      </c>
      <c r="BA12" s="17">
        <v>5.1923367725495703E-2</v>
      </c>
      <c r="BB12" s="17">
        <v>1.3740641864732899E-2</v>
      </c>
      <c r="BC12" s="17"/>
      <c r="BD12" s="17">
        <v>3.3629199661074402E-2</v>
      </c>
      <c r="BE12" s="17">
        <v>3.9589085403589797E-2</v>
      </c>
    </row>
    <row r="13" spans="2:57" x14ac:dyDescent="0.35">
      <c r="B13" s="18" t="s">
        <v>616</v>
      </c>
      <c r="C13" s="17">
        <v>1.5339889598509101E-2</v>
      </c>
      <c r="D13" s="17">
        <v>2.2535571551588401E-2</v>
      </c>
      <c r="E13" s="17">
        <v>1.11801910062845E-2</v>
      </c>
      <c r="F13" s="17"/>
      <c r="G13" s="17">
        <v>1.43667886259912E-2</v>
      </c>
      <c r="H13" s="17">
        <v>2.0840355460494401E-2</v>
      </c>
      <c r="I13" s="17">
        <v>1.0632127532228501E-2</v>
      </c>
      <c r="J13" s="17">
        <v>2.3413039103092101E-2</v>
      </c>
      <c r="K13" s="17">
        <v>9.9787396757767301E-3</v>
      </c>
      <c r="L13" s="17">
        <v>0</v>
      </c>
      <c r="M13" s="17"/>
      <c r="N13" s="17">
        <v>1.72064149679859E-2</v>
      </c>
      <c r="O13" s="17">
        <v>1.0430905334455801E-2</v>
      </c>
      <c r="P13" s="17">
        <v>1.9130881507947201E-2</v>
      </c>
      <c r="Q13" s="17">
        <v>1.3550370532697101E-2</v>
      </c>
      <c r="R13" s="17"/>
      <c r="S13" s="17">
        <v>1.6666666666666701E-2</v>
      </c>
      <c r="T13" s="17">
        <v>9.5238095238095195E-3</v>
      </c>
      <c r="U13" s="17">
        <v>0</v>
      </c>
      <c r="V13" s="17">
        <v>1.58730158730159E-2</v>
      </c>
      <c r="W13" s="17">
        <v>1.6949152542372899E-2</v>
      </c>
      <c r="X13" s="17">
        <v>0</v>
      </c>
      <c r="Y13" s="17">
        <v>1.4285714285714299E-2</v>
      </c>
      <c r="Z13" s="17">
        <v>4.6511627906976702E-2</v>
      </c>
      <c r="AA13" s="17">
        <v>3.3333333333333298E-2</v>
      </c>
      <c r="AB13" s="17"/>
      <c r="AC13" s="17">
        <v>2.1936639614492399E-2</v>
      </c>
      <c r="AD13" s="17">
        <v>1.0511907535605901E-2</v>
      </c>
      <c r="AE13" s="17">
        <v>2.68594987211648E-2</v>
      </c>
      <c r="AF13" s="17"/>
      <c r="AG13" s="17">
        <v>1.70890821074644E-2</v>
      </c>
      <c r="AH13" s="17">
        <v>2.00491362835628E-2</v>
      </c>
      <c r="AI13" s="17">
        <v>0</v>
      </c>
      <c r="AJ13" s="17">
        <v>0</v>
      </c>
      <c r="AK13" s="17">
        <v>0</v>
      </c>
      <c r="AL13" s="17"/>
      <c r="AM13" s="17">
        <v>0</v>
      </c>
      <c r="AN13" s="17">
        <v>8.2643730641720394E-3</v>
      </c>
      <c r="AO13" s="17">
        <v>2.5658664098555099E-2</v>
      </c>
      <c r="AP13" s="17">
        <v>5.4882138517537097E-3</v>
      </c>
      <c r="AQ13" s="17">
        <v>3.9307395106195298E-2</v>
      </c>
      <c r="AR13" s="17"/>
      <c r="AS13" s="17">
        <v>1.2331755043916299E-2</v>
      </c>
      <c r="AT13" s="17">
        <v>1.82835617491868E-2</v>
      </c>
      <c r="AU13" s="17">
        <v>6.6794460991525199E-3</v>
      </c>
      <c r="AV13" s="17">
        <v>2.5921798725376401E-2</v>
      </c>
      <c r="AW13" s="17"/>
      <c r="AX13" s="17">
        <v>1.7370195355463001E-2</v>
      </c>
      <c r="AY13" s="17"/>
      <c r="AZ13" s="17">
        <v>1.45480928650162E-2</v>
      </c>
      <c r="BA13" s="17">
        <v>1.4898478290713099E-2</v>
      </c>
      <c r="BB13" s="17">
        <v>1.7731897044778899E-2</v>
      </c>
      <c r="BC13" s="17"/>
      <c r="BD13" s="17">
        <v>1.3130198074019E-2</v>
      </c>
      <c r="BE13" s="17">
        <v>2.14610224043724E-2</v>
      </c>
    </row>
    <row r="14" spans="2:57" ht="43.5" x14ac:dyDescent="0.35">
      <c r="B14" s="18" t="s">
        <v>617</v>
      </c>
      <c r="C14" s="17">
        <v>8.4889309083755499E-2</v>
      </c>
      <c r="D14" s="17">
        <v>7.2221370408294197E-2</v>
      </c>
      <c r="E14" s="17">
        <v>9.2738542349414005E-2</v>
      </c>
      <c r="F14" s="17"/>
      <c r="G14" s="17">
        <v>4.97748231141696E-2</v>
      </c>
      <c r="H14" s="17">
        <v>5.49556706683961E-2</v>
      </c>
      <c r="I14" s="17">
        <v>0.11708478875507899</v>
      </c>
      <c r="J14" s="17">
        <v>6.0345794914520703E-2</v>
      </c>
      <c r="K14" s="17">
        <v>9.6652671179212196E-2</v>
      </c>
      <c r="L14" s="17">
        <v>0.19592798873324399</v>
      </c>
      <c r="M14" s="17"/>
      <c r="N14" s="17">
        <v>8.8817073828256696E-2</v>
      </c>
      <c r="O14" s="17">
        <v>0.10062963111758701</v>
      </c>
      <c r="P14" s="17">
        <v>9.2738114626938997E-2</v>
      </c>
      <c r="Q14" s="17">
        <v>1.8116795767159199E-2</v>
      </c>
      <c r="R14" s="17"/>
      <c r="S14" s="17">
        <v>7.4999999999999997E-2</v>
      </c>
      <c r="T14" s="17">
        <v>8.5714285714285701E-2</v>
      </c>
      <c r="U14" s="17">
        <v>0.11764705882352899</v>
      </c>
      <c r="V14" s="17">
        <v>0.126984126984127</v>
      </c>
      <c r="W14" s="17">
        <v>8.4745762711864403E-2</v>
      </c>
      <c r="X14" s="17">
        <v>3.7974683544303799E-2</v>
      </c>
      <c r="Y14" s="17">
        <v>0.1</v>
      </c>
      <c r="Z14" s="17">
        <v>6.9767441860465101E-2</v>
      </c>
      <c r="AA14" s="17">
        <v>6.6666666666666693E-2</v>
      </c>
      <c r="AB14" s="17"/>
      <c r="AC14" s="17">
        <v>0.10509947829086699</v>
      </c>
      <c r="AD14" s="17">
        <v>6.1956847191918997E-2</v>
      </c>
      <c r="AE14" s="17">
        <v>0.13047409891532899</v>
      </c>
      <c r="AF14" s="17"/>
      <c r="AG14" s="17">
        <v>9.81191817406281E-2</v>
      </c>
      <c r="AH14" s="17">
        <v>6.8308987066360197E-2</v>
      </c>
      <c r="AI14" s="17">
        <v>0.12159170670335601</v>
      </c>
      <c r="AJ14" s="17">
        <v>0</v>
      </c>
      <c r="AK14" s="17">
        <v>0.106109958050566</v>
      </c>
      <c r="AL14" s="17"/>
      <c r="AM14" s="17">
        <v>4.6870208451662197E-2</v>
      </c>
      <c r="AN14" s="17">
        <v>8.2828804235287004E-2</v>
      </c>
      <c r="AO14" s="17">
        <v>9.4886546890707593E-2</v>
      </c>
      <c r="AP14" s="17">
        <v>5.51897686920765E-2</v>
      </c>
      <c r="AQ14" s="17">
        <v>0.13210452384591301</v>
      </c>
      <c r="AR14" s="17"/>
      <c r="AS14" s="17">
        <v>0.105092695552976</v>
      </c>
      <c r="AT14" s="17">
        <v>3.9523389023977999E-2</v>
      </c>
      <c r="AU14" s="17">
        <v>0.107021429773801</v>
      </c>
      <c r="AV14" s="17">
        <v>0.124305997951318</v>
      </c>
      <c r="AW14" s="17"/>
      <c r="AX14" s="17">
        <v>7.8678113953073794E-2</v>
      </c>
      <c r="AY14" s="17"/>
      <c r="AZ14" s="17">
        <v>9.1748842748030704E-2</v>
      </c>
      <c r="BA14" s="17">
        <v>7.4325621938960806E-2</v>
      </c>
      <c r="BB14" s="17">
        <v>9.2260100282358398E-2</v>
      </c>
      <c r="BC14" s="17"/>
      <c r="BD14" s="17">
        <v>9.3655415839879602E-2</v>
      </c>
      <c r="BE14" s="17">
        <v>6.5125939817025094E-2</v>
      </c>
    </row>
    <row r="15" spans="2:57" x14ac:dyDescent="0.35">
      <c r="B15" s="18" t="s">
        <v>81</v>
      </c>
      <c r="C15" s="19">
        <v>0.150163091861928</v>
      </c>
      <c r="D15" s="19">
        <v>0.14038769887587099</v>
      </c>
      <c r="E15" s="19">
        <v>0.151916221437219</v>
      </c>
      <c r="F15" s="19"/>
      <c r="G15" s="19">
        <v>7.0709226813273005E-2</v>
      </c>
      <c r="H15" s="19">
        <v>0.126895383882348</v>
      </c>
      <c r="I15" s="19">
        <v>0.11195771568568701</v>
      </c>
      <c r="J15" s="19">
        <v>0.22129123244746801</v>
      </c>
      <c r="K15" s="19">
        <v>0.17731563781297999</v>
      </c>
      <c r="L15" s="19">
        <v>0.30606063637875602</v>
      </c>
      <c r="M15" s="19"/>
      <c r="N15" s="19">
        <v>0.13684888010228899</v>
      </c>
      <c r="O15" s="19">
        <v>0.12804605732958499</v>
      </c>
      <c r="P15" s="19">
        <v>0.120170100840388</v>
      </c>
      <c r="Q15" s="19">
        <v>0.33172550524213101</v>
      </c>
      <c r="R15" s="19"/>
      <c r="S15" s="19">
        <v>0.108333333333333</v>
      </c>
      <c r="T15" s="19">
        <v>0.19047619047618999</v>
      </c>
      <c r="U15" s="19">
        <v>0.14705882352941199</v>
      </c>
      <c r="V15" s="19">
        <v>0.206349206349206</v>
      </c>
      <c r="W15" s="19">
        <v>0.101694915254237</v>
      </c>
      <c r="X15" s="19">
        <v>0.151898734177215</v>
      </c>
      <c r="Y15" s="19">
        <v>0.114285714285714</v>
      </c>
      <c r="Z15" s="19">
        <v>0.13953488372093001</v>
      </c>
      <c r="AA15" s="19">
        <v>0.16666666666666699</v>
      </c>
      <c r="AB15" s="19"/>
      <c r="AC15" s="19">
        <v>0.127011094263945</v>
      </c>
      <c r="AD15" s="19">
        <v>0.14175161690940699</v>
      </c>
      <c r="AE15" s="19">
        <v>0.29070107037462301</v>
      </c>
      <c r="AF15" s="19"/>
      <c r="AG15" s="19">
        <v>0.110087910657376</v>
      </c>
      <c r="AH15" s="19">
        <v>0.13424202320317399</v>
      </c>
      <c r="AI15" s="19">
        <v>0.105653848293079</v>
      </c>
      <c r="AJ15" s="19">
        <v>0.20363788954449299</v>
      </c>
      <c r="AK15" s="19">
        <v>0.32567020588683598</v>
      </c>
      <c r="AL15" s="19"/>
      <c r="AM15" s="19">
        <v>0.19239231866249701</v>
      </c>
      <c r="AN15" s="19">
        <v>0.14958466952289001</v>
      </c>
      <c r="AO15" s="19">
        <v>0.169518306689381</v>
      </c>
      <c r="AP15" s="19">
        <v>0.114307707531676</v>
      </c>
      <c r="AQ15" s="19">
        <v>0.17781916833754999</v>
      </c>
      <c r="AR15" s="19"/>
      <c r="AS15" s="19">
        <v>0.197010531314812</v>
      </c>
      <c r="AT15" s="19">
        <v>8.4959426058499099E-2</v>
      </c>
      <c r="AU15" s="19">
        <v>0.25500422026594299</v>
      </c>
      <c r="AV15" s="19">
        <v>7.2858301513900298E-2</v>
      </c>
      <c r="AW15" s="19"/>
      <c r="AX15" s="19">
        <v>0.12939888542484701</v>
      </c>
      <c r="AY15" s="19"/>
      <c r="AZ15" s="19">
        <v>0.15303087561776299</v>
      </c>
      <c r="BA15" s="19">
        <v>0.118222229546167</v>
      </c>
      <c r="BB15" s="19">
        <v>0.164531657949955</v>
      </c>
      <c r="BC15" s="19"/>
      <c r="BD15" s="19">
        <v>0.172711191261846</v>
      </c>
      <c r="BE15" s="19">
        <v>8.3850583698352493E-2</v>
      </c>
    </row>
    <row r="16" spans="2:5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E22"/>
  <sheetViews>
    <sheetView showGridLines="0" topLeftCell="A8"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619</v>
      </c>
      <c r="C9" s="17">
        <v>0.15299414966295999</v>
      </c>
      <c r="D9" s="17">
        <v>0.15665973916283801</v>
      </c>
      <c r="E9" s="17">
        <v>0.15155775543981601</v>
      </c>
      <c r="F9" s="17"/>
      <c r="G9" s="17">
        <v>0.16617422569558599</v>
      </c>
      <c r="H9" s="17">
        <v>0.12738149154186701</v>
      </c>
      <c r="I9" s="17">
        <v>0.108197112308958</v>
      </c>
      <c r="J9" s="17">
        <v>0.23189623297818601</v>
      </c>
      <c r="K9" s="17">
        <v>0.18680184301608199</v>
      </c>
      <c r="L9" s="17">
        <v>0.13657992351994899</v>
      </c>
      <c r="M9" s="17"/>
      <c r="N9" s="17">
        <v>0.16549263404088499</v>
      </c>
      <c r="O9" s="17">
        <v>0.17799853910233401</v>
      </c>
      <c r="P9" s="17">
        <v>0.117933835083136</v>
      </c>
      <c r="Q9" s="17">
        <v>7.4499041670537794E-2</v>
      </c>
      <c r="R9" s="17"/>
      <c r="S9" s="17">
        <v>0.15</v>
      </c>
      <c r="T9" s="17">
        <v>0.133333333333333</v>
      </c>
      <c r="U9" s="17">
        <v>8.8235294117647106E-2</v>
      </c>
      <c r="V9" s="17">
        <v>0.11111111111111099</v>
      </c>
      <c r="W9" s="17">
        <v>0.11864406779661001</v>
      </c>
      <c r="X9" s="17">
        <v>0.151898734177215</v>
      </c>
      <c r="Y9" s="17">
        <v>0.17142857142857101</v>
      </c>
      <c r="Z9" s="17">
        <v>0.30232558139534899</v>
      </c>
      <c r="AA9" s="17">
        <v>0.22222222222222199</v>
      </c>
      <c r="AB9" s="17"/>
      <c r="AC9" s="17">
        <v>0.14291356522192999</v>
      </c>
      <c r="AD9" s="17">
        <v>0.16024377417647601</v>
      </c>
      <c r="AE9" s="17">
        <v>0.13021974570883499</v>
      </c>
      <c r="AF9" s="17"/>
      <c r="AG9" s="17">
        <v>0.15547846767438001</v>
      </c>
      <c r="AH9" s="17">
        <v>0.17098306722447901</v>
      </c>
      <c r="AI9" s="17">
        <v>0.117088639467676</v>
      </c>
      <c r="AJ9" s="17">
        <v>0.21919825984191299</v>
      </c>
      <c r="AK9" s="17">
        <v>0.149755054320131</v>
      </c>
      <c r="AL9" s="17"/>
      <c r="AM9" s="17">
        <v>0.13305998733129401</v>
      </c>
      <c r="AN9" s="17">
        <v>0.164076756564836</v>
      </c>
      <c r="AO9" s="17">
        <v>0.14968175721948199</v>
      </c>
      <c r="AP9" s="17">
        <v>0.163028420679664</v>
      </c>
      <c r="AQ9" s="17">
        <v>3.9307395106195298E-2</v>
      </c>
      <c r="AR9" s="17"/>
      <c r="AS9" s="17">
        <v>0.15439170162178301</v>
      </c>
      <c r="AT9" s="17">
        <v>0.16361159121417401</v>
      </c>
      <c r="AU9" s="17">
        <v>0.15869805225022099</v>
      </c>
      <c r="AV9" s="17">
        <v>0.11779387307775099</v>
      </c>
      <c r="AW9" s="17"/>
      <c r="AX9" s="17">
        <v>0.163920053158745</v>
      </c>
      <c r="AY9" s="17"/>
      <c r="AZ9" s="17">
        <v>0.156266229225828</v>
      </c>
      <c r="BA9" s="17">
        <v>0.13536544609901799</v>
      </c>
      <c r="BB9" s="17">
        <v>0.17258112056438801</v>
      </c>
      <c r="BC9" s="17"/>
      <c r="BD9" s="17">
        <v>0.14530737925548301</v>
      </c>
      <c r="BE9" s="17">
        <v>0.157777645466123</v>
      </c>
    </row>
    <row r="10" spans="2:57" x14ac:dyDescent="0.35">
      <c r="B10" s="18" t="s">
        <v>620</v>
      </c>
      <c r="C10" s="17">
        <v>0.303777582189388</v>
      </c>
      <c r="D10" s="17">
        <v>0.32729966289969697</v>
      </c>
      <c r="E10" s="17">
        <v>0.29137242975581301</v>
      </c>
      <c r="F10" s="17"/>
      <c r="G10" s="17">
        <v>0.27071578007901898</v>
      </c>
      <c r="H10" s="17">
        <v>0.28343954381014103</v>
      </c>
      <c r="I10" s="17">
        <v>0.34165966816245902</v>
      </c>
      <c r="J10" s="17">
        <v>0.309925194946989</v>
      </c>
      <c r="K10" s="17">
        <v>0.31177678943142301</v>
      </c>
      <c r="L10" s="17">
        <v>0.245400574455128</v>
      </c>
      <c r="M10" s="17"/>
      <c r="N10" s="17">
        <v>0.330070656432845</v>
      </c>
      <c r="O10" s="17">
        <v>0.26192059579638199</v>
      </c>
      <c r="P10" s="17">
        <v>0.33220110019877902</v>
      </c>
      <c r="Q10" s="17">
        <v>0.20825120079631801</v>
      </c>
      <c r="R10" s="17"/>
      <c r="S10" s="17">
        <v>0.28333333333333299</v>
      </c>
      <c r="T10" s="17">
        <v>0.266666666666667</v>
      </c>
      <c r="U10" s="17">
        <v>0.29411764705882398</v>
      </c>
      <c r="V10" s="17">
        <v>0.34920634920634902</v>
      </c>
      <c r="W10" s="17">
        <v>0.38983050847457601</v>
      </c>
      <c r="X10" s="17">
        <v>0.379746835443038</v>
      </c>
      <c r="Y10" s="17">
        <v>0.22857142857142901</v>
      </c>
      <c r="Z10" s="17">
        <v>0.25581395348837199</v>
      </c>
      <c r="AA10" s="17">
        <v>0.3</v>
      </c>
      <c r="AB10" s="17"/>
      <c r="AC10" s="17">
        <v>0.32696061898787399</v>
      </c>
      <c r="AD10" s="17">
        <v>0.31369868764335002</v>
      </c>
      <c r="AE10" s="17">
        <v>0.200618059500867</v>
      </c>
      <c r="AF10" s="17"/>
      <c r="AG10" s="17">
        <v>0.33022367107174599</v>
      </c>
      <c r="AH10" s="17">
        <v>0.31282963034195699</v>
      </c>
      <c r="AI10" s="17">
        <v>0.13923308656476599</v>
      </c>
      <c r="AJ10" s="17">
        <v>0.38833271959647497</v>
      </c>
      <c r="AK10" s="17">
        <v>0.30212661377137501</v>
      </c>
      <c r="AL10" s="17"/>
      <c r="AM10" s="17">
        <v>0.23739081115570701</v>
      </c>
      <c r="AN10" s="17">
        <v>0.36968583649439501</v>
      </c>
      <c r="AO10" s="17">
        <v>0.26024623923080098</v>
      </c>
      <c r="AP10" s="17">
        <v>0.35030055531825199</v>
      </c>
      <c r="AQ10" s="17">
        <v>0.25808976457089799</v>
      </c>
      <c r="AR10" s="17"/>
      <c r="AS10" s="17">
        <v>0.27923010007013799</v>
      </c>
      <c r="AT10" s="17">
        <v>0.34608933153551702</v>
      </c>
      <c r="AU10" s="17">
        <v>0.27789993666457302</v>
      </c>
      <c r="AV10" s="17">
        <v>0.28428431015927802</v>
      </c>
      <c r="AW10" s="17"/>
      <c r="AX10" s="17">
        <v>0.31959470142423901</v>
      </c>
      <c r="AY10" s="17"/>
      <c r="AZ10" s="17">
        <v>0.282034863592799</v>
      </c>
      <c r="BA10" s="17">
        <v>0.33860687842999498</v>
      </c>
      <c r="BB10" s="17">
        <v>0.29225896868454798</v>
      </c>
      <c r="BC10" s="17"/>
      <c r="BD10" s="17">
        <v>0.29539903842040299</v>
      </c>
      <c r="BE10" s="17">
        <v>0.33596570761556099</v>
      </c>
    </row>
    <row r="11" spans="2:57" x14ac:dyDescent="0.35">
      <c r="B11" s="18" t="s">
        <v>621</v>
      </c>
      <c r="C11" s="17">
        <v>9.9635334424578698E-2</v>
      </c>
      <c r="D11" s="17">
        <v>0.114371611599533</v>
      </c>
      <c r="E11" s="17">
        <v>9.1437313036159096E-2</v>
      </c>
      <c r="F11" s="17"/>
      <c r="G11" s="17">
        <v>0.25257120201333599</v>
      </c>
      <c r="H11" s="17">
        <v>0.147830205224598</v>
      </c>
      <c r="I11" s="17">
        <v>7.4731788476401398E-2</v>
      </c>
      <c r="J11" s="17">
        <v>3.1698674472723398E-2</v>
      </c>
      <c r="K11" s="17">
        <v>6.2759071630890201E-2</v>
      </c>
      <c r="L11" s="17">
        <v>0</v>
      </c>
      <c r="M11" s="17"/>
      <c r="N11" s="17">
        <v>8.7900685683871702E-2</v>
      </c>
      <c r="O11" s="17">
        <v>0.11399231850369999</v>
      </c>
      <c r="P11" s="17">
        <v>0.130901552977501</v>
      </c>
      <c r="Q11" s="17">
        <v>8.4689351173227206E-2</v>
      </c>
      <c r="R11" s="17"/>
      <c r="S11" s="17">
        <v>0.18333333333333299</v>
      </c>
      <c r="T11" s="17">
        <v>9.5238095238095205E-2</v>
      </c>
      <c r="U11" s="17">
        <v>5.8823529411764698E-2</v>
      </c>
      <c r="V11" s="17">
        <v>4.7619047619047603E-2</v>
      </c>
      <c r="W11" s="17">
        <v>6.7796610169491497E-2</v>
      </c>
      <c r="X11" s="17">
        <v>8.8607594936708806E-2</v>
      </c>
      <c r="Y11" s="17">
        <v>0.14285714285714299</v>
      </c>
      <c r="Z11" s="17">
        <v>6.9767441860465101E-2</v>
      </c>
      <c r="AA11" s="17">
        <v>8.8888888888888906E-2</v>
      </c>
      <c r="AB11" s="17"/>
      <c r="AC11" s="17">
        <v>7.6057765614360798E-2</v>
      </c>
      <c r="AD11" s="17">
        <v>0.107350948188696</v>
      </c>
      <c r="AE11" s="17">
        <v>0.11639832365804</v>
      </c>
      <c r="AF11" s="17"/>
      <c r="AG11" s="17">
        <v>0.103912665452981</v>
      </c>
      <c r="AH11" s="17">
        <v>0.103802210559337</v>
      </c>
      <c r="AI11" s="17">
        <v>0.100982875390838</v>
      </c>
      <c r="AJ11" s="17">
        <v>0.18883113101711901</v>
      </c>
      <c r="AK11" s="17">
        <v>4.3877081052448398E-2</v>
      </c>
      <c r="AL11" s="17"/>
      <c r="AM11" s="17">
        <v>0.132407720985008</v>
      </c>
      <c r="AN11" s="17">
        <v>7.9457031163827602E-2</v>
      </c>
      <c r="AO11" s="17">
        <v>0.120247184163812</v>
      </c>
      <c r="AP11" s="17">
        <v>8.8749860370137004E-2</v>
      </c>
      <c r="AQ11" s="17">
        <v>8.4230132370418501E-2</v>
      </c>
      <c r="AR11" s="17"/>
      <c r="AS11" s="17">
        <v>6.3340585014259806E-2</v>
      </c>
      <c r="AT11" s="17">
        <v>0.12469980950614799</v>
      </c>
      <c r="AU11" s="17">
        <v>5.5734592847397998E-2</v>
      </c>
      <c r="AV11" s="17">
        <v>0.16609799924006699</v>
      </c>
      <c r="AW11" s="17"/>
      <c r="AX11" s="17">
        <v>0.107926971394103</v>
      </c>
      <c r="AY11" s="17"/>
      <c r="AZ11" s="17">
        <v>0.114460612372334</v>
      </c>
      <c r="BA11" s="17">
        <v>0.13562540622518399</v>
      </c>
      <c r="BB11" s="17">
        <v>4.5527256665879499E-2</v>
      </c>
      <c r="BC11" s="17"/>
      <c r="BD11" s="17">
        <v>7.2165460556812902E-2</v>
      </c>
      <c r="BE11" s="17">
        <v>0.141908636807282</v>
      </c>
    </row>
    <row r="12" spans="2:57" x14ac:dyDescent="0.35">
      <c r="B12" s="18" t="s">
        <v>622</v>
      </c>
      <c r="C12" s="17">
        <v>6.0422499812308003E-2</v>
      </c>
      <c r="D12" s="17">
        <v>8.01071936643208E-2</v>
      </c>
      <c r="E12" s="17">
        <v>4.9129909541839503E-2</v>
      </c>
      <c r="F12" s="17"/>
      <c r="G12" s="17">
        <v>0.108437613364958</v>
      </c>
      <c r="H12" s="17">
        <v>0.111250090951801</v>
      </c>
      <c r="I12" s="17">
        <v>6.0245601278268002E-2</v>
      </c>
      <c r="J12" s="17">
        <v>1.9286495843499701E-2</v>
      </c>
      <c r="K12" s="17">
        <v>0</v>
      </c>
      <c r="L12" s="17">
        <v>0</v>
      </c>
      <c r="M12" s="17"/>
      <c r="N12" s="17">
        <v>3.7164395858716101E-2</v>
      </c>
      <c r="O12" s="17">
        <v>7.0901106367341302E-2</v>
      </c>
      <c r="P12" s="17">
        <v>6.8685770833329801E-2</v>
      </c>
      <c r="Q12" s="17">
        <v>0.14739695608037601</v>
      </c>
      <c r="R12" s="17"/>
      <c r="S12" s="17">
        <v>8.3333333333333301E-2</v>
      </c>
      <c r="T12" s="17">
        <v>7.6190476190476197E-2</v>
      </c>
      <c r="U12" s="17">
        <v>0.11764705882352899</v>
      </c>
      <c r="V12" s="17">
        <v>4.7619047619047603E-2</v>
      </c>
      <c r="W12" s="17">
        <v>3.3898305084745797E-2</v>
      </c>
      <c r="X12" s="17">
        <v>5.0632911392405097E-2</v>
      </c>
      <c r="Y12" s="17">
        <v>2.8571428571428598E-2</v>
      </c>
      <c r="Z12" s="17">
        <v>4.6511627906976702E-2</v>
      </c>
      <c r="AA12" s="17">
        <v>3.3333333333333298E-2</v>
      </c>
      <c r="AB12" s="17"/>
      <c r="AC12" s="17">
        <v>5.1597222259686E-2</v>
      </c>
      <c r="AD12" s="17">
        <v>6.2840368978387198E-2</v>
      </c>
      <c r="AE12" s="17">
        <v>6.4510668037376998E-2</v>
      </c>
      <c r="AF12" s="17"/>
      <c r="AG12" s="17">
        <v>5.2980057067156902E-2</v>
      </c>
      <c r="AH12" s="17">
        <v>4.98299112293119E-2</v>
      </c>
      <c r="AI12" s="17">
        <v>0.124005221329221</v>
      </c>
      <c r="AJ12" s="17">
        <v>0</v>
      </c>
      <c r="AK12" s="17">
        <v>2.2625617906142401E-2</v>
      </c>
      <c r="AL12" s="17"/>
      <c r="AM12" s="17">
        <v>0.14577336616075101</v>
      </c>
      <c r="AN12" s="17">
        <v>4.2044573320672102E-2</v>
      </c>
      <c r="AO12" s="17">
        <v>5.5383203159316503E-2</v>
      </c>
      <c r="AP12" s="17">
        <v>5.22586250454447E-2</v>
      </c>
      <c r="AQ12" s="17">
        <v>5.2553843273850799E-2</v>
      </c>
      <c r="AR12" s="17"/>
      <c r="AS12" s="17">
        <v>3.5836198974697503E-2</v>
      </c>
      <c r="AT12" s="17">
        <v>8.6096995084912295E-2</v>
      </c>
      <c r="AU12" s="17">
        <v>1.9953788346835401E-2</v>
      </c>
      <c r="AV12" s="17">
        <v>0.100344696548572</v>
      </c>
      <c r="AW12" s="17"/>
      <c r="AX12" s="17">
        <v>5.3653853101742602E-2</v>
      </c>
      <c r="AY12" s="17"/>
      <c r="AZ12" s="17">
        <v>6.3921332457043095E-2</v>
      </c>
      <c r="BA12" s="17">
        <v>8.8350303958834794E-2</v>
      </c>
      <c r="BB12" s="17">
        <v>2.5641477922187201E-2</v>
      </c>
      <c r="BC12" s="17"/>
      <c r="BD12" s="17">
        <v>4.2293434049063598E-2</v>
      </c>
      <c r="BE12" s="17">
        <v>9.3436985440398204E-2</v>
      </c>
    </row>
    <row r="13" spans="2:57" x14ac:dyDescent="0.35">
      <c r="B13" s="18" t="s">
        <v>623</v>
      </c>
      <c r="C13" s="17">
        <v>2.2426355874935699E-2</v>
      </c>
      <c r="D13" s="17">
        <v>2.5687128566698299E-2</v>
      </c>
      <c r="E13" s="17">
        <v>2.0614121540841902E-2</v>
      </c>
      <c r="F13" s="17"/>
      <c r="G13" s="17">
        <v>1.45253499509923E-2</v>
      </c>
      <c r="H13" s="17">
        <v>2.60418963747489E-2</v>
      </c>
      <c r="I13" s="17">
        <v>4.25467347841193E-2</v>
      </c>
      <c r="J13" s="17">
        <v>0</v>
      </c>
      <c r="K13" s="17">
        <v>9.3134903640582807E-3</v>
      </c>
      <c r="L13" s="17">
        <v>2.6998914854810301E-2</v>
      </c>
      <c r="M13" s="17"/>
      <c r="N13" s="17">
        <v>1.72956042913779E-2</v>
      </c>
      <c r="O13" s="17">
        <v>2.7393912670557598E-2</v>
      </c>
      <c r="P13" s="17">
        <v>2.8800106429233301E-2</v>
      </c>
      <c r="Q13" s="17">
        <v>2.8655412000045299E-2</v>
      </c>
      <c r="R13" s="17"/>
      <c r="S13" s="17">
        <v>1.6666666666666701E-2</v>
      </c>
      <c r="T13" s="17">
        <v>1.9047619047619001E-2</v>
      </c>
      <c r="U13" s="17">
        <v>0</v>
      </c>
      <c r="V13" s="17">
        <v>1.58730158730159E-2</v>
      </c>
      <c r="W13" s="17">
        <v>3.3898305084745797E-2</v>
      </c>
      <c r="X13" s="17">
        <v>6.3291139240506306E-2</v>
      </c>
      <c r="Y13" s="17">
        <v>2.8571428571428598E-2</v>
      </c>
      <c r="Z13" s="17">
        <v>2.32558139534884E-2</v>
      </c>
      <c r="AA13" s="17">
        <v>1.1111111111111099E-2</v>
      </c>
      <c r="AB13" s="17"/>
      <c r="AC13" s="17">
        <v>3.5073895791473901E-2</v>
      </c>
      <c r="AD13" s="17">
        <v>1.65973177451589E-2</v>
      </c>
      <c r="AE13" s="17">
        <v>1.19949761377556E-2</v>
      </c>
      <c r="AF13" s="17"/>
      <c r="AG13" s="17">
        <v>2.9808902399507502E-2</v>
      </c>
      <c r="AH13" s="17">
        <v>2.42509477778949E-2</v>
      </c>
      <c r="AI13" s="17">
        <v>3.7045881457775202E-2</v>
      </c>
      <c r="AJ13" s="17">
        <v>0</v>
      </c>
      <c r="AK13" s="17">
        <v>0</v>
      </c>
      <c r="AL13" s="17"/>
      <c r="AM13" s="17">
        <v>3.2122961577592403E-2</v>
      </c>
      <c r="AN13" s="17">
        <v>2.40549246347844E-2</v>
      </c>
      <c r="AO13" s="17">
        <v>1.4428588787866001E-2</v>
      </c>
      <c r="AP13" s="17">
        <v>2.7474883996811101E-2</v>
      </c>
      <c r="AQ13" s="17">
        <v>8.5932305840746306E-2</v>
      </c>
      <c r="AR13" s="17"/>
      <c r="AS13" s="17">
        <v>1.0834082793496499E-2</v>
      </c>
      <c r="AT13" s="17">
        <v>2.67266455384099E-2</v>
      </c>
      <c r="AU13" s="17">
        <v>1.2671417044240201E-2</v>
      </c>
      <c r="AV13" s="17">
        <v>4.6258222257109301E-2</v>
      </c>
      <c r="AW13" s="17"/>
      <c r="AX13" s="17">
        <v>1.7632125271032601E-2</v>
      </c>
      <c r="AY13" s="17"/>
      <c r="AZ13" s="17">
        <v>1.03699245002706E-2</v>
      </c>
      <c r="BA13" s="17">
        <v>2.9334706674605401E-2</v>
      </c>
      <c r="BB13" s="17">
        <v>2.7750392165257699E-2</v>
      </c>
      <c r="BC13" s="17"/>
      <c r="BD13" s="17">
        <v>2.4284528293420499E-2</v>
      </c>
      <c r="BE13" s="17">
        <v>2.3682277928961701E-2</v>
      </c>
    </row>
    <row r="14" spans="2:57" x14ac:dyDescent="0.35">
      <c r="B14" s="18" t="s">
        <v>624</v>
      </c>
      <c r="C14" s="17">
        <v>1.47387484692027E-2</v>
      </c>
      <c r="D14" s="17">
        <v>2.7363148975754301E-2</v>
      </c>
      <c r="E14" s="17">
        <v>7.3835604189670303E-3</v>
      </c>
      <c r="F14" s="17"/>
      <c r="G14" s="17">
        <v>2.7688950584152001E-2</v>
      </c>
      <c r="H14" s="17">
        <v>3.8757163019142497E-2</v>
      </c>
      <c r="I14" s="17">
        <v>5.0276460032178004E-3</v>
      </c>
      <c r="J14" s="17">
        <v>0</v>
      </c>
      <c r="K14" s="17">
        <v>0</v>
      </c>
      <c r="L14" s="17">
        <v>0</v>
      </c>
      <c r="M14" s="17"/>
      <c r="N14" s="17">
        <v>9.3702494571118195E-3</v>
      </c>
      <c r="O14" s="17">
        <v>1.6844631705175001E-2</v>
      </c>
      <c r="P14" s="17">
        <v>1.9130881507947201E-2</v>
      </c>
      <c r="Q14" s="17">
        <v>1.8116795767159199E-2</v>
      </c>
      <c r="R14" s="17"/>
      <c r="S14" s="17">
        <v>2.5000000000000001E-2</v>
      </c>
      <c r="T14" s="17">
        <v>1.9047619047619001E-2</v>
      </c>
      <c r="U14" s="17">
        <v>0</v>
      </c>
      <c r="V14" s="17">
        <v>3.17460317460318E-2</v>
      </c>
      <c r="W14" s="17">
        <v>0</v>
      </c>
      <c r="X14" s="17">
        <v>1.26582278481013E-2</v>
      </c>
      <c r="Y14" s="17">
        <v>0</v>
      </c>
      <c r="Z14" s="17">
        <v>0</v>
      </c>
      <c r="AA14" s="17">
        <v>2.2222222222222199E-2</v>
      </c>
      <c r="AB14" s="17"/>
      <c r="AC14" s="17">
        <v>1.9876450915661599E-2</v>
      </c>
      <c r="AD14" s="17">
        <v>5.9778113936574196E-3</v>
      </c>
      <c r="AE14" s="17">
        <v>3.6399992666922502E-2</v>
      </c>
      <c r="AF14" s="17"/>
      <c r="AG14" s="17">
        <v>4.0203762647706299E-3</v>
      </c>
      <c r="AH14" s="17">
        <v>1.45341915266207E-2</v>
      </c>
      <c r="AI14" s="17">
        <v>6.45485223428479E-2</v>
      </c>
      <c r="AJ14" s="17">
        <v>0</v>
      </c>
      <c r="AK14" s="17">
        <v>0</v>
      </c>
      <c r="AL14" s="17"/>
      <c r="AM14" s="17">
        <v>0</v>
      </c>
      <c r="AN14" s="17">
        <v>3.4677419202821601E-2</v>
      </c>
      <c r="AO14" s="17">
        <v>1.5731235457668701E-2</v>
      </c>
      <c r="AP14" s="17">
        <v>5.4882138517537097E-3</v>
      </c>
      <c r="AQ14" s="17">
        <v>0</v>
      </c>
      <c r="AR14" s="17"/>
      <c r="AS14" s="17">
        <v>1.6305121690867501E-2</v>
      </c>
      <c r="AT14" s="17">
        <v>2.48335010865217E-2</v>
      </c>
      <c r="AU14" s="17">
        <v>0</v>
      </c>
      <c r="AV14" s="17">
        <v>9.3284168632193406E-3</v>
      </c>
      <c r="AW14" s="17"/>
      <c r="AX14" s="17">
        <v>1.6920535639811499E-2</v>
      </c>
      <c r="AY14" s="17"/>
      <c r="AZ14" s="17">
        <v>2.3102091415769299E-2</v>
      </c>
      <c r="BA14" s="17">
        <v>1.6463671068270101E-2</v>
      </c>
      <c r="BB14" s="17">
        <v>4.8480432503632898E-3</v>
      </c>
      <c r="BC14" s="17"/>
      <c r="BD14" s="17">
        <v>1.7187373850859299E-2</v>
      </c>
      <c r="BE14" s="17">
        <v>1.6301191516780299E-2</v>
      </c>
    </row>
    <row r="15" spans="2:57" x14ac:dyDescent="0.35">
      <c r="B15" s="18" t="s">
        <v>625</v>
      </c>
      <c r="C15" s="17">
        <v>4.4554573966338702E-3</v>
      </c>
      <c r="D15" s="17">
        <v>3.5403505546829001E-3</v>
      </c>
      <c r="E15" s="17">
        <v>5.01458646019528E-3</v>
      </c>
      <c r="F15" s="17"/>
      <c r="G15" s="17">
        <v>1.3961081970439999E-2</v>
      </c>
      <c r="H15" s="17">
        <v>6.3579166301065198E-3</v>
      </c>
      <c r="I15" s="17">
        <v>5.0276460032178004E-3</v>
      </c>
      <c r="J15" s="17">
        <v>0</v>
      </c>
      <c r="K15" s="17">
        <v>0</v>
      </c>
      <c r="L15" s="17">
        <v>0</v>
      </c>
      <c r="M15" s="17"/>
      <c r="N15" s="17">
        <v>0</v>
      </c>
      <c r="O15" s="17">
        <v>7.0670006579182298E-3</v>
      </c>
      <c r="P15" s="17">
        <v>9.7487505942065195E-3</v>
      </c>
      <c r="Q15" s="17">
        <v>1.3550370532697101E-2</v>
      </c>
      <c r="R15" s="17"/>
      <c r="S15" s="17">
        <v>8.3333333333333297E-3</v>
      </c>
      <c r="T15" s="17">
        <v>0</v>
      </c>
      <c r="U15" s="17">
        <v>0</v>
      </c>
      <c r="V15" s="17">
        <v>1.58730158730159E-2</v>
      </c>
      <c r="W15" s="17">
        <v>0</v>
      </c>
      <c r="X15" s="17">
        <v>0</v>
      </c>
      <c r="Y15" s="17">
        <v>1.4285714285714299E-2</v>
      </c>
      <c r="Z15" s="17">
        <v>0</v>
      </c>
      <c r="AA15" s="17">
        <v>0</v>
      </c>
      <c r="AB15" s="17"/>
      <c r="AC15" s="17">
        <v>0</v>
      </c>
      <c r="AD15" s="17">
        <v>5.2167474430760401E-3</v>
      </c>
      <c r="AE15" s="17">
        <v>1.56859472531602E-2</v>
      </c>
      <c r="AF15" s="17"/>
      <c r="AG15" s="17">
        <v>0</v>
      </c>
      <c r="AH15" s="17">
        <v>6.5075893177387097E-3</v>
      </c>
      <c r="AI15" s="17">
        <v>0</v>
      </c>
      <c r="AJ15" s="17">
        <v>0</v>
      </c>
      <c r="AK15" s="17">
        <v>0</v>
      </c>
      <c r="AL15" s="17"/>
      <c r="AM15" s="17">
        <v>0</v>
      </c>
      <c r="AN15" s="17">
        <v>8.0309937583731596E-3</v>
      </c>
      <c r="AO15" s="17">
        <v>0</v>
      </c>
      <c r="AP15" s="17">
        <v>6.6551430428242698E-3</v>
      </c>
      <c r="AQ15" s="17">
        <v>3.9307395106195298E-2</v>
      </c>
      <c r="AR15" s="17"/>
      <c r="AS15" s="17">
        <v>6.5327875051225601E-3</v>
      </c>
      <c r="AT15" s="17">
        <v>7.5254488396641903E-3</v>
      </c>
      <c r="AU15" s="17">
        <v>0</v>
      </c>
      <c r="AV15" s="17">
        <v>0</v>
      </c>
      <c r="AW15" s="17"/>
      <c r="AX15" s="17">
        <v>1.64674460814703E-3</v>
      </c>
      <c r="AY15" s="17"/>
      <c r="AZ15" s="17">
        <v>1.01867636408394E-2</v>
      </c>
      <c r="BA15" s="17">
        <v>0</v>
      </c>
      <c r="BB15" s="17">
        <v>4.3970624828876302E-3</v>
      </c>
      <c r="BC15" s="17"/>
      <c r="BD15" s="17">
        <v>0</v>
      </c>
      <c r="BE15" s="17">
        <v>5.9777190640531398E-3</v>
      </c>
    </row>
    <row r="16" spans="2:57" ht="58" x14ac:dyDescent="0.35">
      <c r="B16" s="18" t="s">
        <v>626</v>
      </c>
      <c r="C16" s="17">
        <v>0.19173641148382201</v>
      </c>
      <c r="D16" s="17">
        <v>0.148616065115309</v>
      </c>
      <c r="E16" s="17">
        <v>0.21576645373408901</v>
      </c>
      <c r="F16" s="17"/>
      <c r="G16" s="17">
        <v>6.4027723870359807E-2</v>
      </c>
      <c r="H16" s="17">
        <v>0.130114222973192</v>
      </c>
      <c r="I16" s="17">
        <v>0.22472677418425699</v>
      </c>
      <c r="J16" s="17">
        <v>0.19410881027575799</v>
      </c>
      <c r="K16" s="17">
        <v>0.27521454760675601</v>
      </c>
      <c r="L16" s="17">
        <v>0.361285130045013</v>
      </c>
      <c r="M16" s="17"/>
      <c r="N16" s="17">
        <v>0.210616565624796</v>
      </c>
      <c r="O16" s="17">
        <v>0.21449422915594399</v>
      </c>
      <c r="P16" s="17">
        <v>0.151163960068457</v>
      </c>
      <c r="Q16" s="17">
        <v>0.108055518863303</v>
      </c>
      <c r="R16" s="17"/>
      <c r="S16" s="17">
        <v>0.125</v>
      </c>
      <c r="T16" s="17">
        <v>0.21904761904761899</v>
      </c>
      <c r="U16" s="17">
        <v>0.35294117647058798</v>
      </c>
      <c r="V16" s="17">
        <v>0.19047619047618999</v>
      </c>
      <c r="W16" s="17">
        <v>0.22033898305084701</v>
      </c>
      <c r="X16" s="17">
        <v>0.10126582278481</v>
      </c>
      <c r="Y16" s="17">
        <v>0.22857142857142901</v>
      </c>
      <c r="Z16" s="17">
        <v>0.116279069767442</v>
      </c>
      <c r="AA16" s="17">
        <v>0.16666666666666699</v>
      </c>
      <c r="AB16" s="17"/>
      <c r="AC16" s="17">
        <v>0.187651600514703</v>
      </c>
      <c r="AD16" s="17">
        <v>0.19410297890151701</v>
      </c>
      <c r="AE16" s="17">
        <v>0.20223992727845899</v>
      </c>
      <c r="AF16" s="17"/>
      <c r="AG16" s="17">
        <v>0.19657394454288801</v>
      </c>
      <c r="AH16" s="17">
        <v>0.16981055640699899</v>
      </c>
      <c r="AI16" s="17">
        <v>0.27836248490949</v>
      </c>
      <c r="AJ16" s="17">
        <v>0</v>
      </c>
      <c r="AK16" s="17">
        <v>0.268660207682129</v>
      </c>
      <c r="AL16" s="17"/>
      <c r="AM16" s="17">
        <v>0.114978839630324</v>
      </c>
      <c r="AN16" s="17">
        <v>0.13013044839525001</v>
      </c>
      <c r="AO16" s="17">
        <v>0.209579371909731</v>
      </c>
      <c r="AP16" s="17">
        <v>0.204346379510841</v>
      </c>
      <c r="AQ16" s="17">
        <v>0.26275999539414602</v>
      </c>
      <c r="AR16" s="17"/>
      <c r="AS16" s="17">
        <v>0.22872720476428801</v>
      </c>
      <c r="AT16" s="17">
        <v>0.15012459666418801</v>
      </c>
      <c r="AU16" s="17">
        <v>0.20728975539622799</v>
      </c>
      <c r="AV16" s="17">
        <v>0.202631291904151</v>
      </c>
      <c r="AW16" s="17"/>
      <c r="AX16" s="17">
        <v>0.18793093972524</v>
      </c>
      <c r="AY16" s="17"/>
      <c r="AZ16" s="17">
        <v>0.17185708539609101</v>
      </c>
      <c r="BA16" s="17">
        <v>0.151765072820888</v>
      </c>
      <c r="BB16" s="17">
        <v>0.27051075048975898</v>
      </c>
      <c r="BC16" s="17"/>
      <c r="BD16" s="17">
        <v>0.21760586576492399</v>
      </c>
      <c r="BE16" s="17">
        <v>0.15806299264922799</v>
      </c>
    </row>
    <row r="17" spans="2:57" x14ac:dyDescent="0.35">
      <c r="B17" s="18" t="s">
        <v>81</v>
      </c>
      <c r="C17" s="19">
        <v>0.14981346068617099</v>
      </c>
      <c r="D17" s="19">
        <v>0.116355099461166</v>
      </c>
      <c r="E17" s="19">
        <v>0.16772387007228001</v>
      </c>
      <c r="F17" s="19"/>
      <c r="G17" s="19">
        <v>8.1898072471156894E-2</v>
      </c>
      <c r="H17" s="19">
        <v>0.12882746947440299</v>
      </c>
      <c r="I17" s="19">
        <v>0.13783702879910201</v>
      </c>
      <c r="J17" s="19">
        <v>0.213084591482844</v>
      </c>
      <c r="K17" s="19">
        <v>0.154134257950791</v>
      </c>
      <c r="L17" s="19">
        <v>0.22973545712509999</v>
      </c>
      <c r="M17" s="19"/>
      <c r="N17" s="19">
        <v>0.14208920861039601</v>
      </c>
      <c r="O17" s="19">
        <v>0.10938766604064799</v>
      </c>
      <c r="P17" s="19">
        <v>0.14143404230741</v>
      </c>
      <c r="Q17" s="19">
        <v>0.31678535311633699</v>
      </c>
      <c r="R17" s="19"/>
      <c r="S17" s="19">
        <v>0.125</v>
      </c>
      <c r="T17" s="19">
        <v>0.17142857142857101</v>
      </c>
      <c r="U17" s="19">
        <v>8.8235294117647106E-2</v>
      </c>
      <c r="V17" s="19">
        <v>0.19047619047618999</v>
      </c>
      <c r="W17" s="19">
        <v>0.13559322033898299</v>
      </c>
      <c r="X17" s="19">
        <v>0.151898734177215</v>
      </c>
      <c r="Y17" s="19">
        <v>0.157142857142857</v>
      </c>
      <c r="Z17" s="19">
        <v>0.186046511627907</v>
      </c>
      <c r="AA17" s="19">
        <v>0.155555555555556</v>
      </c>
      <c r="AB17" s="19"/>
      <c r="AC17" s="19">
        <v>0.15986888069430999</v>
      </c>
      <c r="AD17" s="19">
        <v>0.133971365529682</v>
      </c>
      <c r="AE17" s="19">
        <v>0.221932359758584</v>
      </c>
      <c r="AF17" s="19"/>
      <c r="AG17" s="19">
        <v>0.12700191552657</v>
      </c>
      <c r="AH17" s="19">
        <v>0.14745189561566099</v>
      </c>
      <c r="AI17" s="19">
        <v>0.13873328853738601</v>
      </c>
      <c r="AJ17" s="19">
        <v>0.20363788954449299</v>
      </c>
      <c r="AK17" s="19">
        <v>0.212955425267775</v>
      </c>
      <c r="AL17" s="19"/>
      <c r="AM17" s="19">
        <v>0.204266313159323</v>
      </c>
      <c r="AN17" s="19">
        <v>0.147842016465041</v>
      </c>
      <c r="AO17" s="19">
        <v>0.174702420071324</v>
      </c>
      <c r="AP17" s="19">
        <v>0.101697918184272</v>
      </c>
      <c r="AQ17" s="19">
        <v>0.17781916833754999</v>
      </c>
      <c r="AR17" s="19"/>
      <c r="AS17" s="19">
        <v>0.204802217565347</v>
      </c>
      <c r="AT17" s="19">
        <v>7.0292080530464707E-2</v>
      </c>
      <c r="AU17" s="19">
        <v>0.26775245745050502</v>
      </c>
      <c r="AV17" s="19">
        <v>7.3261189949853298E-2</v>
      </c>
      <c r="AW17" s="19"/>
      <c r="AX17" s="19">
        <v>0.13077407567693899</v>
      </c>
      <c r="AY17" s="19"/>
      <c r="AZ17" s="19">
        <v>0.16780109739902599</v>
      </c>
      <c r="BA17" s="19">
        <v>0.104488514723205</v>
      </c>
      <c r="BB17" s="19">
        <v>0.156484927774729</v>
      </c>
      <c r="BC17" s="19"/>
      <c r="BD17" s="19">
        <v>0.185756919809033</v>
      </c>
      <c r="BE17" s="19">
        <v>6.6886843511612504E-2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E20"/>
  <sheetViews>
    <sheetView showGridLines="0" topLeftCell="A7"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612</v>
      </c>
      <c r="C9" s="17">
        <v>0.34731292999282698</v>
      </c>
      <c r="D9" s="17">
        <v>0.33912987555899798</v>
      </c>
      <c r="E9" s="17">
        <v>0.35375846204647099</v>
      </c>
      <c r="F9" s="17"/>
      <c r="G9" s="17">
        <v>0.29029120804273001</v>
      </c>
      <c r="H9" s="17">
        <v>0.27902250172697102</v>
      </c>
      <c r="I9" s="17">
        <v>0.30793611271570498</v>
      </c>
      <c r="J9" s="17">
        <v>0.44268456898376002</v>
      </c>
      <c r="K9" s="17">
        <v>0.432044899793669</v>
      </c>
      <c r="L9" s="17">
        <v>0.469525152122236</v>
      </c>
      <c r="M9" s="17"/>
      <c r="N9" s="17">
        <v>0.37447242157371402</v>
      </c>
      <c r="O9" s="17">
        <v>0.35022915390524201</v>
      </c>
      <c r="P9" s="17">
        <v>0.36682770893489802</v>
      </c>
      <c r="Q9" s="17">
        <v>0.148738767577622</v>
      </c>
      <c r="R9" s="17"/>
      <c r="S9" s="17">
        <v>0.34166666666666701</v>
      </c>
      <c r="T9" s="17">
        <v>0.30476190476190501</v>
      </c>
      <c r="U9" s="17">
        <v>0.41176470588235298</v>
      </c>
      <c r="V9" s="17">
        <v>0.39682539682539703</v>
      </c>
      <c r="W9" s="17">
        <v>0.355932203389831</v>
      </c>
      <c r="X9" s="17">
        <v>0.354430379746835</v>
      </c>
      <c r="Y9" s="17">
        <v>0.35714285714285698</v>
      </c>
      <c r="Z9" s="17">
        <v>0.39534883720930197</v>
      </c>
      <c r="AA9" s="17">
        <v>0.27777777777777801</v>
      </c>
      <c r="AB9" s="17"/>
      <c r="AC9" s="17">
        <v>0.34036749645736097</v>
      </c>
      <c r="AD9" s="17">
        <v>0.38197196846324</v>
      </c>
      <c r="AE9" s="17">
        <v>0.24697655867638801</v>
      </c>
      <c r="AF9" s="17"/>
      <c r="AG9" s="17">
        <v>0.40554396144781402</v>
      </c>
      <c r="AH9" s="17">
        <v>0.35979077191370201</v>
      </c>
      <c r="AI9" s="17">
        <v>0.27092105821441897</v>
      </c>
      <c r="AJ9" s="17">
        <v>0.408029390859032</v>
      </c>
      <c r="AK9" s="17">
        <v>0.30241162640003799</v>
      </c>
      <c r="AL9" s="17"/>
      <c r="AM9" s="17">
        <v>0.21519569948134401</v>
      </c>
      <c r="AN9" s="17">
        <v>0.38214927869948601</v>
      </c>
      <c r="AO9" s="17">
        <v>0.32872706088487402</v>
      </c>
      <c r="AP9" s="17">
        <v>0.39601021700114403</v>
      </c>
      <c r="AQ9" s="17">
        <v>0.22566793569628699</v>
      </c>
      <c r="AR9" s="17"/>
      <c r="AS9" s="17">
        <v>0.31751968595978902</v>
      </c>
      <c r="AT9" s="17">
        <v>0.39255263963249398</v>
      </c>
      <c r="AU9" s="17">
        <v>0.33152251420301398</v>
      </c>
      <c r="AV9" s="17">
        <v>0.31584103156612198</v>
      </c>
      <c r="AW9" s="17"/>
      <c r="AX9" s="17">
        <v>0.36354910571367399</v>
      </c>
      <c r="AY9" s="17"/>
      <c r="AZ9" s="17">
        <v>0.30298662773823098</v>
      </c>
      <c r="BA9" s="17">
        <v>0.30848138083399601</v>
      </c>
      <c r="BB9" s="17">
        <v>0.46029365588721399</v>
      </c>
      <c r="BC9" s="17"/>
      <c r="BD9" s="17">
        <v>0.33518645182562801</v>
      </c>
      <c r="BE9" s="17">
        <v>0.36645941504899199</v>
      </c>
    </row>
    <row r="10" spans="2:57" x14ac:dyDescent="0.35">
      <c r="B10" s="18" t="s">
        <v>613</v>
      </c>
      <c r="C10" s="17">
        <v>0.15561638465775601</v>
      </c>
      <c r="D10" s="17">
        <v>0.166895526639422</v>
      </c>
      <c r="E10" s="17">
        <v>0.14971474258922901</v>
      </c>
      <c r="F10" s="17"/>
      <c r="G10" s="17">
        <v>0.21189125792925301</v>
      </c>
      <c r="H10" s="17">
        <v>0.19590863407143699</v>
      </c>
      <c r="I10" s="17">
        <v>0.18301206843141099</v>
      </c>
      <c r="J10" s="17">
        <v>9.9904399172891803E-2</v>
      </c>
      <c r="K10" s="17">
        <v>0.112817275380642</v>
      </c>
      <c r="L10" s="17">
        <v>0</v>
      </c>
      <c r="M10" s="17"/>
      <c r="N10" s="17">
        <v>0.184490235620659</v>
      </c>
      <c r="O10" s="17">
        <v>0.12658765262383301</v>
      </c>
      <c r="P10" s="17">
        <v>0.12081191780122701</v>
      </c>
      <c r="Q10" s="17">
        <v>0.11571126173343101</v>
      </c>
      <c r="R10" s="17"/>
      <c r="S10" s="17">
        <v>0.19166666666666701</v>
      </c>
      <c r="T10" s="17">
        <v>0.161904761904762</v>
      </c>
      <c r="U10" s="17">
        <v>0.17647058823529399</v>
      </c>
      <c r="V10" s="17">
        <v>7.9365079365079402E-2</v>
      </c>
      <c r="W10" s="17">
        <v>0.169491525423729</v>
      </c>
      <c r="X10" s="17">
        <v>8.8607594936708806E-2</v>
      </c>
      <c r="Y10" s="17">
        <v>0.1</v>
      </c>
      <c r="Z10" s="17">
        <v>0.232558139534884</v>
      </c>
      <c r="AA10" s="17">
        <v>0.211111111111111</v>
      </c>
      <c r="AB10" s="17"/>
      <c r="AC10" s="17">
        <v>0.15620200433053799</v>
      </c>
      <c r="AD10" s="17">
        <v>0.163066438104433</v>
      </c>
      <c r="AE10" s="17">
        <v>0.110052485997387</v>
      </c>
      <c r="AF10" s="17"/>
      <c r="AG10" s="17">
        <v>0.15747041742645401</v>
      </c>
      <c r="AH10" s="17">
        <v>0.16309506693024201</v>
      </c>
      <c r="AI10" s="17">
        <v>0.15334760277036</v>
      </c>
      <c r="AJ10" s="17">
        <v>0.18469483005198201</v>
      </c>
      <c r="AK10" s="17">
        <v>0.12742556933836599</v>
      </c>
      <c r="AL10" s="17"/>
      <c r="AM10" s="17">
        <v>0.15233963952759699</v>
      </c>
      <c r="AN10" s="17">
        <v>0.136061028401433</v>
      </c>
      <c r="AO10" s="17">
        <v>0.150364001514842</v>
      </c>
      <c r="AP10" s="17">
        <v>0.19445483506507499</v>
      </c>
      <c r="AQ10" s="17">
        <v>3.9307395106195298E-2</v>
      </c>
      <c r="AR10" s="17"/>
      <c r="AS10" s="17">
        <v>0.123942500786654</v>
      </c>
      <c r="AT10" s="17">
        <v>0.18110098235194899</v>
      </c>
      <c r="AU10" s="17">
        <v>0.12907018561931999</v>
      </c>
      <c r="AV10" s="17">
        <v>0.188594775952551</v>
      </c>
      <c r="AW10" s="17"/>
      <c r="AX10" s="17">
        <v>0.159634084155207</v>
      </c>
      <c r="AY10" s="17"/>
      <c r="AZ10" s="17">
        <v>0.151554736646483</v>
      </c>
      <c r="BA10" s="17">
        <v>0.204060497289864</v>
      </c>
      <c r="BB10" s="17">
        <v>0.103294349973865</v>
      </c>
      <c r="BC10" s="17"/>
      <c r="BD10" s="17">
        <v>0.13311675170263201</v>
      </c>
      <c r="BE10" s="17">
        <v>0.18610837985824</v>
      </c>
    </row>
    <row r="11" spans="2:57" x14ac:dyDescent="0.35">
      <c r="B11" s="18" t="s">
        <v>614</v>
      </c>
      <c r="C11" s="17">
        <v>9.4806177302550407E-2</v>
      </c>
      <c r="D11" s="17">
        <v>0.110860152485367</v>
      </c>
      <c r="E11" s="17">
        <v>8.5810503400883795E-2</v>
      </c>
      <c r="F11" s="17"/>
      <c r="G11" s="17">
        <v>0.142188250222019</v>
      </c>
      <c r="H11" s="17">
        <v>0.13982532895849301</v>
      </c>
      <c r="I11" s="17">
        <v>0.13810884141671001</v>
      </c>
      <c r="J11" s="17">
        <v>2.77120912700504E-2</v>
      </c>
      <c r="K11" s="17">
        <v>1.03820524918772E-2</v>
      </c>
      <c r="L11" s="17">
        <v>0</v>
      </c>
      <c r="M11" s="17"/>
      <c r="N11" s="17">
        <v>8.8289516918684696E-2</v>
      </c>
      <c r="O11" s="17">
        <v>0.10506880562161899</v>
      </c>
      <c r="P11" s="17">
        <v>0.111576628541603</v>
      </c>
      <c r="Q11" s="17">
        <v>8.4246675723930894E-2</v>
      </c>
      <c r="R11" s="17"/>
      <c r="S11" s="17">
        <v>0.125</v>
      </c>
      <c r="T11" s="17">
        <v>9.5238095238095205E-2</v>
      </c>
      <c r="U11" s="17">
        <v>0.11764705882352899</v>
      </c>
      <c r="V11" s="17">
        <v>7.9365079365079402E-2</v>
      </c>
      <c r="W11" s="17">
        <v>5.0847457627118599E-2</v>
      </c>
      <c r="X11" s="17">
        <v>0.10126582278481</v>
      </c>
      <c r="Y11" s="17">
        <v>0.128571428571429</v>
      </c>
      <c r="Z11" s="17">
        <v>2.32558139534884E-2</v>
      </c>
      <c r="AA11" s="17">
        <v>7.7777777777777807E-2</v>
      </c>
      <c r="AB11" s="17"/>
      <c r="AC11" s="17">
        <v>5.46732658398296E-2</v>
      </c>
      <c r="AD11" s="17">
        <v>0.120954920447326</v>
      </c>
      <c r="AE11" s="17">
        <v>7.9367542492336698E-2</v>
      </c>
      <c r="AF11" s="17"/>
      <c r="AG11" s="17">
        <v>6.7976088370368795E-2</v>
      </c>
      <c r="AH11" s="17">
        <v>9.5571291926557694E-2</v>
      </c>
      <c r="AI11" s="17">
        <v>0.162955758979973</v>
      </c>
      <c r="AJ11" s="17">
        <v>0.20363788954449299</v>
      </c>
      <c r="AK11" s="17">
        <v>9.0153310854412999E-2</v>
      </c>
      <c r="AL11" s="17"/>
      <c r="AM11" s="17">
        <v>7.2482579969952096E-2</v>
      </c>
      <c r="AN11" s="17">
        <v>9.0579996618462499E-2</v>
      </c>
      <c r="AO11" s="17">
        <v>0.103328629529294</v>
      </c>
      <c r="AP11" s="17">
        <v>9.4332485468678895E-2</v>
      </c>
      <c r="AQ11" s="17">
        <v>0.12756905517981301</v>
      </c>
      <c r="AR11" s="17"/>
      <c r="AS11" s="17">
        <v>6.3003167834646406E-2</v>
      </c>
      <c r="AT11" s="17">
        <v>0.131628766338967</v>
      </c>
      <c r="AU11" s="17">
        <v>3.3709161186608598E-2</v>
      </c>
      <c r="AV11" s="17">
        <v>0.150389387241883</v>
      </c>
      <c r="AW11" s="17"/>
      <c r="AX11" s="17">
        <v>9.7841723824428697E-2</v>
      </c>
      <c r="AY11" s="17"/>
      <c r="AZ11" s="17">
        <v>9.80010966218893E-2</v>
      </c>
      <c r="BA11" s="17">
        <v>0.13363659239943099</v>
      </c>
      <c r="BB11" s="17">
        <v>4.3677842218030297E-2</v>
      </c>
      <c r="BC11" s="17"/>
      <c r="BD11" s="17">
        <v>7.6824694380793507E-2</v>
      </c>
      <c r="BE11" s="17">
        <v>0.133297662610629</v>
      </c>
    </row>
    <row r="12" spans="2:57" x14ac:dyDescent="0.35">
      <c r="B12" s="18" t="s">
        <v>615</v>
      </c>
      <c r="C12" s="17">
        <v>4.1548348399065002E-2</v>
      </c>
      <c r="D12" s="17">
        <v>4.77024900330736E-2</v>
      </c>
      <c r="E12" s="17">
        <v>3.8124415396029399E-2</v>
      </c>
      <c r="F12" s="17"/>
      <c r="G12" s="17">
        <v>0.11961885831386</v>
      </c>
      <c r="H12" s="17">
        <v>7.3113851699121699E-2</v>
      </c>
      <c r="I12" s="17">
        <v>2.5715065541881899E-2</v>
      </c>
      <c r="J12" s="17">
        <v>1.6160404945051499E-2</v>
      </c>
      <c r="K12" s="17">
        <v>0</v>
      </c>
      <c r="L12" s="17">
        <v>0</v>
      </c>
      <c r="M12" s="17"/>
      <c r="N12" s="17">
        <v>3.0696216053501601E-2</v>
      </c>
      <c r="O12" s="17">
        <v>3.87591986601412E-2</v>
      </c>
      <c r="P12" s="17">
        <v>5.4444106700298499E-2</v>
      </c>
      <c r="Q12" s="17">
        <v>8.92743044547782E-2</v>
      </c>
      <c r="R12" s="17"/>
      <c r="S12" s="17">
        <v>8.3333333333333301E-2</v>
      </c>
      <c r="T12" s="17">
        <v>1.9047619047619001E-2</v>
      </c>
      <c r="U12" s="17">
        <v>2.9411764705882401E-2</v>
      </c>
      <c r="V12" s="17">
        <v>3.17460317460318E-2</v>
      </c>
      <c r="W12" s="17">
        <v>3.3898305084745797E-2</v>
      </c>
      <c r="X12" s="17">
        <v>7.5949367088607597E-2</v>
      </c>
      <c r="Y12" s="17">
        <v>2.8571428571428598E-2</v>
      </c>
      <c r="Z12" s="17">
        <v>4.6511627906976702E-2</v>
      </c>
      <c r="AA12" s="17">
        <v>2.2222222222222199E-2</v>
      </c>
      <c r="AB12" s="17"/>
      <c r="AC12" s="17">
        <v>6.1208225984739101E-2</v>
      </c>
      <c r="AD12" s="17">
        <v>2.40979658211357E-2</v>
      </c>
      <c r="AE12" s="17">
        <v>6.3140357611480999E-2</v>
      </c>
      <c r="AF12" s="17"/>
      <c r="AG12" s="17">
        <v>3.3683878214885499E-2</v>
      </c>
      <c r="AH12" s="17">
        <v>4.7059893466887798E-2</v>
      </c>
      <c r="AI12" s="17">
        <v>3.7045881457775202E-2</v>
      </c>
      <c r="AJ12" s="17">
        <v>0</v>
      </c>
      <c r="AK12" s="17">
        <v>0</v>
      </c>
      <c r="AL12" s="17"/>
      <c r="AM12" s="17">
        <v>8.3351659359914801E-2</v>
      </c>
      <c r="AN12" s="17">
        <v>2.4655837247928501E-2</v>
      </c>
      <c r="AO12" s="17">
        <v>3.0597057148584801E-2</v>
      </c>
      <c r="AP12" s="17">
        <v>6.0404483514673001E-2</v>
      </c>
      <c r="AQ12" s="17">
        <v>4.2115066185209202E-2</v>
      </c>
      <c r="AR12" s="17"/>
      <c r="AS12" s="17">
        <v>2.31658378374128E-2</v>
      </c>
      <c r="AT12" s="17">
        <v>6.8157495560515896E-2</v>
      </c>
      <c r="AU12" s="17">
        <v>1.9953788346835401E-2</v>
      </c>
      <c r="AV12" s="17">
        <v>4.1901405449710702E-2</v>
      </c>
      <c r="AW12" s="17"/>
      <c r="AX12" s="17">
        <v>3.0641470980379702E-2</v>
      </c>
      <c r="AY12" s="17"/>
      <c r="AZ12" s="17">
        <v>4.1428266093633398E-2</v>
      </c>
      <c r="BA12" s="17">
        <v>6.2316741893272E-2</v>
      </c>
      <c r="BB12" s="17">
        <v>1.8289684188966301E-2</v>
      </c>
      <c r="BC12" s="17"/>
      <c r="BD12" s="17">
        <v>3.0138730958734299E-2</v>
      </c>
      <c r="BE12" s="17">
        <v>5.9393780093392301E-2</v>
      </c>
    </row>
    <row r="13" spans="2:57" x14ac:dyDescent="0.35">
      <c r="B13" s="18" t="s">
        <v>616</v>
      </c>
      <c r="C13" s="17">
        <v>1.3992779496269E-2</v>
      </c>
      <c r="D13" s="17">
        <v>2.50158835896825E-2</v>
      </c>
      <c r="E13" s="17">
        <v>7.57581630692026E-3</v>
      </c>
      <c r="F13" s="17"/>
      <c r="G13" s="17">
        <v>4.4356721682701598E-2</v>
      </c>
      <c r="H13" s="17">
        <v>2.2714310371668201E-2</v>
      </c>
      <c r="I13" s="17">
        <v>6.7219442900164801E-3</v>
      </c>
      <c r="J13" s="17">
        <v>9.0694116883801301E-3</v>
      </c>
      <c r="K13" s="17">
        <v>0</v>
      </c>
      <c r="L13" s="17">
        <v>0</v>
      </c>
      <c r="M13" s="17"/>
      <c r="N13" s="17">
        <v>0</v>
      </c>
      <c r="O13" s="17">
        <v>1.7451077826179499E-2</v>
      </c>
      <c r="P13" s="17">
        <v>3.4362262778211701E-2</v>
      </c>
      <c r="Q13" s="17">
        <v>4.9138706327363203E-2</v>
      </c>
      <c r="R13" s="17"/>
      <c r="S13" s="17">
        <v>8.3333333333333297E-3</v>
      </c>
      <c r="T13" s="17">
        <v>1.9047619047619001E-2</v>
      </c>
      <c r="U13" s="17">
        <v>0</v>
      </c>
      <c r="V13" s="17">
        <v>4.7619047619047603E-2</v>
      </c>
      <c r="W13" s="17">
        <v>1.6949152542372899E-2</v>
      </c>
      <c r="X13" s="17">
        <v>0</v>
      </c>
      <c r="Y13" s="17">
        <v>0</v>
      </c>
      <c r="Z13" s="17">
        <v>0</v>
      </c>
      <c r="AA13" s="17">
        <v>2.2222222222222199E-2</v>
      </c>
      <c r="AB13" s="17"/>
      <c r="AC13" s="17">
        <v>5.5635771351353397E-3</v>
      </c>
      <c r="AD13" s="17">
        <v>1.27120742291048E-2</v>
      </c>
      <c r="AE13" s="17">
        <v>2.5871069168225898E-2</v>
      </c>
      <c r="AF13" s="17"/>
      <c r="AG13" s="17">
        <v>9.2530805557405008E-3</v>
      </c>
      <c r="AH13" s="17">
        <v>1.0805705339269001E-2</v>
      </c>
      <c r="AI13" s="17">
        <v>2.4490863466881001E-2</v>
      </c>
      <c r="AJ13" s="17">
        <v>0</v>
      </c>
      <c r="AK13" s="17">
        <v>0</v>
      </c>
      <c r="AL13" s="17"/>
      <c r="AM13" s="17">
        <v>5.7542988643856999E-2</v>
      </c>
      <c r="AN13" s="17">
        <v>2.6641539137946101E-2</v>
      </c>
      <c r="AO13" s="17">
        <v>1.19019131189348E-2</v>
      </c>
      <c r="AP13" s="17">
        <v>0</v>
      </c>
      <c r="AQ13" s="17">
        <v>0</v>
      </c>
      <c r="AR13" s="17"/>
      <c r="AS13" s="17">
        <v>5.4467703577652897E-3</v>
      </c>
      <c r="AT13" s="17">
        <v>1.4026212337764901E-2</v>
      </c>
      <c r="AU13" s="17">
        <v>0</v>
      </c>
      <c r="AV13" s="17">
        <v>4.8470577986960299E-2</v>
      </c>
      <c r="AW13" s="17"/>
      <c r="AX13" s="17">
        <v>1.76275386541806E-2</v>
      </c>
      <c r="AY13" s="17"/>
      <c r="AZ13" s="17">
        <v>1.8627787649422502E-2</v>
      </c>
      <c r="BA13" s="17">
        <v>1.7871916649537401E-2</v>
      </c>
      <c r="BB13" s="17">
        <v>5.2184917379325801E-3</v>
      </c>
      <c r="BC13" s="17"/>
      <c r="BD13" s="17">
        <v>6.7733698546697399E-3</v>
      </c>
      <c r="BE13" s="17">
        <v>2.4492263609922401E-2</v>
      </c>
    </row>
    <row r="14" spans="2:57" ht="29" x14ac:dyDescent="0.35">
      <c r="B14" s="18" t="s">
        <v>628</v>
      </c>
      <c r="C14" s="17">
        <v>0.14093389857692501</v>
      </c>
      <c r="D14" s="17">
        <v>0.13109669929821899</v>
      </c>
      <c r="E14" s="17">
        <v>0.14738187197931199</v>
      </c>
      <c r="F14" s="17"/>
      <c r="G14" s="17">
        <v>2.4511007616044699E-2</v>
      </c>
      <c r="H14" s="17">
        <v>0.112298304057611</v>
      </c>
      <c r="I14" s="17">
        <v>0.177995474377353</v>
      </c>
      <c r="J14" s="17">
        <v>0.155199914452152</v>
      </c>
      <c r="K14" s="17">
        <v>0.173733526134496</v>
      </c>
      <c r="L14" s="17">
        <v>0.19471707394739701</v>
      </c>
      <c r="M14" s="17"/>
      <c r="N14" s="17">
        <v>0.142587941883491</v>
      </c>
      <c r="O14" s="17">
        <v>0.160572046053746</v>
      </c>
      <c r="P14" s="17">
        <v>0.11030632720917199</v>
      </c>
      <c r="Q14" s="17">
        <v>0.13726574984679099</v>
      </c>
      <c r="R14" s="17"/>
      <c r="S14" s="17">
        <v>9.1666666666666702E-2</v>
      </c>
      <c r="T14" s="17">
        <v>0.2</v>
      </c>
      <c r="U14" s="17">
        <v>0.11764705882352899</v>
      </c>
      <c r="V14" s="17">
        <v>0.126984126984127</v>
      </c>
      <c r="W14" s="17">
        <v>0.11864406779661001</v>
      </c>
      <c r="X14" s="17">
        <v>0.10126582278481</v>
      </c>
      <c r="Y14" s="17">
        <v>0.24285714285714299</v>
      </c>
      <c r="Z14" s="17">
        <v>9.3023255813953501E-2</v>
      </c>
      <c r="AA14" s="17">
        <v>0.14444444444444399</v>
      </c>
      <c r="AB14" s="17"/>
      <c r="AC14" s="17">
        <v>0.17308552240791</v>
      </c>
      <c r="AD14" s="17">
        <v>0.12765518988718899</v>
      </c>
      <c r="AE14" s="17">
        <v>0.14555564117731301</v>
      </c>
      <c r="AF14" s="17"/>
      <c r="AG14" s="17">
        <v>0.13562819037507801</v>
      </c>
      <c r="AH14" s="17">
        <v>0.10825602705639201</v>
      </c>
      <c r="AI14" s="17">
        <v>0.27007585028439401</v>
      </c>
      <c r="AJ14" s="17">
        <v>0</v>
      </c>
      <c r="AK14" s="17">
        <v>0.246034589775986</v>
      </c>
      <c r="AL14" s="17"/>
      <c r="AM14" s="17">
        <v>0.15042486619870199</v>
      </c>
      <c r="AN14" s="17">
        <v>9.1265929882507604E-2</v>
      </c>
      <c r="AO14" s="17">
        <v>0.141737775545726</v>
      </c>
      <c r="AP14" s="17">
        <v>0.14785445970191399</v>
      </c>
      <c r="AQ14" s="17">
        <v>0.25825015084480402</v>
      </c>
      <c r="AR14" s="17"/>
      <c r="AS14" s="17">
        <v>0.187007190074681</v>
      </c>
      <c r="AT14" s="17">
        <v>0.100466215453117</v>
      </c>
      <c r="AU14" s="17">
        <v>0.117961406982654</v>
      </c>
      <c r="AV14" s="17">
        <v>0.18783588260199899</v>
      </c>
      <c r="AW14" s="17"/>
      <c r="AX14" s="17">
        <v>0.13779252006742901</v>
      </c>
      <c r="AY14" s="17"/>
      <c r="AZ14" s="17">
        <v>0.16459656893010899</v>
      </c>
      <c r="BA14" s="17">
        <v>0.117177775017829</v>
      </c>
      <c r="BB14" s="17">
        <v>0.15113674255352999</v>
      </c>
      <c r="BC14" s="17"/>
      <c r="BD14" s="17">
        <v>0.15579618309257701</v>
      </c>
      <c r="BE14" s="17">
        <v>0.120244004661619</v>
      </c>
    </row>
    <row r="15" spans="2:57" x14ac:dyDescent="0.35">
      <c r="B15" s="18" t="s">
        <v>81</v>
      </c>
      <c r="C15" s="19">
        <v>0.205789481574608</v>
      </c>
      <c r="D15" s="19">
        <v>0.17929937239523799</v>
      </c>
      <c r="E15" s="19">
        <v>0.21763418828115499</v>
      </c>
      <c r="F15" s="19"/>
      <c r="G15" s="19">
        <v>0.167142696193391</v>
      </c>
      <c r="H15" s="19">
        <v>0.17711706911469799</v>
      </c>
      <c r="I15" s="19">
        <v>0.16051049322692201</v>
      </c>
      <c r="J15" s="19">
        <v>0.249269209487714</v>
      </c>
      <c r="K15" s="19">
        <v>0.27102224619931498</v>
      </c>
      <c r="L15" s="19">
        <v>0.33575777393036799</v>
      </c>
      <c r="M15" s="19"/>
      <c r="N15" s="19">
        <v>0.179463667949949</v>
      </c>
      <c r="O15" s="19">
        <v>0.201332065309239</v>
      </c>
      <c r="P15" s="19">
        <v>0.20167104803458899</v>
      </c>
      <c r="Q15" s="19">
        <v>0.375624534336083</v>
      </c>
      <c r="R15" s="19"/>
      <c r="S15" s="19">
        <v>0.15833333333333299</v>
      </c>
      <c r="T15" s="19">
        <v>0.2</v>
      </c>
      <c r="U15" s="19">
        <v>0.14705882352941199</v>
      </c>
      <c r="V15" s="19">
        <v>0.238095238095238</v>
      </c>
      <c r="W15" s="19">
        <v>0.25423728813559299</v>
      </c>
      <c r="X15" s="19">
        <v>0.278481012658228</v>
      </c>
      <c r="Y15" s="19">
        <v>0.14285714285714299</v>
      </c>
      <c r="Z15" s="19">
        <v>0.209302325581395</v>
      </c>
      <c r="AA15" s="19">
        <v>0.24444444444444399</v>
      </c>
      <c r="AB15" s="19"/>
      <c r="AC15" s="19">
        <v>0.208899907844486</v>
      </c>
      <c r="AD15" s="19">
        <v>0.16954144304757099</v>
      </c>
      <c r="AE15" s="19">
        <v>0.329036344876868</v>
      </c>
      <c r="AF15" s="19"/>
      <c r="AG15" s="19">
        <v>0.19044438360965901</v>
      </c>
      <c r="AH15" s="19">
        <v>0.21542124336695001</v>
      </c>
      <c r="AI15" s="19">
        <v>8.1162984826197701E-2</v>
      </c>
      <c r="AJ15" s="19">
        <v>0.20363788954449299</v>
      </c>
      <c r="AK15" s="19">
        <v>0.233974903631197</v>
      </c>
      <c r="AL15" s="19"/>
      <c r="AM15" s="19">
        <v>0.26866256681863299</v>
      </c>
      <c r="AN15" s="19">
        <v>0.24864639001223601</v>
      </c>
      <c r="AO15" s="19">
        <v>0.233343562257745</v>
      </c>
      <c r="AP15" s="19">
        <v>0.106943519248515</v>
      </c>
      <c r="AQ15" s="19">
        <v>0.30709039698769097</v>
      </c>
      <c r="AR15" s="19"/>
      <c r="AS15" s="19">
        <v>0.27991484714905102</v>
      </c>
      <c r="AT15" s="19">
        <v>0.112067688325193</v>
      </c>
      <c r="AU15" s="19">
        <v>0.367782943661567</v>
      </c>
      <c r="AV15" s="19">
        <v>6.6966939200773595E-2</v>
      </c>
      <c r="AW15" s="19"/>
      <c r="AX15" s="19">
        <v>0.192913556604701</v>
      </c>
      <c r="AY15" s="19"/>
      <c r="AZ15" s="19">
        <v>0.222804916320232</v>
      </c>
      <c r="BA15" s="19">
        <v>0.15645509591607001</v>
      </c>
      <c r="BB15" s="19">
        <v>0.21808923344046199</v>
      </c>
      <c r="BC15" s="19"/>
      <c r="BD15" s="19">
        <v>0.26216381818496498</v>
      </c>
      <c r="BE15" s="19">
        <v>0.110004494117206</v>
      </c>
    </row>
    <row r="16" spans="2:5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E17"/>
  <sheetViews>
    <sheetView showGridLines="0" topLeftCell="A7"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630</v>
      </c>
      <c r="C9" s="17">
        <v>0.186319055502145</v>
      </c>
      <c r="D9" s="17">
        <v>0.229914980295956</v>
      </c>
      <c r="E9" s="17">
        <v>0.161556074153412</v>
      </c>
      <c r="F9" s="17"/>
      <c r="G9" s="17">
        <v>0.20754025795910899</v>
      </c>
      <c r="H9" s="17">
        <v>0.23833298877617601</v>
      </c>
      <c r="I9" s="17">
        <v>0.19862149753702801</v>
      </c>
      <c r="J9" s="17">
        <v>0.101041197837551</v>
      </c>
      <c r="K9" s="17">
        <v>0.16991247892268499</v>
      </c>
      <c r="L9" s="17">
        <v>0.13507852726066599</v>
      </c>
      <c r="M9" s="17"/>
      <c r="N9" s="17">
        <v>0.19901447138712799</v>
      </c>
      <c r="O9" s="17">
        <v>0.143174455832662</v>
      </c>
      <c r="P9" s="17">
        <v>0.19998471179803601</v>
      </c>
      <c r="Q9" s="17">
        <v>0.20901570048631801</v>
      </c>
      <c r="R9" s="17"/>
      <c r="S9" s="17">
        <v>0.2</v>
      </c>
      <c r="T9" s="17">
        <v>0.15238095238095201</v>
      </c>
      <c r="U9" s="17">
        <v>0.20588235294117599</v>
      </c>
      <c r="V9" s="17">
        <v>0.11111111111111099</v>
      </c>
      <c r="W9" s="17">
        <v>0.23728813559322001</v>
      </c>
      <c r="X9" s="17">
        <v>0.291139240506329</v>
      </c>
      <c r="Y9" s="17">
        <v>0.22857142857142901</v>
      </c>
      <c r="Z9" s="17">
        <v>9.3023255813953501E-2</v>
      </c>
      <c r="AA9" s="17">
        <v>0.14444444444444399</v>
      </c>
      <c r="AB9" s="17"/>
      <c r="AC9" s="17">
        <v>0.23023185178137101</v>
      </c>
      <c r="AD9" s="17">
        <v>0.20059362510607601</v>
      </c>
      <c r="AE9" s="17">
        <v>6.1649319392216302E-2</v>
      </c>
      <c r="AF9" s="17"/>
      <c r="AG9" s="17">
        <v>0.20706198933871001</v>
      </c>
      <c r="AH9" s="17">
        <v>0.179781872427309</v>
      </c>
      <c r="AI9" s="17">
        <v>0.13306566851832599</v>
      </c>
      <c r="AJ9" s="17">
        <v>0.60753097943838796</v>
      </c>
      <c r="AK9" s="17">
        <v>0.12526077256339499</v>
      </c>
      <c r="AL9" s="17"/>
      <c r="AM9" s="17">
        <v>0.24557892494382799</v>
      </c>
      <c r="AN9" s="17">
        <v>0.166774603807608</v>
      </c>
      <c r="AO9" s="17">
        <v>0.16958806018021599</v>
      </c>
      <c r="AP9" s="17">
        <v>0.20539233579585101</v>
      </c>
      <c r="AQ9" s="17">
        <v>0.24877722842355501</v>
      </c>
      <c r="AR9" s="17"/>
      <c r="AS9" s="17">
        <v>0.13263266693723</v>
      </c>
      <c r="AT9" s="17">
        <v>0.261330742348795</v>
      </c>
      <c r="AU9" s="17">
        <v>7.7589436565484005E-2</v>
      </c>
      <c r="AV9" s="17">
        <v>0.258114976482828</v>
      </c>
      <c r="AW9" s="17"/>
      <c r="AX9" s="17">
        <v>0.18767982182809001</v>
      </c>
      <c r="AY9" s="17"/>
      <c r="AZ9" s="17">
        <v>0.13923528045867001</v>
      </c>
      <c r="BA9" s="17">
        <v>0.240366762023245</v>
      </c>
      <c r="BB9" s="17">
        <v>0.17518262778363999</v>
      </c>
      <c r="BC9" s="17"/>
      <c r="BD9" s="17">
        <v>0.154250049317952</v>
      </c>
      <c r="BE9" s="17">
        <v>0.24742980902539399</v>
      </c>
    </row>
    <row r="10" spans="2:57" x14ac:dyDescent="0.35">
      <c r="B10" s="18" t="s">
        <v>631</v>
      </c>
      <c r="C10" s="17">
        <v>0.72839864452084002</v>
      </c>
      <c r="D10" s="17">
        <v>0.66657815895802597</v>
      </c>
      <c r="E10" s="17">
        <v>0.76347861480163004</v>
      </c>
      <c r="F10" s="17"/>
      <c r="G10" s="17">
        <v>0.66610560248163797</v>
      </c>
      <c r="H10" s="17">
        <v>0.65966184705717501</v>
      </c>
      <c r="I10" s="17">
        <v>0.70307318516858996</v>
      </c>
      <c r="J10" s="17">
        <v>0.84804631508429895</v>
      </c>
      <c r="K10" s="17">
        <v>0.80086990920262502</v>
      </c>
      <c r="L10" s="17">
        <v>0.74882416248044603</v>
      </c>
      <c r="M10" s="17"/>
      <c r="N10" s="17">
        <v>0.73112140624919297</v>
      </c>
      <c r="O10" s="17">
        <v>0.772844050564642</v>
      </c>
      <c r="P10" s="17">
        <v>0.69754129053001701</v>
      </c>
      <c r="Q10" s="17">
        <v>0.64122252741744901</v>
      </c>
      <c r="R10" s="17"/>
      <c r="S10" s="17">
        <v>0.65833333333333299</v>
      </c>
      <c r="T10" s="17">
        <v>0.77142857142857102</v>
      </c>
      <c r="U10" s="17">
        <v>0.73529411764705899</v>
      </c>
      <c r="V10" s="17">
        <v>0.80952380952380998</v>
      </c>
      <c r="W10" s="17">
        <v>0.677966101694915</v>
      </c>
      <c r="X10" s="17">
        <v>0.569620253164557</v>
      </c>
      <c r="Y10" s="17">
        <v>0.7</v>
      </c>
      <c r="Z10" s="17">
        <v>0.88372093023255804</v>
      </c>
      <c r="AA10" s="17">
        <v>0.81111111111111101</v>
      </c>
      <c r="AB10" s="17"/>
      <c r="AC10" s="17">
        <v>0.70564442258760995</v>
      </c>
      <c r="AD10" s="17">
        <v>0.71954237545219801</v>
      </c>
      <c r="AE10" s="17">
        <v>0.78823127455750497</v>
      </c>
      <c r="AF10" s="17"/>
      <c r="AG10" s="17">
        <v>0.72148401987171895</v>
      </c>
      <c r="AH10" s="17">
        <v>0.74012414655937797</v>
      </c>
      <c r="AI10" s="17">
        <v>0.767453522747371</v>
      </c>
      <c r="AJ10" s="17">
        <v>0.18883113101711901</v>
      </c>
      <c r="AK10" s="17">
        <v>0.809725492033461</v>
      </c>
      <c r="AL10" s="17"/>
      <c r="AM10" s="17">
        <v>0.60353893909588496</v>
      </c>
      <c r="AN10" s="17">
        <v>0.77634240302526403</v>
      </c>
      <c r="AO10" s="17">
        <v>0.72042518628764296</v>
      </c>
      <c r="AP10" s="17">
        <v>0.725737938350002</v>
      </c>
      <c r="AQ10" s="17">
        <v>0.75122277157644501</v>
      </c>
      <c r="AR10" s="17"/>
      <c r="AS10" s="17">
        <v>0.76527915995866802</v>
      </c>
      <c r="AT10" s="17">
        <v>0.65447887131830396</v>
      </c>
      <c r="AU10" s="17">
        <v>0.87826124215456403</v>
      </c>
      <c r="AV10" s="17">
        <v>0.62508035326293698</v>
      </c>
      <c r="AW10" s="17"/>
      <c r="AX10" s="17">
        <v>0.73380051114424205</v>
      </c>
      <c r="AY10" s="17"/>
      <c r="AZ10" s="17">
        <v>0.76504034705489898</v>
      </c>
      <c r="BA10" s="17">
        <v>0.682738237352986</v>
      </c>
      <c r="BB10" s="17">
        <v>0.73942220216237098</v>
      </c>
      <c r="BC10" s="17"/>
      <c r="BD10" s="17">
        <v>0.79099006305818498</v>
      </c>
      <c r="BE10" s="17">
        <v>0.63628022384316696</v>
      </c>
    </row>
    <row r="11" spans="2:57" x14ac:dyDescent="0.35">
      <c r="B11" s="18" t="s">
        <v>81</v>
      </c>
      <c r="C11" s="17">
        <v>5.9054237231920798E-2</v>
      </c>
      <c r="D11" s="17">
        <v>7.6603440139957304E-2</v>
      </c>
      <c r="E11" s="17">
        <v>4.9011108974016601E-2</v>
      </c>
      <c r="F11" s="17"/>
      <c r="G11" s="17">
        <v>0.111828789608261</v>
      </c>
      <c r="H11" s="17">
        <v>6.5125278837423306E-2</v>
      </c>
      <c r="I11" s="17">
        <v>7.0844537218940601E-2</v>
      </c>
      <c r="J11" s="17">
        <v>3.42062379111127E-2</v>
      </c>
      <c r="K11" s="17">
        <v>1.9695542855935499E-2</v>
      </c>
      <c r="L11" s="17">
        <v>5.4295807484920001E-2</v>
      </c>
      <c r="M11" s="17"/>
      <c r="N11" s="17">
        <v>4.6552683653707398E-2</v>
      </c>
      <c r="O11" s="17">
        <v>4.96426492658694E-2</v>
      </c>
      <c r="P11" s="17">
        <v>8.1210056204924802E-2</v>
      </c>
      <c r="Q11" s="17">
        <v>0.119826178161014</v>
      </c>
      <c r="R11" s="17"/>
      <c r="S11" s="17">
        <v>0.108333333333333</v>
      </c>
      <c r="T11" s="17">
        <v>4.7619047619047603E-2</v>
      </c>
      <c r="U11" s="17">
        <v>5.8823529411764698E-2</v>
      </c>
      <c r="V11" s="17">
        <v>3.17460317460318E-2</v>
      </c>
      <c r="W11" s="17">
        <v>5.0847457627118599E-2</v>
      </c>
      <c r="X11" s="17">
        <v>8.8607594936708806E-2</v>
      </c>
      <c r="Y11" s="17">
        <v>5.7142857142857099E-2</v>
      </c>
      <c r="Z11" s="17">
        <v>2.32558139534884E-2</v>
      </c>
      <c r="AA11" s="17">
        <v>3.3333333333333298E-2</v>
      </c>
      <c r="AB11" s="17"/>
      <c r="AC11" s="17">
        <v>5.5410799170818099E-2</v>
      </c>
      <c r="AD11" s="17">
        <v>4.58175609386927E-2</v>
      </c>
      <c r="AE11" s="17">
        <v>0.122701229755714</v>
      </c>
      <c r="AF11" s="17"/>
      <c r="AG11" s="17">
        <v>4.6029367536880403E-2</v>
      </c>
      <c r="AH11" s="17">
        <v>5.0917012037612501E-2</v>
      </c>
      <c r="AI11" s="17">
        <v>7.9854568832761597E-2</v>
      </c>
      <c r="AJ11" s="17">
        <v>0.20363788954449299</v>
      </c>
      <c r="AK11" s="17">
        <v>6.5013735403143702E-2</v>
      </c>
      <c r="AL11" s="17"/>
      <c r="AM11" s="17">
        <v>0.100767597910351</v>
      </c>
      <c r="AN11" s="17">
        <v>4.85274090482469E-2</v>
      </c>
      <c r="AO11" s="17">
        <v>6.4330433249257302E-2</v>
      </c>
      <c r="AP11" s="17">
        <v>5.63070037815281E-2</v>
      </c>
      <c r="AQ11" s="17">
        <v>0</v>
      </c>
      <c r="AR11" s="17"/>
      <c r="AS11" s="17">
        <v>5.2277012843116498E-2</v>
      </c>
      <c r="AT11" s="17">
        <v>6.33624733997636E-2</v>
      </c>
      <c r="AU11" s="17">
        <v>3.8023158191010903E-2</v>
      </c>
      <c r="AV11" s="17">
        <v>9.0451984539337796E-2</v>
      </c>
      <c r="AW11" s="17"/>
      <c r="AX11" s="17">
        <v>5.3353429697935301E-2</v>
      </c>
      <c r="AY11" s="17"/>
      <c r="AZ11" s="17">
        <v>5.9353367493259902E-2</v>
      </c>
      <c r="BA11" s="17">
        <v>5.6858048189912101E-2</v>
      </c>
      <c r="BB11" s="17">
        <v>6.0189597933772598E-2</v>
      </c>
      <c r="BC11" s="17"/>
      <c r="BD11" s="17">
        <v>2.1915020629497399E-2</v>
      </c>
      <c r="BE11" s="17">
        <v>9.3274194486670098E-2</v>
      </c>
    </row>
    <row r="12" spans="2:57" x14ac:dyDescent="0.35">
      <c r="B12" s="18" t="s">
        <v>610</v>
      </c>
      <c r="C12" s="19">
        <v>2.62280627450939E-2</v>
      </c>
      <c r="D12" s="19">
        <v>2.6903420606060598E-2</v>
      </c>
      <c r="E12" s="19">
        <v>2.59542020709417E-2</v>
      </c>
      <c r="F12" s="19"/>
      <c r="G12" s="19">
        <v>1.45253499509923E-2</v>
      </c>
      <c r="H12" s="19">
        <v>3.6879885329226501E-2</v>
      </c>
      <c r="I12" s="19">
        <v>2.7460780075441699E-2</v>
      </c>
      <c r="J12" s="19">
        <v>1.67062491670373E-2</v>
      </c>
      <c r="K12" s="19">
        <v>9.5220690187548095E-3</v>
      </c>
      <c r="L12" s="19">
        <v>6.1801502773967697E-2</v>
      </c>
      <c r="M12" s="19"/>
      <c r="N12" s="19">
        <v>2.3311438709971901E-2</v>
      </c>
      <c r="O12" s="19">
        <v>3.4338844336826803E-2</v>
      </c>
      <c r="P12" s="19">
        <v>2.1263941467021399E-2</v>
      </c>
      <c r="Q12" s="19">
        <v>2.9935593935219901E-2</v>
      </c>
      <c r="R12" s="19"/>
      <c r="S12" s="19">
        <v>3.3333333333333298E-2</v>
      </c>
      <c r="T12" s="19">
        <v>2.8571428571428598E-2</v>
      </c>
      <c r="U12" s="19">
        <v>0</v>
      </c>
      <c r="V12" s="19">
        <v>4.7619047619047603E-2</v>
      </c>
      <c r="W12" s="19">
        <v>3.3898305084745797E-2</v>
      </c>
      <c r="X12" s="19">
        <v>5.0632911392405097E-2</v>
      </c>
      <c r="Y12" s="19">
        <v>1.4285714285714299E-2</v>
      </c>
      <c r="Z12" s="19">
        <v>0</v>
      </c>
      <c r="AA12" s="19">
        <v>1.1111111111111099E-2</v>
      </c>
      <c r="AB12" s="19"/>
      <c r="AC12" s="19">
        <v>8.7129264602002505E-3</v>
      </c>
      <c r="AD12" s="19">
        <v>3.4046438503033898E-2</v>
      </c>
      <c r="AE12" s="19">
        <v>2.7418176294565E-2</v>
      </c>
      <c r="AF12" s="19"/>
      <c r="AG12" s="19">
        <v>2.54246232526903E-2</v>
      </c>
      <c r="AH12" s="19">
        <v>2.9176968975701399E-2</v>
      </c>
      <c r="AI12" s="19">
        <v>1.9626239901541599E-2</v>
      </c>
      <c r="AJ12" s="19">
        <v>0</v>
      </c>
      <c r="AK12" s="19">
        <v>0</v>
      </c>
      <c r="AL12" s="19"/>
      <c r="AM12" s="19">
        <v>5.0114538049936298E-2</v>
      </c>
      <c r="AN12" s="19">
        <v>8.3555841188810692E-3</v>
      </c>
      <c r="AO12" s="19">
        <v>4.56563202828843E-2</v>
      </c>
      <c r="AP12" s="19">
        <v>1.2562722072618999E-2</v>
      </c>
      <c r="AQ12" s="19">
        <v>0</v>
      </c>
      <c r="AR12" s="19"/>
      <c r="AS12" s="19">
        <v>4.9811160260985199E-2</v>
      </c>
      <c r="AT12" s="19">
        <v>2.08279129331372E-2</v>
      </c>
      <c r="AU12" s="19">
        <v>6.1261630889406903E-3</v>
      </c>
      <c r="AV12" s="19">
        <v>2.6352685714896702E-2</v>
      </c>
      <c r="AW12" s="19"/>
      <c r="AX12" s="19">
        <v>2.5166237329732902E-2</v>
      </c>
      <c r="AY12" s="19"/>
      <c r="AZ12" s="19">
        <v>3.6371004993171099E-2</v>
      </c>
      <c r="BA12" s="19">
        <v>2.0036952433856201E-2</v>
      </c>
      <c r="BB12" s="19">
        <v>2.5205572120216499E-2</v>
      </c>
      <c r="BC12" s="19"/>
      <c r="BD12" s="19">
        <v>3.2844866994365202E-2</v>
      </c>
      <c r="BE12" s="19">
        <v>2.3015772644768999E-2</v>
      </c>
    </row>
    <row r="13" spans="2:57" x14ac:dyDescent="0.35">
      <c r="B13" s="16"/>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E22"/>
  <sheetViews>
    <sheetView showGridLines="0" topLeftCell="A7" workbookViewId="0">
      <pane xSplit="2" topLeftCell="A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633</v>
      </c>
      <c r="C9" s="17">
        <v>0.68372193703324202</v>
      </c>
      <c r="D9" s="17">
        <v>0.633530210579616</v>
      </c>
      <c r="E9" s="17">
        <v>0.71175289720060497</v>
      </c>
      <c r="F9" s="17"/>
      <c r="G9" s="17">
        <v>0.52213390517184999</v>
      </c>
      <c r="H9" s="17">
        <v>0.674810659943055</v>
      </c>
      <c r="I9" s="17">
        <v>0.63531832415814304</v>
      </c>
      <c r="J9" s="17">
        <v>0.73424890222640105</v>
      </c>
      <c r="K9" s="17">
        <v>0.78751259349175795</v>
      </c>
      <c r="L9" s="17">
        <v>0.83422900173610504</v>
      </c>
      <c r="M9" s="17"/>
      <c r="N9" s="17">
        <v>0.73009335376206097</v>
      </c>
      <c r="O9" s="17">
        <v>0.681819459975745</v>
      </c>
      <c r="P9" s="17">
        <v>0.64956317390615803</v>
      </c>
      <c r="Q9" s="17">
        <v>0.51582677496249896</v>
      </c>
      <c r="R9" s="17"/>
      <c r="S9" s="17">
        <v>0.59166666666666701</v>
      </c>
      <c r="T9" s="17">
        <v>0.70476190476190503</v>
      </c>
      <c r="U9" s="17">
        <v>0.85294117647058798</v>
      </c>
      <c r="V9" s="17">
        <v>0.69841269841269804</v>
      </c>
      <c r="W9" s="17">
        <v>0.57627118644067798</v>
      </c>
      <c r="X9" s="17">
        <v>0.721518987341772</v>
      </c>
      <c r="Y9" s="17">
        <v>0.71428571428571397</v>
      </c>
      <c r="Z9" s="17">
        <v>0.581395348837209</v>
      </c>
      <c r="AA9" s="17">
        <v>0.67777777777777803</v>
      </c>
      <c r="AB9" s="17"/>
      <c r="AC9" s="17">
        <v>0.71548438505296796</v>
      </c>
      <c r="AD9" s="17">
        <v>0.67859905555642297</v>
      </c>
      <c r="AE9" s="17">
        <v>0.71635330838022504</v>
      </c>
      <c r="AF9" s="17"/>
      <c r="AG9" s="17">
        <v>0.70885177093319696</v>
      </c>
      <c r="AH9" s="17">
        <v>0.65435791255342401</v>
      </c>
      <c r="AI9" s="17">
        <v>0.740875129263461</v>
      </c>
      <c r="AJ9" s="17">
        <v>0.39246902056161198</v>
      </c>
      <c r="AK9" s="17">
        <v>0.73010003212952201</v>
      </c>
      <c r="AL9" s="17"/>
      <c r="AM9" s="17">
        <v>0.53295746309518399</v>
      </c>
      <c r="AN9" s="17">
        <v>0.70748494516753802</v>
      </c>
      <c r="AO9" s="17">
        <v>0.71900841732221099</v>
      </c>
      <c r="AP9" s="17">
        <v>0.67392265843810695</v>
      </c>
      <c r="AQ9" s="17">
        <v>0.71472304754926297</v>
      </c>
      <c r="AR9" s="17"/>
      <c r="AS9" s="17">
        <v>0.70323821873356895</v>
      </c>
      <c r="AT9" s="17">
        <v>0.68321056974582195</v>
      </c>
      <c r="AU9" s="17">
        <v>0.71674049769038395</v>
      </c>
      <c r="AV9" s="17">
        <v>0.60449718393458196</v>
      </c>
      <c r="AW9" s="17"/>
      <c r="AX9" s="17">
        <v>0.68798383689596199</v>
      </c>
      <c r="AY9" s="17"/>
      <c r="AZ9" s="17">
        <v>0.63858143671820999</v>
      </c>
      <c r="BA9" s="17">
        <v>0.68825964863300304</v>
      </c>
      <c r="BB9" s="17">
        <v>0.73270717244066397</v>
      </c>
      <c r="BC9" s="17"/>
      <c r="BD9" s="17">
        <v>0.69287910424876098</v>
      </c>
      <c r="BE9" s="17">
        <v>0.66067899591055901</v>
      </c>
    </row>
    <row r="10" spans="2:57" ht="29" x14ac:dyDescent="0.35">
      <c r="B10" s="18" t="s">
        <v>634</v>
      </c>
      <c r="C10" s="17">
        <v>0.40363142479404801</v>
      </c>
      <c r="D10" s="17">
        <v>0.411175997334361</v>
      </c>
      <c r="E10" s="17">
        <v>0.39886142186935403</v>
      </c>
      <c r="F10" s="17"/>
      <c r="G10" s="17">
        <v>0.406251764701205</v>
      </c>
      <c r="H10" s="17">
        <v>0.35371034294799403</v>
      </c>
      <c r="I10" s="17">
        <v>0.37773231139451402</v>
      </c>
      <c r="J10" s="17">
        <v>0.42955992939811999</v>
      </c>
      <c r="K10" s="17">
        <v>0.48978695834583402</v>
      </c>
      <c r="L10" s="17">
        <v>0.47230577126010598</v>
      </c>
      <c r="M10" s="17"/>
      <c r="N10" s="17">
        <v>0.418962044634484</v>
      </c>
      <c r="O10" s="17">
        <v>0.41340205941129199</v>
      </c>
      <c r="P10" s="17">
        <v>0.32662805868658701</v>
      </c>
      <c r="Q10" s="17">
        <v>0.408783120138836</v>
      </c>
      <c r="R10" s="17"/>
      <c r="S10" s="17">
        <v>0.358333333333333</v>
      </c>
      <c r="T10" s="17">
        <v>0.46666666666666701</v>
      </c>
      <c r="U10" s="17">
        <v>0.441176470588235</v>
      </c>
      <c r="V10" s="17">
        <v>0.365079365079365</v>
      </c>
      <c r="W10" s="17">
        <v>0.338983050847458</v>
      </c>
      <c r="X10" s="17">
        <v>0.379746835443038</v>
      </c>
      <c r="Y10" s="17">
        <v>0.35714285714285698</v>
      </c>
      <c r="Z10" s="17">
        <v>0.55813953488372103</v>
      </c>
      <c r="AA10" s="17">
        <v>0.422222222222222</v>
      </c>
      <c r="AB10" s="17"/>
      <c r="AC10" s="17">
        <v>0.40996632350773399</v>
      </c>
      <c r="AD10" s="17">
        <v>0.40751348008496202</v>
      </c>
      <c r="AE10" s="17">
        <v>0.29729776326054103</v>
      </c>
      <c r="AF10" s="17"/>
      <c r="AG10" s="17">
        <v>0.43890363286346201</v>
      </c>
      <c r="AH10" s="17">
        <v>0.38728349955636598</v>
      </c>
      <c r="AI10" s="17">
        <v>0.54971977368638003</v>
      </c>
      <c r="AJ10" s="17">
        <v>0.21919825984191299</v>
      </c>
      <c r="AK10" s="17">
        <v>0.33598067571761903</v>
      </c>
      <c r="AL10" s="17"/>
      <c r="AM10" s="17">
        <v>0.34526347519596901</v>
      </c>
      <c r="AN10" s="17">
        <v>0.41400482045051301</v>
      </c>
      <c r="AO10" s="17">
        <v>0.43092882086030398</v>
      </c>
      <c r="AP10" s="17">
        <v>0.35135721509588502</v>
      </c>
      <c r="AQ10" s="17">
        <v>0.35411729281129201</v>
      </c>
      <c r="AR10" s="17"/>
      <c r="AS10" s="17">
        <v>0.39884096636650701</v>
      </c>
      <c r="AT10" s="17">
        <v>0.38142923423770198</v>
      </c>
      <c r="AU10" s="17">
        <v>0.43065328792610402</v>
      </c>
      <c r="AV10" s="17">
        <v>0.42547710033458103</v>
      </c>
      <c r="AW10" s="17"/>
      <c r="AX10" s="17">
        <v>0.39927410146168901</v>
      </c>
      <c r="AY10" s="17"/>
      <c r="AZ10" s="17">
        <v>0.36161653639977098</v>
      </c>
      <c r="BA10" s="17">
        <v>0.42389511468048702</v>
      </c>
      <c r="BB10" s="17">
        <v>0.42563857492200702</v>
      </c>
      <c r="BC10" s="17"/>
      <c r="BD10" s="17">
        <v>0.39021598412481401</v>
      </c>
      <c r="BE10" s="17">
        <v>0.40917615826348402</v>
      </c>
    </row>
    <row r="11" spans="2:57" ht="29" x14ac:dyDescent="0.35">
      <c r="B11" s="18" t="s">
        <v>635</v>
      </c>
      <c r="C11" s="17">
        <v>0.39061933712130897</v>
      </c>
      <c r="D11" s="17">
        <v>0.27650346518431002</v>
      </c>
      <c r="E11" s="17">
        <v>0.45709717013236101</v>
      </c>
      <c r="F11" s="17"/>
      <c r="G11" s="17">
        <v>0.33611535571349999</v>
      </c>
      <c r="H11" s="17">
        <v>0.34272416729155702</v>
      </c>
      <c r="I11" s="17">
        <v>0.42554135264471599</v>
      </c>
      <c r="J11" s="17">
        <v>0.42257273359451802</v>
      </c>
      <c r="K11" s="17">
        <v>0.38325165943587403</v>
      </c>
      <c r="L11" s="17">
        <v>0.48656933591102502</v>
      </c>
      <c r="M11" s="17"/>
      <c r="N11" s="17">
        <v>0.41475719551020102</v>
      </c>
      <c r="O11" s="17">
        <v>0.38278600868988699</v>
      </c>
      <c r="P11" s="17">
        <v>0.37696582725920902</v>
      </c>
      <c r="Q11" s="17">
        <v>0.31332538711791202</v>
      </c>
      <c r="R11" s="17"/>
      <c r="S11" s="17">
        <v>0.38333333333333303</v>
      </c>
      <c r="T11" s="17">
        <v>0.38095238095238099</v>
      </c>
      <c r="U11" s="17">
        <v>0.41176470588235298</v>
      </c>
      <c r="V11" s="17">
        <v>0.44444444444444497</v>
      </c>
      <c r="W11" s="17">
        <v>0.37288135593220301</v>
      </c>
      <c r="X11" s="17">
        <v>0.392405063291139</v>
      </c>
      <c r="Y11" s="17">
        <v>0.34285714285714303</v>
      </c>
      <c r="Z11" s="17">
        <v>0.34883720930232598</v>
      </c>
      <c r="AA11" s="17">
        <v>0.41111111111111098</v>
      </c>
      <c r="AB11" s="17"/>
      <c r="AC11" s="17">
        <v>0.42955927654745502</v>
      </c>
      <c r="AD11" s="17">
        <v>0.37157055788013099</v>
      </c>
      <c r="AE11" s="17">
        <v>0.33481491498490001</v>
      </c>
      <c r="AF11" s="17"/>
      <c r="AG11" s="17">
        <v>0.40039364078980799</v>
      </c>
      <c r="AH11" s="17">
        <v>0.41418409050235</v>
      </c>
      <c r="AI11" s="17">
        <v>0.47311103607968302</v>
      </c>
      <c r="AJ11" s="17">
        <v>0.21919825984191299</v>
      </c>
      <c r="AK11" s="17">
        <v>0.32007794955179503</v>
      </c>
      <c r="AL11" s="17"/>
      <c r="AM11" s="17">
        <v>0.30256291402524299</v>
      </c>
      <c r="AN11" s="17">
        <v>0.36998160088640503</v>
      </c>
      <c r="AO11" s="17">
        <v>0.39483424751502499</v>
      </c>
      <c r="AP11" s="17">
        <v>0.42639919758509198</v>
      </c>
      <c r="AQ11" s="17">
        <v>0.306612080141549</v>
      </c>
      <c r="AR11" s="17"/>
      <c r="AS11" s="17">
        <v>0.41193623488512598</v>
      </c>
      <c r="AT11" s="17">
        <v>0.35331266883754497</v>
      </c>
      <c r="AU11" s="17">
        <v>0.440043136876346</v>
      </c>
      <c r="AV11" s="17">
        <v>0.370803303544956</v>
      </c>
      <c r="AW11" s="17"/>
      <c r="AX11" s="17">
        <v>0.41061170291726101</v>
      </c>
      <c r="AY11" s="17"/>
      <c r="AZ11" s="17">
        <v>0.373880915640603</v>
      </c>
      <c r="BA11" s="17">
        <v>0.38437307384640601</v>
      </c>
      <c r="BB11" s="17">
        <v>0.42389928368481999</v>
      </c>
      <c r="BC11" s="17"/>
      <c r="BD11" s="17">
        <v>0.40190389470134802</v>
      </c>
      <c r="BE11" s="17">
        <v>0.37382744977917098</v>
      </c>
    </row>
    <row r="12" spans="2:57" ht="29" x14ac:dyDescent="0.35">
      <c r="B12" s="18" t="s">
        <v>636</v>
      </c>
      <c r="C12" s="17">
        <v>0.27987207539665898</v>
      </c>
      <c r="D12" s="17">
        <v>0.34269328756054102</v>
      </c>
      <c r="E12" s="17">
        <v>0.24201163599150199</v>
      </c>
      <c r="F12" s="17"/>
      <c r="G12" s="17">
        <v>0.364470092658568</v>
      </c>
      <c r="H12" s="17">
        <v>0.32381697142495602</v>
      </c>
      <c r="I12" s="17">
        <v>0.33065136293436898</v>
      </c>
      <c r="J12" s="17">
        <v>0.170414483183087</v>
      </c>
      <c r="K12" s="17">
        <v>0.19678680973079199</v>
      </c>
      <c r="L12" s="17">
        <v>0.216473165682117</v>
      </c>
      <c r="M12" s="17"/>
      <c r="N12" s="17">
        <v>0.24488535385864299</v>
      </c>
      <c r="O12" s="17">
        <v>0.31392573234534199</v>
      </c>
      <c r="P12" s="17">
        <v>0.34000331928673999</v>
      </c>
      <c r="Q12" s="17">
        <v>0.26222927477399199</v>
      </c>
      <c r="R12" s="17"/>
      <c r="S12" s="17">
        <v>0.27500000000000002</v>
      </c>
      <c r="T12" s="17">
        <v>0.266666666666667</v>
      </c>
      <c r="U12" s="17">
        <v>0.29411764705882398</v>
      </c>
      <c r="V12" s="17">
        <v>0.317460317460317</v>
      </c>
      <c r="W12" s="17">
        <v>0.152542372881356</v>
      </c>
      <c r="X12" s="17">
        <v>0.329113924050633</v>
      </c>
      <c r="Y12" s="17">
        <v>0.314285714285714</v>
      </c>
      <c r="Z12" s="17">
        <v>0.27906976744186002</v>
      </c>
      <c r="AA12" s="17">
        <v>0.27777777777777801</v>
      </c>
      <c r="AB12" s="17"/>
      <c r="AC12" s="17">
        <v>0.25749781661035898</v>
      </c>
      <c r="AD12" s="17">
        <v>0.27132342192687398</v>
      </c>
      <c r="AE12" s="17">
        <v>0.28671342302076203</v>
      </c>
      <c r="AF12" s="17"/>
      <c r="AG12" s="17">
        <v>0.28225989352285402</v>
      </c>
      <c r="AH12" s="17">
        <v>0.27380174603627599</v>
      </c>
      <c r="AI12" s="17">
        <v>0.35185895774026099</v>
      </c>
      <c r="AJ12" s="17">
        <v>0.403893089893895</v>
      </c>
      <c r="AK12" s="17">
        <v>0.28219400598981198</v>
      </c>
      <c r="AL12" s="17"/>
      <c r="AM12" s="17">
        <v>0.292195360789192</v>
      </c>
      <c r="AN12" s="17">
        <v>0.238668681729229</v>
      </c>
      <c r="AO12" s="17">
        <v>0.296081417551808</v>
      </c>
      <c r="AP12" s="17">
        <v>0.27977081918985702</v>
      </c>
      <c r="AQ12" s="17">
        <v>0.299403702553585</v>
      </c>
      <c r="AR12" s="17"/>
      <c r="AS12" s="17">
        <v>0.28553575151189797</v>
      </c>
      <c r="AT12" s="17">
        <v>0.301860488326819</v>
      </c>
      <c r="AU12" s="17">
        <v>0.21307436171897001</v>
      </c>
      <c r="AV12" s="17">
        <v>0.31317569569203901</v>
      </c>
      <c r="AW12" s="17"/>
      <c r="AX12" s="17">
        <v>0.27589594226840503</v>
      </c>
      <c r="AY12" s="17"/>
      <c r="AZ12" s="17">
        <v>0.39130425705291699</v>
      </c>
      <c r="BA12" s="17">
        <v>0.26858486283264499</v>
      </c>
      <c r="BB12" s="17">
        <v>0.182708352525076</v>
      </c>
      <c r="BC12" s="17"/>
      <c r="BD12" s="17">
        <v>0.26455775396641401</v>
      </c>
      <c r="BE12" s="17">
        <v>0.32429037320800602</v>
      </c>
    </row>
    <row r="13" spans="2:57" ht="43.5" x14ac:dyDescent="0.35">
      <c r="B13" s="18" t="s">
        <v>637</v>
      </c>
      <c r="C13" s="17">
        <v>0.27975596944407299</v>
      </c>
      <c r="D13" s="17">
        <v>0.33780673406768003</v>
      </c>
      <c r="E13" s="17">
        <v>0.24693133746020601</v>
      </c>
      <c r="F13" s="17"/>
      <c r="G13" s="17">
        <v>0.38986327071847598</v>
      </c>
      <c r="H13" s="17">
        <v>0.37051439547434001</v>
      </c>
      <c r="I13" s="17">
        <v>0.26411482160607003</v>
      </c>
      <c r="J13" s="17">
        <v>0.23007802081239601</v>
      </c>
      <c r="K13" s="17">
        <v>0.167850248755226</v>
      </c>
      <c r="L13" s="17">
        <v>0.13507852726066599</v>
      </c>
      <c r="M13" s="17"/>
      <c r="N13" s="17">
        <v>0.25817392763689001</v>
      </c>
      <c r="O13" s="17">
        <v>0.30211879534903002</v>
      </c>
      <c r="P13" s="17">
        <v>0.33041528255862401</v>
      </c>
      <c r="Q13" s="17">
        <v>0.27949175867202902</v>
      </c>
      <c r="R13" s="17"/>
      <c r="S13" s="17">
        <v>0.3</v>
      </c>
      <c r="T13" s="17">
        <v>0.25714285714285701</v>
      </c>
      <c r="U13" s="17">
        <v>0.29411764705882398</v>
      </c>
      <c r="V13" s="17">
        <v>0.22222222222222199</v>
      </c>
      <c r="W13" s="17">
        <v>0.305084745762712</v>
      </c>
      <c r="X13" s="17">
        <v>0.30379746835443</v>
      </c>
      <c r="Y13" s="17">
        <v>0.27142857142857102</v>
      </c>
      <c r="Z13" s="17">
        <v>0.25581395348837199</v>
      </c>
      <c r="AA13" s="17">
        <v>0.3</v>
      </c>
      <c r="AB13" s="17"/>
      <c r="AC13" s="17">
        <v>0.25717442146084502</v>
      </c>
      <c r="AD13" s="17">
        <v>0.274707221645977</v>
      </c>
      <c r="AE13" s="17">
        <v>0.31841307709240702</v>
      </c>
      <c r="AF13" s="17"/>
      <c r="AG13" s="17">
        <v>0.25310769405303302</v>
      </c>
      <c r="AH13" s="17">
        <v>0.29508479793178299</v>
      </c>
      <c r="AI13" s="17">
        <v>0.14104053426680499</v>
      </c>
      <c r="AJ13" s="17">
        <v>0.20363788954449299</v>
      </c>
      <c r="AK13" s="17">
        <v>0.33919278825645699</v>
      </c>
      <c r="AL13" s="17"/>
      <c r="AM13" s="17">
        <v>0.32919155486756002</v>
      </c>
      <c r="AN13" s="17">
        <v>0.175905764643429</v>
      </c>
      <c r="AO13" s="17">
        <v>0.28596518820768002</v>
      </c>
      <c r="AP13" s="17">
        <v>0.30053342323731602</v>
      </c>
      <c r="AQ13" s="17">
        <v>0.12646355757112701</v>
      </c>
      <c r="AR13" s="17"/>
      <c r="AS13" s="17">
        <v>0.31892788877763201</v>
      </c>
      <c r="AT13" s="17">
        <v>0.28622577141523797</v>
      </c>
      <c r="AU13" s="17">
        <v>0.219073751680889</v>
      </c>
      <c r="AV13" s="17">
        <v>0.28254374562828199</v>
      </c>
      <c r="AW13" s="17"/>
      <c r="AX13" s="17">
        <v>0.28087331933154802</v>
      </c>
      <c r="AY13" s="17"/>
      <c r="AZ13" s="17">
        <v>0.32499592500844698</v>
      </c>
      <c r="BA13" s="17">
        <v>0.28956813843353202</v>
      </c>
      <c r="BB13" s="17">
        <v>0.21887453553615399</v>
      </c>
      <c r="BC13" s="17"/>
      <c r="BD13" s="17">
        <v>0.24641358100251401</v>
      </c>
      <c r="BE13" s="17">
        <v>0.32781897435357799</v>
      </c>
    </row>
    <row r="14" spans="2:57" ht="58" x14ac:dyDescent="0.35">
      <c r="B14" s="18" t="s">
        <v>638</v>
      </c>
      <c r="C14" s="17">
        <v>0.14647902050877101</v>
      </c>
      <c r="D14" s="17">
        <v>0.170053174214156</v>
      </c>
      <c r="E14" s="17">
        <v>0.13330364311978901</v>
      </c>
      <c r="F14" s="17"/>
      <c r="G14" s="17">
        <v>0.266675588402494</v>
      </c>
      <c r="H14" s="17">
        <v>0.19213530371412099</v>
      </c>
      <c r="I14" s="17">
        <v>0.116147420688368</v>
      </c>
      <c r="J14" s="17">
        <v>0.11677541144490999</v>
      </c>
      <c r="K14" s="17">
        <v>8.6840621691246705E-2</v>
      </c>
      <c r="L14" s="17">
        <v>8.5212521967009097E-2</v>
      </c>
      <c r="M14" s="17"/>
      <c r="N14" s="17">
        <v>0.14578327210303099</v>
      </c>
      <c r="O14" s="17">
        <v>0.118573889442619</v>
      </c>
      <c r="P14" s="17">
        <v>0.177863285290109</v>
      </c>
      <c r="Q14" s="17">
        <v>0.185046761300204</v>
      </c>
      <c r="R14" s="17"/>
      <c r="S14" s="17">
        <v>0.18333333333333299</v>
      </c>
      <c r="T14" s="17">
        <v>0.20952380952381</v>
      </c>
      <c r="U14" s="17">
        <v>0</v>
      </c>
      <c r="V14" s="17">
        <v>0.14285714285714299</v>
      </c>
      <c r="W14" s="17">
        <v>6.7796610169491497E-2</v>
      </c>
      <c r="X14" s="17">
        <v>0.151898734177215</v>
      </c>
      <c r="Y14" s="17">
        <v>0.214285714285714</v>
      </c>
      <c r="Z14" s="17">
        <v>6.9767441860465101E-2</v>
      </c>
      <c r="AA14" s="17">
        <v>0.16666666666666699</v>
      </c>
      <c r="AB14" s="17"/>
      <c r="AC14" s="17">
        <v>0.11971305728953401</v>
      </c>
      <c r="AD14" s="17">
        <v>0.17856856609152999</v>
      </c>
      <c r="AE14" s="17">
        <v>7.8842896554990494E-2</v>
      </c>
      <c r="AF14" s="17"/>
      <c r="AG14" s="17">
        <v>0.115173589021751</v>
      </c>
      <c r="AH14" s="17">
        <v>0.18833465903140101</v>
      </c>
      <c r="AI14" s="17">
        <v>0.118397055461112</v>
      </c>
      <c r="AJ14" s="17">
        <v>0</v>
      </c>
      <c r="AK14" s="17">
        <v>6.9133832490990602E-2</v>
      </c>
      <c r="AL14" s="17"/>
      <c r="AM14" s="17">
        <v>0.117797135255421</v>
      </c>
      <c r="AN14" s="17">
        <v>0.182864047713272</v>
      </c>
      <c r="AO14" s="17">
        <v>0.11713566857994</v>
      </c>
      <c r="AP14" s="17">
        <v>0.163594226597951</v>
      </c>
      <c r="AQ14" s="17">
        <v>0.30377878494577698</v>
      </c>
      <c r="AR14" s="17"/>
      <c r="AS14" s="17">
        <v>0.143588564743687</v>
      </c>
      <c r="AT14" s="17">
        <v>0.19291607436000099</v>
      </c>
      <c r="AU14" s="17">
        <v>3.7608945840321498E-2</v>
      </c>
      <c r="AV14" s="17">
        <v>0.197063471086729</v>
      </c>
      <c r="AW14" s="17"/>
      <c r="AX14" s="17">
        <v>0.149530116605467</v>
      </c>
      <c r="AY14" s="17"/>
      <c r="AZ14" s="17">
        <v>0.155241914522144</v>
      </c>
      <c r="BA14" s="17">
        <v>0.20546123979691899</v>
      </c>
      <c r="BB14" s="17">
        <v>6.7623479359479904E-2</v>
      </c>
      <c r="BC14" s="17"/>
      <c r="BD14" s="17">
        <v>0.165878816265948</v>
      </c>
      <c r="BE14" s="17">
        <v>0.160358945106503</v>
      </c>
    </row>
    <row r="15" spans="2:57" ht="43.5" x14ac:dyDescent="0.35">
      <c r="B15" s="18" t="s">
        <v>639</v>
      </c>
      <c r="C15" s="17">
        <v>2.8179313844660998E-2</v>
      </c>
      <c r="D15" s="17">
        <v>2.9700127117812201E-2</v>
      </c>
      <c r="E15" s="17">
        <v>2.7417410181016202E-2</v>
      </c>
      <c r="F15" s="17"/>
      <c r="G15" s="17">
        <v>1.1188845657883899E-2</v>
      </c>
      <c r="H15" s="17">
        <v>2.0219185040807199E-2</v>
      </c>
      <c r="I15" s="17">
        <v>4.3762401272561001E-2</v>
      </c>
      <c r="J15" s="17">
        <v>2.54627671010501E-2</v>
      </c>
      <c r="K15" s="17">
        <v>3.0806160434962E-2</v>
      </c>
      <c r="L15" s="17">
        <v>2.6998914854810301E-2</v>
      </c>
      <c r="M15" s="17"/>
      <c r="N15" s="17">
        <v>3.1446483383943798E-2</v>
      </c>
      <c r="O15" s="17">
        <v>2.2245290878715199E-2</v>
      </c>
      <c r="P15" s="17">
        <v>7.8129521756789295E-3</v>
      </c>
      <c r="Q15" s="17">
        <v>5.8535716251633799E-2</v>
      </c>
      <c r="R15" s="17"/>
      <c r="S15" s="17">
        <v>2.5000000000000001E-2</v>
      </c>
      <c r="T15" s="17">
        <v>0</v>
      </c>
      <c r="U15" s="17">
        <v>2.9411764705882401E-2</v>
      </c>
      <c r="V15" s="17">
        <v>0</v>
      </c>
      <c r="W15" s="17">
        <v>0.13559322033898299</v>
      </c>
      <c r="X15" s="17">
        <v>1.26582278481013E-2</v>
      </c>
      <c r="Y15" s="17">
        <v>2.8571428571428598E-2</v>
      </c>
      <c r="Z15" s="17">
        <v>2.32558139534884E-2</v>
      </c>
      <c r="AA15" s="17">
        <v>3.3333333333333298E-2</v>
      </c>
      <c r="AB15" s="17"/>
      <c r="AC15" s="17">
        <v>2.66463955192211E-2</v>
      </c>
      <c r="AD15" s="17">
        <v>2.9881148344046701E-2</v>
      </c>
      <c r="AE15" s="17">
        <v>3.8584079634120097E-2</v>
      </c>
      <c r="AF15" s="17"/>
      <c r="AG15" s="17">
        <v>3.0513125775324501E-2</v>
      </c>
      <c r="AH15" s="17">
        <v>2.6452766449917401E-2</v>
      </c>
      <c r="AI15" s="17">
        <v>3.9147535309031103E-2</v>
      </c>
      <c r="AJ15" s="17">
        <v>0</v>
      </c>
      <c r="AK15" s="17">
        <v>6.5013735403143702E-2</v>
      </c>
      <c r="AL15" s="17"/>
      <c r="AM15" s="17">
        <v>1.7098163456861701E-2</v>
      </c>
      <c r="AN15" s="17">
        <v>4.8322313769778497E-2</v>
      </c>
      <c r="AO15" s="17">
        <v>1.8003509446639799E-2</v>
      </c>
      <c r="AP15" s="17">
        <v>3.8495134071368002E-2</v>
      </c>
      <c r="AQ15" s="17">
        <v>4.2115066185209202E-2</v>
      </c>
      <c r="AR15" s="17"/>
      <c r="AS15" s="17">
        <v>1.5770219270212299E-2</v>
      </c>
      <c r="AT15" s="17">
        <v>2.8058627371301999E-2</v>
      </c>
      <c r="AU15" s="17">
        <v>3.9316287409358601E-2</v>
      </c>
      <c r="AV15" s="17">
        <v>3.42219833677639E-2</v>
      </c>
      <c r="AW15" s="17"/>
      <c r="AX15" s="17">
        <v>3.1827801639742997E-2</v>
      </c>
      <c r="AY15" s="17"/>
      <c r="AZ15" s="17">
        <v>1.6900802426978601E-2</v>
      </c>
      <c r="BA15" s="17">
        <v>2.65257918840676E-2</v>
      </c>
      <c r="BB15" s="17">
        <v>3.4043315138045697E-2</v>
      </c>
      <c r="BC15" s="17"/>
      <c r="BD15" s="17">
        <v>2.9615507894751401E-2</v>
      </c>
      <c r="BE15" s="17">
        <v>2.4912851225587701E-2</v>
      </c>
    </row>
    <row r="16" spans="2:57" x14ac:dyDescent="0.35">
      <c r="B16" s="18" t="s">
        <v>81</v>
      </c>
      <c r="C16" s="17">
        <v>1.75865820967901E-2</v>
      </c>
      <c r="D16" s="17">
        <v>2.61121282229358E-2</v>
      </c>
      <c r="E16" s="17">
        <v>1.2655345859567501E-2</v>
      </c>
      <c r="F16" s="17"/>
      <c r="G16" s="17">
        <v>2.6653428763602001E-2</v>
      </c>
      <c r="H16" s="17">
        <v>1.4482438830387899E-2</v>
      </c>
      <c r="I16" s="17">
        <v>1.60703073538658E-2</v>
      </c>
      <c r="J16" s="17">
        <v>3.1054858210893901E-2</v>
      </c>
      <c r="K16" s="17">
        <v>0</v>
      </c>
      <c r="L16" s="17">
        <v>2.6998914854810301E-2</v>
      </c>
      <c r="M16" s="17"/>
      <c r="N16" s="17">
        <v>1.41973476622906E-2</v>
      </c>
      <c r="O16" s="17">
        <v>4.5387299542412104E-3</v>
      </c>
      <c r="P16" s="17">
        <v>1.6911786063605001E-2</v>
      </c>
      <c r="Q16" s="17">
        <v>5.9394000203189599E-2</v>
      </c>
      <c r="R16" s="17"/>
      <c r="S16" s="17">
        <v>1.6666666666666701E-2</v>
      </c>
      <c r="T16" s="17">
        <v>1.9047619047619001E-2</v>
      </c>
      <c r="U16" s="17">
        <v>0</v>
      </c>
      <c r="V16" s="17">
        <v>0</v>
      </c>
      <c r="W16" s="17">
        <v>0</v>
      </c>
      <c r="X16" s="17">
        <v>1.26582278481013E-2</v>
      </c>
      <c r="Y16" s="17">
        <v>1.4285714285714299E-2</v>
      </c>
      <c r="Z16" s="17">
        <v>6.9767441860465101E-2</v>
      </c>
      <c r="AA16" s="17">
        <v>4.4444444444444398E-2</v>
      </c>
      <c r="AB16" s="17"/>
      <c r="AC16" s="17">
        <v>1.7942367433691899E-2</v>
      </c>
      <c r="AD16" s="17">
        <v>1.8162557873493999E-2</v>
      </c>
      <c r="AE16" s="17">
        <v>2.2644431340457301E-2</v>
      </c>
      <c r="AF16" s="17"/>
      <c r="AG16" s="17">
        <v>8.5431364509748007E-3</v>
      </c>
      <c r="AH16" s="17">
        <v>2.5700515236364602E-2</v>
      </c>
      <c r="AI16" s="17">
        <v>0</v>
      </c>
      <c r="AJ16" s="17">
        <v>0.20363788954449299</v>
      </c>
      <c r="AK16" s="17">
        <v>0</v>
      </c>
      <c r="AL16" s="17"/>
      <c r="AM16" s="17">
        <v>5.0874927799531802E-2</v>
      </c>
      <c r="AN16" s="17">
        <v>1.39318825532852E-2</v>
      </c>
      <c r="AO16" s="17">
        <v>2.1494895771004399E-2</v>
      </c>
      <c r="AP16" s="17">
        <v>5.4882138517537097E-3</v>
      </c>
      <c r="AQ16" s="17">
        <v>3.9307395106195298E-2</v>
      </c>
      <c r="AR16" s="17"/>
      <c r="AS16" s="17">
        <v>1.9577550831694102E-2</v>
      </c>
      <c r="AT16" s="17">
        <v>1.1950226450961001E-2</v>
      </c>
      <c r="AU16" s="17">
        <v>3.17511670390868E-2</v>
      </c>
      <c r="AV16" s="17">
        <v>7.2649649989377204E-3</v>
      </c>
      <c r="AW16" s="17"/>
      <c r="AX16" s="17">
        <v>1.6481740415833002E-2</v>
      </c>
      <c r="AY16" s="17"/>
      <c r="AZ16" s="17">
        <v>2.5803128594425299E-2</v>
      </c>
      <c r="BA16" s="17">
        <v>1.11379423245684E-2</v>
      </c>
      <c r="BB16" s="17">
        <v>1.3471739437732101E-2</v>
      </c>
      <c r="BC16" s="17"/>
      <c r="BD16" s="17">
        <v>1.8417693664832601E-2</v>
      </c>
      <c r="BE16" s="17">
        <v>6.6066744739756199E-3</v>
      </c>
    </row>
    <row r="17" spans="2:57" x14ac:dyDescent="0.35">
      <c r="B17" s="18" t="s">
        <v>82</v>
      </c>
      <c r="C17" s="19">
        <v>1.73361233089026E-2</v>
      </c>
      <c r="D17" s="19">
        <v>2.6008772600189699E-2</v>
      </c>
      <c r="E17" s="19">
        <v>1.23171971607838E-2</v>
      </c>
      <c r="F17" s="19"/>
      <c r="G17" s="19">
        <v>0</v>
      </c>
      <c r="H17" s="19">
        <v>4.0833258764876503E-3</v>
      </c>
      <c r="I17" s="19">
        <v>3.4254291450494898E-2</v>
      </c>
      <c r="J17" s="19">
        <v>8.4255954265506795E-3</v>
      </c>
      <c r="K17" s="19">
        <v>3.14141653469759E-2</v>
      </c>
      <c r="L17" s="19">
        <v>2.72968926301097E-2</v>
      </c>
      <c r="M17" s="19"/>
      <c r="N17" s="19">
        <v>2.0451961101061501E-2</v>
      </c>
      <c r="O17" s="19">
        <v>2.8262980967175499E-2</v>
      </c>
      <c r="P17" s="19">
        <v>0</v>
      </c>
      <c r="Q17" s="19">
        <v>0</v>
      </c>
      <c r="R17" s="19"/>
      <c r="S17" s="19">
        <v>1.6666666666666701E-2</v>
      </c>
      <c r="T17" s="19">
        <v>2.8571428571428598E-2</v>
      </c>
      <c r="U17" s="19">
        <v>0</v>
      </c>
      <c r="V17" s="19">
        <v>1.58730158730159E-2</v>
      </c>
      <c r="W17" s="19">
        <v>3.3898305084745797E-2</v>
      </c>
      <c r="X17" s="19">
        <v>0</v>
      </c>
      <c r="Y17" s="19">
        <v>1.4285714285714299E-2</v>
      </c>
      <c r="Z17" s="19">
        <v>2.32558139534884E-2</v>
      </c>
      <c r="AA17" s="19">
        <v>2.2222222222222199E-2</v>
      </c>
      <c r="AB17" s="19"/>
      <c r="AC17" s="19">
        <v>1.7311727802953002E-2</v>
      </c>
      <c r="AD17" s="19">
        <v>1.6944715559194901E-2</v>
      </c>
      <c r="AE17" s="19">
        <v>2.7847928274103598E-2</v>
      </c>
      <c r="AF17" s="19"/>
      <c r="AG17" s="19">
        <v>2.1207303253081299E-2</v>
      </c>
      <c r="AH17" s="19">
        <v>1.11279201949661E-2</v>
      </c>
      <c r="AI17" s="19">
        <v>0</v>
      </c>
      <c r="AJ17" s="19">
        <v>0</v>
      </c>
      <c r="AK17" s="19">
        <v>2.2625617906142401E-2</v>
      </c>
      <c r="AL17" s="19"/>
      <c r="AM17" s="19">
        <v>3.3912304264938402E-2</v>
      </c>
      <c r="AN17" s="19">
        <v>0</v>
      </c>
      <c r="AO17" s="19">
        <v>8.4837195911036997E-3</v>
      </c>
      <c r="AP17" s="19">
        <v>2.6135906449860399E-2</v>
      </c>
      <c r="AQ17" s="19">
        <v>0</v>
      </c>
      <c r="AR17" s="19"/>
      <c r="AS17" s="19">
        <v>1.6833114105665101E-2</v>
      </c>
      <c r="AT17" s="19">
        <v>1.9665184038367301E-2</v>
      </c>
      <c r="AU17" s="19">
        <v>6.6794460991525199E-3</v>
      </c>
      <c r="AV17" s="19">
        <v>2.7830293498906901E-2</v>
      </c>
      <c r="AW17" s="19"/>
      <c r="AX17" s="19">
        <v>1.62838471619354E-2</v>
      </c>
      <c r="AY17" s="19"/>
      <c r="AZ17" s="19">
        <v>1.00395784627588E-2</v>
      </c>
      <c r="BA17" s="19">
        <v>1.03495629801296E-2</v>
      </c>
      <c r="BB17" s="19">
        <v>3.4856691165099998E-2</v>
      </c>
      <c r="BC17" s="19"/>
      <c r="BD17" s="19">
        <v>1.0523909574696099E-2</v>
      </c>
      <c r="BE17" s="19">
        <v>1.8506517579610499E-2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E19"/>
  <sheetViews>
    <sheetView showGridLines="0" topLeftCell="A6" workbookViewId="0">
      <pane xSplit="2" topLeftCell="AW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641</v>
      </c>
      <c r="C9" s="17">
        <v>7.7965218695691396E-2</v>
      </c>
      <c r="D9" s="17">
        <v>9.6522169654387202E-2</v>
      </c>
      <c r="E9" s="17">
        <v>6.7418344927253404E-2</v>
      </c>
      <c r="F9" s="17"/>
      <c r="G9" s="17">
        <v>0.11814310729182</v>
      </c>
      <c r="H9" s="17">
        <v>0.118373812957963</v>
      </c>
      <c r="I9" s="17">
        <v>6.7511189502521496E-2</v>
      </c>
      <c r="J9" s="17">
        <v>5.6517625311944E-2</v>
      </c>
      <c r="K9" s="17">
        <v>3.4882944678569901E-2</v>
      </c>
      <c r="L9" s="17">
        <v>2.72968926301097E-2</v>
      </c>
      <c r="M9" s="17"/>
      <c r="N9" s="17">
        <v>6.5843752385189705E-2</v>
      </c>
      <c r="O9" s="17">
        <v>8.2144617186070898E-2</v>
      </c>
      <c r="P9" s="17">
        <v>0.10304438870530599</v>
      </c>
      <c r="Q9" s="17">
        <v>8.5001649498923498E-2</v>
      </c>
      <c r="R9" s="17"/>
      <c r="S9" s="17">
        <v>0.108333333333333</v>
      </c>
      <c r="T9" s="17">
        <v>4.7619047619047603E-2</v>
      </c>
      <c r="U9" s="17">
        <v>2.9411764705882401E-2</v>
      </c>
      <c r="V9" s="17">
        <v>9.5238095238095205E-2</v>
      </c>
      <c r="W9" s="17">
        <v>6.7796610169491497E-2</v>
      </c>
      <c r="X9" s="17">
        <v>7.5949367088607597E-2</v>
      </c>
      <c r="Y9" s="17">
        <v>8.5714285714285701E-2</v>
      </c>
      <c r="Z9" s="17">
        <v>9.3023255813953501E-2</v>
      </c>
      <c r="AA9" s="17">
        <v>0.1</v>
      </c>
      <c r="AB9" s="17"/>
      <c r="AC9" s="17">
        <v>6.6118563984225998E-2</v>
      </c>
      <c r="AD9" s="17">
        <v>8.4112668735287693E-2</v>
      </c>
      <c r="AE9" s="17">
        <v>7.9312125751254195E-2</v>
      </c>
      <c r="AF9" s="17"/>
      <c r="AG9" s="17">
        <v>0.108891951881704</v>
      </c>
      <c r="AH9" s="17">
        <v>5.8143468298629E-2</v>
      </c>
      <c r="AI9" s="17">
        <v>3.4046903471416097E-2</v>
      </c>
      <c r="AJ9" s="17">
        <v>0.20363788954449299</v>
      </c>
      <c r="AK9" s="17">
        <v>4.2270941509728502E-2</v>
      </c>
      <c r="AL9" s="17"/>
      <c r="AM9" s="17">
        <v>5.10104677218002E-2</v>
      </c>
      <c r="AN9" s="17">
        <v>7.4162834409249506E-2</v>
      </c>
      <c r="AO9" s="17">
        <v>8.7304422915194496E-2</v>
      </c>
      <c r="AP9" s="17">
        <v>7.9541168723144304E-2</v>
      </c>
      <c r="AQ9" s="17">
        <v>8.5453988994604005E-2</v>
      </c>
      <c r="AR9" s="17"/>
      <c r="AS9" s="17">
        <v>8.1822983436615399E-2</v>
      </c>
      <c r="AT9" s="17">
        <v>9.5249574811844595E-2</v>
      </c>
      <c r="AU9" s="17">
        <v>2.0423183019795298E-2</v>
      </c>
      <c r="AV9" s="17">
        <v>0.11228190795828499</v>
      </c>
      <c r="AW9" s="17"/>
      <c r="AX9" s="17">
        <v>7.3256587317390695E-2</v>
      </c>
      <c r="AY9" s="17"/>
      <c r="AZ9" s="17">
        <v>7.9447260495823194E-2</v>
      </c>
      <c r="BA9" s="17">
        <v>0.10411416926838001</v>
      </c>
      <c r="BB9" s="17">
        <v>4.8677865309739297E-2</v>
      </c>
      <c r="BC9" s="17"/>
      <c r="BD9" s="17">
        <v>7.9134103297588507E-2</v>
      </c>
      <c r="BE9" s="17">
        <v>9.4476451318658894E-2</v>
      </c>
    </row>
    <row r="10" spans="2:57" x14ac:dyDescent="0.35">
      <c r="B10" s="18" t="s">
        <v>280</v>
      </c>
      <c r="C10" s="17">
        <v>0.35704184336952499</v>
      </c>
      <c r="D10" s="17">
        <v>0.43484579901607201</v>
      </c>
      <c r="E10" s="17">
        <v>0.312963627232275</v>
      </c>
      <c r="F10" s="17"/>
      <c r="G10" s="17">
        <v>0.34436563370211898</v>
      </c>
      <c r="H10" s="17">
        <v>0.34902733164252098</v>
      </c>
      <c r="I10" s="17">
        <v>0.35743165907910301</v>
      </c>
      <c r="J10" s="17">
        <v>0.39411631687446902</v>
      </c>
      <c r="K10" s="17">
        <v>0.382781899026577</v>
      </c>
      <c r="L10" s="17">
        <v>0.23375723784364</v>
      </c>
      <c r="M10" s="17"/>
      <c r="N10" s="17">
        <v>0.370797409788299</v>
      </c>
      <c r="O10" s="17">
        <v>0.33015108120182901</v>
      </c>
      <c r="P10" s="17">
        <v>0.39109026130659302</v>
      </c>
      <c r="Q10" s="17">
        <v>0.31617068790928499</v>
      </c>
      <c r="R10" s="17"/>
      <c r="S10" s="17">
        <v>0.375</v>
      </c>
      <c r="T10" s="17">
        <v>0.30476190476190501</v>
      </c>
      <c r="U10" s="17">
        <v>0.23529411764705899</v>
      </c>
      <c r="V10" s="17">
        <v>0.365079365079365</v>
      </c>
      <c r="W10" s="17">
        <v>0.28813559322033899</v>
      </c>
      <c r="X10" s="17">
        <v>0.443037974683544</v>
      </c>
      <c r="Y10" s="17">
        <v>0.47142857142857097</v>
      </c>
      <c r="Z10" s="17">
        <v>0.30232558139534899</v>
      </c>
      <c r="AA10" s="17">
        <v>0.4</v>
      </c>
      <c r="AB10" s="17"/>
      <c r="AC10" s="17">
        <v>0.38211332605012499</v>
      </c>
      <c r="AD10" s="17">
        <v>0.34554301954477301</v>
      </c>
      <c r="AE10" s="17">
        <v>0.376446382109836</v>
      </c>
      <c r="AF10" s="17"/>
      <c r="AG10" s="17">
        <v>0.37539495898811398</v>
      </c>
      <c r="AH10" s="17">
        <v>0.37541863501341599</v>
      </c>
      <c r="AI10" s="17">
        <v>0.43349497735415399</v>
      </c>
      <c r="AJ10" s="17">
        <v>0.59272422091101395</v>
      </c>
      <c r="AK10" s="17">
        <v>0.28123795096961501</v>
      </c>
      <c r="AL10" s="17"/>
      <c r="AM10" s="17">
        <v>0.27346532543000701</v>
      </c>
      <c r="AN10" s="17">
        <v>0.39041317530476499</v>
      </c>
      <c r="AO10" s="17">
        <v>0.341530424859118</v>
      </c>
      <c r="AP10" s="17">
        <v>0.411264438139402</v>
      </c>
      <c r="AQ10" s="17">
        <v>0.29892538570744198</v>
      </c>
      <c r="AR10" s="17"/>
      <c r="AS10" s="17">
        <v>0.34728160016371901</v>
      </c>
      <c r="AT10" s="17">
        <v>0.40468759221363099</v>
      </c>
      <c r="AU10" s="17">
        <v>0.27201345184835701</v>
      </c>
      <c r="AV10" s="17">
        <v>0.383042391157006</v>
      </c>
      <c r="AW10" s="17"/>
      <c r="AX10" s="17">
        <v>0.37189604210970301</v>
      </c>
      <c r="AY10" s="17"/>
      <c r="AZ10" s="17">
        <v>0.385145264839099</v>
      </c>
      <c r="BA10" s="17">
        <v>0.35427952341713798</v>
      </c>
      <c r="BB10" s="17">
        <v>0.35049448560108398</v>
      </c>
      <c r="BC10" s="17"/>
      <c r="BD10" s="17">
        <v>0.33923002851706802</v>
      </c>
      <c r="BE10" s="17">
        <v>0.39733382515766502</v>
      </c>
    </row>
    <row r="11" spans="2:57" ht="29" x14ac:dyDescent="0.35">
      <c r="B11" s="18" t="s">
        <v>281</v>
      </c>
      <c r="C11" s="17">
        <v>0.25017180138545497</v>
      </c>
      <c r="D11" s="17">
        <v>0.222869298230191</v>
      </c>
      <c r="E11" s="17">
        <v>0.267404852605441</v>
      </c>
      <c r="F11" s="17"/>
      <c r="G11" s="17">
        <v>0.180717392636254</v>
      </c>
      <c r="H11" s="17">
        <v>0.23949291006694301</v>
      </c>
      <c r="I11" s="17">
        <v>0.23039702008278901</v>
      </c>
      <c r="J11" s="17">
        <v>0.23532101722607099</v>
      </c>
      <c r="K11" s="17">
        <v>0.28521248304964097</v>
      </c>
      <c r="L11" s="17">
        <v>0.48745609113629101</v>
      </c>
      <c r="M11" s="17"/>
      <c r="N11" s="17">
        <v>0.25152772986286598</v>
      </c>
      <c r="O11" s="17">
        <v>0.26473488367949699</v>
      </c>
      <c r="P11" s="17">
        <v>0.22564092176082601</v>
      </c>
      <c r="Q11" s="17">
        <v>0.259545684593324</v>
      </c>
      <c r="R11" s="17"/>
      <c r="S11" s="17">
        <v>0.25833333333333303</v>
      </c>
      <c r="T11" s="17">
        <v>0.22857142857142901</v>
      </c>
      <c r="U11" s="17">
        <v>0.20588235294117599</v>
      </c>
      <c r="V11" s="17">
        <v>0.30158730158730201</v>
      </c>
      <c r="W11" s="17">
        <v>0.28813559322033899</v>
      </c>
      <c r="X11" s="17">
        <v>0.227848101265823</v>
      </c>
      <c r="Y11" s="17">
        <v>0.25714285714285701</v>
      </c>
      <c r="Z11" s="17">
        <v>0.25581395348837199</v>
      </c>
      <c r="AA11" s="17">
        <v>0.24444444444444399</v>
      </c>
      <c r="AB11" s="17"/>
      <c r="AC11" s="17">
        <v>0.27661617069251898</v>
      </c>
      <c r="AD11" s="17">
        <v>0.25457405147607598</v>
      </c>
      <c r="AE11" s="17">
        <v>0.190529931597439</v>
      </c>
      <c r="AF11" s="17"/>
      <c r="AG11" s="17">
        <v>0.28344814300153198</v>
      </c>
      <c r="AH11" s="17">
        <v>0.220836703330342</v>
      </c>
      <c r="AI11" s="17">
        <v>0.20430872825829399</v>
      </c>
      <c r="AJ11" s="17">
        <v>0.20363788954449299</v>
      </c>
      <c r="AK11" s="17">
        <v>0.27842428149028497</v>
      </c>
      <c r="AL11" s="17"/>
      <c r="AM11" s="17">
        <v>0.35183549340954401</v>
      </c>
      <c r="AN11" s="17">
        <v>0.242173803356559</v>
      </c>
      <c r="AO11" s="17">
        <v>0.26373895388410501</v>
      </c>
      <c r="AP11" s="17">
        <v>0.20781051082069399</v>
      </c>
      <c r="AQ11" s="17">
        <v>0.135416135887827</v>
      </c>
      <c r="AR11" s="17"/>
      <c r="AS11" s="17">
        <v>0.25668884483718502</v>
      </c>
      <c r="AT11" s="17">
        <v>0.22690924185338601</v>
      </c>
      <c r="AU11" s="17">
        <v>0.30887818208356199</v>
      </c>
      <c r="AV11" s="17">
        <v>0.21016887145631</v>
      </c>
      <c r="AW11" s="17"/>
      <c r="AX11" s="17">
        <v>0.243941289223362</v>
      </c>
      <c r="AY11" s="17"/>
      <c r="AZ11" s="17">
        <v>0.257505888007376</v>
      </c>
      <c r="BA11" s="17">
        <v>0.22361786873940301</v>
      </c>
      <c r="BB11" s="17">
        <v>0.26359845318686298</v>
      </c>
      <c r="BC11" s="17"/>
      <c r="BD11" s="17">
        <v>0.25977801036082798</v>
      </c>
      <c r="BE11" s="17">
        <v>0.22923458471670499</v>
      </c>
    </row>
    <row r="12" spans="2:57" x14ac:dyDescent="0.35">
      <c r="B12" s="18" t="s">
        <v>282</v>
      </c>
      <c r="C12" s="17">
        <v>0.207759263605032</v>
      </c>
      <c r="D12" s="17">
        <v>0.17624335755027901</v>
      </c>
      <c r="E12" s="17">
        <v>0.22256893423729299</v>
      </c>
      <c r="F12" s="17"/>
      <c r="G12" s="17">
        <v>0.24694513560107301</v>
      </c>
      <c r="H12" s="17">
        <v>0.20647895756295601</v>
      </c>
      <c r="I12" s="17">
        <v>0.25486677902654598</v>
      </c>
      <c r="J12" s="17">
        <v>0.16792726525527399</v>
      </c>
      <c r="K12" s="17">
        <v>0.14901366100798899</v>
      </c>
      <c r="L12" s="17">
        <v>0.193365868669304</v>
      </c>
      <c r="M12" s="17"/>
      <c r="N12" s="17">
        <v>0.19738630142107599</v>
      </c>
      <c r="O12" s="17">
        <v>0.23080735488589599</v>
      </c>
      <c r="P12" s="17">
        <v>0.170080949345675</v>
      </c>
      <c r="Q12" s="17">
        <v>0.24156746445272401</v>
      </c>
      <c r="R12" s="17"/>
      <c r="S12" s="17">
        <v>0.16666666666666699</v>
      </c>
      <c r="T12" s="17">
        <v>0.25714285714285701</v>
      </c>
      <c r="U12" s="17">
        <v>0.32352941176470601</v>
      </c>
      <c r="V12" s="17">
        <v>0.17460317460317501</v>
      </c>
      <c r="W12" s="17">
        <v>0.28813559322033899</v>
      </c>
      <c r="X12" s="17">
        <v>0.20253164556962</v>
      </c>
      <c r="Y12" s="17">
        <v>0.114285714285714</v>
      </c>
      <c r="Z12" s="17">
        <v>0.232558139534884</v>
      </c>
      <c r="AA12" s="17">
        <v>0.14444444444444399</v>
      </c>
      <c r="AB12" s="17"/>
      <c r="AC12" s="17">
        <v>0.17849050255405899</v>
      </c>
      <c r="AD12" s="17">
        <v>0.21559895043426699</v>
      </c>
      <c r="AE12" s="17">
        <v>0.20522595777484601</v>
      </c>
      <c r="AF12" s="17"/>
      <c r="AG12" s="17">
        <v>0.17712361487318301</v>
      </c>
      <c r="AH12" s="17">
        <v>0.198039437565558</v>
      </c>
      <c r="AI12" s="17">
        <v>0.224750978306646</v>
      </c>
      <c r="AJ12" s="17">
        <v>0</v>
      </c>
      <c r="AK12" s="17">
        <v>0.22704788080770899</v>
      </c>
      <c r="AL12" s="17"/>
      <c r="AM12" s="17">
        <v>0.24179851239178601</v>
      </c>
      <c r="AN12" s="17">
        <v>0.18626151881018799</v>
      </c>
      <c r="AO12" s="17">
        <v>0.18808898312264499</v>
      </c>
      <c r="AP12" s="17">
        <v>0.20390060268954399</v>
      </c>
      <c r="AQ12" s="17">
        <v>0.33888504509975798</v>
      </c>
      <c r="AR12" s="17"/>
      <c r="AS12" s="17">
        <v>0.18283723097710899</v>
      </c>
      <c r="AT12" s="17">
        <v>0.20703282245169999</v>
      </c>
      <c r="AU12" s="17">
        <v>0.23159255319779501</v>
      </c>
      <c r="AV12" s="17">
        <v>0.21895227453543001</v>
      </c>
      <c r="AW12" s="17"/>
      <c r="AX12" s="17">
        <v>0.21079993972605099</v>
      </c>
      <c r="AY12" s="17"/>
      <c r="AZ12" s="17">
        <v>0.18080759796884999</v>
      </c>
      <c r="BA12" s="17">
        <v>0.22212036555558101</v>
      </c>
      <c r="BB12" s="17">
        <v>0.21769644382789699</v>
      </c>
      <c r="BC12" s="17"/>
      <c r="BD12" s="17">
        <v>0.20621650990627799</v>
      </c>
      <c r="BE12" s="17">
        <v>0.19356979020437001</v>
      </c>
    </row>
    <row r="13" spans="2:57" x14ac:dyDescent="0.35">
      <c r="B13" s="18" t="s">
        <v>642</v>
      </c>
      <c r="C13" s="17">
        <v>6.5209948993981096E-2</v>
      </c>
      <c r="D13" s="17">
        <v>3.4140329233133399E-2</v>
      </c>
      <c r="E13" s="17">
        <v>8.3788794540098993E-2</v>
      </c>
      <c r="F13" s="17"/>
      <c r="G13" s="17">
        <v>5.36448539064526E-2</v>
      </c>
      <c r="H13" s="17">
        <v>6.7282677543568495E-2</v>
      </c>
      <c r="I13" s="17">
        <v>6.15611862909713E-2</v>
      </c>
      <c r="J13" s="17">
        <v>9.3506789936222398E-2</v>
      </c>
      <c r="K13" s="17">
        <v>5.5437442643204098E-2</v>
      </c>
      <c r="L13" s="17">
        <v>2.90619548603273E-2</v>
      </c>
      <c r="M13" s="17"/>
      <c r="N13" s="17">
        <v>7.6233933254554603E-2</v>
      </c>
      <c r="O13" s="17">
        <v>3.9215437292135898E-2</v>
      </c>
      <c r="P13" s="17">
        <v>9.0246028950860702E-2</v>
      </c>
      <c r="Q13" s="17">
        <v>4.1258676388941602E-2</v>
      </c>
      <c r="R13" s="17"/>
      <c r="S13" s="17">
        <v>5.83333333333333E-2</v>
      </c>
      <c r="T13" s="17">
        <v>9.5238095238095205E-2</v>
      </c>
      <c r="U13" s="17">
        <v>0.11764705882352899</v>
      </c>
      <c r="V13" s="17">
        <v>4.7619047619047603E-2</v>
      </c>
      <c r="W13" s="17">
        <v>6.7796610169491497E-2</v>
      </c>
      <c r="X13" s="17">
        <v>2.53164556962025E-2</v>
      </c>
      <c r="Y13" s="17">
        <v>5.7142857142857099E-2</v>
      </c>
      <c r="Z13" s="17">
        <v>6.9767441860465101E-2</v>
      </c>
      <c r="AA13" s="17">
        <v>4.4444444444444398E-2</v>
      </c>
      <c r="AB13" s="17"/>
      <c r="AC13" s="17">
        <v>5.3890484825400001E-2</v>
      </c>
      <c r="AD13" s="17">
        <v>6.4613930332353395E-2</v>
      </c>
      <c r="AE13" s="17">
        <v>9.5755034877234704E-2</v>
      </c>
      <c r="AF13" s="17"/>
      <c r="AG13" s="17">
        <v>3.2035212722774098E-2</v>
      </c>
      <c r="AH13" s="17">
        <v>8.6760214630008894E-2</v>
      </c>
      <c r="AI13" s="17">
        <v>6.0589725234502803E-2</v>
      </c>
      <c r="AJ13" s="17">
        <v>0</v>
      </c>
      <c r="AK13" s="17">
        <v>0.14839332731652</v>
      </c>
      <c r="AL13" s="17"/>
      <c r="AM13" s="17">
        <v>6.6382564423197093E-2</v>
      </c>
      <c r="AN13" s="17">
        <v>1.67111682377621E-2</v>
      </c>
      <c r="AO13" s="17">
        <v>8.1786837403573204E-2</v>
      </c>
      <c r="AP13" s="17">
        <v>7.5202225385212595E-2</v>
      </c>
      <c r="AQ13" s="17">
        <v>8.8765601036517899E-2</v>
      </c>
      <c r="AR13" s="17"/>
      <c r="AS13" s="17">
        <v>6.7438387892558793E-2</v>
      </c>
      <c r="AT13" s="17">
        <v>5.0150130407348698E-2</v>
      </c>
      <c r="AU13" s="17">
        <v>8.71009151641471E-2</v>
      </c>
      <c r="AV13" s="17">
        <v>6.5513335412295703E-2</v>
      </c>
      <c r="AW13" s="17"/>
      <c r="AX13" s="17">
        <v>6.1970754872629298E-2</v>
      </c>
      <c r="AY13" s="17"/>
      <c r="AZ13" s="17">
        <v>6.1573612223151303E-2</v>
      </c>
      <c r="BA13" s="17">
        <v>5.6841509111743897E-2</v>
      </c>
      <c r="BB13" s="17">
        <v>6.9626898216441704E-2</v>
      </c>
      <c r="BC13" s="17"/>
      <c r="BD13" s="17">
        <v>6.5499589850778098E-2</v>
      </c>
      <c r="BE13" s="17">
        <v>6.9339057640209104E-2</v>
      </c>
    </row>
    <row r="14" spans="2:57" x14ac:dyDescent="0.35">
      <c r="B14" s="18" t="s">
        <v>81</v>
      </c>
      <c r="C14" s="19">
        <v>4.1851923950315298E-2</v>
      </c>
      <c r="D14" s="19">
        <v>3.5379046315937003E-2</v>
      </c>
      <c r="E14" s="19">
        <v>4.5855446457638803E-2</v>
      </c>
      <c r="F14" s="19"/>
      <c r="G14" s="19">
        <v>5.6183876862280803E-2</v>
      </c>
      <c r="H14" s="19">
        <v>1.9344310226047601E-2</v>
      </c>
      <c r="I14" s="19">
        <v>2.8232166018069198E-2</v>
      </c>
      <c r="J14" s="19">
        <v>5.2610985396019903E-2</v>
      </c>
      <c r="K14" s="19">
        <v>9.2671569594019204E-2</v>
      </c>
      <c r="L14" s="19">
        <v>2.90619548603273E-2</v>
      </c>
      <c r="M14" s="19"/>
      <c r="N14" s="19">
        <v>3.8210873288014202E-2</v>
      </c>
      <c r="O14" s="19">
        <v>5.2946625754570299E-2</v>
      </c>
      <c r="P14" s="19">
        <v>1.98974499307395E-2</v>
      </c>
      <c r="Q14" s="19">
        <v>5.6455837156800699E-2</v>
      </c>
      <c r="R14" s="19"/>
      <c r="S14" s="19">
        <v>3.3333333333333298E-2</v>
      </c>
      <c r="T14" s="19">
        <v>6.6666666666666693E-2</v>
      </c>
      <c r="U14" s="19">
        <v>8.8235294117647106E-2</v>
      </c>
      <c r="V14" s="19">
        <v>1.58730158730159E-2</v>
      </c>
      <c r="W14" s="19">
        <v>0</v>
      </c>
      <c r="X14" s="19">
        <v>2.53164556962025E-2</v>
      </c>
      <c r="Y14" s="19">
        <v>1.4285714285714299E-2</v>
      </c>
      <c r="Z14" s="19">
        <v>4.6511627906976702E-2</v>
      </c>
      <c r="AA14" s="19">
        <v>6.6666666666666693E-2</v>
      </c>
      <c r="AB14" s="19"/>
      <c r="AC14" s="19">
        <v>4.2770951893670597E-2</v>
      </c>
      <c r="AD14" s="19">
        <v>3.5557379477242398E-2</v>
      </c>
      <c r="AE14" s="19">
        <v>5.2730567889390699E-2</v>
      </c>
      <c r="AF14" s="19"/>
      <c r="AG14" s="19">
        <v>2.3106118532692801E-2</v>
      </c>
      <c r="AH14" s="19">
        <v>6.0801541162046203E-2</v>
      </c>
      <c r="AI14" s="19">
        <v>4.2808687374986498E-2</v>
      </c>
      <c r="AJ14" s="19">
        <v>0</v>
      </c>
      <c r="AK14" s="19">
        <v>2.2625617906142401E-2</v>
      </c>
      <c r="AL14" s="19"/>
      <c r="AM14" s="19">
        <v>1.55076366236653E-2</v>
      </c>
      <c r="AN14" s="19">
        <v>9.0277499881477097E-2</v>
      </c>
      <c r="AO14" s="19">
        <v>3.75503778153643E-2</v>
      </c>
      <c r="AP14" s="19">
        <v>2.2281054242003401E-2</v>
      </c>
      <c r="AQ14" s="19">
        <v>5.2553843273850799E-2</v>
      </c>
      <c r="AR14" s="19"/>
      <c r="AS14" s="19">
        <v>6.3930952692812501E-2</v>
      </c>
      <c r="AT14" s="19">
        <v>1.5970638262089599E-2</v>
      </c>
      <c r="AU14" s="19">
        <v>7.9991714686344806E-2</v>
      </c>
      <c r="AV14" s="19">
        <v>1.00412194806746E-2</v>
      </c>
      <c r="AW14" s="19"/>
      <c r="AX14" s="19">
        <v>3.8135386750864197E-2</v>
      </c>
      <c r="AY14" s="19"/>
      <c r="AZ14" s="19">
        <v>3.5520376465700103E-2</v>
      </c>
      <c r="BA14" s="19">
        <v>3.9026563907753997E-2</v>
      </c>
      <c r="BB14" s="19">
        <v>4.99058538579756E-2</v>
      </c>
      <c r="BC14" s="19"/>
      <c r="BD14" s="19">
        <v>5.0141758067459699E-2</v>
      </c>
      <c r="BE14" s="19">
        <v>1.6046290962392001E-2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E19"/>
  <sheetViews>
    <sheetView showGridLines="0" topLeftCell="A6"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641</v>
      </c>
      <c r="C9" s="17">
        <v>8.3824197780180895E-2</v>
      </c>
      <c r="D9" s="17">
        <v>0.1185438494087</v>
      </c>
      <c r="E9" s="17">
        <v>6.3799488053399397E-2</v>
      </c>
      <c r="F9" s="17"/>
      <c r="G9" s="17">
        <v>9.7815481936613199E-2</v>
      </c>
      <c r="H9" s="17">
        <v>8.3484507971564301E-2</v>
      </c>
      <c r="I9" s="17">
        <v>9.7754926780467696E-2</v>
      </c>
      <c r="J9" s="17">
        <v>8.2102323716818804E-2</v>
      </c>
      <c r="K9" s="17">
        <v>6.2759071630890201E-2</v>
      </c>
      <c r="L9" s="17">
        <v>5.2332683561123E-2</v>
      </c>
      <c r="M9" s="17"/>
      <c r="N9" s="17">
        <v>7.6625228929365102E-2</v>
      </c>
      <c r="O9" s="17">
        <v>9.0966388519740204E-2</v>
      </c>
      <c r="P9" s="17">
        <v>9.0675509773316704E-2</v>
      </c>
      <c r="Q9" s="17">
        <v>9.8855484999733595E-2</v>
      </c>
      <c r="R9" s="17"/>
      <c r="S9" s="17">
        <v>0.1</v>
      </c>
      <c r="T9" s="17">
        <v>6.6666666666666693E-2</v>
      </c>
      <c r="U9" s="17">
        <v>5.8823529411764698E-2</v>
      </c>
      <c r="V9" s="17">
        <v>6.3492063492063502E-2</v>
      </c>
      <c r="W9" s="17">
        <v>6.7796610169491497E-2</v>
      </c>
      <c r="X9" s="17">
        <v>0.126582278481013</v>
      </c>
      <c r="Y9" s="17">
        <v>8.5714285714285701E-2</v>
      </c>
      <c r="Z9" s="17">
        <v>4.6511627906976702E-2</v>
      </c>
      <c r="AA9" s="17">
        <v>0.11111111111111099</v>
      </c>
      <c r="AB9" s="17"/>
      <c r="AC9" s="17">
        <v>8.0938399471314898E-2</v>
      </c>
      <c r="AD9" s="17">
        <v>8.6991334383445904E-2</v>
      </c>
      <c r="AE9" s="17">
        <v>9.3227892087813194E-2</v>
      </c>
      <c r="AF9" s="17"/>
      <c r="AG9" s="17">
        <v>0.116596215346968</v>
      </c>
      <c r="AH9" s="17">
        <v>6.7900664356113499E-2</v>
      </c>
      <c r="AI9" s="17">
        <v>7.9854568832761597E-2</v>
      </c>
      <c r="AJ9" s="17">
        <v>0.42283614938640601</v>
      </c>
      <c r="AK9" s="17">
        <v>4.2270941509728502E-2</v>
      </c>
      <c r="AL9" s="17"/>
      <c r="AM9" s="17">
        <v>6.79730912563936E-2</v>
      </c>
      <c r="AN9" s="17">
        <v>8.1798838471359894E-2</v>
      </c>
      <c r="AO9" s="17">
        <v>7.9015323845971194E-2</v>
      </c>
      <c r="AP9" s="17">
        <v>9.2019253970304193E-2</v>
      </c>
      <c r="AQ9" s="17">
        <v>4.2115066185209202E-2</v>
      </c>
      <c r="AR9" s="17"/>
      <c r="AS9" s="17">
        <v>6.26570877079837E-2</v>
      </c>
      <c r="AT9" s="17">
        <v>0.130394361689991</v>
      </c>
      <c r="AU9" s="17">
        <v>2.03244142679532E-2</v>
      </c>
      <c r="AV9" s="17">
        <v>0.101682842950906</v>
      </c>
      <c r="AW9" s="17"/>
      <c r="AX9" s="17">
        <v>8.6552390509229304E-2</v>
      </c>
      <c r="AY9" s="17"/>
      <c r="AZ9" s="17">
        <v>6.4618596098880293E-2</v>
      </c>
      <c r="BA9" s="17">
        <v>0.11756785720357101</v>
      </c>
      <c r="BB9" s="17">
        <v>6.6875612078707805E-2</v>
      </c>
      <c r="BC9" s="17"/>
      <c r="BD9" s="17">
        <v>7.0160734358582E-2</v>
      </c>
      <c r="BE9" s="17">
        <v>0.112706114813866</v>
      </c>
    </row>
    <row r="10" spans="2:57" x14ac:dyDescent="0.35">
      <c r="B10" s="18" t="s">
        <v>280</v>
      </c>
      <c r="C10" s="17">
        <v>0.44782018651634398</v>
      </c>
      <c r="D10" s="17">
        <v>0.45924897409346599</v>
      </c>
      <c r="E10" s="17">
        <v>0.44320444702712503</v>
      </c>
      <c r="F10" s="17"/>
      <c r="G10" s="17">
        <v>0.432350810144843</v>
      </c>
      <c r="H10" s="17">
        <v>0.418533740661932</v>
      </c>
      <c r="I10" s="17">
        <v>0.42377748260098502</v>
      </c>
      <c r="J10" s="17">
        <v>0.49740312582603802</v>
      </c>
      <c r="K10" s="17">
        <v>0.47855292239731301</v>
      </c>
      <c r="L10" s="17">
        <v>0.50511343191509905</v>
      </c>
      <c r="M10" s="17"/>
      <c r="N10" s="17">
        <v>0.462841651914015</v>
      </c>
      <c r="O10" s="17">
        <v>0.47086213469775001</v>
      </c>
      <c r="P10" s="17">
        <v>0.415681177516456</v>
      </c>
      <c r="Q10" s="17">
        <v>0.36329183726131098</v>
      </c>
      <c r="R10" s="17"/>
      <c r="S10" s="17">
        <v>0.43333333333333302</v>
      </c>
      <c r="T10" s="17">
        <v>0.43809523809523798</v>
      </c>
      <c r="U10" s="17">
        <v>0.38235294117647101</v>
      </c>
      <c r="V10" s="17">
        <v>0.42857142857142899</v>
      </c>
      <c r="W10" s="17">
        <v>0.40677966101694901</v>
      </c>
      <c r="X10" s="17">
        <v>0.443037974683544</v>
      </c>
      <c r="Y10" s="17">
        <v>0.5</v>
      </c>
      <c r="Z10" s="17">
        <v>0.48837209302325602</v>
      </c>
      <c r="AA10" s="17">
        <v>0.52222222222222203</v>
      </c>
      <c r="AB10" s="17"/>
      <c r="AC10" s="17">
        <v>0.494823258966063</v>
      </c>
      <c r="AD10" s="17">
        <v>0.43640957009415399</v>
      </c>
      <c r="AE10" s="17">
        <v>0.42342297329267298</v>
      </c>
      <c r="AF10" s="17"/>
      <c r="AG10" s="17">
        <v>0.47121123859128899</v>
      </c>
      <c r="AH10" s="17">
        <v>0.43379312518276197</v>
      </c>
      <c r="AI10" s="17">
        <v>0.48381836325013999</v>
      </c>
      <c r="AJ10" s="17">
        <v>0.37352596106910102</v>
      </c>
      <c r="AK10" s="17">
        <v>0.46936804547926098</v>
      </c>
      <c r="AL10" s="17"/>
      <c r="AM10" s="17">
        <v>0.43066822365395302</v>
      </c>
      <c r="AN10" s="17">
        <v>0.41556185797362799</v>
      </c>
      <c r="AO10" s="17">
        <v>0.44463383714633498</v>
      </c>
      <c r="AP10" s="17">
        <v>0.47674211824497698</v>
      </c>
      <c r="AQ10" s="17">
        <v>0.47840036006594899</v>
      </c>
      <c r="AR10" s="17"/>
      <c r="AS10" s="17">
        <v>0.43882974139180297</v>
      </c>
      <c r="AT10" s="17">
        <v>0.45305507532578398</v>
      </c>
      <c r="AU10" s="17">
        <v>0.46471832482834302</v>
      </c>
      <c r="AV10" s="17">
        <v>0.42733618902946602</v>
      </c>
      <c r="AW10" s="17"/>
      <c r="AX10" s="17">
        <v>0.44360613577569002</v>
      </c>
      <c r="AY10" s="17"/>
      <c r="AZ10" s="17">
        <v>0.44747002727158502</v>
      </c>
      <c r="BA10" s="17">
        <v>0.39537695075446999</v>
      </c>
      <c r="BB10" s="17">
        <v>0.52423004575813004</v>
      </c>
      <c r="BC10" s="17"/>
      <c r="BD10" s="17">
        <v>0.44081180900355099</v>
      </c>
      <c r="BE10" s="17">
        <v>0.44914889661574098</v>
      </c>
    </row>
    <row r="11" spans="2:57" ht="29" x14ac:dyDescent="0.35">
      <c r="B11" s="18" t="s">
        <v>281</v>
      </c>
      <c r="C11" s="17">
        <v>0.22022277915845401</v>
      </c>
      <c r="D11" s="17">
        <v>0.234512629121712</v>
      </c>
      <c r="E11" s="17">
        <v>0.21038322707291199</v>
      </c>
      <c r="F11" s="17"/>
      <c r="G11" s="17">
        <v>0.21011307913588501</v>
      </c>
      <c r="H11" s="17">
        <v>0.22619272872369101</v>
      </c>
      <c r="I11" s="17">
        <v>0.23703692569745299</v>
      </c>
      <c r="J11" s="17">
        <v>0.150052049229179</v>
      </c>
      <c r="K11" s="17">
        <v>0.22658641169763899</v>
      </c>
      <c r="L11" s="17">
        <v>0.33470873428695902</v>
      </c>
      <c r="M11" s="17"/>
      <c r="N11" s="17">
        <v>0.20629011709108599</v>
      </c>
      <c r="O11" s="17">
        <v>0.22863846840935401</v>
      </c>
      <c r="P11" s="17">
        <v>0.25693756870534301</v>
      </c>
      <c r="Q11" s="17">
        <v>0.20028154503652801</v>
      </c>
      <c r="R11" s="17"/>
      <c r="S11" s="17">
        <v>0.233333333333333</v>
      </c>
      <c r="T11" s="17">
        <v>0.2</v>
      </c>
      <c r="U11" s="17">
        <v>0.23529411764705899</v>
      </c>
      <c r="V11" s="17">
        <v>0.22222222222222199</v>
      </c>
      <c r="W11" s="17">
        <v>0.27118644067796599</v>
      </c>
      <c r="X11" s="17">
        <v>0.278481012658228</v>
      </c>
      <c r="Y11" s="17">
        <v>0.25714285714285701</v>
      </c>
      <c r="Z11" s="17">
        <v>0.209302325581395</v>
      </c>
      <c r="AA11" s="17">
        <v>0.11111111111111099</v>
      </c>
      <c r="AB11" s="17"/>
      <c r="AC11" s="17">
        <v>0.22193732088548901</v>
      </c>
      <c r="AD11" s="17">
        <v>0.21424512738031901</v>
      </c>
      <c r="AE11" s="17">
        <v>0.21224899825448901</v>
      </c>
      <c r="AF11" s="17"/>
      <c r="AG11" s="17">
        <v>0.248173510538653</v>
      </c>
      <c r="AH11" s="17">
        <v>0.20895824231475901</v>
      </c>
      <c r="AI11" s="17">
        <v>0.26575363427998</v>
      </c>
      <c r="AJ11" s="17">
        <v>0.20363788954449299</v>
      </c>
      <c r="AK11" s="17">
        <v>0.15766857604645801</v>
      </c>
      <c r="AL11" s="17"/>
      <c r="AM11" s="17">
        <v>0.22268392360484399</v>
      </c>
      <c r="AN11" s="17">
        <v>0.24557577197609601</v>
      </c>
      <c r="AO11" s="17">
        <v>0.22856770705048901</v>
      </c>
      <c r="AP11" s="17">
        <v>0.18841942965345099</v>
      </c>
      <c r="AQ11" s="17">
        <v>0.125265325063699</v>
      </c>
      <c r="AR11" s="17"/>
      <c r="AS11" s="17">
        <v>0.26100029253011497</v>
      </c>
      <c r="AT11" s="17">
        <v>0.17682784754705999</v>
      </c>
      <c r="AU11" s="17">
        <v>0.243920604675367</v>
      </c>
      <c r="AV11" s="17">
        <v>0.21721336586030501</v>
      </c>
      <c r="AW11" s="17"/>
      <c r="AX11" s="17">
        <v>0.21423735620086601</v>
      </c>
      <c r="AY11" s="17"/>
      <c r="AZ11" s="17">
        <v>0.22253304664089299</v>
      </c>
      <c r="BA11" s="17">
        <v>0.232246586481583</v>
      </c>
      <c r="BB11" s="17">
        <v>0.19413916146455401</v>
      </c>
      <c r="BC11" s="17"/>
      <c r="BD11" s="17">
        <v>0.238632227672019</v>
      </c>
      <c r="BE11" s="17">
        <v>0.192733894379161</v>
      </c>
    </row>
    <row r="12" spans="2:57" x14ac:dyDescent="0.35">
      <c r="B12" s="18" t="s">
        <v>282</v>
      </c>
      <c r="C12" s="17">
        <v>0.156051886086539</v>
      </c>
      <c r="D12" s="17">
        <v>0.11450744602269899</v>
      </c>
      <c r="E12" s="17">
        <v>0.17898734338535</v>
      </c>
      <c r="F12" s="17"/>
      <c r="G12" s="17">
        <v>0.16385297998436499</v>
      </c>
      <c r="H12" s="17">
        <v>0.172168613963504</v>
      </c>
      <c r="I12" s="17">
        <v>0.16918593485113401</v>
      </c>
      <c r="J12" s="17">
        <v>0.170772487158142</v>
      </c>
      <c r="K12" s="17">
        <v>9.4974947686860003E-2</v>
      </c>
      <c r="L12" s="17">
        <v>0.107845150236819</v>
      </c>
      <c r="M12" s="17"/>
      <c r="N12" s="17">
        <v>0.18308590854529</v>
      </c>
      <c r="O12" s="17">
        <v>0.112177612781235</v>
      </c>
      <c r="P12" s="17">
        <v>0.12454585688072201</v>
      </c>
      <c r="Q12" s="17">
        <v>0.18445985559761399</v>
      </c>
      <c r="R12" s="17"/>
      <c r="S12" s="17">
        <v>0.15833333333333299</v>
      </c>
      <c r="T12" s="17">
        <v>0.161904761904762</v>
      </c>
      <c r="U12" s="17">
        <v>0.17647058823529399</v>
      </c>
      <c r="V12" s="17">
        <v>0.238095238095238</v>
      </c>
      <c r="W12" s="17">
        <v>0.186440677966102</v>
      </c>
      <c r="X12" s="17">
        <v>7.5949367088607597E-2</v>
      </c>
      <c r="Y12" s="17">
        <v>7.1428571428571397E-2</v>
      </c>
      <c r="Z12" s="17">
        <v>0.162790697674419</v>
      </c>
      <c r="AA12" s="17">
        <v>0.16666666666666699</v>
      </c>
      <c r="AB12" s="17"/>
      <c r="AC12" s="17">
        <v>0.112882568252099</v>
      </c>
      <c r="AD12" s="17">
        <v>0.18401483138567301</v>
      </c>
      <c r="AE12" s="17">
        <v>0.12512368677007299</v>
      </c>
      <c r="AF12" s="17"/>
      <c r="AG12" s="17">
        <v>0.111043465381408</v>
      </c>
      <c r="AH12" s="17">
        <v>0.16529915833661599</v>
      </c>
      <c r="AI12" s="17">
        <v>0.152255609729013</v>
      </c>
      <c r="AJ12" s="17">
        <v>0</v>
      </c>
      <c r="AK12" s="17">
        <v>0.22629336668775399</v>
      </c>
      <c r="AL12" s="17"/>
      <c r="AM12" s="17">
        <v>0.14259303904975401</v>
      </c>
      <c r="AN12" s="17">
        <v>0.14552058202193</v>
      </c>
      <c r="AO12" s="17">
        <v>0.149607797648799</v>
      </c>
      <c r="AP12" s="17">
        <v>0.185458226081408</v>
      </c>
      <c r="AQ12" s="17">
        <v>0.265453647648624</v>
      </c>
      <c r="AR12" s="17"/>
      <c r="AS12" s="17">
        <v>0.12210713974651199</v>
      </c>
      <c r="AT12" s="17">
        <v>0.185932292117201</v>
      </c>
      <c r="AU12" s="17">
        <v>0.12399865072399199</v>
      </c>
      <c r="AV12" s="17">
        <v>0.190501144562919</v>
      </c>
      <c r="AW12" s="17"/>
      <c r="AX12" s="17">
        <v>0.165289604695462</v>
      </c>
      <c r="AY12" s="17"/>
      <c r="AZ12" s="17">
        <v>0.15812357468416099</v>
      </c>
      <c r="BA12" s="17">
        <v>0.15612008237177799</v>
      </c>
      <c r="BB12" s="17">
        <v>0.14557926324964099</v>
      </c>
      <c r="BC12" s="17"/>
      <c r="BD12" s="17">
        <v>0.1558867035183</v>
      </c>
      <c r="BE12" s="17">
        <v>0.163285595854398</v>
      </c>
    </row>
    <row r="13" spans="2:57" x14ac:dyDescent="0.35">
      <c r="B13" s="18" t="s">
        <v>642</v>
      </c>
      <c r="C13" s="17">
        <v>5.4357948343022898E-2</v>
      </c>
      <c r="D13" s="17">
        <v>5.3720180057984401E-2</v>
      </c>
      <c r="E13" s="17">
        <v>5.4988608899761801E-2</v>
      </c>
      <c r="F13" s="17"/>
      <c r="G13" s="17">
        <v>4.1020217389593203E-2</v>
      </c>
      <c r="H13" s="17">
        <v>6.2358724278794103E-2</v>
      </c>
      <c r="I13" s="17">
        <v>5.5347787916289297E-2</v>
      </c>
      <c r="J13" s="17">
        <v>5.7276112828922303E-2</v>
      </c>
      <c r="K13" s="17">
        <v>6.3505722757122698E-2</v>
      </c>
      <c r="L13" s="17">
        <v>0</v>
      </c>
      <c r="M13" s="17"/>
      <c r="N13" s="17">
        <v>4.8232031215296699E-2</v>
      </c>
      <c r="O13" s="17">
        <v>3.9266047163329203E-2</v>
      </c>
      <c r="P13" s="17">
        <v>8.1147195062934593E-2</v>
      </c>
      <c r="Q13" s="17">
        <v>8.9032418651655801E-2</v>
      </c>
      <c r="R13" s="17"/>
      <c r="S13" s="17">
        <v>4.1666666666666699E-2</v>
      </c>
      <c r="T13" s="17">
        <v>7.6190476190476197E-2</v>
      </c>
      <c r="U13" s="17">
        <v>8.8235294117647106E-2</v>
      </c>
      <c r="V13" s="17">
        <v>1.58730158730159E-2</v>
      </c>
      <c r="W13" s="17">
        <v>6.7796610169491497E-2</v>
      </c>
      <c r="X13" s="17">
        <v>3.7974683544303799E-2</v>
      </c>
      <c r="Y13" s="17">
        <v>4.2857142857142899E-2</v>
      </c>
      <c r="Z13" s="17">
        <v>6.9767441860465101E-2</v>
      </c>
      <c r="AA13" s="17">
        <v>5.5555555555555601E-2</v>
      </c>
      <c r="AB13" s="17"/>
      <c r="AC13" s="17">
        <v>5.1586127906113298E-2</v>
      </c>
      <c r="AD13" s="17">
        <v>5.3306751467622301E-2</v>
      </c>
      <c r="AE13" s="17">
        <v>7.00988416987781E-2</v>
      </c>
      <c r="AF13" s="17"/>
      <c r="AG13" s="17">
        <v>3.5301908840312202E-2</v>
      </c>
      <c r="AH13" s="17">
        <v>7.9426120801969799E-2</v>
      </c>
      <c r="AI13" s="17">
        <v>0</v>
      </c>
      <c r="AJ13" s="17">
        <v>0</v>
      </c>
      <c r="AK13" s="17">
        <v>5.9147834464514201E-2</v>
      </c>
      <c r="AL13" s="17"/>
      <c r="AM13" s="17">
        <v>8.6661781546451794E-2</v>
      </c>
      <c r="AN13" s="17">
        <v>8.3555841188810692E-3</v>
      </c>
      <c r="AO13" s="17">
        <v>6.8363101284425506E-2</v>
      </c>
      <c r="AP13" s="17">
        <v>4.0987496837651703E-2</v>
      </c>
      <c r="AQ13" s="17">
        <v>8.8765601036517899E-2</v>
      </c>
      <c r="AR13" s="17"/>
      <c r="AS13" s="17">
        <v>5.00235872282183E-2</v>
      </c>
      <c r="AT13" s="17">
        <v>4.2050086386607399E-2</v>
      </c>
      <c r="AU13" s="17">
        <v>8.0775147324052193E-2</v>
      </c>
      <c r="AV13" s="17">
        <v>5.3225238115729302E-2</v>
      </c>
      <c r="AW13" s="17"/>
      <c r="AX13" s="17">
        <v>5.3903599892480801E-2</v>
      </c>
      <c r="AY13" s="17"/>
      <c r="AZ13" s="17">
        <v>4.17550820402652E-2</v>
      </c>
      <c r="BA13" s="17">
        <v>7.1405507127493204E-2</v>
      </c>
      <c r="BB13" s="17">
        <v>4.47021575854211E-2</v>
      </c>
      <c r="BC13" s="17"/>
      <c r="BD13" s="17">
        <v>5.4593239207819097E-2</v>
      </c>
      <c r="BE13" s="17">
        <v>5.8837087896377503E-2</v>
      </c>
    </row>
    <row r="14" spans="2:57" x14ac:dyDescent="0.35">
      <c r="B14" s="18" t="s">
        <v>81</v>
      </c>
      <c r="C14" s="19">
        <v>3.7723002115459099E-2</v>
      </c>
      <c r="D14" s="19">
        <v>1.9466921295439098E-2</v>
      </c>
      <c r="E14" s="19">
        <v>4.8636885561452001E-2</v>
      </c>
      <c r="F14" s="19"/>
      <c r="G14" s="19">
        <v>5.4847431408700201E-2</v>
      </c>
      <c r="H14" s="19">
        <v>3.7261684400515097E-2</v>
      </c>
      <c r="I14" s="19">
        <v>1.6896942153671601E-2</v>
      </c>
      <c r="J14" s="19">
        <v>4.2393901240900297E-2</v>
      </c>
      <c r="K14" s="19">
        <v>7.3620923830175003E-2</v>
      </c>
      <c r="L14" s="19">
        <v>0</v>
      </c>
      <c r="M14" s="19"/>
      <c r="N14" s="19">
        <v>2.29250623049479E-2</v>
      </c>
      <c r="O14" s="19">
        <v>5.8089348428592397E-2</v>
      </c>
      <c r="P14" s="19">
        <v>3.1012692061227899E-2</v>
      </c>
      <c r="Q14" s="19">
        <v>6.40788584531575E-2</v>
      </c>
      <c r="R14" s="19"/>
      <c r="S14" s="19">
        <v>3.3333333333333298E-2</v>
      </c>
      <c r="T14" s="19">
        <v>5.7142857142857099E-2</v>
      </c>
      <c r="U14" s="19">
        <v>5.8823529411764698E-2</v>
      </c>
      <c r="V14" s="19">
        <v>3.17460317460318E-2</v>
      </c>
      <c r="W14" s="19">
        <v>0</v>
      </c>
      <c r="X14" s="19">
        <v>3.7974683544303799E-2</v>
      </c>
      <c r="Y14" s="19">
        <v>4.2857142857142899E-2</v>
      </c>
      <c r="Z14" s="19">
        <v>2.32558139534884E-2</v>
      </c>
      <c r="AA14" s="19">
        <v>3.3333333333333298E-2</v>
      </c>
      <c r="AB14" s="19"/>
      <c r="AC14" s="19">
        <v>3.7832324518920303E-2</v>
      </c>
      <c r="AD14" s="19">
        <v>2.5032385288786499E-2</v>
      </c>
      <c r="AE14" s="19">
        <v>7.5877607896173899E-2</v>
      </c>
      <c r="AF14" s="19"/>
      <c r="AG14" s="19">
        <v>1.76736613013696E-2</v>
      </c>
      <c r="AH14" s="19">
        <v>4.4622689007779097E-2</v>
      </c>
      <c r="AI14" s="19">
        <v>1.8317823908105501E-2</v>
      </c>
      <c r="AJ14" s="19">
        <v>0</v>
      </c>
      <c r="AK14" s="19">
        <v>4.5251235812284803E-2</v>
      </c>
      <c r="AL14" s="19"/>
      <c r="AM14" s="19">
        <v>4.94199408886037E-2</v>
      </c>
      <c r="AN14" s="19">
        <v>0.103187365438104</v>
      </c>
      <c r="AO14" s="19">
        <v>2.98122330239801E-2</v>
      </c>
      <c r="AP14" s="19">
        <v>1.63734752122087E-2</v>
      </c>
      <c r="AQ14" s="19">
        <v>0</v>
      </c>
      <c r="AR14" s="19"/>
      <c r="AS14" s="19">
        <v>6.5382151395368099E-2</v>
      </c>
      <c r="AT14" s="19">
        <v>1.17403369333565E-2</v>
      </c>
      <c r="AU14" s="19">
        <v>6.6262858180292206E-2</v>
      </c>
      <c r="AV14" s="19">
        <v>1.00412194806746E-2</v>
      </c>
      <c r="AW14" s="19"/>
      <c r="AX14" s="19">
        <v>3.6410912926271098E-2</v>
      </c>
      <c r="AY14" s="19"/>
      <c r="AZ14" s="19">
        <v>6.5499673264215894E-2</v>
      </c>
      <c r="BA14" s="19">
        <v>2.7283016061104198E-2</v>
      </c>
      <c r="BB14" s="19">
        <v>2.44737598635449E-2</v>
      </c>
      <c r="BC14" s="19"/>
      <c r="BD14" s="19">
        <v>3.9915286239728398E-2</v>
      </c>
      <c r="BE14" s="19">
        <v>2.3288410440456899E-2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E19"/>
  <sheetViews>
    <sheetView showGridLines="0" topLeftCell="A7"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641</v>
      </c>
      <c r="C9" s="17">
        <v>0.12688390390840901</v>
      </c>
      <c r="D9" s="17">
        <v>0.185575841048046</v>
      </c>
      <c r="E9" s="17">
        <v>9.2963406794336803E-2</v>
      </c>
      <c r="F9" s="17"/>
      <c r="G9" s="17">
        <v>0.12133714532560599</v>
      </c>
      <c r="H9" s="17">
        <v>0.156350056051278</v>
      </c>
      <c r="I9" s="17">
        <v>0.124359221616878</v>
      </c>
      <c r="J9" s="17">
        <v>0.120296055374395</v>
      </c>
      <c r="K9" s="17">
        <v>0.114198947028057</v>
      </c>
      <c r="L9" s="17">
        <v>5.2332683561123E-2</v>
      </c>
      <c r="M9" s="17"/>
      <c r="N9" s="17">
        <v>0.119096813736788</v>
      </c>
      <c r="O9" s="17">
        <v>0.140018125428575</v>
      </c>
      <c r="P9" s="17">
        <v>0.15818247426146301</v>
      </c>
      <c r="Q9" s="17">
        <v>6.8497993080894895E-2</v>
      </c>
      <c r="R9" s="17"/>
      <c r="S9" s="17">
        <v>0.19166666666666701</v>
      </c>
      <c r="T9" s="17">
        <v>6.6666666666666693E-2</v>
      </c>
      <c r="U9" s="17">
        <v>5.8823529411764698E-2</v>
      </c>
      <c r="V9" s="17">
        <v>7.9365079365079402E-2</v>
      </c>
      <c r="W9" s="17">
        <v>0.13559322033898299</v>
      </c>
      <c r="X9" s="17">
        <v>0.164556962025316</v>
      </c>
      <c r="Y9" s="17">
        <v>0.214285714285714</v>
      </c>
      <c r="Z9" s="17">
        <v>0.13953488372093001</v>
      </c>
      <c r="AA9" s="17">
        <v>0.11111111111111099</v>
      </c>
      <c r="AB9" s="17"/>
      <c r="AC9" s="17">
        <v>0.103474412150749</v>
      </c>
      <c r="AD9" s="17">
        <v>0.14099475676430601</v>
      </c>
      <c r="AE9" s="17">
        <v>0.11628738768192599</v>
      </c>
      <c r="AF9" s="17"/>
      <c r="AG9" s="17">
        <v>0.13496287014575301</v>
      </c>
      <c r="AH9" s="17">
        <v>0.12777844404862199</v>
      </c>
      <c r="AI9" s="17">
        <v>8.1162984826197701E-2</v>
      </c>
      <c r="AJ9" s="17">
        <v>0.60753097943838796</v>
      </c>
      <c r="AK9" s="17">
        <v>0.102780502977853</v>
      </c>
      <c r="AL9" s="17"/>
      <c r="AM9" s="17">
        <v>0.10085644258358201</v>
      </c>
      <c r="AN9" s="17">
        <v>0.112407825807887</v>
      </c>
      <c r="AO9" s="17">
        <v>0.107751780011428</v>
      </c>
      <c r="AP9" s="17">
        <v>0.15841572012855301</v>
      </c>
      <c r="AQ9" s="17">
        <v>0.206183845392204</v>
      </c>
      <c r="AR9" s="17"/>
      <c r="AS9" s="17">
        <v>0.10076111450956</v>
      </c>
      <c r="AT9" s="17">
        <v>0.19256749099130799</v>
      </c>
      <c r="AU9" s="17">
        <v>3.9229236984006197E-2</v>
      </c>
      <c r="AV9" s="17">
        <v>0.14291793291038701</v>
      </c>
      <c r="AW9" s="17"/>
      <c r="AX9" s="17">
        <v>0.13500293534607599</v>
      </c>
      <c r="AY9" s="17"/>
      <c r="AZ9" s="17">
        <v>0.11680588115422599</v>
      </c>
      <c r="BA9" s="17">
        <v>0.15892896662955699</v>
      </c>
      <c r="BB9" s="17">
        <v>0.105428455391383</v>
      </c>
      <c r="BC9" s="17"/>
      <c r="BD9" s="17">
        <v>0.11503248266567501</v>
      </c>
      <c r="BE9" s="17">
        <v>0.15939901525174099</v>
      </c>
    </row>
    <row r="10" spans="2:57" x14ac:dyDescent="0.35">
      <c r="B10" s="18" t="s">
        <v>280</v>
      </c>
      <c r="C10" s="17">
        <v>0.394989640805886</v>
      </c>
      <c r="D10" s="17">
        <v>0.40612409742705902</v>
      </c>
      <c r="E10" s="17">
        <v>0.38806777213320898</v>
      </c>
      <c r="F10" s="17"/>
      <c r="G10" s="17">
        <v>0.42269948162888499</v>
      </c>
      <c r="H10" s="17">
        <v>0.36246963843244301</v>
      </c>
      <c r="I10" s="17">
        <v>0.38000233493542801</v>
      </c>
      <c r="J10" s="17">
        <v>0.44434878674898798</v>
      </c>
      <c r="K10" s="17">
        <v>0.37561276074640199</v>
      </c>
      <c r="L10" s="17">
        <v>0.47615139313649202</v>
      </c>
      <c r="M10" s="17"/>
      <c r="N10" s="17">
        <v>0.42218782230878998</v>
      </c>
      <c r="O10" s="17">
        <v>0.392510549946953</v>
      </c>
      <c r="P10" s="17">
        <v>0.37001885232276899</v>
      </c>
      <c r="Q10" s="17">
        <v>0.32319393008269798</v>
      </c>
      <c r="R10" s="17"/>
      <c r="S10" s="17">
        <v>0.375</v>
      </c>
      <c r="T10" s="17">
        <v>0.34285714285714303</v>
      </c>
      <c r="U10" s="17">
        <v>0.47058823529411797</v>
      </c>
      <c r="V10" s="17">
        <v>0.28571428571428598</v>
      </c>
      <c r="W10" s="17">
        <v>0.37288135593220301</v>
      </c>
      <c r="X10" s="17">
        <v>0.481012658227848</v>
      </c>
      <c r="Y10" s="17">
        <v>0.38571428571428601</v>
      </c>
      <c r="Z10" s="17">
        <v>0.372093023255814</v>
      </c>
      <c r="AA10" s="17">
        <v>0.47777777777777802</v>
      </c>
      <c r="AB10" s="17"/>
      <c r="AC10" s="17">
        <v>0.408787725557475</v>
      </c>
      <c r="AD10" s="17">
        <v>0.397798001015846</v>
      </c>
      <c r="AE10" s="17">
        <v>0.39455343208493199</v>
      </c>
      <c r="AF10" s="17"/>
      <c r="AG10" s="17">
        <v>0.46252824596279102</v>
      </c>
      <c r="AH10" s="17">
        <v>0.34714579212285201</v>
      </c>
      <c r="AI10" s="17">
        <v>0.501841889111037</v>
      </c>
      <c r="AJ10" s="17">
        <v>0.18883113101711901</v>
      </c>
      <c r="AK10" s="17">
        <v>0.35878882957069202</v>
      </c>
      <c r="AL10" s="17"/>
      <c r="AM10" s="17">
        <v>0.33746209960341</v>
      </c>
      <c r="AN10" s="17">
        <v>0.42441526149495901</v>
      </c>
      <c r="AO10" s="17">
        <v>0.42783513434853798</v>
      </c>
      <c r="AP10" s="17">
        <v>0.39380693473345002</v>
      </c>
      <c r="AQ10" s="17">
        <v>0.25443459783999001</v>
      </c>
      <c r="AR10" s="17"/>
      <c r="AS10" s="17">
        <v>0.43323984380323899</v>
      </c>
      <c r="AT10" s="17">
        <v>0.385554016700972</v>
      </c>
      <c r="AU10" s="17">
        <v>0.426652745135713</v>
      </c>
      <c r="AV10" s="17">
        <v>0.306023275544972</v>
      </c>
      <c r="AW10" s="17"/>
      <c r="AX10" s="17">
        <v>0.39910232563756198</v>
      </c>
      <c r="AY10" s="17"/>
      <c r="AZ10" s="17">
        <v>0.38400621054780498</v>
      </c>
      <c r="BA10" s="17">
        <v>0.36930048367905499</v>
      </c>
      <c r="BB10" s="17">
        <v>0.44090678161509</v>
      </c>
      <c r="BC10" s="17"/>
      <c r="BD10" s="17">
        <v>0.376638923845736</v>
      </c>
      <c r="BE10" s="17">
        <v>0.39593511660234698</v>
      </c>
    </row>
    <row r="11" spans="2:57" ht="29" x14ac:dyDescent="0.35">
      <c r="B11" s="18" t="s">
        <v>281</v>
      </c>
      <c r="C11" s="17">
        <v>0.22823333476243701</v>
      </c>
      <c r="D11" s="17">
        <v>0.20691175585640101</v>
      </c>
      <c r="E11" s="17">
        <v>0.241845815185874</v>
      </c>
      <c r="F11" s="17"/>
      <c r="G11" s="17">
        <v>0.176396088085505</v>
      </c>
      <c r="H11" s="17">
        <v>0.243848516376865</v>
      </c>
      <c r="I11" s="17">
        <v>0.23477444489188601</v>
      </c>
      <c r="J11" s="17">
        <v>0.215882038293361</v>
      </c>
      <c r="K11" s="17">
        <v>0.23693764338516499</v>
      </c>
      <c r="L11" s="17">
        <v>0.230073809310925</v>
      </c>
      <c r="M11" s="17"/>
      <c r="N11" s="17">
        <v>0.209888718013687</v>
      </c>
      <c r="O11" s="17">
        <v>0.192351123817215</v>
      </c>
      <c r="P11" s="17">
        <v>0.28333783060512302</v>
      </c>
      <c r="Q11" s="17">
        <v>0.32037517976115498</v>
      </c>
      <c r="R11" s="17"/>
      <c r="S11" s="17">
        <v>0.18333333333333299</v>
      </c>
      <c r="T11" s="17">
        <v>0.238095238095238</v>
      </c>
      <c r="U11" s="17">
        <v>0.17647058823529399</v>
      </c>
      <c r="V11" s="17">
        <v>0.41269841269841301</v>
      </c>
      <c r="W11" s="17">
        <v>0.152542372881356</v>
      </c>
      <c r="X11" s="17">
        <v>0.227848101265823</v>
      </c>
      <c r="Y11" s="17">
        <v>0.25714285714285701</v>
      </c>
      <c r="Z11" s="17">
        <v>0.30232558139534899</v>
      </c>
      <c r="AA11" s="17">
        <v>0.155555555555556</v>
      </c>
      <c r="AB11" s="17"/>
      <c r="AC11" s="17">
        <v>0.26693124314359801</v>
      </c>
      <c r="AD11" s="17">
        <v>0.215251793782571</v>
      </c>
      <c r="AE11" s="17">
        <v>0.20568228935135299</v>
      </c>
      <c r="AF11" s="17"/>
      <c r="AG11" s="17">
        <v>0.264620651491831</v>
      </c>
      <c r="AH11" s="17">
        <v>0.20929912436187001</v>
      </c>
      <c r="AI11" s="17">
        <v>0.23793806014227301</v>
      </c>
      <c r="AJ11" s="17">
        <v>0.20363788954449299</v>
      </c>
      <c r="AK11" s="17">
        <v>0.202919811858742</v>
      </c>
      <c r="AL11" s="17"/>
      <c r="AM11" s="17">
        <v>0.352779239552659</v>
      </c>
      <c r="AN11" s="17">
        <v>0.209876664763399</v>
      </c>
      <c r="AO11" s="17">
        <v>0.24557968854112999</v>
      </c>
      <c r="AP11" s="17">
        <v>0.165679302567868</v>
      </c>
      <c r="AQ11" s="17">
        <v>0.143021617780697</v>
      </c>
      <c r="AR11" s="17"/>
      <c r="AS11" s="17">
        <v>0.20046419070457999</v>
      </c>
      <c r="AT11" s="17">
        <v>0.222526537930756</v>
      </c>
      <c r="AU11" s="17">
        <v>0.22807761326641901</v>
      </c>
      <c r="AV11" s="17">
        <v>0.28982723522967901</v>
      </c>
      <c r="AW11" s="17"/>
      <c r="AX11" s="17">
        <v>0.226164319292187</v>
      </c>
      <c r="AY11" s="17"/>
      <c r="AZ11" s="17">
        <v>0.23861120199522901</v>
      </c>
      <c r="BA11" s="17">
        <v>0.23423586481408101</v>
      </c>
      <c r="BB11" s="17">
        <v>0.21113044103432199</v>
      </c>
      <c r="BC11" s="17"/>
      <c r="BD11" s="17">
        <v>0.23175975357908901</v>
      </c>
      <c r="BE11" s="17">
        <v>0.23697181978461501</v>
      </c>
    </row>
    <row r="12" spans="2:57" x14ac:dyDescent="0.35">
      <c r="B12" s="18" t="s">
        <v>282</v>
      </c>
      <c r="C12" s="17">
        <v>0.143081611855361</v>
      </c>
      <c r="D12" s="17">
        <v>0.111765114814183</v>
      </c>
      <c r="E12" s="17">
        <v>0.15970072525579401</v>
      </c>
      <c r="F12" s="17"/>
      <c r="G12" s="17">
        <v>0.17037747420355001</v>
      </c>
      <c r="H12" s="17">
        <v>0.16660830241989999</v>
      </c>
      <c r="I12" s="17">
        <v>0.15242533636583</v>
      </c>
      <c r="J12" s="17">
        <v>0.100724271335781</v>
      </c>
      <c r="K12" s="17">
        <v>0.116428459397142</v>
      </c>
      <c r="L12" s="17">
        <v>0.13093492760898201</v>
      </c>
      <c r="M12" s="17"/>
      <c r="N12" s="17">
        <v>0.15407231807899299</v>
      </c>
      <c r="O12" s="17">
        <v>0.15523226120674599</v>
      </c>
      <c r="P12" s="17">
        <v>8.2253990210319095E-2</v>
      </c>
      <c r="Q12" s="17">
        <v>0.15476925821602799</v>
      </c>
      <c r="R12" s="17"/>
      <c r="S12" s="17">
        <v>0.133333333333333</v>
      </c>
      <c r="T12" s="17">
        <v>0.21904761904761899</v>
      </c>
      <c r="U12" s="17">
        <v>0.14705882352941199</v>
      </c>
      <c r="V12" s="17">
        <v>0.14285714285714299</v>
      </c>
      <c r="W12" s="17">
        <v>0.25423728813559299</v>
      </c>
      <c r="X12" s="17">
        <v>5.0632911392405097E-2</v>
      </c>
      <c r="Y12" s="17">
        <v>7.1428571428571397E-2</v>
      </c>
      <c r="Z12" s="17">
        <v>0.116279069767442</v>
      </c>
      <c r="AA12" s="17">
        <v>0.122222222222222</v>
      </c>
      <c r="AB12" s="17"/>
      <c r="AC12" s="17">
        <v>0.113649838922552</v>
      </c>
      <c r="AD12" s="17">
        <v>0.161927168524065</v>
      </c>
      <c r="AE12" s="17">
        <v>0.119409280875659</v>
      </c>
      <c r="AF12" s="17"/>
      <c r="AG12" s="17">
        <v>7.5296157859059201E-2</v>
      </c>
      <c r="AH12" s="17">
        <v>0.17011046544557701</v>
      </c>
      <c r="AI12" s="17">
        <v>0.136248378545506</v>
      </c>
      <c r="AJ12" s="17">
        <v>0</v>
      </c>
      <c r="AK12" s="17">
        <v>0.17153700236535999</v>
      </c>
      <c r="AL12" s="17"/>
      <c r="AM12" s="17">
        <v>0.13764093568017399</v>
      </c>
      <c r="AN12" s="17">
        <v>0.111428588874333</v>
      </c>
      <c r="AO12" s="17">
        <v>0.12982134390025499</v>
      </c>
      <c r="AP12" s="17">
        <v>0.18981625020111101</v>
      </c>
      <c r="AQ12" s="17">
        <v>0.21573309957054501</v>
      </c>
      <c r="AR12" s="17"/>
      <c r="AS12" s="17">
        <v>0.14637539327533</v>
      </c>
      <c r="AT12" s="17">
        <v>0.14506292886706901</v>
      </c>
      <c r="AU12" s="17">
        <v>0.13101194606462099</v>
      </c>
      <c r="AV12" s="17">
        <v>0.149806419667083</v>
      </c>
      <c r="AW12" s="17"/>
      <c r="AX12" s="17">
        <v>0.135085560676768</v>
      </c>
      <c r="AY12" s="17"/>
      <c r="AZ12" s="17">
        <v>0.15286812657000801</v>
      </c>
      <c r="BA12" s="17">
        <v>0.14640775493579899</v>
      </c>
      <c r="BB12" s="17">
        <v>0.11916407802691401</v>
      </c>
      <c r="BC12" s="17"/>
      <c r="BD12" s="17">
        <v>0.144419229287613</v>
      </c>
      <c r="BE12" s="17">
        <v>0.134906566016889</v>
      </c>
    </row>
    <row r="13" spans="2:57" x14ac:dyDescent="0.35">
      <c r="B13" s="18" t="s">
        <v>642</v>
      </c>
      <c r="C13" s="17">
        <v>5.02222951322518E-2</v>
      </c>
      <c r="D13" s="17">
        <v>4.22858788149542E-2</v>
      </c>
      <c r="E13" s="17">
        <v>5.51258903541854E-2</v>
      </c>
      <c r="F13" s="17"/>
      <c r="G13" s="17">
        <v>4.1020217389593203E-2</v>
      </c>
      <c r="H13" s="17">
        <v>4.5021259863359898E-2</v>
      </c>
      <c r="I13" s="17">
        <v>6.8500848535122297E-2</v>
      </c>
      <c r="J13" s="17">
        <v>4.16448528905514E-2</v>
      </c>
      <c r="K13" s="17">
        <v>4.1188212926839197E-2</v>
      </c>
      <c r="L13" s="17">
        <v>5.6509356672858703E-2</v>
      </c>
      <c r="M13" s="17"/>
      <c r="N13" s="17">
        <v>4.9111352737990499E-2</v>
      </c>
      <c r="O13" s="17">
        <v>3.9215437292135898E-2</v>
      </c>
      <c r="P13" s="17">
        <v>8.1876637442135497E-2</v>
      </c>
      <c r="Q13" s="17">
        <v>4.0594257747576197E-2</v>
      </c>
      <c r="R13" s="17"/>
      <c r="S13" s="17">
        <v>5.83333333333333E-2</v>
      </c>
      <c r="T13" s="17">
        <v>8.5714285714285701E-2</v>
      </c>
      <c r="U13" s="17">
        <v>5.8823529411764698E-2</v>
      </c>
      <c r="V13" s="17">
        <v>1.58730158730159E-2</v>
      </c>
      <c r="W13" s="17">
        <v>8.4745762711864403E-2</v>
      </c>
      <c r="X13" s="17">
        <v>2.53164556962025E-2</v>
      </c>
      <c r="Y13" s="17">
        <v>2.8571428571428598E-2</v>
      </c>
      <c r="Z13" s="17">
        <v>4.6511627906976702E-2</v>
      </c>
      <c r="AA13" s="17">
        <v>3.3333333333333298E-2</v>
      </c>
      <c r="AB13" s="17"/>
      <c r="AC13" s="17">
        <v>4.1154251950614902E-2</v>
      </c>
      <c r="AD13" s="17">
        <v>4.2598425870990102E-2</v>
      </c>
      <c r="AE13" s="17">
        <v>8.7609836937578706E-2</v>
      </c>
      <c r="AF13" s="17"/>
      <c r="AG13" s="17">
        <v>3.9876212311962103E-2</v>
      </c>
      <c r="AH13" s="17">
        <v>6.9194687828902701E-2</v>
      </c>
      <c r="AI13" s="17">
        <v>0</v>
      </c>
      <c r="AJ13" s="17">
        <v>0</v>
      </c>
      <c r="AK13" s="17">
        <v>0.100837630421202</v>
      </c>
      <c r="AL13" s="17"/>
      <c r="AM13" s="17">
        <v>3.5019992595200201E-2</v>
      </c>
      <c r="AN13" s="17">
        <v>2.4914914579183899E-2</v>
      </c>
      <c r="AO13" s="17">
        <v>4.8356277391655697E-2</v>
      </c>
      <c r="AP13" s="17">
        <v>5.99542071226409E-2</v>
      </c>
      <c r="AQ13" s="17">
        <v>0.128072996142713</v>
      </c>
      <c r="AR13" s="17"/>
      <c r="AS13" s="17">
        <v>3.8013997047568401E-2</v>
      </c>
      <c r="AT13" s="17">
        <v>4.2630050243475402E-2</v>
      </c>
      <c r="AU13" s="17">
        <v>4.8088663820615399E-2</v>
      </c>
      <c r="AV13" s="17">
        <v>9.2055500303984295E-2</v>
      </c>
      <c r="AW13" s="17"/>
      <c r="AX13" s="17">
        <v>4.6397991976475601E-2</v>
      </c>
      <c r="AY13" s="17"/>
      <c r="AZ13" s="17">
        <v>3.9968377398587801E-2</v>
      </c>
      <c r="BA13" s="17">
        <v>5.0114977945238302E-2</v>
      </c>
      <c r="BB13" s="17">
        <v>5.9433832001920102E-2</v>
      </c>
      <c r="BC13" s="17"/>
      <c r="BD13" s="17">
        <v>6.0520174900496597E-2</v>
      </c>
      <c r="BE13" s="17">
        <v>4.7058449272956701E-2</v>
      </c>
    </row>
    <row r="14" spans="2:57" x14ac:dyDescent="0.35">
      <c r="B14" s="18" t="s">
        <v>81</v>
      </c>
      <c r="C14" s="19">
        <v>5.6589213535654201E-2</v>
      </c>
      <c r="D14" s="19">
        <v>4.73373120393564E-2</v>
      </c>
      <c r="E14" s="19">
        <v>6.2296390276599799E-2</v>
      </c>
      <c r="F14" s="19"/>
      <c r="G14" s="19">
        <v>6.8169593366861E-2</v>
      </c>
      <c r="H14" s="19">
        <v>2.5702226856154201E-2</v>
      </c>
      <c r="I14" s="19">
        <v>3.9937813654855797E-2</v>
      </c>
      <c r="J14" s="19">
        <v>7.7103995356923E-2</v>
      </c>
      <c r="K14" s="19">
        <v>0.115633976516394</v>
      </c>
      <c r="L14" s="19">
        <v>5.3997829709620498E-2</v>
      </c>
      <c r="M14" s="19"/>
      <c r="N14" s="19">
        <v>4.5642975123751497E-2</v>
      </c>
      <c r="O14" s="19">
        <v>8.0672502308375596E-2</v>
      </c>
      <c r="P14" s="19">
        <v>2.4330215158190598E-2</v>
      </c>
      <c r="Q14" s="19">
        <v>9.2569381111648794E-2</v>
      </c>
      <c r="R14" s="19"/>
      <c r="S14" s="19">
        <v>5.83333333333333E-2</v>
      </c>
      <c r="T14" s="19">
        <v>4.7619047619047603E-2</v>
      </c>
      <c r="U14" s="19">
        <v>8.8235294117647106E-2</v>
      </c>
      <c r="V14" s="19">
        <v>6.3492063492063502E-2</v>
      </c>
      <c r="W14" s="19">
        <v>0</v>
      </c>
      <c r="X14" s="19">
        <v>5.0632911392405097E-2</v>
      </c>
      <c r="Y14" s="19">
        <v>4.2857142857142899E-2</v>
      </c>
      <c r="Z14" s="19">
        <v>2.32558139534884E-2</v>
      </c>
      <c r="AA14" s="19">
        <v>0.1</v>
      </c>
      <c r="AB14" s="19"/>
      <c r="AC14" s="19">
        <v>6.6002528275011699E-2</v>
      </c>
      <c r="AD14" s="19">
        <v>4.1429854042221798E-2</v>
      </c>
      <c r="AE14" s="19">
        <v>7.6457773068551102E-2</v>
      </c>
      <c r="AF14" s="19"/>
      <c r="AG14" s="19">
        <v>2.2715862228603299E-2</v>
      </c>
      <c r="AH14" s="19">
        <v>7.6471486192176696E-2</v>
      </c>
      <c r="AI14" s="19">
        <v>4.2808687374986498E-2</v>
      </c>
      <c r="AJ14" s="19">
        <v>0</v>
      </c>
      <c r="AK14" s="19">
        <v>6.3136222806150194E-2</v>
      </c>
      <c r="AL14" s="19"/>
      <c r="AM14" s="19">
        <v>3.6241289984976097E-2</v>
      </c>
      <c r="AN14" s="19">
        <v>0.116956744480238</v>
      </c>
      <c r="AO14" s="19">
        <v>4.0655775806992603E-2</v>
      </c>
      <c r="AP14" s="19">
        <v>3.2327585246376501E-2</v>
      </c>
      <c r="AQ14" s="19">
        <v>5.2553843273850799E-2</v>
      </c>
      <c r="AR14" s="19"/>
      <c r="AS14" s="19">
        <v>8.1145460659722696E-2</v>
      </c>
      <c r="AT14" s="19">
        <v>1.16589752664199E-2</v>
      </c>
      <c r="AU14" s="19">
        <v>0.12693979472862499</v>
      </c>
      <c r="AV14" s="19">
        <v>1.9369636343893999E-2</v>
      </c>
      <c r="AW14" s="19"/>
      <c r="AX14" s="19">
        <v>5.82468670709314E-2</v>
      </c>
      <c r="AY14" s="19"/>
      <c r="AZ14" s="19">
        <v>6.77402023341446E-2</v>
      </c>
      <c r="BA14" s="19">
        <v>4.1011951996270002E-2</v>
      </c>
      <c r="BB14" s="19">
        <v>6.3936411930371403E-2</v>
      </c>
      <c r="BC14" s="19"/>
      <c r="BD14" s="19">
        <v>7.1629435721390494E-2</v>
      </c>
      <c r="BE14" s="19">
        <v>2.5729033071450601E-2</v>
      </c>
    </row>
    <row r="15" spans="2:57" x14ac:dyDescent="0.35">
      <c r="B15" s="16"/>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G22"/>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111</v>
      </c>
      <c r="E2" s="28"/>
      <c r="F2" s="28"/>
      <c r="G2" s="28"/>
    </row>
    <row r="6" spans="2:7" ht="50" customHeight="1" x14ac:dyDescent="0.35">
      <c r="B6" s="20" t="s">
        <v>15</v>
      </c>
      <c r="C6" s="20" t="s">
        <v>646</v>
      </c>
      <c r="D6" s="20" t="s">
        <v>647</v>
      </c>
      <c r="E6" s="20" t="s">
        <v>648</v>
      </c>
      <c r="F6" s="20" t="s">
        <v>649</v>
      </c>
    </row>
    <row r="7" spans="2:7" x14ac:dyDescent="0.35">
      <c r="B7" s="18" t="s">
        <v>103</v>
      </c>
      <c r="C7" s="17">
        <v>0.279725078172538</v>
      </c>
      <c r="D7" s="17">
        <v>0.25990619769518603</v>
      </c>
      <c r="E7" s="17">
        <v>0.14242586710285199</v>
      </c>
      <c r="F7" s="17">
        <v>0.102419321582028</v>
      </c>
    </row>
    <row r="8" spans="2:7" x14ac:dyDescent="0.35">
      <c r="B8" s="18" t="s">
        <v>104</v>
      </c>
      <c r="C8" s="17">
        <v>0.45526921291913602</v>
      </c>
      <c r="D8" s="17">
        <v>0.43129910546360001</v>
      </c>
      <c r="E8" s="17">
        <v>0.38890355494217699</v>
      </c>
      <c r="F8" s="17">
        <v>0.348300608882185</v>
      </c>
    </row>
    <row r="9" spans="2:7" x14ac:dyDescent="0.35">
      <c r="B9" s="18" t="s">
        <v>105</v>
      </c>
      <c r="C9" s="17">
        <v>0.18071421716418401</v>
      </c>
      <c r="D9" s="17">
        <v>0.208334076963338</v>
      </c>
      <c r="E9" s="17">
        <v>0.24471484517014699</v>
      </c>
      <c r="F9" s="17">
        <v>0.28977756790491699</v>
      </c>
    </row>
    <row r="10" spans="2:7" x14ac:dyDescent="0.35">
      <c r="B10" s="18" t="s">
        <v>106</v>
      </c>
      <c r="C10" s="17">
        <v>4.56804334066278E-2</v>
      </c>
      <c r="D10" s="17">
        <v>6.4618316543113202E-2</v>
      </c>
      <c r="E10" s="17">
        <v>0.137265716933367</v>
      </c>
      <c r="F10" s="17">
        <v>0.149303079119459</v>
      </c>
    </row>
    <row r="11" spans="2:7" x14ac:dyDescent="0.35">
      <c r="B11" s="18" t="s">
        <v>107</v>
      </c>
      <c r="C11" s="17">
        <v>2.2625363067328302E-2</v>
      </c>
      <c r="D11" s="17">
        <v>1.9042217510105E-2</v>
      </c>
      <c r="E11" s="17">
        <v>7.1798589195324503E-2</v>
      </c>
      <c r="F11" s="17">
        <v>8.8326196319496397E-2</v>
      </c>
    </row>
    <row r="12" spans="2:7" x14ac:dyDescent="0.35">
      <c r="B12" s="18" t="s">
        <v>81</v>
      </c>
      <c r="C12" s="17">
        <v>1.5985695270185001E-2</v>
      </c>
      <c r="D12" s="17">
        <v>1.6800085824657699E-2</v>
      </c>
      <c r="E12" s="17">
        <v>1.48914266561325E-2</v>
      </c>
      <c r="F12" s="17">
        <v>2.1873226191915701E-2</v>
      </c>
    </row>
    <row r="13" spans="2:7" x14ac:dyDescent="0.35">
      <c r="B13" s="23" t="s">
        <v>108</v>
      </c>
      <c r="C13" s="21">
        <v>0.73499429109167402</v>
      </c>
      <c r="D13" s="21">
        <v>0.69120530315878603</v>
      </c>
      <c r="E13" s="21">
        <v>0.53132942204502898</v>
      </c>
      <c r="F13" s="21">
        <v>0.45071993046421199</v>
      </c>
    </row>
    <row r="14" spans="2:7" x14ac:dyDescent="0.35">
      <c r="B14" s="23" t="s">
        <v>109</v>
      </c>
      <c r="C14" s="21">
        <v>6.8305796473956099E-2</v>
      </c>
      <c r="D14" s="21">
        <v>8.3660534053218202E-2</v>
      </c>
      <c r="E14" s="21">
        <v>0.20906430612869101</v>
      </c>
      <c r="F14" s="21">
        <v>0.23762927543895501</v>
      </c>
    </row>
    <row r="15" spans="2:7" x14ac:dyDescent="0.35">
      <c r="B15" s="23" t="s">
        <v>110</v>
      </c>
      <c r="C15" s="22">
        <v>0.66668849461771795</v>
      </c>
      <c r="D15" s="22">
        <v>0.60754476910556798</v>
      </c>
      <c r="E15" s="22">
        <v>0.322265115916338</v>
      </c>
      <c r="F15" s="22">
        <v>0.21309065502525701</v>
      </c>
    </row>
    <row r="16" spans="2:7" x14ac:dyDescent="0.35">
      <c r="B16" s="16"/>
      <c r="C16" s="16"/>
      <c r="D16" s="16"/>
      <c r="E16" s="16"/>
      <c r="F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E22"/>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0.14242586710285199</v>
      </c>
      <c r="D9" s="17">
        <v>0.175989116309553</v>
      </c>
      <c r="E9" s="17">
        <v>0.12335678338492</v>
      </c>
      <c r="F9" s="17"/>
      <c r="G9" s="17">
        <v>0.17966427161172699</v>
      </c>
      <c r="H9" s="17">
        <v>0.13997482553856</v>
      </c>
      <c r="I9" s="17">
        <v>0.138993741772718</v>
      </c>
      <c r="J9" s="17">
        <v>0.13704793885378</v>
      </c>
      <c r="K9" s="17">
        <v>0.17663883776362499</v>
      </c>
      <c r="L9" s="17">
        <v>2.90619548603273E-2</v>
      </c>
      <c r="M9" s="17"/>
      <c r="N9" s="17">
        <v>0.14134574960506299</v>
      </c>
      <c r="O9" s="17">
        <v>0.13579363949540901</v>
      </c>
      <c r="P9" s="17">
        <v>0.18143220773980301</v>
      </c>
      <c r="Q9" s="17">
        <v>0.116843399829839</v>
      </c>
      <c r="R9" s="17"/>
      <c r="S9" s="17">
        <v>0.141666666666667</v>
      </c>
      <c r="T9" s="17">
        <v>6.6666666666666693E-2</v>
      </c>
      <c r="U9" s="17">
        <v>0.23529411764705899</v>
      </c>
      <c r="V9" s="17">
        <v>7.9365079365079402E-2</v>
      </c>
      <c r="W9" s="17">
        <v>0.186440677966102</v>
      </c>
      <c r="X9" s="17">
        <v>0.227848101265823</v>
      </c>
      <c r="Y9" s="17">
        <v>0.157142857142857</v>
      </c>
      <c r="Z9" s="17">
        <v>4.6511627906976702E-2</v>
      </c>
      <c r="AA9" s="17">
        <v>0.14444444444444399</v>
      </c>
      <c r="AB9" s="17"/>
      <c r="AC9" s="17">
        <v>0.14219598510989301</v>
      </c>
      <c r="AD9" s="17">
        <v>0.15600015882074</v>
      </c>
      <c r="AE9" s="17">
        <v>0.10126915001381299</v>
      </c>
      <c r="AF9" s="17"/>
      <c r="AG9" s="17">
        <v>0.16761402847468401</v>
      </c>
      <c r="AH9" s="17">
        <v>0.13529117477944899</v>
      </c>
      <c r="AI9" s="17">
        <v>0.121006243342862</v>
      </c>
      <c r="AJ9" s="17">
        <v>0.38833271959647497</v>
      </c>
      <c r="AK9" s="17">
        <v>8.4504861939729101E-2</v>
      </c>
      <c r="AL9" s="17"/>
      <c r="AM9" s="17">
        <v>0.105868184006447</v>
      </c>
      <c r="AN9" s="17">
        <v>0.138884237828447</v>
      </c>
      <c r="AO9" s="17">
        <v>0.150622275295164</v>
      </c>
      <c r="AP9" s="17">
        <v>0.156297081145467</v>
      </c>
      <c r="AQ9" s="17">
        <v>0.12646355757112701</v>
      </c>
      <c r="AR9" s="17"/>
      <c r="AS9" s="17">
        <v>0.122462497660138</v>
      </c>
      <c r="AT9" s="17">
        <v>0.18549435938650299</v>
      </c>
      <c r="AU9" s="17">
        <v>0.112021496298168</v>
      </c>
      <c r="AV9" s="17">
        <v>0.11962435150259799</v>
      </c>
      <c r="AW9" s="17"/>
      <c r="AX9" s="17">
        <v>0.150698209114739</v>
      </c>
      <c r="AY9" s="17"/>
      <c r="AZ9" s="17">
        <v>0.13254419136027701</v>
      </c>
      <c r="BA9" s="17">
        <v>0.13560585784978399</v>
      </c>
      <c r="BB9" s="17">
        <v>0.16578767868133201</v>
      </c>
      <c r="BC9" s="17"/>
      <c r="BD9" s="17">
        <v>0.11657231402545</v>
      </c>
      <c r="BE9" s="17">
        <v>0.16866412856273899</v>
      </c>
    </row>
    <row r="10" spans="2:57" x14ac:dyDescent="0.35">
      <c r="B10" s="18" t="s">
        <v>104</v>
      </c>
      <c r="C10" s="17">
        <v>0.38890355494217699</v>
      </c>
      <c r="D10" s="17">
        <v>0.37783255495277501</v>
      </c>
      <c r="E10" s="17">
        <v>0.397243060175197</v>
      </c>
      <c r="F10" s="17"/>
      <c r="G10" s="17">
        <v>0.36854874738520299</v>
      </c>
      <c r="H10" s="17">
        <v>0.38041391275703701</v>
      </c>
      <c r="I10" s="17">
        <v>0.41435542917122498</v>
      </c>
      <c r="J10" s="17">
        <v>0.45578977360261402</v>
      </c>
      <c r="K10" s="17">
        <v>0.29259024670900702</v>
      </c>
      <c r="L10" s="17">
        <v>0.38580860021081098</v>
      </c>
      <c r="M10" s="17"/>
      <c r="N10" s="17">
        <v>0.378198234267549</v>
      </c>
      <c r="O10" s="17">
        <v>0.40385447000125602</v>
      </c>
      <c r="P10" s="17">
        <v>0.41530545342777397</v>
      </c>
      <c r="Q10" s="17">
        <v>0.35492521942376898</v>
      </c>
      <c r="R10" s="17"/>
      <c r="S10" s="17">
        <v>0.40833333333333299</v>
      </c>
      <c r="T10" s="17">
        <v>0.43809523809523798</v>
      </c>
      <c r="U10" s="17">
        <v>0.26470588235294101</v>
      </c>
      <c r="V10" s="17">
        <v>0.42857142857142899</v>
      </c>
      <c r="W10" s="17">
        <v>0.40677966101694901</v>
      </c>
      <c r="X10" s="17">
        <v>0.329113924050633</v>
      </c>
      <c r="Y10" s="17">
        <v>0.32857142857142901</v>
      </c>
      <c r="Z10" s="17">
        <v>0.46511627906976699</v>
      </c>
      <c r="AA10" s="17">
        <v>0.422222222222222</v>
      </c>
      <c r="AB10" s="17"/>
      <c r="AC10" s="17">
        <v>0.422524781073852</v>
      </c>
      <c r="AD10" s="17">
        <v>0.36363885638992799</v>
      </c>
      <c r="AE10" s="17">
        <v>0.36801190111183701</v>
      </c>
      <c r="AF10" s="17"/>
      <c r="AG10" s="17">
        <v>0.39628417001223198</v>
      </c>
      <c r="AH10" s="17">
        <v>0.39395997066914701</v>
      </c>
      <c r="AI10" s="17">
        <v>0.33157140197589102</v>
      </c>
      <c r="AJ10" s="17">
        <v>0</v>
      </c>
      <c r="AK10" s="17">
        <v>0.38696699690687197</v>
      </c>
      <c r="AL10" s="17"/>
      <c r="AM10" s="17">
        <v>0.35495142336644597</v>
      </c>
      <c r="AN10" s="17">
        <v>0.41227280524844201</v>
      </c>
      <c r="AO10" s="17">
        <v>0.40291187922892702</v>
      </c>
      <c r="AP10" s="17">
        <v>0.37908034393994899</v>
      </c>
      <c r="AQ10" s="17">
        <v>0.16738039124890799</v>
      </c>
      <c r="AR10" s="17"/>
      <c r="AS10" s="17">
        <v>0.41925741482405399</v>
      </c>
      <c r="AT10" s="17">
        <v>0.38020892596059602</v>
      </c>
      <c r="AU10" s="17">
        <v>0.38343899099180001</v>
      </c>
      <c r="AV10" s="17">
        <v>0.36430869060166199</v>
      </c>
      <c r="AW10" s="17"/>
      <c r="AX10" s="17">
        <v>0.40331242626137198</v>
      </c>
      <c r="AY10" s="17"/>
      <c r="AZ10" s="17">
        <v>0.35164314714101202</v>
      </c>
      <c r="BA10" s="17">
        <v>0.45219568341805999</v>
      </c>
      <c r="BB10" s="17">
        <v>0.35403365503184198</v>
      </c>
      <c r="BC10" s="17"/>
      <c r="BD10" s="17">
        <v>0.39216383968971902</v>
      </c>
      <c r="BE10" s="17">
        <v>0.38098792793743902</v>
      </c>
    </row>
    <row r="11" spans="2:57" x14ac:dyDescent="0.35">
      <c r="B11" s="18" t="s">
        <v>105</v>
      </c>
      <c r="C11" s="17">
        <v>0.24471484517014699</v>
      </c>
      <c r="D11" s="17">
        <v>0.22782028463319801</v>
      </c>
      <c r="E11" s="17">
        <v>0.25580126295492001</v>
      </c>
      <c r="F11" s="17"/>
      <c r="G11" s="17">
        <v>0.22148813228071601</v>
      </c>
      <c r="H11" s="17">
        <v>0.24676817488414901</v>
      </c>
      <c r="I11" s="17">
        <v>0.226959340872847</v>
      </c>
      <c r="J11" s="17">
        <v>0.20924337475631699</v>
      </c>
      <c r="K11" s="17">
        <v>0.25758461082684803</v>
      </c>
      <c r="L11" s="17">
        <v>0.44409625982068002</v>
      </c>
      <c r="M11" s="17"/>
      <c r="N11" s="17">
        <v>0.248953740004622</v>
      </c>
      <c r="O11" s="17">
        <v>0.215008908372151</v>
      </c>
      <c r="P11" s="17">
        <v>0.25603497120449198</v>
      </c>
      <c r="Q11" s="17">
        <v>0.28705384593555699</v>
      </c>
      <c r="R11" s="17"/>
      <c r="S11" s="17">
        <v>0.22500000000000001</v>
      </c>
      <c r="T11" s="17">
        <v>0.20952380952381</v>
      </c>
      <c r="U11" s="17">
        <v>0.26470588235294101</v>
      </c>
      <c r="V11" s="17">
        <v>0.30158730158730201</v>
      </c>
      <c r="W11" s="17">
        <v>0.22033898305084701</v>
      </c>
      <c r="X11" s="17">
        <v>0.278481012658228</v>
      </c>
      <c r="Y11" s="17">
        <v>0.24285714285714299</v>
      </c>
      <c r="Z11" s="17">
        <v>0.34883720930232598</v>
      </c>
      <c r="AA11" s="17">
        <v>0.2</v>
      </c>
      <c r="AB11" s="17"/>
      <c r="AC11" s="17">
        <v>0.258065199127403</v>
      </c>
      <c r="AD11" s="17">
        <v>0.23292336264583399</v>
      </c>
      <c r="AE11" s="17">
        <v>0.28528894765225798</v>
      </c>
      <c r="AF11" s="17"/>
      <c r="AG11" s="17">
        <v>0.26447692876239898</v>
      </c>
      <c r="AH11" s="17">
        <v>0.207987823618007</v>
      </c>
      <c r="AI11" s="17">
        <v>0.37228061811878499</v>
      </c>
      <c r="AJ11" s="17">
        <v>0.20363788954449299</v>
      </c>
      <c r="AK11" s="17">
        <v>0.24964547846753599</v>
      </c>
      <c r="AL11" s="17"/>
      <c r="AM11" s="17">
        <v>0.352455719612356</v>
      </c>
      <c r="AN11" s="17">
        <v>0.264213334890054</v>
      </c>
      <c r="AO11" s="17">
        <v>0.206869744858455</v>
      </c>
      <c r="AP11" s="17">
        <v>0.25079306646793398</v>
      </c>
      <c r="AQ11" s="17">
        <v>0.27702354646270999</v>
      </c>
      <c r="AR11" s="17"/>
      <c r="AS11" s="17">
        <v>0.25287918184025399</v>
      </c>
      <c r="AT11" s="17">
        <v>0.23974166789552201</v>
      </c>
      <c r="AU11" s="17">
        <v>0.25803039979492698</v>
      </c>
      <c r="AV11" s="17">
        <v>0.22335810102734499</v>
      </c>
      <c r="AW11" s="17"/>
      <c r="AX11" s="17">
        <v>0.22533804177262501</v>
      </c>
      <c r="AY11" s="17"/>
      <c r="AZ11" s="17">
        <v>0.245860024233158</v>
      </c>
      <c r="BA11" s="17">
        <v>0.22005882020666201</v>
      </c>
      <c r="BB11" s="17">
        <v>0.27165202115026699</v>
      </c>
      <c r="BC11" s="17"/>
      <c r="BD11" s="17">
        <v>0.26125561982705903</v>
      </c>
      <c r="BE11" s="17">
        <v>0.226146400486193</v>
      </c>
    </row>
    <row r="12" spans="2:57" x14ac:dyDescent="0.35">
      <c r="B12" s="18" t="s">
        <v>106</v>
      </c>
      <c r="C12" s="17">
        <v>0.137265716933367</v>
      </c>
      <c r="D12" s="17">
        <v>0.140857257124161</v>
      </c>
      <c r="E12" s="17">
        <v>0.131097028395251</v>
      </c>
      <c r="F12" s="17"/>
      <c r="G12" s="17">
        <v>7.8155861522497302E-2</v>
      </c>
      <c r="H12" s="17">
        <v>0.14987938569770501</v>
      </c>
      <c r="I12" s="17">
        <v>0.146383364792711</v>
      </c>
      <c r="J12" s="17">
        <v>0.127481997768876</v>
      </c>
      <c r="K12" s="17">
        <v>0.157725089747665</v>
      </c>
      <c r="L12" s="17">
        <v>0.116545797216609</v>
      </c>
      <c r="M12" s="17"/>
      <c r="N12" s="17">
        <v>0.142415131844911</v>
      </c>
      <c r="O12" s="17">
        <v>0.135161126113196</v>
      </c>
      <c r="P12" s="17">
        <v>0.11126422572929801</v>
      </c>
      <c r="Q12" s="17">
        <v>0.14574698711436601</v>
      </c>
      <c r="R12" s="17"/>
      <c r="S12" s="17">
        <v>0.125</v>
      </c>
      <c r="T12" s="17">
        <v>0.161904761904762</v>
      </c>
      <c r="U12" s="17">
        <v>0.11764705882352899</v>
      </c>
      <c r="V12" s="17">
        <v>0.14285714285714299</v>
      </c>
      <c r="W12" s="17">
        <v>0.11864406779661001</v>
      </c>
      <c r="X12" s="17">
        <v>0.10126582278481</v>
      </c>
      <c r="Y12" s="17">
        <v>0.17142857142857101</v>
      </c>
      <c r="Z12" s="17">
        <v>0.116279069767442</v>
      </c>
      <c r="AA12" s="17">
        <v>0.155555555555556</v>
      </c>
      <c r="AB12" s="17"/>
      <c r="AC12" s="17">
        <v>0.10164453056563</v>
      </c>
      <c r="AD12" s="17">
        <v>0.16275014954181199</v>
      </c>
      <c r="AE12" s="17">
        <v>0.13616556042439401</v>
      </c>
      <c r="AF12" s="17"/>
      <c r="AG12" s="17">
        <v>0.12463306620218299</v>
      </c>
      <c r="AH12" s="17">
        <v>0.155339310199792</v>
      </c>
      <c r="AI12" s="17">
        <v>0.11977803119658099</v>
      </c>
      <c r="AJ12" s="17">
        <v>0</v>
      </c>
      <c r="AK12" s="17">
        <v>0.14889010795659099</v>
      </c>
      <c r="AL12" s="17"/>
      <c r="AM12" s="17">
        <v>0.118910173765593</v>
      </c>
      <c r="AN12" s="17">
        <v>0.105936483452417</v>
      </c>
      <c r="AO12" s="17">
        <v>0.14980469126756901</v>
      </c>
      <c r="AP12" s="17">
        <v>0.148227375682072</v>
      </c>
      <c r="AQ12" s="17">
        <v>0.12564168603599199</v>
      </c>
      <c r="AR12" s="17"/>
      <c r="AS12" s="17">
        <v>8.1369143573159594E-2</v>
      </c>
      <c r="AT12" s="17">
        <v>0.123010347161864</v>
      </c>
      <c r="AU12" s="17">
        <v>0.18008554625723899</v>
      </c>
      <c r="AV12" s="17">
        <v>0.20679066546875499</v>
      </c>
      <c r="AW12" s="17"/>
      <c r="AX12" s="17">
        <v>0.13012092660866401</v>
      </c>
      <c r="AY12" s="17"/>
      <c r="AZ12" s="17">
        <v>0.16342978951870801</v>
      </c>
      <c r="BA12" s="17">
        <v>0.13262928036562599</v>
      </c>
      <c r="BB12" s="17">
        <v>0.10692918378763901</v>
      </c>
      <c r="BC12" s="17"/>
      <c r="BD12" s="17">
        <v>0.115263277979583</v>
      </c>
      <c r="BE12" s="17">
        <v>0.15095457997630299</v>
      </c>
    </row>
    <row r="13" spans="2:57" x14ac:dyDescent="0.35">
      <c r="B13" s="18" t="s">
        <v>107</v>
      </c>
      <c r="C13" s="17">
        <v>7.1798589195324503E-2</v>
      </c>
      <c r="D13" s="17">
        <v>6.5025265978098101E-2</v>
      </c>
      <c r="E13" s="17">
        <v>7.6119611528496806E-2</v>
      </c>
      <c r="F13" s="17"/>
      <c r="G13" s="17">
        <v>0.10818347781601</v>
      </c>
      <c r="H13" s="17">
        <v>7.2564588168649205E-2</v>
      </c>
      <c r="I13" s="17">
        <v>7.3308123390499302E-2</v>
      </c>
      <c r="J13" s="17">
        <v>5.11504191749131E-2</v>
      </c>
      <c r="K13" s="17">
        <v>9.3968544881952706E-2</v>
      </c>
      <c r="L13" s="17">
        <v>0</v>
      </c>
      <c r="M13" s="17"/>
      <c r="N13" s="17">
        <v>7.1264740512459707E-2</v>
      </c>
      <c r="O13" s="17">
        <v>9.26982900067536E-2</v>
      </c>
      <c r="P13" s="17">
        <v>3.5963141898631798E-2</v>
      </c>
      <c r="Q13" s="17">
        <v>7.9348789262059502E-2</v>
      </c>
      <c r="R13" s="17"/>
      <c r="S13" s="17">
        <v>7.4999999999999997E-2</v>
      </c>
      <c r="T13" s="17">
        <v>8.5714285714285701E-2</v>
      </c>
      <c r="U13" s="17">
        <v>8.8235294117647106E-2</v>
      </c>
      <c r="V13" s="17">
        <v>3.17460317460318E-2</v>
      </c>
      <c r="W13" s="17">
        <v>6.7796610169491497E-2</v>
      </c>
      <c r="X13" s="17">
        <v>6.3291139240506306E-2</v>
      </c>
      <c r="Y13" s="17">
        <v>0.1</v>
      </c>
      <c r="Z13" s="17">
        <v>2.32558139534884E-2</v>
      </c>
      <c r="AA13" s="17">
        <v>7.7777777777777807E-2</v>
      </c>
      <c r="AB13" s="17"/>
      <c r="AC13" s="17">
        <v>5.1303162207781798E-2</v>
      </c>
      <c r="AD13" s="17">
        <v>7.6191231407923096E-2</v>
      </c>
      <c r="AE13" s="17">
        <v>9.5340476660646503E-2</v>
      </c>
      <c r="AF13" s="17"/>
      <c r="AG13" s="17">
        <v>4.2971430283731397E-2</v>
      </c>
      <c r="AH13" s="17">
        <v>8.9688395996848996E-2</v>
      </c>
      <c r="AI13" s="17">
        <v>5.53637053658807E-2</v>
      </c>
      <c r="AJ13" s="17">
        <v>0.408029390859032</v>
      </c>
      <c r="AK13" s="17">
        <v>0.10736693682312901</v>
      </c>
      <c r="AL13" s="17"/>
      <c r="AM13" s="17">
        <v>6.7814499249157403E-2</v>
      </c>
      <c r="AN13" s="17">
        <v>5.3900019388123298E-2</v>
      </c>
      <c r="AO13" s="17">
        <v>6.9384508262041497E-2</v>
      </c>
      <c r="AP13" s="17">
        <v>5.4716871404123402E-2</v>
      </c>
      <c r="AQ13" s="17">
        <v>0.30349081868126299</v>
      </c>
      <c r="AR13" s="17"/>
      <c r="AS13" s="17">
        <v>0.10786982479520101</v>
      </c>
      <c r="AT13" s="17">
        <v>5.9288398302269202E-2</v>
      </c>
      <c r="AU13" s="17">
        <v>5.3320245580146503E-2</v>
      </c>
      <c r="AV13" s="17">
        <v>6.4565104294130704E-2</v>
      </c>
      <c r="AW13" s="17"/>
      <c r="AX13" s="17">
        <v>7.5926847904417297E-2</v>
      </c>
      <c r="AY13" s="17"/>
      <c r="AZ13" s="17">
        <v>8.7233842829970404E-2</v>
      </c>
      <c r="BA13" s="17">
        <v>5.13425337885179E-2</v>
      </c>
      <c r="BB13" s="17">
        <v>8.1834839859897299E-2</v>
      </c>
      <c r="BC13" s="17"/>
      <c r="BD13" s="17">
        <v>0.10101519085123201</v>
      </c>
      <c r="BE13" s="17">
        <v>5.6767274229441202E-2</v>
      </c>
    </row>
    <row r="14" spans="2:57" x14ac:dyDescent="0.35">
      <c r="B14" s="18" t="s">
        <v>81</v>
      </c>
      <c r="C14" s="17">
        <v>1.48914266561325E-2</v>
      </c>
      <c r="D14" s="17">
        <v>1.2475521002215899E-2</v>
      </c>
      <c r="E14" s="17">
        <v>1.63822535612159E-2</v>
      </c>
      <c r="F14" s="17"/>
      <c r="G14" s="17">
        <v>4.3959509383846802E-2</v>
      </c>
      <c r="H14" s="17">
        <v>1.03991129539002E-2</v>
      </c>
      <c r="I14" s="17">
        <v>0</v>
      </c>
      <c r="J14" s="17">
        <v>1.9286495843499701E-2</v>
      </c>
      <c r="K14" s="17">
        <v>2.1492670070903701E-2</v>
      </c>
      <c r="L14" s="17">
        <v>2.44873878915721E-2</v>
      </c>
      <c r="M14" s="17"/>
      <c r="N14" s="17">
        <v>1.7822403765395501E-2</v>
      </c>
      <c r="O14" s="17">
        <v>1.7483566011233301E-2</v>
      </c>
      <c r="P14" s="17">
        <v>0</v>
      </c>
      <c r="Q14" s="17">
        <v>1.6081758434409801E-2</v>
      </c>
      <c r="R14" s="17"/>
      <c r="S14" s="17">
        <v>2.5000000000000001E-2</v>
      </c>
      <c r="T14" s="17">
        <v>3.8095238095238099E-2</v>
      </c>
      <c r="U14" s="17">
        <v>2.9411764705882401E-2</v>
      </c>
      <c r="V14" s="17">
        <v>1.58730158730159E-2</v>
      </c>
      <c r="W14" s="17">
        <v>0</v>
      </c>
      <c r="X14" s="17">
        <v>0</v>
      </c>
      <c r="Y14" s="17">
        <v>0</v>
      </c>
      <c r="Z14" s="17">
        <v>0</v>
      </c>
      <c r="AA14" s="17">
        <v>0</v>
      </c>
      <c r="AB14" s="17"/>
      <c r="AC14" s="17">
        <v>2.4266341915439599E-2</v>
      </c>
      <c r="AD14" s="17">
        <v>8.4962411937630992E-3</v>
      </c>
      <c r="AE14" s="17">
        <v>1.3923964137051799E-2</v>
      </c>
      <c r="AF14" s="17"/>
      <c r="AG14" s="17">
        <v>4.0203762647706299E-3</v>
      </c>
      <c r="AH14" s="17">
        <v>1.77333247367557E-2</v>
      </c>
      <c r="AI14" s="17">
        <v>0</v>
      </c>
      <c r="AJ14" s="17">
        <v>0</v>
      </c>
      <c r="AK14" s="17">
        <v>2.2625617906142401E-2</v>
      </c>
      <c r="AL14" s="17"/>
      <c r="AM14" s="17">
        <v>0</v>
      </c>
      <c r="AN14" s="17">
        <v>2.4793119192516099E-2</v>
      </c>
      <c r="AO14" s="17">
        <v>2.0406901087843501E-2</v>
      </c>
      <c r="AP14" s="17">
        <v>1.0885261360454999E-2</v>
      </c>
      <c r="AQ14" s="17">
        <v>0</v>
      </c>
      <c r="AR14" s="17"/>
      <c r="AS14" s="17">
        <v>1.6161937307193602E-2</v>
      </c>
      <c r="AT14" s="17">
        <v>1.2256301293246201E-2</v>
      </c>
      <c r="AU14" s="17">
        <v>1.3103321077719301E-2</v>
      </c>
      <c r="AV14" s="17">
        <v>2.1353087105508699E-2</v>
      </c>
      <c r="AW14" s="17"/>
      <c r="AX14" s="17">
        <v>1.4603548338183E-2</v>
      </c>
      <c r="AY14" s="17"/>
      <c r="AZ14" s="17">
        <v>1.9289004916874599E-2</v>
      </c>
      <c r="BA14" s="17">
        <v>8.1678243713501804E-3</v>
      </c>
      <c r="BB14" s="17">
        <v>1.97626214890224E-2</v>
      </c>
      <c r="BC14" s="17"/>
      <c r="BD14" s="17">
        <v>1.3729757626956E-2</v>
      </c>
      <c r="BE14" s="17">
        <v>1.64796888078848E-2</v>
      </c>
    </row>
    <row r="15" spans="2:57" x14ac:dyDescent="0.35">
      <c r="B15" s="18" t="s">
        <v>108</v>
      </c>
      <c r="C15" s="21">
        <v>0.53132942204502898</v>
      </c>
      <c r="D15" s="21">
        <v>0.55382167126232795</v>
      </c>
      <c r="E15" s="21">
        <v>0.52059984356011701</v>
      </c>
      <c r="F15" s="21"/>
      <c r="G15" s="21">
        <v>0.54821301899693098</v>
      </c>
      <c r="H15" s="21">
        <v>0.52038873829559695</v>
      </c>
      <c r="I15" s="21">
        <v>0.55334917094394298</v>
      </c>
      <c r="J15" s="21">
        <v>0.59283771245639405</v>
      </c>
      <c r="K15" s="21">
        <v>0.46922908447263201</v>
      </c>
      <c r="L15" s="21">
        <v>0.41487055507113901</v>
      </c>
      <c r="M15" s="21"/>
      <c r="N15" s="21">
        <v>0.51954398387261203</v>
      </c>
      <c r="O15" s="21">
        <v>0.53964810949666597</v>
      </c>
      <c r="P15" s="21">
        <v>0.59673766116757698</v>
      </c>
      <c r="Q15" s="21">
        <v>0.47176861925360802</v>
      </c>
      <c r="R15" s="21"/>
      <c r="S15" s="21">
        <v>0.55000000000000004</v>
      </c>
      <c r="T15" s="21">
        <v>0.50476190476190497</v>
      </c>
      <c r="U15" s="21">
        <v>0.5</v>
      </c>
      <c r="V15" s="21">
        <v>0.50793650793650802</v>
      </c>
      <c r="W15" s="21">
        <v>0.59322033898305104</v>
      </c>
      <c r="X15" s="21">
        <v>0.556962025316456</v>
      </c>
      <c r="Y15" s="21">
        <v>0.48571428571428599</v>
      </c>
      <c r="Z15" s="21">
        <v>0.51162790697674398</v>
      </c>
      <c r="AA15" s="21">
        <v>0.56666666666666698</v>
      </c>
      <c r="AB15" s="21"/>
      <c r="AC15" s="21">
        <v>0.564720766183746</v>
      </c>
      <c r="AD15" s="21">
        <v>0.51963901521066802</v>
      </c>
      <c r="AE15" s="21">
        <v>0.46928105112565</v>
      </c>
      <c r="AF15" s="21"/>
      <c r="AG15" s="21">
        <v>0.56389819848691602</v>
      </c>
      <c r="AH15" s="21">
        <v>0.52925114544859597</v>
      </c>
      <c r="AI15" s="21">
        <v>0.452577645318753</v>
      </c>
      <c r="AJ15" s="21">
        <v>0.38833271959647497</v>
      </c>
      <c r="AK15" s="21">
        <v>0.47147185884660098</v>
      </c>
      <c r="AL15" s="21"/>
      <c r="AM15" s="21">
        <v>0.46081960737289401</v>
      </c>
      <c r="AN15" s="21">
        <v>0.55115704307688895</v>
      </c>
      <c r="AO15" s="21">
        <v>0.55353415452409105</v>
      </c>
      <c r="AP15" s="21">
        <v>0.53537742508541597</v>
      </c>
      <c r="AQ15" s="21">
        <v>0.29384394882003601</v>
      </c>
      <c r="AR15" s="21"/>
      <c r="AS15" s="21">
        <v>0.54171991248419205</v>
      </c>
      <c r="AT15" s="21">
        <v>0.56570328534709902</v>
      </c>
      <c r="AU15" s="21">
        <v>0.495460487289968</v>
      </c>
      <c r="AV15" s="21">
        <v>0.48393304210426002</v>
      </c>
      <c r="AW15" s="21"/>
      <c r="AX15" s="21">
        <v>0.55401063537611095</v>
      </c>
      <c r="AY15" s="21"/>
      <c r="AZ15" s="21">
        <v>0.48418733850128898</v>
      </c>
      <c r="BA15" s="21">
        <v>0.58780154126784401</v>
      </c>
      <c r="BB15" s="21">
        <v>0.51982133371317396</v>
      </c>
      <c r="BC15" s="21"/>
      <c r="BD15" s="21">
        <v>0.508736153715169</v>
      </c>
      <c r="BE15" s="21">
        <v>0.54965205650017801</v>
      </c>
    </row>
    <row r="16" spans="2:57" x14ac:dyDescent="0.35">
      <c r="B16" s="18" t="s">
        <v>109</v>
      </c>
      <c r="C16" s="21">
        <v>0.20906430612869101</v>
      </c>
      <c r="D16" s="21">
        <v>0.20588252310225899</v>
      </c>
      <c r="E16" s="21">
        <v>0.207216639923747</v>
      </c>
      <c r="F16" s="21"/>
      <c r="G16" s="21">
        <v>0.18633933933850699</v>
      </c>
      <c r="H16" s="21">
        <v>0.22244397386635401</v>
      </c>
      <c r="I16" s="21">
        <v>0.21969148818320999</v>
      </c>
      <c r="J16" s="21">
        <v>0.17863241694378901</v>
      </c>
      <c r="K16" s="21">
        <v>0.25169363462961702</v>
      </c>
      <c r="L16" s="21">
        <v>0.116545797216609</v>
      </c>
      <c r="M16" s="21"/>
      <c r="N16" s="21">
        <v>0.21367987235736999</v>
      </c>
      <c r="O16" s="21">
        <v>0.22785941611995</v>
      </c>
      <c r="P16" s="21">
        <v>0.14722736762793001</v>
      </c>
      <c r="Q16" s="21">
        <v>0.225095776376426</v>
      </c>
      <c r="R16" s="21"/>
      <c r="S16" s="21">
        <v>0.2</v>
      </c>
      <c r="T16" s="21">
        <v>0.24761904761904799</v>
      </c>
      <c r="U16" s="21">
        <v>0.20588235294117599</v>
      </c>
      <c r="V16" s="21">
        <v>0.17460317460317501</v>
      </c>
      <c r="W16" s="21">
        <v>0.186440677966102</v>
      </c>
      <c r="X16" s="21">
        <v>0.164556962025316</v>
      </c>
      <c r="Y16" s="21">
        <v>0.27142857142857102</v>
      </c>
      <c r="Z16" s="21">
        <v>0.13953488372093001</v>
      </c>
      <c r="AA16" s="21">
        <v>0.233333333333333</v>
      </c>
      <c r="AB16" s="21"/>
      <c r="AC16" s="21">
        <v>0.152947692773411</v>
      </c>
      <c r="AD16" s="21">
        <v>0.23894138094973499</v>
      </c>
      <c r="AE16" s="21">
        <v>0.231506037085041</v>
      </c>
      <c r="AF16" s="21"/>
      <c r="AG16" s="21">
        <v>0.167604496485914</v>
      </c>
      <c r="AH16" s="21">
        <v>0.24502770619664099</v>
      </c>
      <c r="AI16" s="21">
        <v>0.17514173656246201</v>
      </c>
      <c r="AJ16" s="21">
        <v>0.408029390859032</v>
      </c>
      <c r="AK16" s="21">
        <v>0.25625704477972</v>
      </c>
      <c r="AL16" s="21"/>
      <c r="AM16" s="21">
        <v>0.18672467301474999</v>
      </c>
      <c r="AN16" s="21">
        <v>0.15983650284054099</v>
      </c>
      <c r="AO16" s="21">
        <v>0.219189199529611</v>
      </c>
      <c r="AP16" s="21">
        <v>0.20294424708619499</v>
      </c>
      <c r="AQ16" s="21">
        <v>0.429132504717255</v>
      </c>
      <c r="AR16" s="21"/>
      <c r="AS16" s="21">
        <v>0.18923896836836099</v>
      </c>
      <c r="AT16" s="21">
        <v>0.18229874546413299</v>
      </c>
      <c r="AU16" s="21">
        <v>0.233405791837385</v>
      </c>
      <c r="AV16" s="21">
        <v>0.271355769762886</v>
      </c>
      <c r="AW16" s="21"/>
      <c r="AX16" s="21">
        <v>0.20604777451308101</v>
      </c>
      <c r="AY16" s="21"/>
      <c r="AZ16" s="21">
        <v>0.250663632348678</v>
      </c>
      <c r="BA16" s="21">
        <v>0.18397181415414399</v>
      </c>
      <c r="BB16" s="21">
        <v>0.188764023647536</v>
      </c>
      <c r="BC16" s="21"/>
      <c r="BD16" s="21">
        <v>0.216278468830815</v>
      </c>
      <c r="BE16" s="21">
        <v>0.20772185420574399</v>
      </c>
    </row>
    <row r="17" spans="2:57" x14ac:dyDescent="0.35">
      <c r="B17" s="18" t="s">
        <v>110</v>
      </c>
      <c r="C17" s="22">
        <v>0.322265115916338</v>
      </c>
      <c r="D17" s="22">
        <v>0.34793914816006899</v>
      </c>
      <c r="E17" s="22">
        <v>0.31338320363637001</v>
      </c>
      <c r="F17" s="22"/>
      <c r="G17" s="22">
        <v>0.36187367965842399</v>
      </c>
      <c r="H17" s="22">
        <v>0.297944764429243</v>
      </c>
      <c r="I17" s="22">
        <v>0.33365768276073299</v>
      </c>
      <c r="J17" s="22">
        <v>0.41420529551260499</v>
      </c>
      <c r="K17" s="22">
        <v>0.21753544984301401</v>
      </c>
      <c r="L17" s="22">
        <v>0.29832475785453</v>
      </c>
      <c r="M17" s="22"/>
      <c r="N17" s="22">
        <v>0.30586411151524101</v>
      </c>
      <c r="O17" s="22">
        <v>0.311788693376716</v>
      </c>
      <c r="P17" s="22">
        <v>0.449510293539647</v>
      </c>
      <c r="Q17" s="22">
        <v>0.246672842877182</v>
      </c>
      <c r="R17" s="22"/>
      <c r="S17" s="22">
        <v>0.35</v>
      </c>
      <c r="T17" s="22">
        <v>0.25714285714285701</v>
      </c>
      <c r="U17" s="22">
        <v>0.29411764705882398</v>
      </c>
      <c r="V17" s="22">
        <v>0.33333333333333298</v>
      </c>
      <c r="W17" s="22">
        <v>0.40677966101694901</v>
      </c>
      <c r="X17" s="22">
        <v>0.392405063291139</v>
      </c>
      <c r="Y17" s="22">
        <v>0.214285714285714</v>
      </c>
      <c r="Z17" s="22">
        <v>0.372093023255814</v>
      </c>
      <c r="AA17" s="22">
        <v>0.33333333333333298</v>
      </c>
      <c r="AB17" s="22"/>
      <c r="AC17" s="22">
        <v>0.41177307341033498</v>
      </c>
      <c r="AD17" s="22">
        <v>0.28069763426093303</v>
      </c>
      <c r="AE17" s="22">
        <v>0.23777501404060999</v>
      </c>
      <c r="AF17" s="22"/>
      <c r="AG17" s="22">
        <v>0.396293702001001</v>
      </c>
      <c r="AH17" s="22">
        <v>0.28422343925195498</v>
      </c>
      <c r="AI17" s="22">
        <v>0.27743590875629098</v>
      </c>
      <c r="AJ17" s="22">
        <v>-1.96966712625565E-2</v>
      </c>
      <c r="AK17" s="22">
        <v>0.21521481406688001</v>
      </c>
      <c r="AL17" s="22"/>
      <c r="AM17" s="22">
        <v>0.27409493435814303</v>
      </c>
      <c r="AN17" s="22">
        <v>0.39132054023634799</v>
      </c>
      <c r="AO17" s="22">
        <v>0.33434495499448003</v>
      </c>
      <c r="AP17" s="22">
        <v>0.33243317799922101</v>
      </c>
      <c r="AQ17" s="22">
        <v>-0.135288555897219</v>
      </c>
      <c r="AR17" s="22"/>
      <c r="AS17" s="22">
        <v>0.35248094411583097</v>
      </c>
      <c r="AT17" s="22">
        <v>0.38340453988296602</v>
      </c>
      <c r="AU17" s="22">
        <v>0.26205469545258298</v>
      </c>
      <c r="AV17" s="22">
        <v>0.212577272341374</v>
      </c>
      <c r="AW17" s="22"/>
      <c r="AX17" s="22">
        <v>0.34796286086303002</v>
      </c>
      <c r="AY17" s="22"/>
      <c r="AZ17" s="22">
        <v>0.233523706152611</v>
      </c>
      <c r="BA17" s="22">
        <v>0.40382972711370002</v>
      </c>
      <c r="BB17" s="22">
        <v>0.33105731006563799</v>
      </c>
      <c r="BC17" s="22"/>
      <c r="BD17" s="22">
        <v>0.29245768488435397</v>
      </c>
      <c r="BE17" s="22">
        <v>0.34193020229443399</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BE22"/>
  <sheetViews>
    <sheetView showGridLines="0" topLeftCell="A7"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0.102419321582028</v>
      </c>
      <c r="D9" s="17">
        <v>0.11266271762647</v>
      </c>
      <c r="E9" s="17">
        <v>9.6876681376399904E-2</v>
      </c>
      <c r="F9" s="17"/>
      <c r="G9" s="17">
        <v>8.3175302005131305E-2</v>
      </c>
      <c r="H9" s="17">
        <v>0.116005481898502</v>
      </c>
      <c r="I9" s="17">
        <v>0.114856781687542</v>
      </c>
      <c r="J9" s="17">
        <v>7.6240275751425196E-2</v>
      </c>
      <c r="K9" s="17">
        <v>0.12633186863413101</v>
      </c>
      <c r="L9" s="17">
        <v>2.90619548603273E-2</v>
      </c>
      <c r="M9" s="17"/>
      <c r="N9" s="17">
        <v>9.3901539392937106E-2</v>
      </c>
      <c r="O9" s="17">
        <v>0.13117649716101601</v>
      </c>
      <c r="P9" s="17">
        <v>7.9356496289934103E-2</v>
      </c>
      <c r="Q9" s="17">
        <v>0.11478919959537701</v>
      </c>
      <c r="R9" s="17"/>
      <c r="S9" s="17">
        <v>0.141666666666667</v>
      </c>
      <c r="T9" s="17">
        <v>9.5238095238095205E-2</v>
      </c>
      <c r="U9" s="17">
        <v>0.11764705882352899</v>
      </c>
      <c r="V9" s="17">
        <v>7.9365079365079402E-2</v>
      </c>
      <c r="W9" s="17">
        <v>0.11864406779661001</v>
      </c>
      <c r="X9" s="17">
        <v>0.139240506329114</v>
      </c>
      <c r="Y9" s="17">
        <v>8.5714285714285701E-2</v>
      </c>
      <c r="Z9" s="17">
        <v>6.9767441860465101E-2</v>
      </c>
      <c r="AA9" s="17">
        <v>5.5555555555555601E-2</v>
      </c>
      <c r="AB9" s="17"/>
      <c r="AC9" s="17">
        <v>8.5807157763063899E-2</v>
      </c>
      <c r="AD9" s="17">
        <v>0.123144938530626</v>
      </c>
      <c r="AE9" s="17">
        <v>5.17900094430334E-2</v>
      </c>
      <c r="AF9" s="17"/>
      <c r="AG9" s="17">
        <v>0.12681236719130901</v>
      </c>
      <c r="AH9" s="17">
        <v>9.9543124586128198E-2</v>
      </c>
      <c r="AI9" s="17">
        <v>4.02199430301916E-2</v>
      </c>
      <c r="AJ9" s="17">
        <v>0.20363788954449299</v>
      </c>
      <c r="AK9" s="17">
        <v>2.1019478363422401E-2</v>
      </c>
      <c r="AL9" s="17"/>
      <c r="AM9" s="17">
        <v>3.4259602845604697E-2</v>
      </c>
      <c r="AN9" s="17">
        <v>0.107540572661111</v>
      </c>
      <c r="AO9" s="17">
        <v>0.120489025280671</v>
      </c>
      <c r="AP9" s="17">
        <v>0.123291620056767</v>
      </c>
      <c r="AQ9" s="17">
        <v>4.3338922809394803E-2</v>
      </c>
      <c r="AR9" s="17"/>
      <c r="AS9" s="17">
        <v>8.6812418094945804E-2</v>
      </c>
      <c r="AT9" s="17">
        <v>0.12019391467059901</v>
      </c>
      <c r="AU9" s="17">
        <v>8.60796431150751E-2</v>
      </c>
      <c r="AV9" s="17">
        <v>0.11112073788825</v>
      </c>
      <c r="AW9" s="17"/>
      <c r="AX9" s="17">
        <v>0.102664625662306</v>
      </c>
      <c r="AY9" s="17"/>
      <c r="AZ9" s="17">
        <v>9.2568790730471098E-2</v>
      </c>
      <c r="BA9" s="17">
        <v>8.8861767658934096E-2</v>
      </c>
      <c r="BB9" s="17">
        <v>0.131581949579685</v>
      </c>
      <c r="BC9" s="17"/>
      <c r="BD9" s="17">
        <v>8.1501414035220807E-2</v>
      </c>
      <c r="BE9" s="17">
        <v>0.13310297618328201</v>
      </c>
    </row>
    <row r="10" spans="2:57" x14ac:dyDescent="0.35">
      <c r="B10" s="18" t="s">
        <v>104</v>
      </c>
      <c r="C10" s="17">
        <v>0.348300608882185</v>
      </c>
      <c r="D10" s="17">
        <v>0.36129190156527802</v>
      </c>
      <c r="E10" s="17">
        <v>0.34229802038746499</v>
      </c>
      <c r="F10" s="17"/>
      <c r="G10" s="17">
        <v>0.34634726506138802</v>
      </c>
      <c r="H10" s="17">
        <v>0.40957104496006602</v>
      </c>
      <c r="I10" s="17">
        <v>0.30916788057847899</v>
      </c>
      <c r="J10" s="17">
        <v>0.42027061436607199</v>
      </c>
      <c r="K10" s="17">
        <v>0.30078006863799001</v>
      </c>
      <c r="L10" s="17">
        <v>0.12138507314922301</v>
      </c>
      <c r="M10" s="17"/>
      <c r="N10" s="17">
        <v>0.37539402586540999</v>
      </c>
      <c r="O10" s="17">
        <v>0.324345670720811</v>
      </c>
      <c r="P10" s="17">
        <v>0.31788463945017698</v>
      </c>
      <c r="Q10" s="17">
        <v>0.31150325961964798</v>
      </c>
      <c r="R10" s="17"/>
      <c r="S10" s="17">
        <v>0.34166666666666701</v>
      </c>
      <c r="T10" s="17">
        <v>0.36190476190476201</v>
      </c>
      <c r="U10" s="17">
        <v>0.14705882352941199</v>
      </c>
      <c r="V10" s="17">
        <v>0.365079365079365</v>
      </c>
      <c r="W10" s="17">
        <v>0.42372881355932202</v>
      </c>
      <c r="X10" s="17">
        <v>0.379746835443038</v>
      </c>
      <c r="Y10" s="17">
        <v>0.22857142857142901</v>
      </c>
      <c r="Z10" s="17">
        <v>0.46511627906976699</v>
      </c>
      <c r="AA10" s="17">
        <v>0.45555555555555599</v>
      </c>
      <c r="AB10" s="17"/>
      <c r="AC10" s="17">
        <v>0.422175650621334</v>
      </c>
      <c r="AD10" s="17">
        <v>0.30450105440209302</v>
      </c>
      <c r="AE10" s="17">
        <v>0.32300302938361403</v>
      </c>
      <c r="AF10" s="17"/>
      <c r="AG10" s="17">
        <v>0.336213708571938</v>
      </c>
      <c r="AH10" s="17">
        <v>0.35899097285022102</v>
      </c>
      <c r="AI10" s="17">
        <v>0.359069905777399</v>
      </c>
      <c r="AJ10" s="17">
        <v>0.18469483005198201</v>
      </c>
      <c r="AK10" s="17">
        <v>0.366645840083762</v>
      </c>
      <c r="AL10" s="17"/>
      <c r="AM10" s="17">
        <v>0.32251239899659501</v>
      </c>
      <c r="AN10" s="17">
        <v>0.345517892878624</v>
      </c>
      <c r="AO10" s="17">
        <v>0.30862925559816001</v>
      </c>
      <c r="AP10" s="17">
        <v>0.44884229254996799</v>
      </c>
      <c r="AQ10" s="17">
        <v>0.30118708856514897</v>
      </c>
      <c r="AR10" s="17"/>
      <c r="AS10" s="17">
        <v>0.31255766240083399</v>
      </c>
      <c r="AT10" s="17">
        <v>0.40389967306701302</v>
      </c>
      <c r="AU10" s="17">
        <v>0.29636394828885698</v>
      </c>
      <c r="AV10" s="17">
        <v>0.35404400766146299</v>
      </c>
      <c r="AW10" s="17"/>
      <c r="AX10" s="17">
        <v>0.35884430907163301</v>
      </c>
      <c r="AY10" s="17"/>
      <c r="AZ10" s="17">
        <v>0.30894921050678498</v>
      </c>
      <c r="BA10" s="17">
        <v>0.40490182477563902</v>
      </c>
      <c r="BB10" s="17">
        <v>0.32061663470490398</v>
      </c>
      <c r="BC10" s="17"/>
      <c r="BD10" s="17">
        <v>0.31712412276853202</v>
      </c>
      <c r="BE10" s="17">
        <v>0.37630785495229402</v>
      </c>
    </row>
    <row r="11" spans="2:57" x14ac:dyDescent="0.35">
      <c r="B11" s="18" t="s">
        <v>105</v>
      </c>
      <c r="C11" s="17">
        <v>0.28977756790491699</v>
      </c>
      <c r="D11" s="17">
        <v>0.29330425166391599</v>
      </c>
      <c r="E11" s="17">
        <v>0.28906600556809198</v>
      </c>
      <c r="F11" s="17"/>
      <c r="G11" s="17">
        <v>0.23007801473817599</v>
      </c>
      <c r="H11" s="17">
        <v>0.25304175292882097</v>
      </c>
      <c r="I11" s="17">
        <v>0.31789360295476898</v>
      </c>
      <c r="J11" s="17">
        <v>0.240406587259342</v>
      </c>
      <c r="K11" s="17">
        <v>0.33770399098806297</v>
      </c>
      <c r="L11" s="17">
        <v>0.48638994112793699</v>
      </c>
      <c r="M11" s="17"/>
      <c r="N11" s="17">
        <v>0.27058941956238403</v>
      </c>
      <c r="O11" s="17">
        <v>0.29055327563177102</v>
      </c>
      <c r="P11" s="17">
        <v>0.34917466325326002</v>
      </c>
      <c r="Q11" s="17">
        <v>0.27637347534526302</v>
      </c>
      <c r="R11" s="17"/>
      <c r="S11" s="17">
        <v>0.27500000000000002</v>
      </c>
      <c r="T11" s="17">
        <v>0.28571428571428598</v>
      </c>
      <c r="U11" s="17">
        <v>0.38235294117647101</v>
      </c>
      <c r="V11" s="17">
        <v>0.28571428571428598</v>
      </c>
      <c r="W11" s="17">
        <v>0.27118644067796599</v>
      </c>
      <c r="X11" s="17">
        <v>0.240506329113924</v>
      </c>
      <c r="Y11" s="17">
        <v>0.34285714285714303</v>
      </c>
      <c r="Z11" s="17">
        <v>0.34883720930232598</v>
      </c>
      <c r="AA11" s="17">
        <v>0.233333333333333</v>
      </c>
      <c r="AB11" s="17"/>
      <c r="AC11" s="17">
        <v>0.27686335245662003</v>
      </c>
      <c r="AD11" s="17">
        <v>0.28780070825746201</v>
      </c>
      <c r="AE11" s="17">
        <v>0.34493087428377101</v>
      </c>
      <c r="AF11" s="17"/>
      <c r="AG11" s="17">
        <v>0.307314329809802</v>
      </c>
      <c r="AH11" s="17">
        <v>0.278950975607967</v>
      </c>
      <c r="AI11" s="17">
        <v>0.29004952268136802</v>
      </c>
      <c r="AJ11" s="17">
        <v>0</v>
      </c>
      <c r="AK11" s="17">
        <v>0.40003697773579999</v>
      </c>
      <c r="AL11" s="17"/>
      <c r="AM11" s="17">
        <v>0.41666029769841401</v>
      </c>
      <c r="AN11" s="17">
        <v>0.26046955886654199</v>
      </c>
      <c r="AO11" s="17">
        <v>0.30966641988098598</v>
      </c>
      <c r="AP11" s="17">
        <v>0.212191690717558</v>
      </c>
      <c r="AQ11" s="17">
        <v>0.26375147417829597</v>
      </c>
      <c r="AR11" s="17"/>
      <c r="AS11" s="17">
        <v>0.34145897079880999</v>
      </c>
      <c r="AT11" s="17">
        <v>0.24235851534175201</v>
      </c>
      <c r="AU11" s="17">
        <v>0.33758870466548102</v>
      </c>
      <c r="AV11" s="17">
        <v>0.24321109721715001</v>
      </c>
      <c r="AW11" s="17"/>
      <c r="AX11" s="17">
        <v>0.27719412574052199</v>
      </c>
      <c r="AY11" s="17"/>
      <c r="AZ11" s="17">
        <v>0.270703064117786</v>
      </c>
      <c r="BA11" s="17">
        <v>0.29109651620914201</v>
      </c>
      <c r="BB11" s="17">
        <v>0.31325160662460899</v>
      </c>
      <c r="BC11" s="17"/>
      <c r="BD11" s="17">
        <v>0.33485892969943798</v>
      </c>
      <c r="BE11" s="17">
        <v>0.25120023881685399</v>
      </c>
    </row>
    <row r="12" spans="2:57" x14ac:dyDescent="0.35">
      <c r="B12" s="18" t="s">
        <v>106</v>
      </c>
      <c r="C12" s="17">
        <v>0.149303079119459</v>
      </c>
      <c r="D12" s="17">
        <v>0.148202331329846</v>
      </c>
      <c r="E12" s="17">
        <v>0.14595055251570799</v>
      </c>
      <c r="F12" s="17"/>
      <c r="G12" s="17">
        <v>0.21251024632297499</v>
      </c>
      <c r="H12" s="17">
        <v>0.12609919661733099</v>
      </c>
      <c r="I12" s="17">
        <v>0.16378825380385001</v>
      </c>
      <c r="J12" s="17">
        <v>0.15200120707534101</v>
      </c>
      <c r="K12" s="17">
        <v>6.8074402735096101E-2</v>
      </c>
      <c r="L12" s="17">
        <v>0.28437983548602103</v>
      </c>
      <c r="M12" s="17"/>
      <c r="N12" s="17">
        <v>0.14503786593248999</v>
      </c>
      <c r="O12" s="17">
        <v>0.12573013491873</v>
      </c>
      <c r="P12" s="17">
        <v>0.176396806568246</v>
      </c>
      <c r="Q12" s="17">
        <v>0.20206840708479601</v>
      </c>
      <c r="R12" s="17"/>
      <c r="S12" s="17">
        <v>0.133333333333333</v>
      </c>
      <c r="T12" s="17">
        <v>0.14285714285714299</v>
      </c>
      <c r="U12" s="17">
        <v>0.17647058823529399</v>
      </c>
      <c r="V12" s="17">
        <v>0.19047619047618999</v>
      </c>
      <c r="W12" s="17">
        <v>0.101694915254237</v>
      </c>
      <c r="X12" s="17">
        <v>0.177215189873418</v>
      </c>
      <c r="Y12" s="17">
        <v>0.17142857142857101</v>
      </c>
      <c r="Z12" s="17">
        <v>9.3023255813953501E-2</v>
      </c>
      <c r="AA12" s="17">
        <v>0.133333333333333</v>
      </c>
      <c r="AB12" s="17"/>
      <c r="AC12" s="17">
        <v>0.112402192610216</v>
      </c>
      <c r="AD12" s="17">
        <v>0.17424931604451399</v>
      </c>
      <c r="AE12" s="17">
        <v>0.135127355800407</v>
      </c>
      <c r="AF12" s="17"/>
      <c r="AG12" s="17">
        <v>0.146787241006758</v>
      </c>
      <c r="AH12" s="17">
        <v>0.14454773453547901</v>
      </c>
      <c r="AI12" s="17">
        <v>0.17113410211583499</v>
      </c>
      <c r="AJ12" s="17">
        <v>0</v>
      </c>
      <c r="AK12" s="17">
        <v>8.0000688004709997E-2</v>
      </c>
      <c r="AL12" s="17"/>
      <c r="AM12" s="17">
        <v>0.160185136036189</v>
      </c>
      <c r="AN12" s="17">
        <v>0.17304963297546799</v>
      </c>
      <c r="AO12" s="17">
        <v>0.132946816455873</v>
      </c>
      <c r="AP12" s="17">
        <v>0.14515839802060401</v>
      </c>
      <c r="AQ12" s="17">
        <v>0.121610158332792</v>
      </c>
      <c r="AR12" s="17"/>
      <c r="AS12" s="17">
        <v>0.11284920688790399</v>
      </c>
      <c r="AT12" s="17">
        <v>0.15385077514314199</v>
      </c>
      <c r="AU12" s="17">
        <v>0.16565226693506099</v>
      </c>
      <c r="AV12" s="17">
        <v>0.17874894746467099</v>
      </c>
      <c r="AW12" s="17"/>
      <c r="AX12" s="17">
        <v>0.148460090678808</v>
      </c>
      <c r="AY12" s="17"/>
      <c r="AZ12" s="17">
        <v>0.17104270140767799</v>
      </c>
      <c r="BA12" s="17">
        <v>0.15299867440595899</v>
      </c>
      <c r="BB12" s="17">
        <v>0.109383415816471</v>
      </c>
      <c r="BC12" s="17"/>
      <c r="BD12" s="17">
        <v>0.11796163360215101</v>
      </c>
      <c r="BE12" s="17">
        <v>0.16229544405118801</v>
      </c>
    </row>
    <row r="13" spans="2:57" x14ac:dyDescent="0.35">
      <c r="B13" s="18" t="s">
        <v>107</v>
      </c>
      <c r="C13" s="17">
        <v>8.8326196319496397E-2</v>
      </c>
      <c r="D13" s="17">
        <v>7.6433599658164902E-2</v>
      </c>
      <c r="E13" s="17">
        <v>9.5735606016135205E-2</v>
      </c>
      <c r="F13" s="17"/>
      <c r="G13" s="17">
        <v>8.3929662488483894E-2</v>
      </c>
      <c r="H13" s="17">
        <v>8.9638783901706195E-2</v>
      </c>
      <c r="I13" s="17">
        <v>9.4293480975359001E-2</v>
      </c>
      <c r="J13" s="17">
        <v>7.7210981773313994E-2</v>
      </c>
      <c r="K13" s="17">
        <v>0.11460225984415801</v>
      </c>
      <c r="L13" s="17">
        <v>2.72968926301097E-2</v>
      </c>
      <c r="M13" s="17"/>
      <c r="N13" s="17">
        <v>8.6222328068214699E-2</v>
      </c>
      <c r="O13" s="17">
        <v>0.105047574207285</v>
      </c>
      <c r="P13" s="17">
        <v>7.7187394438382795E-2</v>
      </c>
      <c r="Q13" s="17">
        <v>7.9183899920505604E-2</v>
      </c>
      <c r="R13" s="17"/>
      <c r="S13" s="17">
        <v>9.1666666666666702E-2</v>
      </c>
      <c r="T13" s="17">
        <v>7.6190476190476197E-2</v>
      </c>
      <c r="U13" s="17">
        <v>0.11764705882352899</v>
      </c>
      <c r="V13" s="17">
        <v>7.9365079365079402E-2</v>
      </c>
      <c r="W13" s="17">
        <v>8.4745762711864403E-2</v>
      </c>
      <c r="X13" s="17">
        <v>5.0632911392405097E-2</v>
      </c>
      <c r="Y13" s="17">
        <v>0.14285714285714299</v>
      </c>
      <c r="Z13" s="17">
        <v>2.32558139534884E-2</v>
      </c>
      <c r="AA13" s="17">
        <v>0.1</v>
      </c>
      <c r="AB13" s="17"/>
      <c r="AC13" s="17">
        <v>7.0747909506410203E-2</v>
      </c>
      <c r="AD13" s="17">
        <v>9.3039362359085206E-2</v>
      </c>
      <c r="AE13" s="17">
        <v>0.119492537910718</v>
      </c>
      <c r="AF13" s="17"/>
      <c r="AG13" s="17">
        <v>7.4741563252784401E-2</v>
      </c>
      <c r="AH13" s="17">
        <v>0.103887553993586</v>
      </c>
      <c r="AI13" s="17">
        <v>0.11990028649366501</v>
      </c>
      <c r="AJ13" s="17">
        <v>0.408029390859032</v>
      </c>
      <c r="AK13" s="17">
        <v>6.5677140866441094E-2</v>
      </c>
      <c r="AL13" s="17"/>
      <c r="AM13" s="17">
        <v>3.5019992595200201E-2</v>
      </c>
      <c r="AN13" s="17">
        <v>8.8093823841847094E-2</v>
      </c>
      <c r="AO13" s="17">
        <v>0.10115011950639601</v>
      </c>
      <c r="AP13" s="17">
        <v>5.3121460400706699E-2</v>
      </c>
      <c r="AQ13" s="17">
        <v>0.27011235611436801</v>
      </c>
      <c r="AR13" s="17"/>
      <c r="AS13" s="17">
        <v>0.119537313046503</v>
      </c>
      <c r="AT13" s="17">
        <v>5.49700815056803E-2</v>
      </c>
      <c r="AU13" s="17">
        <v>9.4792147048070402E-2</v>
      </c>
      <c r="AV13" s="17">
        <v>0.102833990287791</v>
      </c>
      <c r="AW13" s="17"/>
      <c r="AX13" s="17">
        <v>8.9000589055855298E-2</v>
      </c>
      <c r="AY13" s="17"/>
      <c r="AZ13" s="17">
        <v>0.13278378215174599</v>
      </c>
      <c r="BA13" s="17">
        <v>5.8567935584740403E-2</v>
      </c>
      <c r="BB13" s="17">
        <v>8.0986384517697296E-2</v>
      </c>
      <c r="BC13" s="17"/>
      <c r="BD13" s="17">
        <v>0.114642249822862</v>
      </c>
      <c r="BE13" s="17">
        <v>6.7357890491531194E-2</v>
      </c>
    </row>
    <row r="14" spans="2:57" x14ac:dyDescent="0.35">
      <c r="B14" s="18" t="s">
        <v>81</v>
      </c>
      <c r="C14" s="17">
        <v>2.1873226191915701E-2</v>
      </c>
      <c r="D14" s="17">
        <v>8.1051981563253304E-3</v>
      </c>
      <c r="E14" s="17">
        <v>3.00731341362004E-2</v>
      </c>
      <c r="F14" s="17"/>
      <c r="G14" s="17">
        <v>4.3959509383846802E-2</v>
      </c>
      <c r="H14" s="17">
        <v>5.6437396935740004E-3</v>
      </c>
      <c r="I14" s="17">
        <v>0</v>
      </c>
      <c r="J14" s="17">
        <v>3.3870333774506003E-2</v>
      </c>
      <c r="K14" s="17">
        <v>5.2507409160562298E-2</v>
      </c>
      <c r="L14" s="17">
        <v>5.1486302746382398E-2</v>
      </c>
      <c r="M14" s="17"/>
      <c r="N14" s="17">
        <v>2.88548211785646E-2</v>
      </c>
      <c r="O14" s="17">
        <v>2.3146847360387E-2</v>
      </c>
      <c r="P14" s="17">
        <v>0</v>
      </c>
      <c r="Q14" s="17">
        <v>1.6081758434409801E-2</v>
      </c>
      <c r="R14" s="17"/>
      <c r="S14" s="17">
        <v>1.6666666666666701E-2</v>
      </c>
      <c r="T14" s="17">
        <v>3.8095238095238099E-2</v>
      </c>
      <c r="U14" s="17">
        <v>5.8823529411764698E-2</v>
      </c>
      <c r="V14" s="17">
        <v>0</v>
      </c>
      <c r="W14" s="17">
        <v>0</v>
      </c>
      <c r="X14" s="17">
        <v>1.26582278481013E-2</v>
      </c>
      <c r="Y14" s="17">
        <v>2.8571428571428598E-2</v>
      </c>
      <c r="Z14" s="17">
        <v>0</v>
      </c>
      <c r="AA14" s="17">
        <v>2.2222222222222199E-2</v>
      </c>
      <c r="AB14" s="17"/>
      <c r="AC14" s="17">
        <v>3.2003737042355901E-2</v>
      </c>
      <c r="AD14" s="17">
        <v>1.72646204062189E-2</v>
      </c>
      <c r="AE14" s="17">
        <v>2.5656193178456601E-2</v>
      </c>
      <c r="AF14" s="17"/>
      <c r="AG14" s="17">
        <v>8.1307901674085806E-3</v>
      </c>
      <c r="AH14" s="17">
        <v>1.40796384266195E-2</v>
      </c>
      <c r="AI14" s="17">
        <v>1.9626239901541599E-2</v>
      </c>
      <c r="AJ14" s="17">
        <v>0.20363788954449299</v>
      </c>
      <c r="AK14" s="17">
        <v>6.6619874945863702E-2</v>
      </c>
      <c r="AL14" s="17"/>
      <c r="AM14" s="17">
        <v>3.1362571827996899E-2</v>
      </c>
      <c r="AN14" s="17">
        <v>2.53285187764077E-2</v>
      </c>
      <c r="AO14" s="17">
        <v>2.7118363277913799E-2</v>
      </c>
      <c r="AP14" s="17">
        <v>1.7394538254395499E-2</v>
      </c>
      <c r="AQ14" s="17">
        <v>0</v>
      </c>
      <c r="AR14" s="17"/>
      <c r="AS14" s="17">
        <v>2.67844287710025E-2</v>
      </c>
      <c r="AT14" s="17">
        <v>2.4727040271813799E-2</v>
      </c>
      <c r="AU14" s="17">
        <v>1.9523289947456099E-2</v>
      </c>
      <c r="AV14" s="17">
        <v>1.00412194806746E-2</v>
      </c>
      <c r="AW14" s="17"/>
      <c r="AX14" s="17">
        <v>2.3836259790875901E-2</v>
      </c>
      <c r="AY14" s="17"/>
      <c r="AZ14" s="17">
        <v>2.3952451085532601E-2</v>
      </c>
      <c r="BA14" s="17">
        <v>3.5732813655861102E-3</v>
      </c>
      <c r="BB14" s="17">
        <v>4.4180008756632902E-2</v>
      </c>
      <c r="BC14" s="17"/>
      <c r="BD14" s="17">
        <v>3.3911650071795599E-2</v>
      </c>
      <c r="BE14" s="17">
        <v>9.7355955048504701E-3</v>
      </c>
    </row>
    <row r="15" spans="2:57" x14ac:dyDescent="0.35">
      <c r="B15" s="18" t="s">
        <v>108</v>
      </c>
      <c r="C15" s="21">
        <v>0.45071993046421199</v>
      </c>
      <c r="D15" s="21">
        <v>0.47395461919174797</v>
      </c>
      <c r="E15" s="21">
        <v>0.43917470176386503</v>
      </c>
      <c r="F15" s="21"/>
      <c r="G15" s="21">
        <v>0.42952256706651898</v>
      </c>
      <c r="H15" s="21">
        <v>0.52557652685856804</v>
      </c>
      <c r="I15" s="21">
        <v>0.42402466226602198</v>
      </c>
      <c r="J15" s="21">
        <v>0.49651089011749699</v>
      </c>
      <c r="K15" s="21">
        <v>0.42711193727212099</v>
      </c>
      <c r="L15" s="21">
        <v>0.15044702800955101</v>
      </c>
      <c r="M15" s="21"/>
      <c r="N15" s="21">
        <v>0.46929556525834698</v>
      </c>
      <c r="O15" s="21">
        <v>0.45552216788182698</v>
      </c>
      <c r="P15" s="21">
        <v>0.397241135740111</v>
      </c>
      <c r="Q15" s="21">
        <v>0.42629245921502501</v>
      </c>
      <c r="R15" s="21"/>
      <c r="S15" s="21">
        <v>0.483333333333333</v>
      </c>
      <c r="T15" s="21">
        <v>0.45714285714285702</v>
      </c>
      <c r="U15" s="21">
        <v>0.26470588235294101</v>
      </c>
      <c r="V15" s="21">
        <v>0.44444444444444398</v>
      </c>
      <c r="W15" s="21">
        <v>0.54237288135593198</v>
      </c>
      <c r="X15" s="21">
        <v>0.518987341772152</v>
      </c>
      <c r="Y15" s="21">
        <v>0.314285714285714</v>
      </c>
      <c r="Z15" s="21">
        <v>0.53488372093023295</v>
      </c>
      <c r="AA15" s="21">
        <v>0.51111111111111096</v>
      </c>
      <c r="AB15" s="21"/>
      <c r="AC15" s="21">
        <v>0.50798280838439802</v>
      </c>
      <c r="AD15" s="21">
        <v>0.42764599293271899</v>
      </c>
      <c r="AE15" s="21">
        <v>0.374793038826647</v>
      </c>
      <c r="AF15" s="21"/>
      <c r="AG15" s="21">
        <v>0.463026075763247</v>
      </c>
      <c r="AH15" s="21">
        <v>0.45853409743634899</v>
      </c>
      <c r="AI15" s="21">
        <v>0.39928984880759</v>
      </c>
      <c r="AJ15" s="21">
        <v>0.38833271959647497</v>
      </c>
      <c r="AK15" s="21">
        <v>0.38766531844718499</v>
      </c>
      <c r="AL15" s="21"/>
      <c r="AM15" s="21">
        <v>0.35677200184219998</v>
      </c>
      <c r="AN15" s="21">
        <v>0.453058465539735</v>
      </c>
      <c r="AO15" s="21">
        <v>0.42911828087883103</v>
      </c>
      <c r="AP15" s="21">
        <v>0.57213391260673596</v>
      </c>
      <c r="AQ15" s="21">
        <v>0.34452601137454397</v>
      </c>
      <c r="AR15" s="21"/>
      <c r="AS15" s="21">
        <v>0.39937008049577999</v>
      </c>
      <c r="AT15" s="21">
        <v>0.52409358773761205</v>
      </c>
      <c r="AU15" s="21">
        <v>0.38244359140393203</v>
      </c>
      <c r="AV15" s="21">
        <v>0.46516474554971299</v>
      </c>
      <c r="AW15" s="21"/>
      <c r="AX15" s="21">
        <v>0.461508934733939</v>
      </c>
      <c r="AY15" s="21"/>
      <c r="AZ15" s="21">
        <v>0.40151800123725701</v>
      </c>
      <c r="BA15" s="21">
        <v>0.49376359243457302</v>
      </c>
      <c r="BB15" s="21">
        <v>0.45219858428458898</v>
      </c>
      <c r="BC15" s="21"/>
      <c r="BD15" s="21">
        <v>0.39862553680375301</v>
      </c>
      <c r="BE15" s="21">
        <v>0.50941083113557595</v>
      </c>
    </row>
    <row r="16" spans="2:57" x14ac:dyDescent="0.35">
      <c r="B16" s="18" t="s">
        <v>109</v>
      </c>
      <c r="C16" s="21">
        <v>0.23762927543895501</v>
      </c>
      <c r="D16" s="21">
        <v>0.22463593098801099</v>
      </c>
      <c r="E16" s="21">
        <v>0.241686158531843</v>
      </c>
      <c r="F16" s="21"/>
      <c r="G16" s="21">
        <v>0.29643990881145799</v>
      </c>
      <c r="H16" s="21">
        <v>0.215737980519037</v>
      </c>
      <c r="I16" s="21">
        <v>0.25808173477920898</v>
      </c>
      <c r="J16" s="21">
        <v>0.22921218884865499</v>
      </c>
      <c r="K16" s="21">
        <v>0.182676662579254</v>
      </c>
      <c r="L16" s="21">
        <v>0.31167672811613001</v>
      </c>
      <c r="M16" s="21"/>
      <c r="N16" s="21">
        <v>0.23126019400070399</v>
      </c>
      <c r="O16" s="21">
        <v>0.230777709126015</v>
      </c>
      <c r="P16" s="21">
        <v>0.25358420100662898</v>
      </c>
      <c r="Q16" s="21">
        <v>0.28125230700530202</v>
      </c>
      <c r="R16" s="21"/>
      <c r="S16" s="21">
        <v>0.22500000000000001</v>
      </c>
      <c r="T16" s="21">
        <v>0.21904761904761899</v>
      </c>
      <c r="U16" s="21">
        <v>0.29411764705882398</v>
      </c>
      <c r="V16" s="21">
        <v>0.26984126984126999</v>
      </c>
      <c r="W16" s="21">
        <v>0.186440677966102</v>
      </c>
      <c r="X16" s="21">
        <v>0.227848101265823</v>
      </c>
      <c r="Y16" s="21">
        <v>0.314285714285714</v>
      </c>
      <c r="Z16" s="21">
        <v>0.116279069767442</v>
      </c>
      <c r="AA16" s="21">
        <v>0.233333333333333</v>
      </c>
      <c r="AB16" s="21"/>
      <c r="AC16" s="21">
        <v>0.183150102116626</v>
      </c>
      <c r="AD16" s="21">
        <v>0.26728867840359999</v>
      </c>
      <c r="AE16" s="21">
        <v>0.25461989371112498</v>
      </c>
      <c r="AF16" s="21"/>
      <c r="AG16" s="21">
        <v>0.22152880425954199</v>
      </c>
      <c r="AH16" s="21">
        <v>0.24843528852906499</v>
      </c>
      <c r="AI16" s="21">
        <v>0.29103438860949998</v>
      </c>
      <c r="AJ16" s="21">
        <v>0.408029390859032</v>
      </c>
      <c r="AK16" s="21">
        <v>0.14567782887115099</v>
      </c>
      <c r="AL16" s="21"/>
      <c r="AM16" s="21">
        <v>0.195205128631389</v>
      </c>
      <c r="AN16" s="21">
        <v>0.26114345681731499</v>
      </c>
      <c r="AO16" s="21">
        <v>0.23409693596226899</v>
      </c>
      <c r="AP16" s="21">
        <v>0.19827985842131099</v>
      </c>
      <c r="AQ16" s="21">
        <v>0.39172251444716</v>
      </c>
      <c r="AR16" s="21"/>
      <c r="AS16" s="21">
        <v>0.23238651993440801</v>
      </c>
      <c r="AT16" s="21">
        <v>0.208820856648822</v>
      </c>
      <c r="AU16" s="21">
        <v>0.26044441398313101</v>
      </c>
      <c r="AV16" s="21">
        <v>0.28158293775246201</v>
      </c>
      <c r="AW16" s="21"/>
      <c r="AX16" s="21">
        <v>0.237460679734663</v>
      </c>
      <c r="AY16" s="21"/>
      <c r="AZ16" s="21">
        <v>0.30382648355942499</v>
      </c>
      <c r="BA16" s="21">
        <v>0.21156660999069901</v>
      </c>
      <c r="BB16" s="21">
        <v>0.190369800334169</v>
      </c>
      <c r="BC16" s="21"/>
      <c r="BD16" s="21">
        <v>0.23260388342501401</v>
      </c>
      <c r="BE16" s="21">
        <v>0.229653334542719</v>
      </c>
    </row>
    <row r="17" spans="2:57" x14ac:dyDescent="0.35">
      <c r="B17" s="18" t="s">
        <v>110</v>
      </c>
      <c r="C17" s="22">
        <v>0.21309065502525701</v>
      </c>
      <c r="D17" s="22">
        <v>0.24931868820373701</v>
      </c>
      <c r="E17" s="22">
        <v>0.197488543232021</v>
      </c>
      <c r="F17" s="22"/>
      <c r="G17" s="22">
        <v>0.13308265825505999</v>
      </c>
      <c r="H17" s="22">
        <v>0.30983854633953001</v>
      </c>
      <c r="I17" s="22">
        <v>0.165942927486812</v>
      </c>
      <c r="J17" s="22">
        <v>0.26729870126884198</v>
      </c>
      <c r="K17" s="22">
        <v>0.24443527469286699</v>
      </c>
      <c r="L17" s="22">
        <v>-0.161229700106579</v>
      </c>
      <c r="M17" s="22"/>
      <c r="N17" s="22">
        <v>0.23803537125764301</v>
      </c>
      <c r="O17" s="22">
        <v>0.224744458755812</v>
      </c>
      <c r="P17" s="22">
        <v>0.14365693473348301</v>
      </c>
      <c r="Q17" s="22">
        <v>0.14504015220972299</v>
      </c>
      <c r="R17" s="22"/>
      <c r="S17" s="22">
        <v>0.25833333333333303</v>
      </c>
      <c r="T17" s="22">
        <v>0.238095238095238</v>
      </c>
      <c r="U17" s="22">
        <v>-2.9411764705882401E-2</v>
      </c>
      <c r="V17" s="22">
        <v>0.17460317460317501</v>
      </c>
      <c r="W17" s="22">
        <v>0.355932203389831</v>
      </c>
      <c r="X17" s="22">
        <v>0.291139240506329</v>
      </c>
      <c r="Y17" s="22">
        <v>0</v>
      </c>
      <c r="Z17" s="22">
        <v>0.418604651162791</v>
      </c>
      <c r="AA17" s="22">
        <v>0.27777777777777801</v>
      </c>
      <c r="AB17" s="22"/>
      <c r="AC17" s="22">
        <v>0.324832706267772</v>
      </c>
      <c r="AD17" s="22">
        <v>0.16035731452912</v>
      </c>
      <c r="AE17" s="22">
        <v>0.120173145115522</v>
      </c>
      <c r="AF17" s="22"/>
      <c r="AG17" s="22">
        <v>0.24149727150370501</v>
      </c>
      <c r="AH17" s="22">
        <v>0.210098808907284</v>
      </c>
      <c r="AI17" s="22">
        <v>0.10825546019809</v>
      </c>
      <c r="AJ17" s="22">
        <v>-1.96966712625565E-2</v>
      </c>
      <c r="AK17" s="22">
        <v>0.241987489576034</v>
      </c>
      <c r="AL17" s="22"/>
      <c r="AM17" s="22">
        <v>0.16156687321081001</v>
      </c>
      <c r="AN17" s="22">
        <v>0.19191500872242001</v>
      </c>
      <c r="AO17" s="22">
        <v>0.19502134491656201</v>
      </c>
      <c r="AP17" s="22">
        <v>0.373854054185425</v>
      </c>
      <c r="AQ17" s="22">
        <v>-4.71965030726159E-2</v>
      </c>
      <c r="AR17" s="22"/>
      <c r="AS17" s="22">
        <v>0.16698356056137301</v>
      </c>
      <c r="AT17" s="22">
        <v>0.315272731088789</v>
      </c>
      <c r="AU17" s="22">
        <v>0.12199917742080001</v>
      </c>
      <c r="AV17" s="22">
        <v>0.183581807797251</v>
      </c>
      <c r="AW17" s="22"/>
      <c r="AX17" s="22">
        <v>0.224048254999276</v>
      </c>
      <c r="AY17" s="22"/>
      <c r="AZ17" s="22">
        <v>9.7691517677831893E-2</v>
      </c>
      <c r="BA17" s="22">
        <v>0.28219698244387398</v>
      </c>
      <c r="BB17" s="22">
        <v>0.26182878395041997</v>
      </c>
      <c r="BC17" s="22"/>
      <c r="BD17" s="22">
        <v>0.16602165337874</v>
      </c>
      <c r="BE17" s="22">
        <v>0.27975749659285598</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E22"/>
  <sheetViews>
    <sheetView showGridLines="0" topLeftCell="A6" workbookViewId="0">
      <pane xSplit="2" topLeftCell="B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0.279725078172538</v>
      </c>
      <c r="D9" s="17">
        <v>0.30146071761388699</v>
      </c>
      <c r="E9" s="17">
        <v>0.26578638449535802</v>
      </c>
      <c r="F9" s="17"/>
      <c r="G9" s="17">
        <v>0.28630268003980303</v>
      </c>
      <c r="H9" s="17">
        <v>0.25656969839655003</v>
      </c>
      <c r="I9" s="17">
        <v>0.25413676657740197</v>
      </c>
      <c r="J9" s="17">
        <v>0.38762248992582699</v>
      </c>
      <c r="K9" s="17">
        <v>0.24099137287799399</v>
      </c>
      <c r="L9" s="17">
        <v>0.26732428573721501</v>
      </c>
      <c r="M9" s="17"/>
      <c r="N9" s="17">
        <v>0.30880115838309002</v>
      </c>
      <c r="O9" s="17">
        <v>0.27239155673495202</v>
      </c>
      <c r="P9" s="17">
        <v>0.199266474447785</v>
      </c>
      <c r="Q9" s="17">
        <v>0.24585367808063799</v>
      </c>
      <c r="R9" s="17"/>
      <c r="S9" s="17">
        <v>0.233333333333333</v>
      </c>
      <c r="T9" s="17">
        <v>0.25714285714285701</v>
      </c>
      <c r="U9" s="17">
        <v>0.23529411764705899</v>
      </c>
      <c r="V9" s="17">
        <v>0.206349206349206</v>
      </c>
      <c r="W9" s="17">
        <v>0.37288135593220301</v>
      </c>
      <c r="X9" s="17">
        <v>0.341772151898734</v>
      </c>
      <c r="Y9" s="17">
        <v>0.25714285714285701</v>
      </c>
      <c r="Z9" s="17">
        <v>0.27906976744186002</v>
      </c>
      <c r="AA9" s="17">
        <v>0.36666666666666697</v>
      </c>
      <c r="AB9" s="17"/>
      <c r="AC9" s="17">
        <v>0.29113838405515402</v>
      </c>
      <c r="AD9" s="17">
        <v>0.278753548164903</v>
      </c>
      <c r="AE9" s="17">
        <v>0.22523869778121</v>
      </c>
      <c r="AF9" s="17"/>
      <c r="AG9" s="17">
        <v>0.25631456060324298</v>
      </c>
      <c r="AH9" s="17">
        <v>0.29703402181437599</v>
      </c>
      <c r="AI9" s="17">
        <v>0.354902009769334</v>
      </c>
      <c r="AJ9" s="17">
        <v>0.39246902056161198</v>
      </c>
      <c r="AK9" s="17">
        <v>0.267183576240559</v>
      </c>
      <c r="AL9" s="17"/>
      <c r="AM9" s="17">
        <v>0.198347806228478</v>
      </c>
      <c r="AN9" s="17">
        <v>0.25233668831976802</v>
      </c>
      <c r="AO9" s="17">
        <v>0.26189460608445803</v>
      </c>
      <c r="AP9" s="17">
        <v>0.32442636095087002</v>
      </c>
      <c r="AQ9" s="17">
        <v>0.44580892394232402</v>
      </c>
      <c r="AR9" s="17"/>
      <c r="AS9" s="17">
        <v>0.27989029253251502</v>
      </c>
      <c r="AT9" s="17">
        <v>0.30072787936549999</v>
      </c>
      <c r="AU9" s="17">
        <v>0.27754970122619399</v>
      </c>
      <c r="AV9" s="17">
        <v>0.23359824216870501</v>
      </c>
      <c r="AW9" s="17"/>
      <c r="AX9" s="17">
        <v>0.286955745848259</v>
      </c>
      <c r="AY9" s="17"/>
      <c r="AZ9" s="17">
        <v>0.27929806462850199</v>
      </c>
      <c r="BA9" s="17">
        <v>0.271349072490008</v>
      </c>
      <c r="BB9" s="17">
        <v>0.28471260854840402</v>
      </c>
      <c r="BC9" s="17"/>
      <c r="BD9" s="17">
        <v>0.29165752951902202</v>
      </c>
      <c r="BE9" s="17">
        <v>0.26937297637545699</v>
      </c>
    </row>
    <row r="10" spans="2:57" x14ac:dyDescent="0.35">
      <c r="B10" s="18" t="s">
        <v>104</v>
      </c>
      <c r="C10" s="17">
        <v>0.45526921291913602</v>
      </c>
      <c r="D10" s="17">
        <v>0.38414565156476499</v>
      </c>
      <c r="E10" s="17">
        <v>0.497007221300998</v>
      </c>
      <c r="F10" s="17"/>
      <c r="G10" s="17">
        <v>0.33138996247990399</v>
      </c>
      <c r="H10" s="17">
        <v>0.420106447465391</v>
      </c>
      <c r="I10" s="17">
        <v>0.443571432807358</v>
      </c>
      <c r="J10" s="17">
        <v>0.44178251345254099</v>
      </c>
      <c r="K10" s="17">
        <v>0.597900557066259</v>
      </c>
      <c r="L10" s="17">
        <v>0.59431748780582605</v>
      </c>
      <c r="M10" s="17"/>
      <c r="N10" s="17">
        <v>0.46429511036609</v>
      </c>
      <c r="O10" s="17">
        <v>0.44775900577536298</v>
      </c>
      <c r="P10" s="17">
        <v>0.486343590305295</v>
      </c>
      <c r="Q10" s="17">
        <v>0.41236896442368298</v>
      </c>
      <c r="R10" s="17"/>
      <c r="S10" s="17">
        <v>0.49166666666666697</v>
      </c>
      <c r="T10" s="17">
        <v>0.476190476190476</v>
      </c>
      <c r="U10" s="17">
        <v>0.47058823529411797</v>
      </c>
      <c r="V10" s="17">
        <v>0.49206349206349198</v>
      </c>
      <c r="W10" s="17">
        <v>0.42372881355932202</v>
      </c>
      <c r="X10" s="17">
        <v>0.392405063291139</v>
      </c>
      <c r="Y10" s="17">
        <v>0.4</v>
      </c>
      <c r="Z10" s="17">
        <v>0.39534883720930197</v>
      </c>
      <c r="AA10" s="17">
        <v>0.47777777777777802</v>
      </c>
      <c r="AB10" s="17"/>
      <c r="AC10" s="17">
        <v>0.45758735119797</v>
      </c>
      <c r="AD10" s="17">
        <v>0.46156993477546798</v>
      </c>
      <c r="AE10" s="17">
        <v>0.47850388727104198</v>
      </c>
      <c r="AF10" s="17"/>
      <c r="AG10" s="17">
        <v>0.46520209677421398</v>
      </c>
      <c r="AH10" s="17">
        <v>0.46264470833795801</v>
      </c>
      <c r="AI10" s="17">
        <v>0.39308755723071998</v>
      </c>
      <c r="AJ10" s="17">
        <v>0.18469483005198201</v>
      </c>
      <c r="AK10" s="17">
        <v>0.46664321310727502</v>
      </c>
      <c r="AL10" s="17"/>
      <c r="AM10" s="17">
        <v>0.27234568004141702</v>
      </c>
      <c r="AN10" s="17">
        <v>0.41916260050327703</v>
      </c>
      <c r="AO10" s="17">
        <v>0.50482766545888202</v>
      </c>
      <c r="AP10" s="17">
        <v>0.46673795048073902</v>
      </c>
      <c r="AQ10" s="17">
        <v>0.33785641984134501</v>
      </c>
      <c r="AR10" s="17"/>
      <c r="AS10" s="17">
        <v>0.47806200908117602</v>
      </c>
      <c r="AT10" s="17">
        <v>0.42942717030695898</v>
      </c>
      <c r="AU10" s="17">
        <v>0.51240456471208096</v>
      </c>
      <c r="AV10" s="17">
        <v>0.395309477322623</v>
      </c>
      <c r="AW10" s="17"/>
      <c r="AX10" s="17">
        <v>0.46264770185722298</v>
      </c>
      <c r="AY10" s="17"/>
      <c r="AZ10" s="17">
        <v>0.44145238738411302</v>
      </c>
      <c r="BA10" s="17">
        <v>0.393827075616968</v>
      </c>
      <c r="BB10" s="17">
        <v>0.55320631205879101</v>
      </c>
      <c r="BC10" s="17"/>
      <c r="BD10" s="17">
        <v>0.46242378567633902</v>
      </c>
      <c r="BE10" s="17">
        <v>0.42563169149013802</v>
      </c>
    </row>
    <row r="11" spans="2:57" x14ac:dyDescent="0.35">
      <c r="B11" s="18" t="s">
        <v>105</v>
      </c>
      <c r="C11" s="17">
        <v>0.18071421716418401</v>
      </c>
      <c r="D11" s="17">
        <v>0.21627786381662201</v>
      </c>
      <c r="E11" s="17">
        <v>0.16064871493883401</v>
      </c>
      <c r="F11" s="17"/>
      <c r="G11" s="17">
        <v>0.17838704207775299</v>
      </c>
      <c r="H11" s="17">
        <v>0.22575132552704</v>
      </c>
      <c r="I11" s="17">
        <v>0.21615791363324299</v>
      </c>
      <c r="J11" s="17">
        <v>0.126960432503292</v>
      </c>
      <c r="K11" s="17">
        <v>0.110135851614535</v>
      </c>
      <c r="L11" s="17">
        <v>0.13835822645696</v>
      </c>
      <c r="M11" s="17"/>
      <c r="N11" s="17">
        <v>0.16302130364189299</v>
      </c>
      <c r="O11" s="17">
        <v>0.17049704902371701</v>
      </c>
      <c r="P11" s="17">
        <v>0.20161617330895301</v>
      </c>
      <c r="Q11" s="17">
        <v>0.26293206961586402</v>
      </c>
      <c r="R11" s="17"/>
      <c r="S11" s="17">
        <v>0.21666666666666701</v>
      </c>
      <c r="T11" s="17">
        <v>0.180952380952381</v>
      </c>
      <c r="U11" s="17">
        <v>0.23529411764705899</v>
      </c>
      <c r="V11" s="17">
        <v>0.14285714285714299</v>
      </c>
      <c r="W11" s="17">
        <v>0.152542372881356</v>
      </c>
      <c r="X11" s="17">
        <v>0.177215189873418</v>
      </c>
      <c r="Y11" s="17">
        <v>0.2</v>
      </c>
      <c r="Z11" s="17">
        <v>0.209302325581395</v>
      </c>
      <c r="AA11" s="17">
        <v>0.122222222222222</v>
      </c>
      <c r="AB11" s="17"/>
      <c r="AC11" s="17">
        <v>0.15009509530365001</v>
      </c>
      <c r="AD11" s="17">
        <v>0.186541319170033</v>
      </c>
      <c r="AE11" s="17">
        <v>0.22095507631532399</v>
      </c>
      <c r="AF11" s="17"/>
      <c r="AG11" s="17">
        <v>0.21715847988079801</v>
      </c>
      <c r="AH11" s="17">
        <v>0.14170143364428001</v>
      </c>
      <c r="AI11" s="17">
        <v>0.194928077999065</v>
      </c>
      <c r="AJ11" s="17">
        <v>0.20363788954449299</v>
      </c>
      <c r="AK11" s="17">
        <v>0.218058856524597</v>
      </c>
      <c r="AL11" s="17"/>
      <c r="AM11" s="17">
        <v>0.35243913892951201</v>
      </c>
      <c r="AN11" s="17">
        <v>0.207471579248968</v>
      </c>
      <c r="AO11" s="17">
        <v>0.180952510344323</v>
      </c>
      <c r="AP11" s="17">
        <v>0.133395521179345</v>
      </c>
      <c r="AQ11" s="17">
        <v>8.9989457660703501E-2</v>
      </c>
      <c r="AR11" s="17"/>
      <c r="AS11" s="17">
        <v>0.163676477846322</v>
      </c>
      <c r="AT11" s="17">
        <v>0.18310940777325199</v>
      </c>
      <c r="AU11" s="17">
        <v>0.143600218792338</v>
      </c>
      <c r="AV11" s="17">
        <v>0.257042853605225</v>
      </c>
      <c r="AW11" s="17"/>
      <c r="AX11" s="17">
        <v>0.180772594822874</v>
      </c>
      <c r="AY11" s="17"/>
      <c r="AZ11" s="17">
        <v>0.192070435248578</v>
      </c>
      <c r="BA11" s="17">
        <v>0.212855720003927</v>
      </c>
      <c r="BB11" s="17">
        <v>0.122623128641869</v>
      </c>
      <c r="BC11" s="17"/>
      <c r="BD11" s="17">
        <v>0.167305487246483</v>
      </c>
      <c r="BE11" s="17">
        <v>0.19969172778733699</v>
      </c>
    </row>
    <row r="12" spans="2:57" x14ac:dyDescent="0.35">
      <c r="B12" s="18" t="s">
        <v>106</v>
      </c>
      <c r="C12" s="17">
        <v>4.56804334066278E-2</v>
      </c>
      <c r="D12" s="17">
        <v>6.3868749596189697E-2</v>
      </c>
      <c r="E12" s="17">
        <v>3.5198556522875402E-2</v>
      </c>
      <c r="F12" s="17"/>
      <c r="G12" s="17">
        <v>0.146533250547428</v>
      </c>
      <c r="H12" s="17">
        <v>7.7026310857636296E-2</v>
      </c>
      <c r="I12" s="17">
        <v>2.7304241646770099E-2</v>
      </c>
      <c r="J12" s="17">
        <v>7.6418191078017799E-3</v>
      </c>
      <c r="K12" s="17">
        <v>9.9787396757767301E-3</v>
      </c>
      <c r="L12" s="17">
        <v>0</v>
      </c>
      <c r="M12" s="17"/>
      <c r="N12" s="17">
        <v>3.1614917353839103E-2</v>
      </c>
      <c r="O12" s="17">
        <v>4.31948852799693E-2</v>
      </c>
      <c r="P12" s="17">
        <v>9.3722406102939096E-2</v>
      </c>
      <c r="Q12" s="17">
        <v>4.5788339986861201E-2</v>
      </c>
      <c r="R12" s="17"/>
      <c r="S12" s="17">
        <v>0.05</v>
      </c>
      <c r="T12" s="17">
        <v>2.8571428571428598E-2</v>
      </c>
      <c r="U12" s="17">
        <v>2.9411764705882401E-2</v>
      </c>
      <c r="V12" s="17">
        <v>9.5238095238095205E-2</v>
      </c>
      <c r="W12" s="17">
        <v>0</v>
      </c>
      <c r="X12" s="17">
        <v>5.0632911392405097E-2</v>
      </c>
      <c r="Y12" s="17">
        <v>8.5714285714285701E-2</v>
      </c>
      <c r="Z12" s="17">
        <v>9.3023255813953501E-2</v>
      </c>
      <c r="AA12" s="17">
        <v>1.1111111111111099E-2</v>
      </c>
      <c r="AB12" s="17"/>
      <c r="AC12" s="17">
        <v>4.3989621201754599E-2</v>
      </c>
      <c r="AD12" s="17">
        <v>4.68232278485873E-2</v>
      </c>
      <c r="AE12" s="17">
        <v>2.5656193178456601E-2</v>
      </c>
      <c r="AF12" s="17"/>
      <c r="AG12" s="17">
        <v>2.1071443058716902E-2</v>
      </c>
      <c r="AH12" s="17">
        <v>6.7101992358265306E-2</v>
      </c>
      <c r="AI12" s="17">
        <v>3.7456115099339403E-2</v>
      </c>
      <c r="AJ12" s="17">
        <v>0</v>
      </c>
      <c r="AK12" s="17">
        <v>2.5488736221425799E-2</v>
      </c>
      <c r="AL12" s="17"/>
      <c r="AM12" s="17">
        <v>0.127100135331323</v>
      </c>
      <c r="AN12" s="17">
        <v>3.4076506589677501E-2</v>
      </c>
      <c r="AO12" s="17">
        <v>2.4614412854509E-2</v>
      </c>
      <c r="AP12" s="17">
        <v>5.2658865956173598E-2</v>
      </c>
      <c r="AQ12" s="17">
        <v>4.2115066185209202E-2</v>
      </c>
      <c r="AR12" s="17"/>
      <c r="AS12" s="17">
        <v>3.3247663102410001E-2</v>
      </c>
      <c r="AT12" s="17">
        <v>5.5951594511046802E-2</v>
      </c>
      <c r="AU12" s="17">
        <v>3.22315360178069E-2</v>
      </c>
      <c r="AV12" s="17">
        <v>6.2278262883487097E-2</v>
      </c>
      <c r="AW12" s="17"/>
      <c r="AX12" s="17">
        <v>3.6382590611602199E-2</v>
      </c>
      <c r="AY12" s="17"/>
      <c r="AZ12" s="17">
        <v>4.8193290984346299E-2</v>
      </c>
      <c r="BA12" s="17">
        <v>7.5072498991933204E-2</v>
      </c>
      <c r="BB12" s="17">
        <v>9.1082008574100998E-3</v>
      </c>
      <c r="BC12" s="17"/>
      <c r="BD12" s="17">
        <v>3.0793134026871598E-2</v>
      </c>
      <c r="BE12" s="17">
        <v>6.8664082279131802E-2</v>
      </c>
    </row>
    <row r="13" spans="2:57" x14ac:dyDescent="0.35">
      <c r="B13" s="18" t="s">
        <v>107</v>
      </c>
      <c r="C13" s="17">
        <v>2.2625363067328302E-2</v>
      </c>
      <c r="D13" s="17">
        <v>3.0045282684298302E-2</v>
      </c>
      <c r="E13" s="17">
        <v>1.83680444115225E-2</v>
      </c>
      <c r="F13" s="17"/>
      <c r="G13" s="17">
        <v>2.88921385769835E-2</v>
      </c>
      <c r="H13" s="17">
        <v>1.0104975246788699E-2</v>
      </c>
      <c r="I13" s="17">
        <v>5.2862768759980402E-2</v>
      </c>
      <c r="J13" s="17">
        <v>1.8735669992369301E-2</v>
      </c>
      <c r="K13" s="17">
        <v>0</v>
      </c>
      <c r="L13" s="17">
        <v>0</v>
      </c>
      <c r="M13" s="17"/>
      <c r="N13" s="17">
        <v>1.8505240040249098E-2</v>
      </c>
      <c r="O13" s="17">
        <v>3.6737482638857101E-2</v>
      </c>
      <c r="P13" s="17">
        <v>1.90513558350268E-2</v>
      </c>
      <c r="Q13" s="17">
        <v>1.49401521257943E-2</v>
      </c>
      <c r="R13" s="17"/>
      <c r="S13" s="17">
        <v>0</v>
      </c>
      <c r="T13" s="17">
        <v>2.8571428571428598E-2</v>
      </c>
      <c r="U13" s="17">
        <v>0</v>
      </c>
      <c r="V13" s="17">
        <v>4.7619047619047603E-2</v>
      </c>
      <c r="W13" s="17">
        <v>5.0847457627118599E-2</v>
      </c>
      <c r="X13" s="17">
        <v>2.53164556962025E-2</v>
      </c>
      <c r="Y13" s="17">
        <v>2.8571428571428598E-2</v>
      </c>
      <c r="Z13" s="17">
        <v>0</v>
      </c>
      <c r="AA13" s="17">
        <v>2.2222222222222199E-2</v>
      </c>
      <c r="AB13" s="17"/>
      <c r="AC13" s="17">
        <v>2.89964804697555E-2</v>
      </c>
      <c r="AD13" s="17">
        <v>1.8084005230671302E-2</v>
      </c>
      <c r="AE13" s="17">
        <v>2.3989952275511199E-2</v>
      </c>
      <c r="AF13" s="17"/>
      <c r="AG13" s="17">
        <v>2.70640242154403E-2</v>
      </c>
      <c r="AH13" s="17">
        <v>2.1570396846567301E-2</v>
      </c>
      <c r="AI13" s="17">
        <v>0</v>
      </c>
      <c r="AJ13" s="17">
        <v>0.21919825984191299</v>
      </c>
      <c r="AK13" s="17">
        <v>0</v>
      </c>
      <c r="AL13" s="17"/>
      <c r="AM13" s="17">
        <v>0</v>
      </c>
      <c r="AN13" s="17">
        <v>4.2706654597733699E-2</v>
      </c>
      <c r="AO13" s="17">
        <v>1.6925332090795501E-2</v>
      </c>
      <c r="AP13" s="17">
        <v>2.27813014328722E-2</v>
      </c>
      <c r="AQ13" s="17">
        <v>8.4230132370418501E-2</v>
      </c>
      <c r="AR13" s="17"/>
      <c r="AS13" s="17">
        <v>1.62808531512618E-2</v>
      </c>
      <c r="AT13" s="17">
        <v>1.9638398624498302E-2</v>
      </c>
      <c r="AU13" s="17">
        <v>1.4690689304123299E-2</v>
      </c>
      <c r="AV13" s="17">
        <v>5.1771164019959799E-2</v>
      </c>
      <c r="AW13" s="17"/>
      <c r="AX13" s="17">
        <v>2.21447576640618E-2</v>
      </c>
      <c r="AY13" s="17"/>
      <c r="AZ13" s="17">
        <v>1.9061596595344201E-2</v>
      </c>
      <c r="BA13" s="17">
        <v>3.2428693667777099E-2</v>
      </c>
      <c r="BB13" s="17">
        <v>1.54915442508019E-2</v>
      </c>
      <c r="BC13" s="17"/>
      <c r="BD13" s="17">
        <v>2.7475920486941901E-2</v>
      </c>
      <c r="BE13" s="17">
        <v>2.39925648590756E-2</v>
      </c>
    </row>
    <row r="14" spans="2:57" x14ac:dyDescent="0.35">
      <c r="B14" s="18" t="s">
        <v>81</v>
      </c>
      <c r="C14" s="17">
        <v>1.5985695270185001E-2</v>
      </c>
      <c r="D14" s="17">
        <v>4.2017347242390502E-3</v>
      </c>
      <c r="E14" s="17">
        <v>2.2991078330412501E-2</v>
      </c>
      <c r="F14" s="17"/>
      <c r="G14" s="17">
        <v>2.8494926278128701E-2</v>
      </c>
      <c r="H14" s="17">
        <v>1.0441242506594201E-2</v>
      </c>
      <c r="I14" s="17">
        <v>5.9668765752475001E-3</v>
      </c>
      <c r="J14" s="17">
        <v>1.72570750181677E-2</v>
      </c>
      <c r="K14" s="17">
        <v>4.0993478765435298E-2</v>
      </c>
      <c r="L14" s="17">
        <v>0</v>
      </c>
      <c r="M14" s="17"/>
      <c r="N14" s="17">
        <v>1.3762270214839299E-2</v>
      </c>
      <c r="O14" s="17">
        <v>2.9420020547141799E-2</v>
      </c>
      <c r="P14" s="17">
        <v>0</v>
      </c>
      <c r="Q14" s="17">
        <v>1.8116795767159199E-2</v>
      </c>
      <c r="R14" s="17"/>
      <c r="S14" s="17">
        <v>8.3333333333333297E-3</v>
      </c>
      <c r="T14" s="17">
        <v>2.8571428571428598E-2</v>
      </c>
      <c r="U14" s="17">
        <v>2.9411764705882401E-2</v>
      </c>
      <c r="V14" s="17">
        <v>1.58730158730159E-2</v>
      </c>
      <c r="W14" s="17">
        <v>0</v>
      </c>
      <c r="X14" s="17">
        <v>1.26582278481013E-2</v>
      </c>
      <c r="Y14" s="17">
        <v>2.8571428571428598E-2</v>
      </c>
      <c r="Z14" s="17">
        <v>2.32558139534884E-2</v>
      </c>
      <c r="AA14" s="17">
        <v>0</v>
      </c>
      <c r="AB14" s="17"/>
      <c r="AC14" s="17">
        <v>2.8193067771715201E-2</v>
      </c>
      <c r="AD14" s="17">
        <v>8.2279648103375808E-3</v>
      </c>
      <c r="AE14" s="17">
        <v>2.5656193178456601E-2</v>
      </c>
      <c r="AF14" s="17"/>
      <c r="AG14" s="17">
        <v>1.3189395467587E-2</v>
      </c>
      <c r="AH14" s="17">
        <v>9.9474469985543906E-3</v>
      </c>
      <c r="AI14" s="17">
        <v>1.9626239901541599E-2</v>
      </c>
      <c r="AJ14" s="17">
        <v>0</v>
      </c>
      <c r="AK14" s="17">
        <v>2.2625617906142401E-2</v>
      </c>
      <c r="AL14" s="17"/>
      <c r="AM14" s="17">
        <v>4.9767239469270003E-2</v>
      </c>
      <c r="AN14" s="17">
        <v>4.4245970740575603E-2</v>
      </c>
      <c r="AO14" s="17">
        <v>1.07854731670324E-2</v>
      </c>
      <c r="AP14" s="17">
        <v>0</v>
      </c>
      <c r="AQ14" s="17">
        <v>0</v>
      </c>
      <c r="AR14" s="17"/>
      <c r="AS14" s="17">
        <v>2.88427042863151E-2</v>
      </c>
      <c r="AT14" s="17">
        <v>1.11455494187444E-2</v>
      </c>
      <c r="AU14" s="17">
        <v>1.9523289947456099E-2</v>
      </c>
      <c r="AV14" s="17">
        <v>0</v>
      </c>
      <c r="AW14" s="17"/>
      <c r="AX14" s="17">
        <v>1.1096609195980199E-2</v>
      </c>
      <c r="AY14" s="17"/>
      <c r="AZ14" s="17">
        <v>1.9924225159117001E-2</v>
      </c>
      <c r="BA14" s="17">
        <v>1.4466939229387099E-2</v>
      </c>
      <c r="BB14" s="17">
        <v>1.4858205642724699E-2</v>
      </c>
      <c r="BC14" s="17"/>
      <c r="BD14" s="17">
        <v>2.0344143044343201E-2</v>
      </c>
      <c r="BE14" s="17">
        <v>1.2646957208861401E-2</v>
      </c>
    </row>
    <row r="15" spans="2:57" x14ac:dyDescent="0.35">
      <c r="B15" s="18" t="s">
        <v>108</v>
      </c>
      <c r="C15" s="21">
        <v>0.73499429109167402</v>
      </c>
      <c r="D15" s="21">
        <v>0.68560636917865103</v>
      </c>
      <c r="E15" s="21">
        <v>0.76279360579635602</v>
      </c>
      <c r="F15" s="21"/>
      <c r="G15" s="21">
        <v>0.61769264251970701</v>
      </c>
      <c r="H15" s="21">
        <v>0.67667614586194103</v>
      </c>
      <c r="I15" s="21">
        <v>0.69770819938475903</v>
      </c>
      <c r="J15" s="21">
        <v>0.82940500337836898</v>
      </c>
      <c r="K15" s="21">
        <v>0.83889192994425299</v>
      </c>
      <c r="L15" s="21">
        <v>0.86164177354303995</v>
      </c>
      <c r="M15" s="21"/>
      <c r="N15" s="21">
        <v>0.77309626874918003</v>
      </c>
      <c r="O15" s="21">
        <v>0.72015056251031495</v>
      </c>
      <c r="P15" s="21">
        <v>0.68561006475308095</v>
      </c>
      <c r="Q15" s="21">
        <v>0.65822264250432105</v>
      </c>
      <c r="R15" s="21"/>
      <c r="S15" s="21">
        <v>0.72499999999999998</v>
      </c>
      <c r="T15" s="21">
        <v>0.73333333333333295</v>
      </c>
      <c r="U15" s="21">
        <v>0.70588235294117596</v>
      </c>
      <c r="V15" s="21">
        <v>0.69841269841269804</v>
      </c>
      <c r="W15" s="21">
        <v>0.79661016949152497</v>
      </c>
      <c r="X15" s="21">
        <v>0.734177215189873</v>
      </c>
      <c r="Y15" s="21">
        <v>0.65714285714285703</v>
      </c>
      <c r="Z15" s="21">
        <v>0.67441860465116299</v>
      </c>
      <c r="AA15" s="21">
        <v>0.844444444444445</v>
      </c>
      <c r="AB15" s="21"/>
      <c r="AC15" s="21">
        <v>0.74872573525312502</v>
      </c>
      <c r="AD15" s="21">
        <v>0.74032348294037098</v>
      </c>
      <c r="AE15" s="21">
        <v>0.70374258505225196</v>
      </c>
      <c r="AF15" s="21"/>
      <c r="AG15" s="21">
        <v>0.72151665737745696</v>
      </c>
      <c r="AH15" s="21">
        <v>0.759678730152333</v>
      </c>
      <c r="AI15" s="21">
        <v>0.74798956700005403</v>
      </c>
      <c r="AJ15" s="21">
        <v>0.57716385061359399</v>
      </c>
      <c r="AK15" s="21">
        <v>0.73382678934783396</v>
      </c>
      <c r="AL15" s="21"/>
      <c r="AM15" s="21">
        <v>0.47069348626989499</v>
      </c>
      <c r="AN15" s="21">
        <v>0.67149928882304499</v>
      </c>
      <c r="AO15" s="21">
        <v>0.76672227154334005</v>
      </c>
      <c r="AP15" s="21">
        <v>0.79116431143160904</v>
      </c>
      <c r="AQ15" s="21">
        <v>0.78366534378366903</v>
      </c>
      <c r="AR15" s="21"/>
      <c r="AS15" s="21">
        <v>0.75795230161369098</v>
      </c>
      <c r="AT15" s="21">
        <v>0.73015504967245903</v>
      </c>
      <c r="AU15" s="21">
        <v>0.789954265938275</v>
      </c>
      <c r="AV15" s="21">
        <v>0.62890771949132795</v>
      </c>
      <c r="AW15" s="21"/>
      <c r="AX15" s="21">
        <v>0.74960344770548204</v>
      </c>
      <c r="AY15" s="21"/>
      <c r="AZ15" s="21">
        <v>0.72075045201261501</v>
      </c>
      <c r="BA15" s="21">
        <v>0.66517614810697601</v>
      </c>
      <c r="BB15" s="21">
        <v>0.83791892060719397</v>
      </c>
      <c r="BC15" s="21"/>
      <c r="BD15" s="21">
        <v>0.75408131519536103</v>
      </c>
      <c r="BE15" s="21">
        <v>0.695004667865595</v>
      </c>
    </row>
    <row r="16" spans="2:57" x14ac:dyDescent="0.35">
      <c r="B16" s="18" t="s">
        <v>109</v>
      </c>
      <c r="C16" s="21">
        <v>6.8305796473956099E-2</v>
      </c>
      <c r="D16" s="21">
        <v>9.3914032280488002E-2</v>
      </c>
      <c r="E16" s="21">
        <v>5.3566600934397898E-2</v>
      </c>
      <c r="F16" s="21"/>
      <c r="G16" s="21">
        <v>0.175425389124412</v>
      </c>
      <c r="H16" s="21">
        <v>8.7131286104424902E-2</v>
      </c>
      <c r="I16" s="21">
        <v>8.0167010406750505E-2</v>
      </c>
      <c r="J16" s="21">
        <v>2.6377489100171101E-2</v>
      </c>
      <c r="K16" s="21">
        <v>9.9787396757767301E-3</v>
      </c>
      <c r="L16" s="21">
        <v>0</v>
      </c>
      <c r="M16" s="21"/>
      <c r="N16" s="21">
        <v>5.0120157394088101E-2</v>
      </c>
      <c r="O16" s="21">
        <v>7.9932367918826394E-2</v>
      </c>
      <c r="P16" s="21">
        <v>0.112773761937966</v>
      </c>
      <c r="Q16" s="21">
        <v>6.0728492112655401E-2</v>
      </c>
      <c r="R16" s="21"/>
      <c r="S16" s="21">
        <v>0.05</v>
      </c>
      <c r="T16" s="21">
        <v>5.7142857142857099E-2</v>
      </c>
      <c r="U16" s="21">
        <v>2.9411764705882401E-2</v>
      </c>
      <c r="V16" s="21">
        <v>0.14285714285714299</v>
      </c>
      <c r="W16" s="21">
        <v>5.0847457627118599E-2</v>
      </c>
      <c r="X16" s="21">
        <v>7.5949367088607597E-2</v>
      </c>
      <c r="Y16" s="21">
        <v>0.114285714285714</v>
      </c>
      <c r="Z16" s="21">
        <v>9.3023255813953501E-2</v>
      </c>
      <c r="AA16" s="21">
        <v>3.3333333333333298E-2</v>
      </c>
      <c r="AB16" s="21"/>
      <c r="AC16" s="21">
        <v>7.2986101671510206E-2</v>
      </c>
      <c r="AD16" s="21">
        <v>6.4907233079258594E-2</v>
      </c>
      <c r="AE16" s="21">
        <v>4.9646145453967797E-2</v>
      </c>
      <c r="AF16" s="21"/>
      <c r="AG16" s="21">
        <v>4.8135467274157198E-2</v>
      </c>
      <c r="AH16" s="21">
        <v>8.8672389204832697E-2</v>
      </c>
      <c r="AI16" s="21">
        <v>3.7456115099339403E-2</v>
      </c>
      <c r="AJ16" s="21">
        <v>0.21919825984191299</v>
      </c>
      <c r="AK16" s="21">
        <v>2.5488736221425799E-2</v>
      </c>
      <c r="AL16" s="21"/>
      <c r="AM16" s="21">
        <v>0.127100135331323</v>
      </c>
      <c r="AN16" s="21">
        <v>7.6783161187411103E-2</v>
      </c>
      <c r="AO16" s="21">
        <v>4.1539744945304401E-2</v>
      </c>
      <c r="AP16" s="21">
        <v>7.5440167389045798E-2</v>
      </c>
      <c r="AQ16" s="21">
        <v>0.12634519855562801</v>
      </c>
      <c r="AR16" s="21"/>
      <c r="AS16" s="21">
        <v>4.95285162536718E-2</v>
      </c>
      <c r="AT16" s="21">
        <v>7.5589993135545097E-2</v>
      </c>
      <c r="AU16" s="21">
        <v>4.6922225321930203E-2</v>
      </c>
      <c r="AV16" s="21">
        <v>0.11404942690344699</v>
      </c>
      <c r="AW16" s="21"/>
      <c r="AX16" s="21">
        <v>5.8527348275663998E-2</v>
      </c>
      <c r="AY16" s="21"/>
      <c r="AZ16" s="21">
        <v>6.7254887579690406E-2</v>
      </c>
      <c r="BA16" s="21">
        <v>0.10750119265971</v>
      </c>
      <c r="BB16" s="21">
        <v>2.4599745108212001E-2</v>
      </c>
      <c r="BC16" s="21"/>
      <c r="BD16" s="21">
        <v>5.8269054513813499E-2</v>
      </c>
      <c r="BE16" s="21">
        <v>9.2656647138207399E-2</v>
      </c>
    </row>
    <row r="17" spans="2:57" x14ac:dyDescent="0.35">
      <c r="B17" s="18" t="s">
        <v>110</v>
      </c>
      <c r="C17" s="22">
        <v>0.66668849461771795</v>
      </c>
      <c r="D17" s="22">
        <v>0.59169233689816303</v>
      </c>
      <c r="E17" s="22">
        <v>0.709227004861958</v>
      </c>
      <c r="F17" s="22"/>
      <c r="G17" s="22">
        <v>0.44226725339529499</v>
      </c>
      <c r="H17" s="22">
        <v>0.58954485975751603</v>
      </c>
      <c r="I17" s="22">
        <v>0.61754118897800903</v>
      </c>
      <c r="J17" s="22">
        <v>0.80302751427819796</v>
      </c>
      <c r="K17" s="22">
        <v>0.82891319026847599</v>
      </c>
      <c r="L17" s="22">
        <v>0.86164177354303995</v>
      </c>
      <c r="M17" s="22"/>
      <c r="N17" s="22">
        <v>0.72297611135509099</v>
      </c>
      <c r="O17" s="22">
        <v>0.64021819459148799</v>
      </c>
      <c r="P17" s="22">
        <v>0.57283630281511499</v>
      </c>
      <c r="Q17" s="22">
        <v>0.59749415039166598</v>
      </c>
      <c r="R17" s="22"/>
      <c r="S17" s="22">
        <v>0.67500000000000004</v>
      </c>
      <c r="T17" s="22">
        <v>0.67619047619047601</v>
      </c>
      <c r="U17" s="22">
        <v>0.67647058823529405</v>
      </c>
      <c r="V17" s="22">
        <v>0.55555555555555602</v>
      </c>
      <c r="W17" s="22">
        <v>0.74576271186440701</v>
      </c>
      <c r="X17" s="22">
        <v>0.658227848101266</v>
      </c>
      <c r="Y17" s="22">
        <v>0.54285714285714304</v>
      </c>
      <c r="Z17" s="22">
        <v>0.581395348837209</v>
      </c>
      <c r="AA17" s="22">
        <v>0.81111111111111101</v>
      </c>
      <c r="AB17" s="22"/>
      <c r="AC17" s="22">
        <v>0.67573963358161504</v>
      </c>
      <c r="AD17" s="22">
        <v>0.67541624986111204</v>
      </c>
      <c r="AE17" s="22">
        <v>0.65409643959828401</v>
      </c>
      <c r="AF17" s="22"/>
      <c r="AG17" s="22">
        <v>0.6733811901033</v>
      </c>
      <c r="AH17" s="22">
        <v>0.671006340947501</v>
      </c>
      <c r="AI17" s="22">
        <v>0.71053345190071404</v>
      </c>
      <c r="AJ17" s="22">
        <v>0.357965590771681</v>
      </c>
      <c r="AK17" s="22">
        <v>0.70833805312640896</v>
      </c>
      <c r="AL17" s="22"/>
      <c r="AM17" s="22">
        <v>0.34359335093857202</v>
      </c>
      <c r="AN17" s="22">
        <v>0.59471612763563397</v>
      </c>
      <c r="AO17" s="22">
        <v>0.72518252659803495</v>
      </c>
      <c r="AP17" s="22">
        <v>0.71572414404256302</v>
      </c>
      <c r="AQ17" s="22">
        <v>0.65732014522804105</v>
      </c>
      <c r="AR17" s="22"/>
      <c r="AS17" s="22">
        <v>0.70842378536001904</v>
      </c>
      <c r="AT17" s="22">
        <v>0.65456505653691399</v>
      </c>
      <c r="AU17" s="22">
        <v>0.74303204061634498</v>
      </c>
      <c r="AV17" s="22">
        <v>0.51485829258788096</v>
      </c>
      <c r="AW17" s="22"/>
      <c r="AX17" s="22">
        <v>0.69107609942981796</v>
      </c>
      <c r="AY17" s="22"/>
      <c r="AZ17" s="22">
        <v>0.653495564432924</v>
      </c>
      <c r="BA17" s="22">
        <v>0.55767495544726597</v>
      </c>
      <c r="BB17" s="22">
        <v>0.81331917549898203</v>
      </c>
      <c r="BC17" s="22"/>
      <c r="BD17" s="22">
        <v>0.695812260681547</v>
      </c>
      <c r="BE17" s="22">
        <v>0.60234802072738702</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E22"/>
  <sheetViews>
    <sheetView showGridLines="0" topLeftCell="A7" workbookViewId="0">
      <pane xSplit="2" topLeftCell="A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0.25990619769518603</v>
      </c>
      <c r="D9" s="17">
        <v>0.276879937292418</v>
      </c>
      <c r="E9" s="17">
        <v>0.25114588675671001</v>
      </c>
      <c r="F9" s="17"/>
      <c r="G9" s="17">
        <v>0.162964865384085</v>
      </c>
      <c r="H9" s="17">
        <v>0.276233443798798</v>
      </c>
      <c r="I9" s="17">
        <v>0.22519418381262499</v>
      </c>
      <c r="J9" s="17">
        <v>0.30478638243851403</v>
      </c>
      <c r="K9" s="17">
        <v>0.285169721881539</v>
      </c>
      <c r="L9" s="17">
        <v>0.31683724586962397</v>
      </c>
      <c r="M9" s="17"/>
      <c r="N9" s="17">
        <v>0.28970775362576701</v>
      </c>
      <c r="O9" s="17">
        <v>0.26386063441853302</v>
      </c>
      <c r="P9" s="17">
        <v>0.23590855935084801</v>
      </c>
      <c r="Q9" s="17">
        <v>0.13332852820077901</v>
      </c>
      <c r="R9" s="17"/>
      <c r="S9" s="17">
        <v>0.22500000000000001</v>
      </c>
      <c r="T9" s="17">
        <v>0.21904761904761899</v>
      </c>
      <c r="U9" s="17">
        <v>0.29411764705882398</v>
      </c>
      <c r="V9" s="17">
        <v>0.25396825396825401</v>
      </c>
      <c r="W9" s="17">
        <v>0.27118644067796599</v>
      </c>
      <c r="X9" s="17">
        <v>0.354430379746835</v>
      </c>
      <c r="Y9" s="17">
        <v>0.2</v>
      </c>
      <c r="Z9" s="17">
        <v>0.209302325581395</v>
      </c>
      <c r="AA9" s="17">
        <v>0.31111111111111101</v>
      </c>
      <c r="AB9" s="17"/>
      <c r="AC9" s="17">
        <v>0.27945246025537601</v>
      </c>
      <c r="AD9" s="17">
        <v>0.25916889056358999</v>
      </c>
      <c r="AE9" s="17">
        <v>0.23326452221992</v>
      </c>
      <c r="AF9" s="17"/>
      <c r="AG9" s="17">
        <v>0.27351863177632502</v>
      </c>
      <c r="AH9" s="17">
        <v>0.24576479468982801</v>
      </c>
      <c r="AI9" s="17">
        <v>0.242462895317302</v>
      </c>
      <c r="AJ9" s="17">
        <v>0.57716385061359399</v>
      </c>
      <c r="AK9" s="17">
        <v>0.27759425120376102</v>
      </c>
      <c r="AL9" s="17"/>
      <c r="AM9" s="17">
        <v>0.191863770656445</v>
      </c>
      <c r="AN9" s="17">
        <v>0.280332497884903</v>
      </c>
      <c r="AO9" s="17">
        <v>0.242652857130918</v>
      </c>
      <c r="AP9" s="17">
        <v>0.28169994086595201</v>
      </c>
      <c r="AQ9" s="17">
        <v>0.39013869999233097</v>
      </c>
      <c r="AR9" s="17"/>
      <c r="AS9" s="17">
        <v>0.25777265119524001</v>
      </c>
      <c r="AT9" s="17">
        <v>0.29240017175981903</v>
      </c>
      <c r="AU9" s="17">
        <v>0.266255051065865</v>
      </c>
      <c r="AV9" s="17">
        <v>0.17896235672383201</v>
      </c>
      <c r="AW9" s="17"/>
      <c r="AX9" s="17">
        <v>0.26403834753969802</v>
      </c>
      <c r="AY9" s="17"/>
      <c r="AZ9" s="17">
        <v>0.25902600009457799</v>
      </c>
      <c r="BA9" s="17">
        <v>0.217434824388369</v>
      </c>
      <c r="BB9" s="17">
        <v>0.31134774433859902</v>
      </c>
      <c r="BC9" s="17"/>
      <c r="BD9" s="17">
        <v>0.25760749251989101</v>
      </c>
      <c r="BE9" s="17">
        <v>0.26023364311284902</v>
      </c>
    </row>
    <row r="10" spans="2:57" x14ac:dyDescent="0.35">
      <c r="B10" s="18" t="s">
        <v>104</v>
      </c>
      <c r="C10" s="17">
        <v>0.43129910546360001</v>
      </c>
      <c r="D10" s="17">
        <v>0.413327907447058</v>
      </c>
      <c r="E10" s="17">
        <v>0.441424932862574</v>
      </c>
      <c r="F10" s="17"/>
      <c r="G10" s="17">
        <v>0.40847199857135302</v>
      </c>
      <c r="H10" s="17">
        <v>0.380856678152176</v>
      </c>
      <c r="I10" s="17">
        <v>0.38662677834233999</v>
      </c>
      <c r="J10" s="17">
        <v>0.54487985555264595</v>
      </c>
      <c r="K10" s="17">
        <v>0.52130493445579895</v>
      </c>
      <c r="L10" s="17">
        <v>0.350920698110883</v>
      </c>
      <c r="M10" s="17"/>
      <c r="N10" s="17">
        <v>0.42636099675231198</v>
      </c>
      <c r="O10" s="17">
        <v>0.46115310068687998</v>
      </c>
      <c r="P10" s="17">
        <v>0.43719186833483498</v>
      </c>
      <c r="Q10" s="17">
        <v>0.38783326214603298</v>
      </c>
      <c r="R10" s="17"/>
      <c r="S10" s="17">
        <v>0.43333333333333302</v>
      </c>
      <c r="T10" s="17">
        <v>0.48571428571428599</v>
      </c>
      <c r="U10" s="17">
        <v>0.35294117647058798</v>
      </c>
      <c r="V10" s="17">
        <v>0.49206349206349198</v>
      </c>
      <c r="W10" s="17">
        <v>0.42372881355932202</v>
      </c>
      <c r="X10" s="17">
        <v>0.341772151898734</v>
      </c>
      <c r="Y10" s="17">
        <v>0.42857142857142899</v>
      </c>
      <c r="Z10" s="17">
        <v>0.418604651162791</v>
      </c>
      <c r="AA10" s="17">
        <v>0.45555555555555599</v>
      </c>
      <c r="AB10" s="17"/>
      <c r="AC10" s="17">
        <v>0.44977812232293402</v>
      </c>
      <c r="AD10" s="17">
        <v>0.420127520775817</v>
      </c>
      <c r="AE10" s="17">
        <v>0.47606568682168998</v>
      </c>
      <c r="AF10" s="17"/>
      <c r="AG10" s="17">
        <v>0.41349774110099702</v>
      </c>
      <c r="AH10" s="17">
        <v>0.458957972957585</v>
      </c>
      <c r="AI10" s="17">
        <v>0.40862712321449701</v>
      </c>
      <c r="AJ10" s="17">
        <v>0</v>
      </c>
      <c r="AK10" s="17">
        <v>0.49960626135936498</v>
      </c>
      <c r="AL10" s="17"/>
      <c r="AM10" s="17">
        <v>0.34338806368229802</v>
      </c>
      <c r="AN10" s="17">
        <v>0.41073572392795399</v>
      </c>
      <c r="AO10" s="17">
        <v>0.47193168489588699</v>
      </c>
      <c r="AP10" s="17">
        <v>0.44321432395072702</v>
      </c>
      <c r="AQ10" s="17">
        <v>0.21522915860764499</v>
      </c>
      <c r="AR10" s="17"/>
      <c r="AS10" s="17">
        <v>0.43844006237294397</v>
      </c>
      <c r="AT10" s="17">
        <v>0.40924422495784202</v>
      </c>
      <c r="AU10" s="17">
        <v>0.47560271654855601</v>
      </c>
      <c r="AV10" s="17">
        <v>0.40774002886544802</v>
      </c>
      <c r="AW10" s="17"/>
      <c r="AX10" s="17">
        <v>0.44000082577522398</v>
      </c>
      <c r="AY10" s="17"/>
      <c r="AZ10" s="17">
        <v>0.42663941432848301</v>
      </c>
      <c r="BA10" s="17">
        <v>0.42222938084901301</v>
      </c>
      <c r="BB10" s="17">
        <v>0.47120238948923998</v>
      </c>
      <c r="BC10" s="17"/>
      <c r="BD10" s="17">
        <v>0.42747581390112299</v>
      </c>
      <c r="BE10" s="17">
        <v>0.42350968910653403</v>
      </c>
    </row>
    <row r="11" spans="2:57" x14ac:dyDescent="0.35">
      <c r="B11" s="18" t="s">
        <v>105</v>
      </c>
      <c r="C11" s="17">
        <v>0.208334076963338</v>
      </c>
      <c r="D11" s="17">
        <v>0.19166877976774199</v>
      </c>
      <c r="E11" s="17">
        <v>0.216883781561195</v>
      </c>
      <c r="F11" s="17"/>
      <c r="G11" s="17">
        <v>0.25898930512040802</v>
      </c>
      <c r="H11" s="17">
        <v>0.205155419664141</v>
      </c>
      <c r="I11" s="17">
        <v>0.28148992279903401</v>
      </c>
      <c r="J11" s="17">
        <v>8.0540663252256506E-2</v>
      </c>
      <c r="K11" s="17">
        <v>0.151457231393682</v>
      </c>
      <c r="L11" s="17">
        <v>0.33224205601949303</v>
      </c>
      <c r="M11" s="17"/>
      <c r="N11" s="17">
        <v>0.185980361977025</v>
      </c>
      <c r="O11" s="17">
        <v>0.176244688047513</v>
      </c>
      <c r="P11" s="17">
        <v>0.234537147935312</v>
      </c>
      <c r="Q11" s="17">
        <v>0.34180782965086198</v>
      </c>
      <c r="R11" s="17"/>
      <c r="S11" s="17">
        <v>0.233333333333333</v>
      </c>
      <c r="T11" s="17">
        <v>0.17142857142857101</v>
      </c>
      <c r="U11" s="17">
        <v>0.29411764705882398</v>
      </c>
      <c r="V11" s="17">
        <v>0.126984126984127</v>
      </c>
      <c r="W11" s="17">
        <v>0.186440677966102</v>
      </c>
      <c r="X11" s="17">
        <v>0.189873417721519</v>
      </c>
      <c r="Y11" s="17">
        <v>0.28571428571428598</v>
      </c>
      <c r="Z11" s="17">
        <v>0.34883720930232598</v>
      </c>
      <c r="AA11" s="17">
        <v>0.14444444444444399</v>
      </c>
      <c r="AB11" s="17"/>
      <c r="AC11" s="17">
        <v>0.188771456932465</v>
      </c>
      <c r="AD11" s="17">
        <v>0.21415325509222999</v>
      </c>
      <c r="AE11" s="17">
        <v>0.15395589444989499</v>
      </c>
      <c r="AF11" s="17"/>
      <c r="AG11" s="17">
        <v>0.23023597121395001</v>
      </c>
      <c r="AH11" s="17">
        <v>0.20931843384777499</v>
      </c>
      <c r="AI11" s="17">
        <v>0.223324604126068</v>
      </c>
      <c r="AJ11" s="17">
        <v>0.20363788954449299</v>
      </c>
      <c r="AK11" s="17">
        <v>0.110928376678726</v>
      </c>
      <c r="AL11" s="17"/>
      <c r="AM11" s="17">
        <v>0.27479745603239097</v>
      </c>
      <c r="AN11" s="17">
        <v>0.214028769893752</v>
      </c>
      <c r="AO11" s="17">
        <v>0.18886906557333399</v>
      </c>
      <c r="AP11" s="17">
        <v>0.18776095477565699</v>
      </c>
      <c r="AQ11" s="17">
        <v>0.26939244045308203</v>
      </c>
      <c r="AR11" s="17"/>
      <c r="AS11" s="17">
        <v>0.21971668384451301</v>
      </c>
      <c r="AT11" s="17">
        <v>0.174812721116159</v>
      </c>
      <c r="AU11" s="17">
        <v>0.19393688112537899</v>
      </c>
      <c r="AV11" s="17">
        <v>0.287019550489715</v>
      </c>
      <c r="AW11" s="17"/>
      <c r="AX11" s="17">
        <v>0.20129899420871999</v>
      </c>
      <c r="AY11" s="17"/>
      <c r="AZ11" s="17">
        <v>0.20158497700852199</v>
      </c>
      <c r="BA11" s="17">
        <v>0.23874451150357701</v>
      </c>
      <c r="BB11" s="17">
        <v>0.16382261756028099</v>
      </c>
      <c r="BC11" s="17"/>
      <c r="BD11" s="17">
        <v>0.23036101482747101</v>
      </c>
      <c r="BE11" s="17">
        <v>0.19401593556963401</v>
      </c>
    </row>
    <row r="12" spans="2:57" x14ac:dyDescent="0.35">
      <c r="B12" s="18" t="s">
        <v>106</v>
      </c>
      <c r="C12" s="17">
        <v>6.4618316543113202E-2</v>
      </c>
      <c r="D12" s="17">
        <v>8.2134818275488602E-2</v>
      </c>
      <c r="E12" s="17">
        <v>5.4620581736714198E-2</v>
      </c>
      <c r="F12" s="17"/>
      <c r="G12" s="17">
        <v>7.1075697630750001E-2</v>
      </c>
      <c r="H12" s="17">
        <v>8.7437837821382106E-2</v>
      </c>
      <c r="I12" s="17">
        <v>7.7865529826830204E-2</v>
      </c>
      <c r="J12" s="17">
        <v>5.9576014601463799E-2</v>
      </c>
      <c r="K12" s="17">
        <v>2.1492670070903701E-2</v>
      </c>
      <c r="L12" s="17">
        <v>0</v>
      </c>
      <c r="M12" s="17"/>
      <c r="N12" s="17">
        <v>6.9009804100788302E-2</v>
      </c>
      <c r="O12" s="17">
        <v>5.7934702907613003E-2</v>
      </c>
      <c r="P12" s="17">
        <v>5.8283458626607498E-2</v>
      </c>
      <c r="Q12" s="17">
        <v>7.2621742866060601E-2</v>
      </c>
      <c r="R12" s="17"/>
      <c r="S12" s="17">
        <v>7.4999999999999997E-2</v>
      </c>
      <c r="T12" s="17">
        <v>6.6666666666666693E-2</v>
      </c>
      <c r="U12" s="17">
        <v>5.8823529411764698E-2</v>
      </c>
      <c r="V12" s="17">
        <v>4.7619047619047603E-2</v>
      </c>
      <c r="W12" s="17">
        <v>8.4745762711864403E-2</v>
      </c>
      <c r="X12" s="17">
        <v>7.5949367088607597E-2</v>
      </c>
      <c r="Y12" s="17">
        <v>4.2857142857142899E-2</v>
      </c>
      <c r="Z12" s="17">
        <v>2.32558139534884E-2</v>
      </c>
      <c r="AA12" s="17">
        <v>7.7777777777777807E-2</v>
      </c>
      <c r="AB12" s="17"/>
      <c r="AC12" s="17">
        <v>5.7664002699217599E-2</v>
      </c>
      <c r="AD12" s="17">
        <v>7.5478372446736705E-2</v>
      </c>
      <c r="AE12" s="17">
        <v>6.5761844686666696E-2</v>
      </c>
      <c r="AF12" s="17"/>
      <c r="AG12" s="17">
        <v>6.4934091404005495E-2</v>
      </c>
      <c r="AH12" s="17">
        <v>5.8048984605832299E-2</v>
      </c>
      <c r="AI12" s="17">
        <v>8.8129262242792994E-2</v>
      </c>
      <c r="AJ12" s="17">
        <v>0</v>
      </c>
      <c r="AK12" s="17">
        <v>6.6619874945863702E-2</v>
      </c>
      <c r="AL12" s="17"/>
      <c r="AM12" s="17">
        <v>8.5547621814065694E-2</v>
      </c>
      <c r="AN12" s="17">
        <v>5.8468380199848402E-2</v>
      </c>
      <c r="AO12" s="17">
        <v>6.9185758340890302E-2</v>
      </c>
      <c r="AP12" s="17">
        <v>5.8787637824450102E-2</v>
      </c>
      <c r="AQ12" s="17">
        <v>3.9307395106195298E-2</v>
      </c>
      <c r="AR12" s="17"/>
      <c r="AS12" s="17">
        <v>3.7196761209755499E-2</v>
      </c>
      <c r="AT12" s="17">
        <v>9.1102570573058303E-2</v>
      </c>
      <c r="AU12" s="17">
        <v>3.8430613138239297E-2</v>
      </c>
      <c r="AV12" s="17">
        <v>8.73993298515401E-2</v>
      </c>
      <c r="AW12" s="17"/>
      <c r="AX12" s="17">
        <v>6.3223656740614906E-2</v>
      </c>
      <c r="AY12" s="17"/>
      <c r="AZ12" s="17">
        <v>4.9801824094663001E-2</v>
      </c>
      <c r="BA12" s="17">
        <v>8.1671005182012299E-2</v>
      </c>
      <c r="BB12" s="17">
        <v>4.8725699168765402E-2</v>
      </c>
      <c r="BC12" s="17"/>
      <c r="BD12" s="17">
        <v>5.6927759885403398E-2</v>
      </c>
      <c r="BE12" s="17">
        <v>7.6496795121150304E-2</v>
      </c>
    </row>
    <row r="13" spans="2:57" x14ac:dyDescent="0.35">
      <c r="B13" s="18" t="s">
        <v>107</v>
      </c>
      <c r="C13" s="17">
        <v>1.9042217510105E-2</v>
      </c>
      <c r="D13" s="17">
        <v>1.5518068753677399E-2</v>
      </c>
      <c r="E13" s="17">
        <v>2.1204325599645499E-2</v>
      </c>
      <c r="F13" s="17"/>
      <c r="G13" s="17">
        <v>5.6042125044835203E-2</v>
      </c>
      <c r="H13" s="17">
        <v>2.7201674349390199E-2</v>
      </c>
      <c r="I13" s="17">
        <v>2.2856708643923598E-2</v>
      </c>
      <c r="J13" s="17">
        <v>0</v>
      </c>
      <c r="K13" s="17">
        <v>0</v>
      </c>
      <c r="L13" s="17">
        <v>0</v>
      </c>
      <c r="M13" s="17"/>
      <c r="N13" s="17">
        <v>1.41274392035485E-2</v>
      </c>
      <c r="O13" s="17">
        <v>1.6517689486424701E-2</v>
      </c>
      <c r="P13" s="17">
        <v>3.4078965752397203E-2</v>
      </c>
      <c r="Q13" s="17">
        <v>3.0210082934696299E-2</v>
      </c>
      <c r="R13" s="17"/>
      <c r="S13" s="17">
        <v>1.6666666666666701E-2</v>
      </c>
      <c r="T13" s="17">
        <v>1.9047619047619001E-2</v>
      </c>
      <c r="U13" s="17">
        <v>0</v>
      </c>
      <c r="V13" s="17">
        <v>3.17460317460318E-2</v>
      </c>
      <c r="W13" s="17">
        <v>3.3898305084745797E-2</v>
      </c>
      <c r="X13" s="17">
        <v>2.53164556962025E-2</v>
      </c>
      <c r="Y13" s="17">
        <v>2.8571428571428598E-2</v>
      </c>
      <c r="Z13" s="17">
        <v>0</v>
      </c>
      <c r="AA13" s="17">
        <v>1.1111111111111099E-2</v>
      </c>
      <c r="AB13" s="17"/>
      <c r="AC13" s="17">
        <v>9.5773098665708004E-3</v>
      </c>
      <c r="AD13" s="17">
        <v>2.2197494206968399E-2</v>
      </c>
      <c r="AE13" s="17">
        <v>2.7418176294565E-2</v>
      </c>
      <c r="AF13" s="17"/>
      <c r="AG13" s="17">
        <v>9.39560460411599E-3</v>
      </c>
      <c r="AH13" s="17">
        <v>1.7426323415407501E-2</v>
      </c>
      <c r="AI13" s="17">
        <v>3.7456115099339403E-2</v>
      </c>
      <c r="AJ13" s="17">
        <v>0.21919825984191299</v>
      </c>
      <c r="AK13" s="17">
        <v>0</v>
      </c>
      <c r="AL13" s="17"/>
      <c r="AM13" s="17">
        <v>7.0143484969194994E-2</v>
      </c>
      <c r="AN13" s="17">
        <v>1.89174519641679E-2</v>
      </c>
      <c r="AO13" s="17">
        <v>1.0813299046436801E-2</v>
      </c>
      <c r="AP13" s="17">
        <v>1.0996738179934301E-2</v>
      </c>
      <c r="AQ13" s="17">
        <v>8.5932305840746306E-2</v>
      </c>
      <c r="AR13" s="17"/>
      <c r="AS13" s="17">
        <v>1.6975152261637701E-2</v>
      </c>
      <c r="AT13" s="17">
        <v>2.0781336326702499E-2</v>
      </c>
      <c r="AU13" s="17">
        <v>1.2671417044240201E-2</v>
      </c>
      <c r="AV13" s="17">
        <v>2.7566866444629901E-2</v>
      </c>
      <c r="AW13" s="17"/>
      <c r="AX13" s="17">
        <v>2.2304992803322501E-2</v>
      </c>
      <c r="AY13" s="17"/>
      <c r="AZ13" s="17">
        <v>2.7817006442418E-2</v>
      </c>
      <c r="BA13" s="17">
        <v>2.40312489916325E-2</v>
      </c>
      <c r="BB13" s="17">
        <v>4.9015494431146403E-3</v>
      </c>
      <c r="BC13" s="17"/>
      <c r="BD13" s="17">
        <v>1.3980809187483701E-2</v>
      </c>
      <c r="BE13" s="17">
        <v>2.88308504364552E-2</v>
      </c>
    </row>
    <row r="14" spans="2:57" x14ac:dyDescent="0.35">
      <c r="B14" s="18" t="s">
        <v>81</v>
      </c>
      <c r="C14" s="17">
        <v>1.6800085824657699E-2</v>
      </c>
      <c r="D14" s="17">
        <v>2.04704884636152E-2</v>
      </c>
      <c r="E14" s="17">
        <v>1.4720491483161499E-2</v>
      </c>
      <c r="F14" s="17"/>
      <c r="G14" s="17">
        <v>4.2456008248568697E-2</v>
      </c>
      <c r="H14" s="17">
        <v>2.3114946214113301E-2</v>
      </c>
      <c r="I14" s="17">
        <v>5.9668765752475001E-3</v>
      </c>
      <c r="J14" s="17">
        <v>1.0217084155119601E-2</v>
      </c>
      <c r="K14" s="17">
        <v>2.05754421980767E-2</v>
      </c>
      <c r="L14" s="17">
        <v>0</v>
      </c>
      <c r="M14" s="17"/>
      <c r="N14" s="17">
        <v>1.48136443405592E-2</v>
      </c>
      <c r="O14" s="17">
        <v>2.4289184453036801E-2</v>
      </c>
      <c r="P14" s="17">
        <v>0</v>
      </c>
      <c r="Q14" s="17">
        <v>3.41985542015689E-2</v>
      </c>
      <c r="R14" s="17"/>
      <c r="S14" s="17">
        <v>1.6666666666666701E-2</v>
      </c>
      <c r="T14" s="17">
        <v>3.8095238095238099E-2</v>
      </c>
      <c r="U14" s="17">
        <v>0</v>
      </c>
      <c r="V14" s="17">
        <v>4.7619047619047603E-2</v>
      </c>
      <c r="W14" s="17">
        <v>0</v>
      </c>
      <c r="X14" s="17">
        <v>1.26582278481013E-2</v>
      </c>
      <c r="Y14" s="17">
        <v>1.4285714285714299E-2</v>
      </c>
      <c r="Z14" s="17">
        <v>0</v>
      </c>
      <c r="AA14" s="17">
        <v>0</v>
      </c>
      <c r="AB14" s="17"/>
      <c r="AC14" s="17">
        <v>1.4756647923436301E-2</v>
      </c>
      <c r="AD14" s="17">
        <v>8.8744669146580898E-3</v>
      </c>
      <c r="AE14" s="17">
        <v>4.3533875527263899E-2</v>
      </c>
      <c r="AF14" s="17"/>
      <c r="AG14" s="17">
        <v>8.4179599006064792E-3</v>
      </c>
      <c r="AH14" s="17">
        <v>1.0483490483572E-2</v>
      </c>
      <c r="AI14" s="17">
        <v>0</v>
      </c>
      <c r="AJ14" s="17">
        <v>0</v>
      </c>
      <c r="AK14" s="17">
        <v>4.5251235812284803E-2</v>
      </c>
      <c r="AL14" s="17"/>
      <c r="AM14" s="17">
        <v>3.4259602845604697E-2</v>
      </c>
      <c r="AN14" s="17">
        <v>1.75171761293746E-2</v>
      </c>
      <c r="AO14" s="17">
        <v>1.6547335012534001E-2</v>
      </c>
      <c r="AP14" s="17">
        <v>1.7540404403279301E-2</v>
      </c>
      <c r="AQ14" s="17">
        <v>0</v>
      </c>
      <c r="AR14" s="17"/>
      <c r="AS14" s="17">
        <v>2.9898689115910201E-2</v>
      </c>
      <c r="AT14" s="17">
        <v>1.16589752664199E-2</v>
      </c>
      <c r="AU14" s="17">
        <v>1.3103321077719301E-2</v>
      </c>
      <c r="AV14" s="17">
        <v>1.1311867624834099E-2</v>
      </c>
      <c r="AW14" s="17"/>
      <c r="AX14" s="17">
        <v>9.1331829324202297E-3</v>
      </c>
      <c r="AY14" s="17"/>
      <c r="AZ14" s="17">
        <v>3.5130778031335803E-2</v>
      </c>
      <c r="BA14" s="17">
        <v>1.58890290853963E-2</v>
      </c>
      <c r="BB14" s="17">
        <v>0</v>
      </c>
      <c r="BC14" s="17"/>
      <c r="BD14" s="17">
        <v>1.3647109678627501E-2</v>
      </c>
      <c r="BE14" s="17">
        <v>1.6913086653377599E-2</v>
      </c>
    </row>
    <row r="15" spans="2:57" x14ac:dyDescent="0.35">
      <c r="B15" s="18" t="s">
        <v>108</v>
      </c>
      <c r="C15" s="21">
        <v>0.69120530315878603</v>
      </c>
      <c r="D15" s="21">
        <v>0.69020784473947605</v>
      </c>
      <c r="E15" s="21">
        <v>0.69257081961928402</v>
      </c>
      <c r="F15" s="21"/>
      <c r="G15" s="21">
        <v>0.57143686395543802</v>
      </c>
      <c r="H15" s="21">
        <v>0.65709012195097305</v>
      </c>
      <c r="I15" s="21">
        <v>0.61182096215496495</v>
      </c>
      <c r="J15" s="21">
        <v>0.84966623799116003</v>
      </c>
      <c r="K15" s="21">
        <v>0.80647465633733795</v>
      </c>
      <c r="L15" s="21">
        <v>0.66775794398050703</v>
      </c>
      <c r="M15" s="21"/>
      <c r="N15" s="21">
        <v>0.71606875037807904</v>
      </c>
      <c r="O15" s="21">
        <v>0.725013735105413</v>
      </c>
      <c r="P15" s="21">
        <v>0.67310042768568301</v>
      </c>
      <c r="Q15" s="21">
        <v>0.52116179034681198</v>
      </c>
      <c r="R15" s="21"/>
      <c r="S15" s="21">
        <v>0.65833333333333299</v>
      </c>
      <c r="T15" s="21">
        <v>0.70476190476190503</v>
      </c>
      <c r="U15" s="21">
        <v>0.64705882352941202</v>
      </c>
      <c r="V15" s="21">
        <v>0.74603174603174605</v>
      </c>
      <c r="W15" s="21">
        <v>0.69491525423728795</v>
      </c>
      <c r="X15" s="21">
        <v>0.69620253164557</v>
      </c>
      <c r="Y15" s="21">
        <v>0.628571428571429</v>
      </c>
      <c r="Z15" s="21">
        <v>0.62790697674418605</v>
      </c>
      <c r="AA15" s="21">
        <v>0.76666666666666705</v>
      </c>
      <c r="AB15" s="21"/>
      <c r="AC15" s="21">
        <v>0.72923058257830997</v>
      </c>
      <c r="AD15" s="21">
        <v>0.67929641133940699</v>
      </c>
      <c r="AE15" s="21">
        <v>0.70933020904161004</v>
      </c>
      <c r="AF15" s="21"/>
      <c r="AG15" s="21">
        <v>0.68701637287732198</v>
      </c>
      <c r="AH15" s="21">
        <v>0.70472276764741404</v>
      </c>
      <c r="AI15" s="21">
        <v>0.65109001853179904</v>
      </c>
      <c r="AJ15" s="21">
        <v>0.57716385061359399</v>
      </c>
      <c r="AK15" s="21">
        <v>0.77720051256312594</v>
      </c>
      <c r="AL15" s="21"/>
      <c r="AM15" s="21">
        <v>0.53525183433874302</v>
      </c>
      <c r="AN15" s="21">
        <v>0.69106822181285699</v>
      </c>
      <c r="AO15" s="21">
        <v>0.71458454202680499</v>
      </c>
      <c r="AP15" s="21">
        <v>0.72491426481667898</v>
      </c>
      <c r="AQ15" s="21">
        <v>0.60536785859997599</v>
      </c>
      <c r="AR15" s="21"/>
      <c r="AS15" s="21">
        <v>0.69621271356818404</v>
      </c>
      <c r="AT15" s="21">
        <v>0.70164439671765999</v>
      </c>
      <c r="AU15" s="21">
        <v>0.74185776761442201</v>
      </c>
      <c r="AV15" s="21">
        <v>0.58670238558928001</v>
      </c>
      <c r="AW15" s="21"/>
      <c r="AX15" s="21">
        <v>0.70403917331492205</v>
      </c>
      <c r="AY15" s="21"/>
      <c r="AZ15" s="21">
        <v>0.68566541442306095</v>
      </c>
      <c r="BA15" s="21">
        <v>0.63966420523738199</v>
      </c>
      <c r="BB15" s="21">
        <v>0.782550133827839</v>
      </c>
      <c r="BC15" s="21"/>
      <c r="BD15" s="21">
        <v>0.685083306421014</v>
      </c>
      <c r="BE15" s="21">
        <v>0.68374333221938299</v>
      </c>
    </row>
    <row r="16" spans="2:57" x14ac:dyDescent="0.35">
      <c r="B16" s="18" t="s">
        <v>109</v>
      </c>
      <c r="C16" s="21">
        <v>8.3660534053218202E-2</v>
      </c>
      <c r="D16" s="21">
        <v>9.7652887029166094E-2</v>
      </c>
      <c r="E16" s="21">
        <v>7.5824907336359604E-2</v>
      </c>
      <c r="F16" s="21"/>
      <c r="G16" s="21">
        <v>0.127117822675585</v>
      </c>
      <c r="H16" s="21">
        <v>0.11463951217077201</v>
      </c>
      <c r="I16" s="21">
        <v>0.100722238470754</v>
      </c>
      <c r="J16" s="21">
        <v>5.9576014601463799E-2</v>
      </c>
      <c r="K16" s="21">
        <v>2.1492670070903701E-2</v>
      </c>
      <c r="L16" s="21">
        <v>0</v>
      </c>
      <c r="M16" s="21"/>
      <c r="N16" s="21">
        <v>8.3137243304336805E-2</v>
      </c>
      <c r="O16" s="21">
        <v>7.4452392394037795E-2</v>
      </c>
      <c r="P16" s="21">
        <v>9.2362424379004701E-2</v>
      </c>
      <c r="Q16" s="21">
        <v>0.102831825800757</v>
      </c>
      <c r="R16" s="21"/>
      <c r="S16" s="21">
        <v>9.1666666666666702E-2</v>
      </c>
      <c r="T16" s="21">
        <v>8.5714285714285701E-2</v>
      </c>
      <c r="U16" s="21">
        <v>5.8823529411764698E-2</v>
      </c>
      <c r="V16" s="21">
        <v>7.9365079365079402E-2</v>
      </c>
      <c r="W16" s="21">
        <v>0.11864406779661001</v>
      </c>
      <c r="X16" s="21">
        <v>0.10126582278481</v>
      </c>
      <c r="Y16" s="21">
        <v>7.1428571428571397E-2</v>
      </c>
      <c r="Z16" s="21">
        <v>2.32558139534884E-2</v>
      </c>
      <c r="AA16" s="21">
        <v>8.8888888888888906E-2</v>
      </c>
      <c r="AB16" s="21"/>
      <c r="AC16" s="21">
        <v>6.72413125657884E-2</v>
      </c>
      <c r="AD16" s="21">
        <v>9.7675866653705104E-2</v>
      </c>
      <c r="AE16" s="21">
        <v>9.3180020981231695E-2</v>
      </c>
      <c r="AF16" s="21"/>
      <c r="AG16" s="21">
        <v>7.4329696008121504E-2</v>
      </c>
      <c r="AH16" s="21">
        <v>7.5475308021239806E-2</v>
      </c>
      <c r="AI16" s="21">
        <v>0.12558537734213199</v>
      </c>
      <c r="AJ16" s="21">
        <v>0.21919825984191299</v>
      </c>
      <c r="AK16" s="21">
        <v>6.6619874945863702E-2</v>
      </c>
      <c r="AL16" s="21"/>
      <c r="AM16" s="21">
        <v>0.15569110678326101</v>
      </c>
      <c r="AN16" s="21">
        <v>7.7385832164016302E-2</v>
      </c>
      <c r="AO16" s="21">
        <v>7.9999057387327197E-2</v>
      </c>
      <c r="AP16" s="21">
        <v>6.9784376004384405E-2</v>
      </c>
      <c r="AQ16" s="21">
        <v>0.12523970094694201</v>
      </c>
      <c r="AR16" s="21"/>
      <c r="AS16" s="21">
        <v>5.4171913471393301E-2</v>
      </c>
      <c r="AT16" s="21">
        <v>0.11188390689976099</v>
      </c>
      <c r="AU16" s="21">
        <v>5.1102030182479503E-2</v>
      </c>
      <c r="AV16" s="21">
        <v>0.11496619629617</v>
      </c>
      <c r="AW16" s="21"/>
      <c r="AX16" s="21">
        <v>8.5528649543937393E-2</v>
      </c>
      <c r="AY16" s="21"/>
      <c r="AZ16" s="21">
        <v>7.7618830537081004E-2</v>
      </c>
      <c r="BA16" s="21">
        <v>0.105702254173645</v>
      </c>
      <c r="BB16" s="21">
        <v>5.3627248611880098E-2</v>
      </c>
      <c r="BC16" s="21"/>
      <c r="BD16" s="21">
        <v>7.0908569072887104E-2</v>
      </c>
      <c r="BE16" s="21">
        <v>0.105327645557605</v>
      </c>
    </row>
    <row r="17" spans="2:57" x14ac:dyDescent="0.35">
      <c r="B17" s="18" t="s">
        <v>110</v>
      </c>
      <c r="C17" s="22">
        <v>0.60754476910556798</v>
      </c>
      <c r="D17" s="22">
        <v>0.59255495771030997</v>
      </c>
      <c r="E17" s="22">
        <v>0.61674591228292497</v>
      </c>
      <c r="F17" s="22"/>
      <c r="G17" s="22">
        <v>0.444319041279853</v>
      </c>
      <c r="H17" s="22">
        <v>0.54245060978020099</v>
      </c>
      <c r="I17" s="22">
        <v>0.51109872368421105</v>
      </c>
      <c r="J17" s="22">
        <v>0.79009022338969603</v>
      </c>
      <c r="K17" s="22">
        <v>0.78498198626643401</v>
      </c>
      <c r="L17" s="22">
        <v>0.66775794398050703</v>
      </c>
      <c r="M17" s="22"/>
      <c r="N17" s="22">
        <v>0.63293150707374202</v>
      </c>
      <c r="O17" s="22">
        <v>0.650561342711375</v>
      </c>
      <c r="P17" s="22">
        <v>0.58073800330667802</v>
      </c>
      <c r="Q17" s="22">
        <v>0.41832996454605498</v>
      </c>
      <c r="R17" s="22"/>
      <c r="S17" s="22">
        <v>0.56666666666666698</v>
      </c>
      <c r="T17" s="22">
        <v>0.61904761904761896</v>
      </c>
      <c r="U17" s="22">
        <v>0.58823529411764697</v>
      </c>
      <c r="V17" s="22">
        <v>0.66666666666666696</v>
      </c>
      <c r="W17" s="22">
        <v>0.57627118644067798</v>
      </c>
      <c r="X17" s="22">
        <v>0.594936708860759</v>
      </c>
      <c r="Y17" s="22">
        <v>0.55714285714285705</v>
      </c>
      <c r="Z17" s="22">
        <v>0.60465116279069797</v>
      </c>
      <c r="AA17" s="22">
        <v>0.67777777777777803</v>
      </c>
      <c r="AB17" s="22"/>
      <c r="AC17" s="22">
        <v>0.66198927001252195</v>
      </c>
      <c r="AD17" s="22">
        <v>0.58162054468570201</v>
      </c>
      <c r="AE17" s="22">
        <v>0.61615018806037802</v>
      </c>
      <c r="AF17" s="22"/>
      <c r="AG17" s="22">
        <v>0.61268667686919998</v>
      </c>
      <c r="AH17" s="22">
        <v>0.62924745962617401</v>
      </c>
      <c r="AI17" s="22">
        <v>0.525504641189667</v>
      </c>
      <c r="AJ17" s="22">
        <v>0.357965590771681</v>
      </c>
      <c r="AK17" s="22">
        <v>0.71058063761726198</v>
      </c>
      <c r="AL17" s="22"/>
      <c r="AM17" s="22">
        <v>0.37956072755548298</v>
      </c>
      <c r="AN17" s="22">
        <v>0.61368238964884103</v>
      </c>
      <c r="AO17" s="22">
        <v>0.63458548463947795</v>
      </c>
      <c r="AP17" s="22">
        <v>0.65512988881229495</v>
      </c>
      <c r="AQ17" s="22">
        <v>0.48012815765303501</v>
      </c>
      <c r="AR17" s="22"/>
      <c r="AS17" s="22">
        <v>0.64204080009679099</v>
      </c>
      <c r="AT17" s="22">
        <v>0.58976048981789897</v>
      </c>
      <c r="AU17" s="22">
        <v>0.69075573743194196</v>
      </c>
      <c r="AV17" s="22">
        <v>0.47173618929311001</v>
      </c>
      <c r="AW17" s="22"/>
      <c r="AX17" s="22">
        <v>0.61851052377098503</v>
      </c>
      <c r="AY17" s="22"/>
      <c r="AZ17" s="22">
        <v>0.60804658388597999</v>
      </c>
      <c r="BA17" s="22">
        <v>0.53396195106373701</v>
      </c>
      <c r="BB17" s="22">
        <v>0.72892288521595905</v>
      </c>
      <c r="BC17" s="22"/>
      <c r="BD17" s="22">
        <v>0.614174737348127</v>
      </c>
      <c r="BE17" s="22">
        <v>0.57841568666177701</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K22"/>
  <sheetViews>
    <sheetView showGridLines="0" workbookViewId="0">
      <pane xSplit="2" topLeftCell="G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2" t="s">
        <v>662</v>
      </c>
      <c r="E2" s="28"/>
      <c r="F2" s="28"/>
      <c r="G2" s="28"/>
      <c r="H2" s="28"/>
      <c r="I2" s="28"/>
      <c r="J2" s="28"/>
      <c r="K2" s="28"/>
    </row>
    <row r="6" spans="2:11" ht="50" customHeight="1" x14ac:dyDescent="0.35">
      <c r="B6" s="20" t="s">
        <v>15</v>
      </c>
      <c r="C6" s="20" t="s">
        <v>654</v>
      </c>
      <c r="D6" s="20" t="s">
        <v>655</v>
      </c>
      <c r="E6" s="20" t="s">
        <v>656</v>
      </c>
      <c r="F6" s="20" t="s">
        <v>657</v>
      </c>
      <c r="G6" s="20" t="s">
        <v>658</v>
      </c>
      <c r="H6" s="20" t="s">
        <v>659</v>
      </c>
      <c r="I6" s="20" t="s">
        <v>660</v>
      </c>
      <c r="J6" s="20" t="s">
        <v>661</v>
      </c>
    </row>
    <row r="7" spans="2:11" x14ac:dyDescent="0.35">
      <c r="B7" s="18" t="s">
        <v>103</v>
      </c>
      <c r="C7" s="17">
        <v>0.48314256851224702</v>
      </c>
      <c r="D7" s="17">
        <v>0.38679629530799903</v>
      </c>
      <c r="E7" s="17">
        <v>0.43557181270846301</v>
      </c>
      <c r="F7" s="17">
        <v>0.40120672126485701</v>
      </c>
      <c r="G7" s="17">
        <v>0.357558371695472</v>
      </c>
      <c r="H7" s="17">
        <v>0.33297753620218701</v>
      </c>
      <c r="I7" s="17">
        <v>0.34709081746295101</v>
      </c>
      <c r="J7" s="17">
        <v>0.35928314701623898</v>
      </c>
    </row>
    <row r="8" spans="2:11" x14ac:dyDescent="0.35">
      <c r="B8" s="18" t="s">
        <v>104</v>
      </c>
      <c r="C8" s="17">
        <v>0.33276149848478798</v>
      </c>
      <c r="D8" s="17">
        <v>0.38197779909955698</v>
      </c>
      <c r="E8" s="17">
        <v>0.34975653079243402</v>
      </c>
      <c r="F8" s="17">
        <v>0.35553625195259603</v>
      </c>
      <c r="G8" s="17">
        <v>0.39410658883142202</v>
      </c>
      <c r="H8" s="17">
        <v>0.41920152281405898</v>
      </c>
      <c r="I8" s="17">
        <v>0.410662781060596</v>
      </c>
      <c r="J8" s="17">
        <v>0.40562024546793801</v>
      </c>
    </row>
    <row r="9" spans="2:11" x14ac:dyDescent="0.35">
      <c r="B9" s="18" t="s">
        <v>105</v>
      </c>
      <c r="C9" s="17">
        <v>0.11473279903497099</v>
      </c>
      <c r="D9" s="17">
        <v>0.161558083233769</v>
      </c>
      <c r="E9" s="17">
        <v>0.14480482208628401</v>
      </c>
      <c r="F9" s="17">
        <v>0.167853444858902</v>
      </c>
      <c r="G9" s="17">
        <v>0.16387836486586499</v>
      </c>
      <c r="H9" s="17">
        <v>0.16052250713137101</v>
      </c>
      <c r="I9" s="17">
        <v>0.141437883117672</v>
      </c>
      <c r="J9" s="17">
        <v>0.13185938715364601</v>
      </c>
    </row>
    <row r="10" spans="2:11" x14ac:dyDescent="0.35">
      <c r="B10" s="18" t="s">
        <v>106</v>
      </c>
      <c r="C10" s="17">
        <v>3.8712619278898103E-2</v>
      </c>
      <c r="D10" s="17">
        <v>3.6299886911343698E-2</v>
      </c>
      <c r="E10" s="17">
        <v>4.1873308717462698E-2</v>
      </c>
      <c r="F10" s="17">
        <v>5.0487129068664399E-2</v>
      </c>
      <c r="G10" s="17">
        <v>4.7632258407909099E-2</v>
      </c>
      <c r="H10" s="17">
        <v>5.75005937903997E-2</v>
      </c>
      <c r="I10" s="17">
        <v>5.8415219318144897E-2</v>
      </c>
      <c r="J10" s="17">
        <v>6.4645709587217104E-2</v>
      </c>
    </row>
    <row r="11" spans="2:11" x14ac:dyDescent="0.35">
      <c r="B11" s="18" t="s">
        <v>107</v>
      </c>
      <c r="C11" s="17">
        <v>1.7352030004769502E-2</v>
      </c>
      <c r="D11" s="17">
        <v>2.1669029599227799E-2</v>
      </c>
      <c r="E11" s="17">
        <v>1.9128951327293E-2</v>
      </c>
      <c r="F11" s="17">
        <v>1.47039889037329E-2</v>
      </c>
      <c r="G11" s="17">
        <v>2.3693909658359599E-2</v>
      </c>
      <c r="H11" s="17">
        <v>1.80047113878531E-2</v>
      </c>
      <c r="I11" s="17">
        <v>3.3592820417979299E-2</v>
      </c>
      <c r="J11" s="17">
        <v>2.9779607047802501E-2</v>
      </c>
    </row>
    <row r="12" spans="2:11" x14ac:dyDescent="0.35">
      <c r="B12" s="18" t="s">
        <v>81</v>
      </c>
      <c r="C12" s="17">
        <v>1.32984846843272E-2</v>
      </c>
      <c r="D12" s="17">
        <v>1.16989058481038E-2</v>
      </c>
      <c r="E12" s="17">
        <v>8.8645743680639006E-3</v>
      </c>
      <c r="F12" s="17">
        <v>1.02124639512476E-2</v>
      </c>
      <c r="G12" s="17">
        <v>1.31305065409728E-2</v>
      </c>
      <c r="H12" s="17">
        <v>1.17931286741312E-2</v>
      </c>
      <c r="I12" s="17">
        <v>8.8004786226576603E-3</v>
      </c>
      <c r="J12" s="17">
        <v>8.8119037271579704E-3</v>
      </c>
    </row>
    <row r="13" spans="2:11" x14ac:dyDescent="0.35">
      <c r="B13" s="23" t="s">
        <v>108</v>
      </c>
      <c r="C13" s="21">
        <v>0.81590406699703499</v>
      </c>
      <c r="D13" s="21">
        <v>0.76877409440755595</v>
      </c>
      <c r="E13" s="21">
        <v>0.78532834350089697</v>
      </c>
      <c r="F13" s="21">
        <v>0.75674297321745299</v>
      </c>
      <c r="G13" s="21">
        <v>0.75166496052689402</v>
      </c>
      <c r="H13" s="21">
        <v>0.75217905901624504</v>
      </c>
      <c r="I13" s="21">
        <v>0.75775359852354696</v>
      </c>
      <c r="J13" s="21">
        <v>0.76490339248417705</v>
      </c>
    </row>
    <row r="14" spans="2:11" x14ac:dyDescent="0.35">
      <c r="B14" s="23" t="s">
        <v>109</v>
      </c>
      <c r="C14" s="21">
        <v>5.60646492836675E-2</v>
      </c>
      <c r="D14" s="21">
        <v>5.7968916510571497E-2</v>
      </c>
      <c r="E14" s="21">
        <v>6.1002260044755799E-2</v>
      </c>
      <c r="F14" s="21">
        <v>6.5191117972397294E-2</v>
      </c>
      <c r="G14" s="21">
        <v>7.1326168066268597E-2</v>
      </c>
      <c r="H14" s="21">
        <v>7.5505305178252796E-2</v>
      </c>
      <c r="I14" s="21">
        <v>9.2008039736124203E-2</v>
      </c>
      <c r="J14" s="21">
        <v>9.4425316635019602E-2</v>
      </c>
    </row>
    <row r="15" spans="2:11" x14ac:dyDescent="0.35">
      <c r="B15" s="23" t="s">
        <v>110</v>
      </c>
      <c r="C15" s="22">
        <v>0.75983941771336705</v>
      </c>
      <c r="D15" s="22">
        <v>0.71080517789698505</v>
      </c>
      <c r="E15" s="22">
        <v>0.72432608345614102</v>
      </c>
      <c r="F15" s="22">
        <v>0.69155185524505602</v>
      </c>
      <c r="G15" s="22">
        <v>0.68033879246062501</v>
      </c>
      <c r="H15" s="22">
        <v>0.676673753837993</v>
      </c>
      <c r="I15" s="22">
        <v>0.66574555878742203</v>
      </c>
      <c r="J15" s="22">
        <v>0.67047807584915697</v>
      </c>
    </row>
    <row r="16" spans="2:11" x14ac:dyDescent="0.35">
      <c r="B16" s="16"/>
      <c r="C16" s="16"/>
      <c r="D16" s="16"/>
      <c r="E16" s="16"/>
      <c r="F16" s="16"/>
      <c r="G16" s="16"/>
      <c r="H16" s="16"/>
      <c r="I16" s="16"/>
      <c r="J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E22"/>
  <sheetViews>
    <sheetView showGridLines="0" topLeftCell="A5" workbookViewId="0">
      <pane xSplit="2" topLeftCell="BB1" activePane="topRight" state="frozen"/>
      <selection pane="topRight" activeCell="BG19" sqref="BG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0.33297753620218701</v>
      </c>
      <c r="D9" s="17">
        <v>0.29144827399367701</v>
      </c>
      <c r="E9" s="17">
        <v>0.35649570967727401</v>
      </c>
      <c r="F9" s="17"/>
      <c r="G9" s="17">
        <v>0.257577597144517</v>
      </c>
      <c r="H9" s="17">
        <v>0.35022652915663799</v>
      </c>
      <c r="I9" s="17">
        <v>0.30354464448142998</v>
      </c>
      <c r="J9" s="17">
        <v>0.377631134527601</v>
      </c>
      <c r="K9" s="17">
        <v>0.310843660336455</v>
      </c>
      <c r="L9" s="17">
        <v>0.44431320234906602</v>
      </c>
      <c r="M9" s="17"/>
      <c r="N9" s="17">
        <v>0.35935880682733201</v>
      </c>
      <c r="O9" s="17">
        <v>0.35651698340264398</v>
      </c>
      <c r="P9" s="17">
        <v>0.31217289477571802</v>
      </c>
      <c r="Q9" s="17">
        <v>0.17664076996955899</v>
      </c>
      <c r="R9" s="17"/>
      <c r="S9" s="17">
        <v>0.32500000000000001</v>
      </c>
      <c r="T9" s="17">
        <v>0.39047619047618998</v>
      </c>
      <c r="U9" s="17">
        <v>0.29411764705882398</v>
      </c>
      <c r="V9" s="17">
        <v>0.34920634920634902</v>
      </c>
      <c r="W9" s="17">
        <v>0.338983050847458</v>
      </c>
      <c r="X9" s="17">
        <v>0.265822784810127</v>
      </c>
      <c r="Y9" s="17">
        <v>0.34285714285714303</v>
      </c>
      <c r="Z9" s="17">
        <v>0.32558139534883701</v>
      </c>
      <c r="AA9" s="17">
        <v>0.33333333333333298</v>
      </c>
      <c r="AB9" s="17"/>
      <c r="AC9" s="17">
        <v>0.33761424629907999</v>
      </c>
      <c r="AD9" s="17">
        <v>0.34135285565029</v>
      </c>
      <c r="AE9" s="17">
        <v>0.30368427997595299</v>
      </c>
      <c r="AF9" s="17"/>
      <c r="AG9" s="17">
        <v>0.31197937560872802</v>
      </c>
      <c r="AH9" s="17">
        <v>0.369923772430717</v>
      </c>
      <c r="AI9" s="17">
        <v>0.30662162755554101</v>
      </c>
      <c r="AJ9" s="17">
        <v>0.60753097943838796</v>
      </c>
      <c r="AK9" s="17">
        <v>0.31768237981210401</v>
      </c>
      <c r="AL9" s="17"/>
      <c r="AM9" s="17">
        <v>0.26227945669239</v>
      </c>
      <c r="AN9" s="17">
        <v>0.289001567776068</v>
      </c>
      <c r="AO9" s="17">
        <v>0.34879257378296102</v>
      </c>
      <c r="AP9" s="17">
        <v>0.33180547291643903</v>
      </c>
      <c r="AQ9" s="17">
        <v>0.43516339313040397</v>
      </c>
      <c r="AR9" s="17"/>
      <c r="AS9" s="17">
        <v>0.31120888115937001</v>
      </c>
      <c r="AT9" s="17">
        <v>0.33084139203759699</v>
      </c>
      <c r="AU9" s="17">
        <v>0.36023662755556901</v>
      </c>
      <c r="AV9" s="17">
        <v>0.33715606591769898</v>
      </c>
      <c r="AW9" s="17"/>
      <c r="AX9" s="17">
        <v>0.33450561284811497</v>
      </c>
      <c r="AY9" s="17"/>
      <c r="AZ9" s="17">
        <v>0.32609185152409098</v>
      </c>
      <c r="BA9" s="17">
        <v>0.29850779007237399</v>
      </c>
      <c r="BB9" s="17">
        <v>0.38240965619622302</v>
      </c>
      <c r="BC9" s="17"/>
      <c r="BD9" s="17">
        <v>0.34085236997991097</v>
      </c>
      <c r="BE9" s="17">
        <v>0.33258837936913499</v>
      </c>
    </row>
    <row r="10" spans="2:57" x14ac:dyDescent="0.35">
      <c r="B10" s="18" t="s">
        <v>104</v>
      </c>
      <c r="C10" s="17">
        <v>0.41920152281405898</v>
      </c>
      <c r="D10" s="17">
        <v>0.391145031181171</v>
      </c>
      <c r="E10" s="17">
        <v>0.43544193481232302</v>
      </c>
      <c r="F10" s="17"/>
      <c r="G10" s="17">
        <v>0.35390162569829797</v>
      </c>
      <c r="H10" s="17">
        <v>0.39942851358763298</v>
      </c>
      <c r="I10" s="17">
        <v>0.43878707505102399</v>
      </c>
      <c r="J10" s="17">
        <v>0.44204218735738099</v>
      </c>
      <c r="K10" s="17">
        <v>0.46920929669170802</v>
      </c>
      <c r="L10" s="17">
        <v>0.34367117249090601</v>
      </c>
      <c r="M10" s="17"/>
      <c r="N10" s="17">
        <v>0.39215734219112097</v>
      </c>
      <c r="O10" s="17">
        <v>0.436453674491389</v>
      </c>
      <c r="P10" s="17">
        <v>0.44136772949234498</v>
      </c>
      <c r="Q10" s="17">
        <v>0.46692672531032903</v>
      </c>
      <c r="R10" s="17"/>
      <c r="S10" s="17">
        <v>0.38333333333333303</v>
      </c>
      <c r="T10" s="17">
        <v>0.42857142857142899</v>
      </c>
      <c r="U10" s="17">
        <v>0.52941176470588203</v>
      </c>
      <c r="V10" s="17">
        <v>0.44444444444444497</v>
      </c>
      <c r="W10" s="17">
        <v>0.338983050847458</v>
      </c>
      <c r="X10" s="17">
        <v>0.417721518987342</v>
      </c>
      <c r="Y10" s="17">
        <v>0.442857142857143</v>
      </c>
      <c r="Z10" s="17">
        <v>0.30232558139534899</v>
      </c>
      <c r="AA10" s="17">
        <v>0.422222222222222</v>
      </c>
      <c r="AB10" s="17"/>
      <c r="AC10" s="17">
        <v>0.411234886890816</v>
      </c>
      <c r="AD10" s="17">
        <v>0.43318922290895201</v>
      </c>
      <c r="AE10" s="17">
        <v>0.34934542780193401</v>
      </c>
      <c r="AF10" s="17"/>
      <c r="AG10" s="17">
        <v>0.40689953316454203</v>
      </c>
      <c r="AH10" s="17">
        <v>0.40844790539422499</v>
      </c>
      <c r="AI10" s="17">
        <v>0.40629295421901901</v>
      </c>
      <c r="AJ10" s="17">
        <v>0.18883113101711901</v>
      </c>
      <c r="AK10" s="17">
        <v>0.49948681382277699</v>
      </c>
      <c r="AL10" s="17"/>
      <c r="AM10" s="17">
        <v>0.35396196772021399</v>
      </c>
      <c r="AN10" s="17">
        <v>0.42736893284657301</v>
      </c>
      <c r="AO10" s="17">
        <v>0.43239669839474598</v>
      </c>
      <c r="AP10" s="17">
        <v>0.43760419893325397</v>
      </c>
      <c r="AQ10" s="17">
        <v>0.26415345926734601</v>
      </c>
      <c r="AR10" s="17"/>
      <c r="AS10" s="17">
        <v>0.42187290024160001</v>
      </c>
      <c r="AT10" s="17">
        <v>0.424813794955894</v>
      </c>
      <c r="AU10" s="17">
        <v>0.44853012899136802</v>
      </c>
      <c r="AV10" s="17">
        <v>0.36009378382006801</v>
      </c>
      <c r="AW10" s="17"/>
      <c r="AX10" s="17">
        <v>0.419534669552307</v>
      </c>
      <c r="AY10" s="17"/>
      <c r="AZ10" s="17">
        <v>0.42366854458168501</v>
      </c>
      <c r="BA10" s="17">
        <v>0.42288090764066899</v>
      </c>
      <c r="BB10" s="17">
        <v>0.41325687131246303</v>
      </c>
      <c r="BC10" s="17"/>
      <c r="BD10" s="17">
        <v>0.43498712892405</v>
      </c>
      <c r="BE10" s="17">
        <v>0.37989081685563902</v>
      </c>
    </row>
    <row r="11" spans="2:57" x14ac:dyDescent="0.35">
      <c r="B11" s="18" t="s">
        <v>105</v>
      </c>
      <c r="C11" s="17">
        <v>0.16052250713137101</v>
      </c>
      <c r="D11" s="17">
        <v>0.211215617492826</v>
      </c>
      <c r="E11" s="17">
        <v>0.13146433452522799</v>
      </c>
      <c r="F11" s="17"/>
      <c r="G11" s="17">
        <v>0.24461185904586499</v>
      </c>
      <c r="H11" s="17">
        <v>0.14967100439751299</v>
      </c>
      <c r="I11" s="17">
        <v>0.16345497566222</v>
      </c>
      <c r="J11" s="17">
        <v>0.12770264559504799</v>
      </c>
      <c r="K11" s="17">
        <v>0.16795525060984101</v>
      </c>
      <c r="L11" s="17">
        <v>0.129718268418205</v>
      </c>
      <c r="M11" s="17"/>
      <c r="N11" s="17">
        <v>0.16707273933977099</v>
      </c>
      <c r="O11" s="17">
        <v>0.122924539552123</v>
      </c>
      <c r="P11" s="17">
        <v>0.163679056637835</v>
      </c>
      <c r="Q11" s="17">
        <v>0.228948039812746</v>
      </c>
      <c r="R11" s="17"/>
      <c r="S11" s="17">
        <v>0.2</v>
      </c>
      <c r="T11" s="17">
        <v>0.12380952380952399</v>
      </c>
      <c r="U11" s="17">
        <v>8.8235294117647106E-2</v>
      </c>
      <c r="V11" s="17">
        <v>4.7619047619047603E-2</v>
      </c>
      <c r="W11" s="17">
        <v>0.25423728813559299</v>
      </c>
      <c r="X11" s="17">
        <v>0.227848101265823</v>
      </c>
      <c r="Y11" s="17">
        <v>0.14285714285714299</v>
      </c>
      <c r="Z11" s="17">
        <v>0.30232558139534899</v>
      </c>
      <c r="AA11" s="17">
        <v>0.155555555555556</v>
      </c>
      <c r="AB11" s="17"/>
      <c r="AC11" s="17">
        <v>0.15790207412643201</v>
      </c>
      <c r="AD11" s="17">
        <v>0.14964256523215699</v>
      </c>
      <c r="AE11" s="17">
        <v>0.21729453636079599</v>
      </c>
      <c r="AF11" s="17"/>
      <c r="AG11" s="17">
        <v>0.171483510093353</v>
      </c>
      <c r="AH11" s="17">
        <v>0.160444632930064</v>
      </c>
      <c r="AI11" s="17">
        <v>0.13663583989808001</v>
      </c>
      <c r="AJ11" s="17">
        <v>0</v>
      </c>
      <c r="AK11" s="17">
        <v>0.182830806365119</v>
      </c>
      <c r="AL11" s="17"/>
      <c r="AM11" s="17">
        <v>0.24327450209617199</v>
      </c>
      <c r="AN11" s="17">
        <v>0.16492043231290199</v>
      </c>
      <c r="AO11" s="17">
        <v>0.13495045065210401</v>
      </c>
      <c r="AP11" s="17">
        <v>0.15787987242682</v>
      </c>
      <c r="AQ11" s="17">
        <v>0.214750841761503</v>
      </c>
      <c r="AR11" s="17"/>
      <c r="AS11" s="17">
        <v>0.185429552468313</v>
      </c>
      <c r="AT11" s="17">
        <v>0.15704795389043899</v>
      </c>
      <c r="AU11" s="17">
        <v>0.11922766127206801</v>
      </c>
      <c r="AV11" s="17">
        <v>0.18379463680715599</v>
      </c>
      <c r="AW11" s="17"/>
      <c r="AX11" s="17">
        <v>0.15994069842484401</v>
      </c>
      <c r="AY11" s="17"/>
      <c r="AZ11" s="17">
        <v>0.16070100600043799</v>
      </c>
      <c r="BA11" s="17">
        <v>0.17048961778823801</v>
      </c>
      <c r="BB11" s="17">
        <v>0.13979361444320301</v>
      </c>
      <c r="BC11" s="17"/>
      <c r="BD11" s="17">
        <v>0.16844502607424999</v>
      </c>
      <c r="BE11" s="17">
        <v>0.16688458972328199</v>
      </c>
    </row>
    <row r="12" spans="2:57" x14ac:dyDescent="0.35">
      <c r="B12" s="18" t="s">
        <v>106</v>
      </c>
      <c r="C12" s="17">
        <v>5.75005937903997E-2</v>
      </c>
      <c r="D12" s="17">
        <v>6.91594011101207E-2</v>
      </c>
      <c r="E12" s="17">
        <v>5.0914338550608E-2</v>
      </c>
      <c r="F12" s="17"/>
      <c r="G12" s="17">
        <v>5.9071553645910199E-2</v>
      </c>
      <c r="H12" s="17">
        <v>7.2697135248442901E-2</v>
      </c>
      <c r="I12" s="17">
        <v>8.2351118739867502E-2</v>
      </c>
      <c r="J12" s="17">
        <v>2.7068275008220899E-2</v>
      </c>
      <c r="K12" s="17">
        <v>2.9560950184822299E-2</v>
      </c>
      <c r="L12" s="17">
        <v>2.6236487026684401E-2</v>
      </c>
      <c r="M12" s="17"/>
      <c r="N12" s="17">
        <v>5.2337234211993301E-2</v>
      </c>
      <c r="O12" s="17">
        <v>5.4792511017210402E-2</v>
      </c>
      <c r="P12" s="17">
        <v>8.2780319094100899E-2</v>
      </c>
      <c r="Q12" s="17">
        <v>4.6210237970479899E-2</v>
      </c>
      <c r="R12" s="17"/>
      <c r="S12" s="17">
        <v>6.6666666666666693E-2</v>
      </c>
      <c r="T12" s="17">
        <v>1.9047619047619001E-2</v>
      </c>
      <c r="U12" s="17">
        <v>8.8235294117647106E-2</v>
      </c>
      <c r="V12" s="17">
        <v>9.5238095238095205E-2</v>
      </c>
      <c r="W12" s="17">
        <v>0</v>
      </c>
      <c r="X12" s="17">
        <v>5.0632911392405097E-2</v>
      </c>
      <c r="Y12" s="17">
        <v>5.7142857142857099E-2</v>
      </c>
      <c r="Z12" s="17">
        <v>6.9767441860465101E-2</v>
      </c>
      <c r="AA12" s="17">
        <v>7.7777777777777807E-2</v>
      </c>
      <c r="AB12" s="17"/>
      <c r="AC12" s="17">
        <v>5.8678917761337802E-2</v>
      </c>
      <c r="AD12" s="17">
        <v>5.4841227782725398E-2</v>
      </c>
      <c r="AE12" s="17">
        <v>8.2221345502996507E-2</v>
      </c>
      <c r="AF12" s="17"/>
      <c r="AG12" s="17">
        <v>7.3517608457526695E-2</v>
      </c>
      <c r="AH12" s="17">
        <v>4.7669974791622098E-2</v>
      </c>
      <c r="AI12" s="17">
        <v>8.54908223429479E-2</v>
      </c>
      <c r="AJ12" s="17">
        <v>0</v>
      </c>
      <c r="AK12" s="17">
        <v>0</v>
      </c>
      <c r="AL12" s="17"/>
      <c r="AM12" s="17">
        <v>9.0716834021954199E-2</v>
      </c>
      <c r="AN12" s="17">
        <v>6.7120270651906899E-2</v>
      </c>
      <c r="AO12" s="17">
        <v>5.9040999426816898E-2</v>
      </c>
      <c r="AP12" s="17">
        <v>5.0727623586721997E-2</v>
      </c>
      <c r="AQ12" s="17">
        <v>4.2115066185209202E-2</v>
      </c>
      <c r="AR12" s="17"/>
      <c r="AS12" s="17">
        <v>4.6794446389432698E-2</v>
      </c>
      <c r="AT12" s="17">
        <v>5.8704812756293301E-2</v>
      </c>
      <c r="AU12" s="17">
        <v>3.22315360178069E-2</v>
      </c>
      <c r="AV12" s="17">
        <v>0.108914293974402</v>
      </c>
      <c r="AW12" s="17"/>
      <c r="AX12" s="17">
        <v>5.61562771658956E-2</v>
      </c>
      <c r="AY12" s="17"/>
      <c r="AZ12" s="17">
        <v>5.6830736961179601E-2</v>
      </c>
      <c r="BA12" s="17">
        <v>7.9840914179401298E-2</v>
      </c>
      <c r="BB12" s="17">
        <v>3.3889818297305897E-2</v>
      </c>
      <c r="BC12" s="17"/>
      <c r="BD12" s="17">
        <v>3.5056408400034003E-2</v>
      </c>
      <c r="BE12" s="17">
        <v>8.1011495940215006E-2</v>
      </c>
    </row>
    <row r="13" spans="2:57" x14ac:dyDescent="0.35">
      <c r="B13" s="18" t="s">
        <v>107</v>
      </c>
      <c r="C13" s="17">
        <v>1.80047113878531E-2</v>
      </c>
      <c r="D13" s="17">
        <v>2.8926478065879401E-2</v>
      </c>
      <c r="E13" s="17">
        <v>1.16662090209748E-2</v>
      </c>
      <c r="F13" s="17"/>
      <c r="G13" s="17">
        <v>5.6342438187281803E-2</v>
      </c>
      <c r="H13" s="17">
        <v>1.1113289890432801E-2</v>
      </c>
      <c r="I13" s="17">
        <v>1.18621860654582E-2</v>
      </c>
      <c r="J13" s="17">
        <v>1.7037171674499401E-2</v>
      </c>
      <c r="K13" s="17">
        <v>1.2452102501396599E-2</v>
      </c>
      <c r="L13" s="17">
        <v>2.90619548603273E-2</v>
      </c>
      <c r="M13" s="17"/>
      <c r="N13" s="17">
        <v>1.7507771534237299E-2</v>
      </c>
      <c r="O13" s="17">
        <v>1.23527299171283E-2</v>
      </c>
      <c r="P13" s="17">
        <v>0</v>
      </c>
      <c r="Q13" s="17">
        <v>6.3157431169727205E-2</v>
      </c>
      <c r="R13" s="17"/>
      <c r="S13" s="17">
        <v>1.6666666666666701E-2</v>
      </c>
      <c r="T13" s="17">
        <v>1.9047619047619001E-2</v>
      </c>
      <c r="U13" s="17">
        <v>0</v>
      </c>
      <c r="V13" s="17">
        <v>4.7619047619047603E-2</v>
      </c>
      <c r="W13" s="17">
        <v>5.0847457627118599E-2</v>
      </c>
      <c r="X13" s="17">
        <v>2.53164556962025E-2</v>
      </c>
      <c r="Y13" s="17">
        <v>0</v>
      </c>
      <c r="Z13" s="17">
        <v>0</v>
      </c>
      <c r="AA13" s="17">
        <v>0</v>
      </c>
      <c r="AB13" s="17"/>
      <c r="AC13" s="17">
        <v>2.04045192539117E-2</v>
      </c>
      <c r="AD13" s="17">
        <v>1.1919773668353799E-2</v>
      </c>
      <c r="AE13" s="17">
        <v>3.5459434220565203E-2</v>
      </c>
      <c r="AF13" s="17"/>
      <c r="AG13" s="17">
        <v>2.32203677864838E-2</v>
      </c>
      <c r="AH13" s="17">
        <v>6.6436334229739904E-3</v>
      </c>
      <c r="AI13" s="17">
        <v>6.49587559844121E-2</v>
      </c>
      <c r="AJ13" s="17">
        <v>0</v>
      </c>
      <c r="AK13" s="17">
        <v>0</v>
      </c>
      <c r="AL13" s="17"/>
      <c r="AM13" s="17">
        <v>4.9767239469270003E-2</v>
      </c>
      <c r="AN13" s="17">
        <v>1.75171761293746E-2</v>
      </c>
      <c r="AO13" s="17">
        <v>1.6897344091259699E-2</v>
      </c>
      <c r="AP13" s="17">
        <v>1.10975707763092E-2</v>
      </c>
      <c r="AQ13" s="17">
        <v>4.3817239655537098E-2</v>
      </c>
      <c r="AR13" s="17"/>
      <c r="AS13" s="17">
        <v>2.2774119800431401E-2</v>
      </c>
      <c r="AT13" s="17">
        <v>1.6254383399595E-2</v>
      </c>
      <c r="AU13" s="17">
        <v>2.0682660249211001E-2</v>
      </c>
      <c r="AV13" s="17">
        <v>1.00412194806746E-2</v>
      </c>
      <c r="AW13" s="17"/>
      <c r="AX13" s="17">
        <v>1.69606128662592E-2</v>
      </c>
      <c r="AY13" s="17"/>
      <c r="AZ13" s="17">
        <v>1.7803425004868801E-2</v>
      </c>
      <c r="BA13" s="17">
        <v>1.2918911132177999E-2</v>
      </c>
      <c r="BB13" s="17">
        <v>2.58019965004413E-2</v>
      </c>
      <c r="BC13" s="17"/>
      <c r="BD13" s="17">
        <v>1.4017981738626501E-2</v>
      </c>
      <c r="BE13" s="17">
        <v>2.3080400974306799E-2</v>
      </c>
    </row>
    <row r="14" spans="2:57" x14ac:dyDescent="0.35">
      <c r="B14" s="18" t="s">
        <v>81</v>
      </c>
      <c r="C14" s="17">
        <v>1.17931286741312E-2</v>
      </c>
      <c r="D14" s="17">
        <v>8.1051981563253304E-3</v>
      </c>
      <c r="E14" s="17">
        <v>1.4017473413592101E-2</v>
      </c>
      <c r="F14" s="17"/>
      <c r="G14" s="17">
        <v>2.8494926278128701E-2</v>
      </c>
      <c r="H14" s="17">
        <v>1.6863527719340299E-2</v>
      </c>
      <c r="I14" s="17">
        <v>0</v>
      </c>
      <c r="J14" s="17">
        <v>8.5185858372497005E-3</v>
      </c>
      <c r="K14" s="17">
        <v>9.9787396757767301E-3</v>
      </c>
      <c r="L14" s="17">
        <v>2.6998914854810301E-2</v>
      </c>
      <c r="M14" s="17"/>
      <c r="N14" s="17">
        <v>1.1566105895546099E-2</v>
      </c>
      <c r="O14" s="17">
        <v>1.6959561619505199E-2</v>
      </c>
      <c r="P14" s="17">
        <v>0</v>
      </c>
      <c r="Q14" s="17">
        <v>1.8116795767159199E-2</v>
      </c>
      <c r="R14" s="17"/>
      <c r="S14" s="17">
        <v>8.3333333333333297E-3</v>
      </c>
      <c r="T14" s="17">
        <v>1.9047619047619001E-2</v>
      </c>
      <c r="U14" s="17">
        <v>0</v>
      </c>
      <c r="V14" s="17">
        <v>1.58730158730159E-2</v>
      </c>
      <c r="W14" s="17">
        <v>1.6949152542372899E-2</v>
      </c>
      <c r="X14" s="17">
        <v>1.26582278481013E-2</v>
      </c>
      <c r="Y14" s="17">
        <v>1.4285714285714299E-2</v>
      </c>
      <c r="Z14" s="17">
        <v>0</v>
      </c>
      <c r="AA14" s="17">
        <v>1.1111111111111099E-2</v>
      </c>
      <c r="AB14" s="17"/>
      <c r="AC14" s="17">
        <v>1.41653556684221E-2</v>
      </c>
      <c r="AD14" s="17">
        <v>9.0543547575227794E-3</v>
      </c>
      <c r="AE14" s="17">
        <v>1.19949761377556E-2</v>
      </c>
      <c r="AF14" s="17"/>
      <c r="AG14" s="17">
        <v>1.28996048893664E-2</v>
      </c>
      <c r="AH14" s="17">
        <v>6.87008103039789E-3</v>
      </c>
      <c r="AI14" s="17">
        <v>0</v>
      </c>
      <c r="AJ14" s="17">
        <v>0.20363788954449299</v>
      </c>
      <c r="AK14" s="17">
        <v>0</v>
      </c>
      <c r="AL14" s="17"/>
      <c r="AM14" s="17">
        <v>0</v>
      </c>
      <c r="AN14" s="17">
        <v>3.4071620283175202E-2</v>
      </c>
      <c r="AO14" s="17">
        <v>7.9219336521131594E-3</v>
      </c>
      <c r="AP14" s="17">
        <v>1.0885261360454999E-2</v>
      </c>
      <c r="AQ14" s="17">
        <v>0</v>
      </c>
      <c r="AR14" s="17"/>
      <c r="AS14" s="17">
        <v>1.1920099940853799E-2</v>
      </c>
      <c r="AT14" s="17">
        <v>1.23376629601827E-2</v>
      </c>
      <c r="AU14" s="17">
        <v>1.9091385913977001E-2</v>
      </c>
      <c r="AV14" s="17">
        <v>0</v>
      </c>
      <c r="AW14" s="17"/>
      <c r="AX14" s="17">
        <v>1.2902129142579599E-2</v>
      </c>
      <c r="AY14" s="17"/>
      <c r="AZ14" s="17">
        <v>1.4904435927737599E-2</v>
      </c>
      <c r="BA14" s="17">
        <v>1.53618591871391E-2</v>
      </c>
      <c r="BB14" s="17">
        <v>4.8480432503632898E-3</v>
      </c>
      <c r="BC14" s="17"/>
      <c r="BD14" s="17">
        <v>6.6410848831282704E-3</v>
      </c>
      <c r="BE14" s="17">
        <v>1.65443171374226E-2</v>
      </c>
    </row>
    <row r="15" spans="2:57" x14ac:dyDescent="0.35">
      <c r="B15" s="18" t="s">
        <v>108</v>
      </c>
      <c r="C15" s="21">
        <v>0.75217905901624504</v>
      </c>
      <c r="D15" s="21">
        <v>0.68259330517484795</v>
      </c>
      <c r="E15" s="21">
        <v>0.79193764448959703</v>
      </c>
      <c r="F15" s="21"/>
      <c r="G15" s="21">
        <v>0.61147922284281497</v>
      </c>
      <c r="H15" s="21">
        <v>0.74965504274427097</v>
      </c>
      <c r="I15" s="21">
        <v>0.74233171953245403</v>
      </c>
      <c r="J15" s="21">
        <v>0.81967332188498299</v>
      </c>
      <c r="K15" s="21">
        <v>0.78005295702816402</v>
      </c>
      <c r="L15" s="21">
        <v>0.78798437483997297</v>
      </c>
      <c r="M15" s="21"/>
      <c r="N15" s="21">
        <v>0.75151614901845298</v>
      </c>
      <c r="O15" s="21">
        <v>0.79297065789403298</v>
      </c>
      <c r="P15" s="21">
        <v>0.75354062426806401</v>
      </c>
      <c r="Q15" s="21">
        <v>0.64356749527988799</v>
      </c>
      <c r="R15" s="21"/>
      <c r="S15" s="21">
        <v>0.70833333333333304</v>
      </c>
      <c r="T15" s="21">
        <v>0.81904761904761902</v>
      </c>
      <c r="U15" s="21">
        <v>0.82352941176470595</v>
      </c>
      <c r="V15" s="21">
        <v>0.79365079365079405</v>
      </c>
      <c r="W15" s="21">
        <v>0.677966101694915</v>
      </c>
      <c r="X15" s="21">
        <v>0.683544303797468</v>
      </c>
      <c r="Y15" s="21">
        <v>0.78571428571428603</v>
      </c>
      <c r="Z15" s="21">
        <v>0.62790697674418605</v>
      </c>
      <c r="AA15" s="21">
        <v>0.75555555555555598</v>
      </c>
      <c r="AB15" s="21"/>
      <c r="AC15" s="21">
        <v>0.74884913318989599</v>
      </c>
      <c r="AD15" s="21">
        <v>0.77454207855924095</v>
      </c>
      <c r="AE15" s="21">
        <v>0.65302970777788705</v>
      </c>
      <c r="AF15" s="21"/>
      <c r="AG15" s="21">
        <v>0.71887890877326999</v>
      </c>
      <c r="AH15" s="21">
        <v>0.77837167782494199</v>
      </c>
      <c r="AI15" s="21">
        <v>0.71291458177456002</v>
      </c>
      <c r="AJ15" s="21">
        <v>0.79636211045550698</v>
      </c>
      <c r="AK15" s="21">
        <v>0.81716919363488105</v>
      </c>
      <c r="AL15" s="21"/>
      <c r="AM15" s="21">
        <v>0.61624142441260399</v>
      </c>
      <c r="AN15" s="21">
        <v>0.71637050062264096</v>
      </c>
      <c r="AO15" s="21">
        <v>0.78118927217770695</v>
      </c>
      <c r="AP15" s="21">
        <v>0.769409671849693</v>
      </c>
      <c r="AQ15" s="21">
        <v>0.69931685239775099</v>
      </c>
      <c r="AR15" s="21"/>
      <c r="AS15" s="21">
        <v>0.73308178140096902</v>
      </c>
      <c r="AT15" s="21">
        <v>0.75565518699348999</v>
      </c>
      <c r="AU15" s="21">
        <v>0.80876675654693697</v>
      </c>
      <c r="AV15" s="21">
        <v>0.69724984973776705</v>
      </c>
      <c r="AW15" s="21"/>
      <c r="AX15" s="21">
        <v>0.75404028240042198</v>
      </c>
      <c r="AY15" s="21"/>
      <c r="AZ15" s="21">
        <v>0.74976039610577605</v>
      </c>
      <c r="BA15" s="21">
        <v>0.72138869771304304</v>
      </c>
      <c r="BB15" s="21">
        <v>0.79566652750868605</v>
      </c>
      <c r="BC15" s="21"/>
      <c r="BD15" s="21">
        <v>0.77583949890396098</v>
      </c>
      <c r="BE15" s="21">
        <v>0.71247919622477396</v>
      </c>
    </row>
    <row r="16" spans="2:57" x14ac:dyDescent="0.35">
      <c r="B16" s="18" t="s">
        <v>109</v>
      </c>
      <c r="C16" s="21">
        <v>7.5505305178252796E-2</v>
      </c>
      <c r="D16" s="21">
        <v>9.8085879176000104E-2</v>
      </c>
      <c r="E16" s="21">
        <v>6.2580547571582698E-2</v>
      </c>
      <c r="F16" s="21"/>
      <c r="G16" s="21">
        <v>0.115413991833192</v>
      </c>
      <c r="H16" s="21">
        <v>8.3810425138875697E-2</v>
      </c>
      <c r="I16" s="21">
        <v>9.4213304805325707E-2</v>
      </c>
      <c r="J16" s="21">
        <v>4.4105446682720303E-2</v>
      </c>
      <c r="K16" s="21">
        <v>4.2013052686219E-2</v>
      </c>
      <c r="L16" s="21">
        <v>5.5298441887011697E-2</v>
      </c>
      <c r="M16" s="21"/>
      <c r="N16" s="21">
        <v>6.9845005746230607E-2</v>
      </c>
      <c r="O16" s="21">
        <v>6.7145240934338699E-2</v>
      </c>
      <c r="P16" s="21">
        <v>8.2780319094100899E-2</v>
      </c>
      <c r="Q16" s="21">
        <v>0.109367669140207</v>
      </c>
      <c r="R16" s="21"/>
      <c r="S16" s="21">
        <v>8.3333333333333301E-2</v>
      </c>
      <c r="T16" s="21">
        <v>3.8095238095238099E-2</v>
      </c>
      <c r="U16" s="21">
        <v>8.8235294117647106E-2</v>
      </c>
      <c r="V16" s="21">
        <v>0.14285714285714299</v>
      </c>
      <c r="W16" s="21">
        <v>5.0847457627118599E-2</v>
      </c>
      <c r="X16" s="21">
        <v>7.5949367088607597E-2</v>
      </c>
      <c r="Y16" s="21">
        <v>5.7142857142857099E-2</v>
      </c>
      <c r="Z16" s="21">
        <v>6.9767441860465101E-2</v>
      </c>
      <c r="AA16" s="21">
        <v>7.7777777777777807E-2</v>
      </c>
      <c r="AB16" s="21"/>
      <c r="AC16" s="21">
        <v>7.9083437015249503E-2</v>
      </c>
      <c r="AD16" s="21">
        <v>6.6761001451079202E-2</v>
      </c>
      <c r="AE16" s="21">
        <v>0.117680779723562</v>
      </c>
      <c r="AF16" s="21"/>
      <c r="AG16" s="21">
        <v>9.6737976244010399E-2</v>
      </c>
      <c r="AH16" s="21">
        <v>5.4313608214596097E-2</v>
      </c>
      <c r="AI16" s="21">
        <v>0.15044957832736</v>
      </c>
      <c r="AJ16" s="21">
        <v>0</v>
      </c>
      <c r="AK16" s="21">
        <v>0</v>
      </c>
      <c r="AL16" s="21"/>
      <c r="AM16" s="21">
        <v>0.14048407349122399</v>
      </c>
      <c r="AN16" s="21">
        <v>8.4637446781281503E-2</v>
      </c>
      <c r="AO16" s="21">
        <v>7.5938343518076601E-2</v>
      </c>
      <c r="AP16" s="21">
        <v>6.1825194363031299E-2</v>
      </c>
      <c r="AQ16" s="21">
        <v>8.5932305840746306E-2</v>
      </c>
      <c r="AR16" s="21"/>
      <c r="AS16" s="21">
        <v>6.9568566189864095E-2</v>
      </c>
      <c r="AT16" s="21">
        <v>7.4959196155888197E-2</v>
      </c>
      <c r="AU16" s="21">
        <v>5.2914196267017898E-2</v>
      </c>
      <c r="AV16" s="21">
        <v>0.118955513455077</v>
      </c>
      <c r="AW16" s="21"/>
      <c r="AX16" s="21">
        <v>7.3116890032154797E-2</v>
      </c>
      <c r="AY16" s="21"/>
      <c r="AZ16" s="21">
        <v>7.4634161966048496E-2</v>
      </c>
      <c r="BA16" s="21">
        <v>9.2759825311579294E-2</v>
      </c>
      <c r="BB16" s="21">
        <v>5.9691814797747197E-2</v>
      </c>
      <c r="BC16" s="21"/>
      <c r="BD16" s="21">
        <v>4.9074390138660502E-2</v>
      </c>
      <c r="BE16" s="21">
        <v>0.104091896914522</v>
      </c>
    </row>
    <row r="17" spans="2:57" x14ac:dyDescent="0.35">
      <c r="B17" s="18" t="s">
        <v>110</v>
      </c>
      <c r="C17" s="22">
        <v>0.676673753837993</v>
      </c>
      <c r="D17" s="22">
        <v>0.58450742599884797</v>
      </c>
      <c r="E17" s="22">
        <v>0.72935709691801398</v>
      </c>
      <c r="F17" s="22"/>
      <c r="G17" s="22">
        <v>0.49606523100962302</v>
      </c>
      <c r="H17" s="22">
        <v>0.66584461760539604</v>
      </c>
      <c r="I17" s="22">
        <v>0.64811841472712794</v>
      </c>
      <c r="J17" s="22">
        <v>0.775567875202262</v>
      </c>
      <c r="K17" s="22">
        <v>0.738039904341945</v>
      </c>
      <c r="L17" s="22">
        <v>0.73268593295296103</v>
      </c>
      <c r="M17" s="22"/>
      <c r="N17" s="22">
        <v>0.681671143272222</v>
      </c>
      <c r="O17" s="22">
        <v>0.72582541695969405</v>
      </c>
      <c r="P17" s="22">
        <v>0.67076030517396301</v>
      </c>
      <c r="Q17" s="22">
        <v>0.53419982613968098</v>
      </c>
      <c r="R17" s="22"/>
      <c r="S17" s="22">
        <v>0.625</v>
      </c>
      <c r="T17" s="22">
        <v>0.78095238095238095</v>
      </c>
      <c r="U17" s="22">
        <v>0.73529411764705899</v>
      </c>
      <c r="V17" s="22">
        <v>0.65079365079365104</v>
      </c>
      <c r="W17" s="22">
        <v>0.62711864406779705</v>
      </c>
      <c r="X17" s="22">
        <v>0.607594936708861</v>
      </c>
      <c r="Y17" s="22">
        <v>0.72857142857142898</v>
      </c>
      <c r="Z17" s="22">
        <v>0.55813953488372103</v>
      </c>
      <c r="AA17" s="22">
        <v>0.67777777777777803</v>
      </c>
      <c r="AB17" s="22"/>
      <c r="AC17" s="22">
        <v>0.66976569617464699</v>
      </c>
      <c r="AD17" s="22">
        <v>0.70778107710816196</v>
      </c>
      <c r="AE17" s="22">
        <v>0.53534892805432499</v>
      </c>
      <c r="AF17" s="22"/>
      <c r="AG17" s="22">
        <v>0.62214093252925995</v>
      </c>
      <c r="AH17" s="22">
        <v>0.72405806961034602</v>
      </c>
      <c r="AI17" s="22">
        <v>0.56246500344719996</v>
      </c>
      <c r="AJ17" s="22">
        <v>0.79636211045550698</v>
      </c>
      <c r="AK17" s="22">
        <v>0.81716919363488105</v>
      </c>
      <c r="AL17" s="22"/>
      <c r="AM17" s="22">
        <v>0.47575735092138</v>
      </c>
      <c r="AN17" s="22">
        <v>0.63173305384136003</v>
      </c>
      <c r="AO17" s="22">
        <v>0.70525092865963002</v>
      </c>
      <c r="AP17" s="22">
        <v>0.70758447748666198</v>
      </c>
      <c r="AQ17" s="22">
        <v>0.61338454655700403</v>
      </c>
      <c r="AR17" s="22"/>
      <c r="AS17" s="22">
        <v>0.66351321521110496</v>
      </c>
      <c r="AT17" s="22">
        <v>0.68069599083760202</v>
      </c>
      <c r="AU17" s="22">
        <v>0.75585256027991898</v>
      </c>
      <c r="AV17" s="22">
        <v>0.578294336282691</v>
      </c>
      <c r="AW17" s="22"/>
      <c r="AX17" s="22">
        <v>0.68092339236826704</v>
      </c>
      <c r="AY17" s="22"/>
      <c r="AZ17" s="22">
        <v>0.67512623413972705</v>
      </c>
      <c r="BA17" s="22">
        <v>0.62862887240146403</v>
      </c>
      <c r="BB17" s="22">
        <v>0.73597471271093895</v>
      </c>
      <c r="BC17" s="22"/>
      <c r="BD17" s="22">
        <v>0.72676510876529998</v>
      </c>
      <c r="BE17" s="22">
        <v>0.60838729931025204</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E22"/>
  <sheetViews>
    <sheetView showGridLines="0" topLeftCell="A6"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0.34709081746295101</v>
      </c>
      <c r="D9" s="17">
        <v>0.30262237837808298</v>
      </c>
      <c r="E9" s="17">
        <v>0.37240389813163599</v>
      </c>
      <c r="F9" s="17"/>
      <c r="G9" s="17">
        <v>0.200888057730706</v>
      </c>
      <c r="H9" s="17">
        <v>0.29802766750681797</v>
      </c>
      <c r="I9" s="17">
        <v>0.38750984141603501</v>
      </c>
      <c r="J9" s="17">
        <v>0.374313595424902</v>
      </c>
      <c r="K9" s="17">
        <v>0.36245629729716</v>
      </c>
      <c r="L9" s="17">
        <v>0.54999539649864904</v>
      </c>
      <c r="M9" s="17"/>
      <c r="N9" s="17">
        <v>0.34903901950792499</v>
      </c>
      <c r="O9" s="17">
        <v>0.35682491962305402</v>
      </c>
      <c r="P9" s="17">
        <v>0.34447468716178897</v>
      </c>
      <c r="Q9" s="17">
        <v>0.32816309039906499</v>
      </c>
      <c r="R9" s="17"/>
      <c r="S9" s="17">
        <v>0.34166666666666701</v>
      </c>
      <c r="T9" s="17">
        <v>0.34285714285714303</v>
      </c>
      <c r="U9" s="17">
        <v>0.35294117647058798</v>
      </c>
      <c r="V9" s="17">
        <v>0.33333333333333298</v>
      </c>
      <c r="W9" s="17">
        <v>0.338983050847458</v>
      </c>
      <c r="X9" s="17">
        <v>0.329113924050633</v>
      </c>
      <c r="Y9" s="17">
        <v>0.35714285714285698</v>
      </c>
      <c r="Z9" s="17">
        <v>0.34883720930232598</v>
      </c>
      <c r="AA9" s="17">
        <v>0.37777777777777799</v>
      </c>
      <c r="AB9" s="17"/>
      <c r="AC9" s="17">
        <v>0.37176250258871801</v>
      </c>
      <c r="AD9" s="17">
        <v>0.34376805052445802</v>
      </c>
      <c r="AE9" s="17">
        <v>0.363320761026796</v>
      </c>
      <c r="AF9" s="17"/>
      <c r="AG9" s="17">
        <v>0.347542835355093</v>
      </c>
      <c r="AH9" s="17">
        <v>0.36653108419355102</v>
      </c>
      <c r="AI9" s="17">
        <v>0.20433150054728499</v>
      </c>
      <c r="AJ9" s="17">
        <v>0.42283614938640601</v>
      </c>
      <c r="AK9" s="17">
        <v>0.33594348809128999</v>
      </c>
      <c r="AL9" s="17"/>
      <c r="AM9" s="17">
        <v>0.26480725826657697</v>
      </c>
      <c r="AN9" s="17">
        <v>0.335319668241503</v>
      </c>
      <c r="AO9" s="17">
        <v>0.33859894056635598</v>
      </c>
      <c r="AP9" s="17">
        <v>0.359176912227819</v>
      </c>
      <c r="AQ9" s="17">
        <v>0.39585599802420901</v>
      </c>
      <c r="AR9" s="17"/>
      <c r="AS9" s="17">
        <v>0.32817595901461999</v>
      </c>
      <c r="AT9" s="17">
        <v>0.33556823517300799</v>
      </c>
      <c r="AU9" s="17">
        <v>0.436117164423235</v>
      </c>
      <c r="AV9" s="17">
        <v>0.280972155479222</v>
      </c>
      <c r="AW9" s="17"/>
      <c r="AX9" s="17">
        <v>0.34795406079587299</v>
      </c>
      <c r="AY9" s="17"/>
      <c r="AZ9" s="17">
        <v>0.321469499227936</v>
      </c>
      <c r="BA9" s="17">
        <v>0.306526123404677</v>
      </c>
      <c r="BB9" s="17">
        <v>0.42950227309107503</v>
      </c>
      <c r="BC9" s="17"/>
      <c r="BD9" s="17">
        <v>0.35326450247249003</v>
      </c>
      <c r="BE9" s="17">
        <v>0.32425393687234699</v>
      </c>
    </row>
    <row r="10" spans="2:57" x14ac:dyDescent="0.35">
      <c r="B10" s="18" t="s">
        <v>104</v>
      </c>
      <c r="C10" s="17">
        <v>0.410662781060596</v>
      </c>
      <c r="D10" s="17">
        <v>0.390389308511292</v>
      </c>
      <c r="E10" s="17">
        <v>0.42228580317389902</v>
      </c>
      <c r="F10" s="17"/>
      <c r="G10" s="17">
        <v>0.33285343808068601</v>
      </c>
      <c r="H10" s="17">
        <v>0.42040842575529902</v>
      </c>
      <c r="I10" s="17">
        <v>0.36868141527176301</v>
      </c>
      <c r="J10" s="17">
        <v>0.448677204599154</v>
      </c>
      <c r="K10" s="17">
        <v>0.533795038865298</v>
      </c>
      <c r="L10" s="17">
        <v>0.26561733148248901</v>
      </c>
      <c r="M10" s="17"/>
      <c r="N10" s="17">
        <v>0.43360538460354697</v>
      </c>
      <c r="O10" s="17">
        <v>0.39435990744396299</v>
      </c>
      <c r="P10" s="17">
        <v>0.38796921931769102</v>
      </c>
      <c r="Q10" s="17">
        <v>0.34848928105273502</v>
      </c>
      <c r="R10" s="17"/>
      <c r="S10" s="17">
        <v>0.4</v>
      </c>
      <c r="T10" s="17">
        <v>0.4</v>
      </c>
      <c r="U10" s="17">
        <v>0.41176470588235298</v>
      </c>
      <c r="V10" s="17">
        <v>0.46031746031746001</v>
      </c>
      <c r="W10" s="17">
        <v>0.38983050847457601</v>
      </c>
      <c r="X10" s="17">
        <v>0.455696202531646</v>
      </c>
      <c r="Y10" s="17">
        <v>0.41428571428571398</v>
      </c>
      <c r="Z10" s="17">
        <v>0.32558139534883701</v>
      </c>
      <c r="AA10" s="17">
        <v>0.4</v>
      </c>
      <c r="AB10" s="17"/>
      <c r="AC10" s="17">
        <v>0.40751207525701</v>
      </c>
      <c r="AD10" s="17">
        <v>0.41645468620891601</v>
      </c>
      <c r="AE10" s="17">
        <v>0.41003759705744303</v>
      </c>
      <c r="AF10" s="17"/>
      <c r="AG10" s="17">
        <v>0.364394389811936</v>
      </c>
      <c r="AH10" s="17">
        <v>0.43214273578089701</v>
      </c>
      <c r="AI10" s="17">
        <v>0.487293508758119</v>
      </c>
      <c r="AJ10" s="17">
        <v>0.37352596106910102</v>
      </c>
      <c r="AK10" s="17">
        <v>0.53187667208367895</v>
      </c>
      <c r="AL10" s="17"/>
      <c r="AM10" s="17">
        <v>0.29827417202858902</v>
      </c>
      <c r="AN10" s="17">
        <v>0.38553247966077497</v>
      </c>
      <c r="AO10" s="17">
        <v>0.44439716474305802</v>
      </c>
      <c r="AP10" s="17">
        <v>0.43151225349507799</v>
      </c>
      <c r="AQ10" s="17">
        <v>0.38140209637401801</v>
      </c>
      <c r="AR10" s="17"/>
      <c r="AS10" s="17">
        <v>0.45697964706914901</v>
      </c>
      <c r="AT10" s="17">
        <v>0.39926683658574302</v>
      </c>
      <c r="AU10" s="17">
        <v>0.388463155782517</v>
      </c>
      <c r="AV10" s="17">
        <v>0.38834797688587702</v>
      </c>
      <c r="AW10" s="17"/>
      <c r="AX10" s="17">
        <v>0.410635781414253</v>
      </c>
      <c r="AY10" s="17"/>
      <c r="AZ10" s="17">
        <v>0.39796330941317198</v>
      </c>
      <c r="BA10" s="17">
        <v>0.40982701041432501</v>
      </c>
      <c r="BB10" s="17">
        <v>0.42195749773993602</v>
      </c>
      <c r="BC10" s="17"/>
      <c r="BD10" s="17">
        <v>0.42624723099884898</v>
      </c>
      <c r="BE10" s="17">
        <v>0.38783110697883699</v>
      </c>
    </row>
    <row r="11" spans="2:57" x14ac:dyDescent="0.35">
      <c r="B11" s="18" t="s">
        <v>105</v>
      </c>
      <c r="C11" s="17">
        <v>0.141437883117672</v>
      </c>
      <c r="D11" s="17">
        <v>0.16474510709734699</v>
      </c>
      <c r="E11" s="17">
        <v>0.128395785878825</v>
      </c>
      <c r="F11" s="17"/>
      <c r="G11" s="17">
        <v>0.19230262231671</v>
      </c>
      <c r="H11" s="17">
        <v>0.187480739616814</v>
      </c>
      <c r="I11" s="17">
        <v>0.12050220787299901</v>
      </c>
      <c r="J11" s="17">
        <v>0.106246344079214</v>
      </c>
      <c r="K11" s="17">
        <v>9.1296561336145707E-2</v>
      </c>
      <c r="L11" s="17">
        <v>0.15532531715853501</v>
      </c>
      <c r="M11" s="17"/>
      <c r="N11" s="17">
        <v>0.11792256017852901</v>
      </c>
      <c r="O11" s="17">
        <v>0.16001866320515801</v>
      </c>
      <c r="P11" s="17">
        <v>0.17978819854542399</v>
      </c>
      <c r="Q11" s="17">
        <v>0.15814617502636</v>
      </c>
      <c r="R11" s="17"/>
      <c r="S11" s="17">
        <v>0.17499999999999999</v>
      </c>
      <c r="T11" s="17">
        <v>0.114285714285714</v>
      </c>
      <c r="U11" s="17">
        <v>0.14705882352941199</v>
      </c>
      <c r="V11" s="17">
        <v>9.5238095238095205E-2</v>
      </c>
      <c r="W11" s="17">
        <v>0.101694915254237</v>
      </c>
      <c r="X11" s="17">
        <v>0.126582278481013</v>
      </c>
      <c r="Y11" s="17">
        <v>0.128571428571429</v>
      </c>
      <c r="Z11" s="17">
        <v>0.27906976744186002</v>
      </c>
      <c r="AA11" s="17">
        <v>0.16666666666666699</v>
      </c>
      <c r="AB11" s="17"/>
      <c r="AC11" s="17">
        <v>0.122924034911167</v>
      </c>
      <c r="AD11" s="17">
        <v>0.143380272583987</v>
      </c>
      <c r="AE11" s="17">
        <v>0.12484509374478001</v>
      </c>
      <c r="AF11" s="17"/>
      <c r="AG11" s="17">
        <v>0.176525766312676</v>
      </c>
      <c r="AH11" s="17">
        <v>0.110578141403178</v>
      </c>
      <c r="AI11" s="17">
        <v>0.20637035325240899</v>
      </c>
      <c r="AJ11" s="17">
        <v>0.20363788954449299</v>
      </c>
      <c r="AK11" s="17">
        <v>0.13217983982503201</v>
      </c>
      <c r="AL11" s="17"/>
      <c r="AM11" s="17">
        <v>0.180137330816839</v>
      </c>
      <c r="AN11" s="17">
        <v>0.177032216552448</v>
      </c>
      <c r="AO11" s="17">
        <v>0.13995160427217501</v>
      </c>
      <c r="AP11" s="17">
        <v>0.13010081139853899</v>
      </c>
      <c r="AQ11" s="17">
        <v>0.141319444310369</v>
      </c>
      <c r="AR11" s="17"/>
      <c r="AS11" s="17">
        <v>0.12443415759132199</v>
      </c>
      <c r="AT11" s="17">
        <v>0.15702796350513801</v>
      </c>
      <c r="AU11" s="17">
        <v>0.117711117544108</v>
      </c>
      <c r="AV11" s="17">
        <v>0.16807593457980699</v>
      </c>
      <c r="AW11" s="17"/>
      <c r="AX11" s="17">
        <v>0.14626771357110099</v>
      </c>
      <c r="AY11" s="17"/>
      <c r="AZ11" s="17">
        <v>0.13991516571186399</v>
      </c>
      <c r="BA11" s="17">
        <v>0.18275533448439599</v>
      </c>
      <c r="BB11" s="17">
        <v>8.7814734785257698E-2</v>
      </c>
      <c r="BC11" s="17"/>
      <c r="BD11" s="17">
        <v>0.133157763905878</v>
      </c>
      <c r="BE11" s="17">
        <v>0.16102466248024599</v>
      </c>
    </row>
    <row r="12" spans="2:57" x14ac:dyDescent="0.35">
      <c r="B12" s="18" t="s">
        <v>106</v>
      </c>
      <c r="C12" s="17">
        <v>5.8415219318144897E-2</v>
      </c>
      <c r="D12" s="17">
        <v>8.8465664916778403E-2</v>
      </c>
      <c r="E12" s="17">
        <v>4.1017028320197498E-2</v>
      </c>
      <c r="F12" s="17"/>
      <c r="G12" s="17">
        <v>0.16040275714418001</v>
      </c>
      <c r="H12" s="17">
        <v>6.19586550521685E-2</v>
      </c>
      <c r="I12" s="17">
        <v>7.3502049526461805E-2</v>
      </c>
      <c r="J12" s="17">
        <v>3.6137686696601098E-2</v>
      </c>
      <c r="K12" s="17">
        <v>0</v>
      </c>
      <c r="L12" s="17">
        <v>0</v>
      </c>
      <c r="M12" s="17"/>
      <c r="N12" s="17">
        <v>6.9695537109739095E-2</v>
      </c>
      <c r="O12" s="17">
        <v>2.8576213013982301E-2</v>
      </c>
      <c r="P12" s="17">
        <v>6.1349732317776802E-2</v>
      </c>
      <c r="Q12" s="17">
        <v>7.5420468953968006E-2</v>
      </c>
      <c r="R12" s="17"/>
      <c r="S12" s="17">
        <v>0.05</v>
      </c>
      <c r="T12" s="17">
        <v>6.6666666666666693E-2</v>
      </c>
      <c r="U12" s="17">
        <v>8.8235294117647106E-2</v>
      </c>
      <c r="V12" s="17">
        <v>6.3492063492063502E-2</v>
      </c>
      <c r="W12" s="17">
        <v>5.0847457627118599E-2</v>
      </c>
      <c r="X12" s="17">
        <v>3.7974683544303799E-2</v>
      </c>
      <c r="Y12" s="17">
        <v>8.5714285714285701E-2</v>
      </c>
      <c r="Z12" s="17">
        <v>2.32558139534884E-2</v>
      </c>
      <c r="AA12" s="17">
        <v>4.4444444444444398E-2</v>
      </c>
      <c r="AB12" s="17"/>
      <c r="AC12" s="17">
        <v>5.9551381977635598E-2</v>
      </c>
      <c r="AD12" s="17">
        <v>5.1402848922757802E-2</v>
      </c>
      <c r="AE12" s="17">
        <v>6.3570109591019594E-2</v>
      </c>
      <c r="AF12" s="17"/>
      <c r="AG12" s="17">
        <v>7.5901149312480903E-2</v>
      </c>
      <c r="AH12" s="17">
        <v>5.2620147703439701E-2</v>
      </c>
      <c r="AI12" s="17">
        <v>4.2808687374986498E-2</v>
      </c>
      <c r="AJ12" s="17">
        <v>0</v>
      </c>
      <c r="AK12" s="17">
        <v>0</v>
      </c>
      <c r="AL12" s="17"/>
      <c r="AM12" s="17">
        <v>0.17345910301517201</v>
      </c>
      <c r="AN12" s="17">
        <v>4.9927684883040099E-2</v>
      </c>
      <c r="AO12" s="17">
        <v>4.5881996280347399E-2</v>
      </c>
      <c r="AP12" s="17">
        <v>3.9994674697082302E-2</v>
      </c>
      <c r="AQ12" s="17">
        <v>4.2115066185209202E-2</v>
      </c>
      <c r="AR12" s="17"/>
      <c r="AS12" s="17">
        <v>4.4371299909077601E-2</v>
      </c>
      <c r="AT12" s="17">
        <v>6.0373368993075299E-2</v>
      </c>
      <c r="AU12" s="17">
        <v>2.5945759291923099E-2</v>
      </c>
      <c r="AV12" s="17">
        <v>0.12401961745805599</v>
      </c>
      <c r="AW12" s="17"/>
      <c r="AX12" s="17">
        <v>5.6650503061692802E-2</v>
      </c>
      <c r="AY12" s="17"/>
      <c r="AZ12" s="17">
        <v>6.5277742512642803E-2</v>
      </c>
      <c r="BA12" s="17">
        <v>7.0187836552390595E-2</v>
      </c>
      <c r="BB12" s="17">
        <v>3.5111042548699602E-2</v>
      </c>
      <c r="BC12" s="17"/>
      <c r="BD12" s="17">
        <v>4.5118468433427802E-2</v>
      </c>
      <c r="BE12" s="17">
        <v>8.2911993115687796E-2</v>
      </c>
    </row>
    <row r="13" spans="2:57" x14ac:dyDescent="0.35">
      <c r="B13" s="18" t="s">
        <v>107</v>
      </c>
      <c r="C13" s="17">
        <v>3.3592820417979299E-2</v>
      </c>
      <c r="D13" s="17">
        <v>4.59561685120689E-2</v>
      </c>
      <c r="E13" s="17">
        <v>2.6479808675005798E-2</v>
      </c>
      <c r="F13" s="17"/>
      <c r="G13" s="17">
        <v>8.5058198449588507E-2</v>
      </c>
      <c r="H13" s="17">
        <v>2.0904724043133999E-2</v>
      </c>
      <c r="I13" s="17">
        <v>4.4417722337865298E-2</v>
      </c>
      <c r="J13" s="17">
        <v>2.61065833628795E-2</v>
      </c>
      <c r="K13" s="17">
        <v>1.2452102501396599E-2</v>
      </c>
      <c r="L13" s="17">
        <v>2.90619548603273E-2</v>
      </c>
      <c r="M13" s="17"/>
      <c r="N13" s="17">
        <v>2.4086954230667899E-2</v>
      </c>
      <c r="O13" s="17">
        <v>5.4328121333628E-2</v>
      </c>
      <c r="P13" s="17">
        <v>1.71155574164992E-2</v>
      </c>
      <c r="Q13" s="17">
        <v>5.71459346585367E-2</v>
      </c>
      <c r="R13" s="17"/>
      <c r="S13" s="17">
        <v>2.5000000000000001E-2</v>
      </c>
      <c r="T13" s="17">
        <v>6.6666666666666693E-2</v>
      </c>
      <c r="U13" s="17">
        <v>0</v>
      </c>
      <c r="V13" s="17">
        <v>3.17460317460318E-2</v>
      </c>
      <c r="W13" s="17">
        <v>0.101694915254237</v>
      </c>
      <c r="X13" s="17">
        <v>3.7974683544303799E-2</v>
      </c>
      <c r="Y13" s="17">
        <v>0</v>
      </c>
      <c r="Z13" s="17">
        <v>2.32558139534884E-2</v>
      </c>
      <c r="AA13" s="17">
        <v>1.1111111111111099E-2</v>
      </c>
      <c r="AB13" s="17"/>
      <c r="AC13" s="17">
        <v>2.8672695398897899E-2</v>
      </c>
      <c r="AD13" s="17">
        <v>3.9052179485185197E-2</v>
      </c>
      <c r="AE13" s="17">
        <v>2.5656193178456601E-2</v>
      </c>
      <c r="AF13" s="17"/>
      <c r="AG13" s="17">
        <v>3.11542142190539E-2</v>
      </c>
      <c r="AH13" s="17">
        <v>2.8408349716874001E-2</v>
      </c>
      <c r="AI13" s="17">
        <v>5.9195950067200798E-2</v>
      </c>
      <c r="AJ13" s="17">
        <v>0</v>
      </c>
      <c r="AK13" s="17">
        <v>0</v>
      </c>
      <c r="AL13" s="17"/>
      <c r="AM13" s="17">
        <v>6.6706810918895507E-2</v>
      </c>
      <c r="AN13" s="17">
        <v>3.3810784588458799E-2</v>
      </c>
      <c r="AO13" s="17">
        <v>2.7063563732808299E-2</v>
      </c>
      <c r="AP13" s="17">
        <v>3.4237665850821497E-2</v>
      </c>
      <c r="AQ13" s="17">
        <v>3.9307395106195298E-2</v>
      </c>
      <c r="AR13" s="17"/>
      <c r="AS13" s="17">
        <v>3.9506148910708701E-2</v>
      </c>
      <c r="AT13" s="17">
        <v>3.9737595778522102E-2</v>
      </c>
      <c r="AU13" s="17">
        <v>1.2671417044240201E-2</v>
      </c>
      <c r="AV13" s="17">
        <v>3.8584315597036803E-2</v>
      </c>
      <c r="AW13" s="17"/>
      <c r="AX13" s="17">
        <v>3.1124200944811199E-2</v>
      </c>
      <c r="AY13" s="17"/>
      <c r="AZ13" s="17">
        <v>5.1613731711413799E-2</v>
      </c>
      <c r="BA13" s="17">
        <v>2.68076936940339E-2</v>
      </c>
      <c r="BB13" s="17">
        <v>2.56144518350322E-2</v>
      </c>
      <c r="BC13" s="17"/>
      <c r="BD13" s="17">
        <v>3.9088834085424601E-2</v>
      </c>
      <c r="BE13" s="17">
        <v>3.3809307202538899E-2</v>
      </c>
    </row>
    <row r="14" spans="2:57" x14ac:dyDescent="0.35">
      <c r="B14" s="18" t="s">
        <v>81</v>
      </c>
      <c r="C14" s="17">
        <v>8.8004786226576603E-3</v>
      </c>
      <c r="D14" s="17">
        <v>7.8213725844309204E-3</v>
      </c>
      <c r="E14" s="17">
        <v>9.4176758204368594E-3</v>
      </c>
      <c r="F14" s="17"/>
      <c r="G14" s="17">
        <v>2.8494926278128701E-2</v>
      </c>
      <c r="H14" s="17">
        <v>1.12197880257663E-2</v>
      </c>
      <c r="I14" s="17">
        <v>5.3867635748762197E-3</v>
      </c>
      <c r="J14" s="17">
        <v>8.5185858372497005E-3</v>
      </c>
      <c r="K14" s="17">
        <v>0</v>
      </c>
      <c r="L14" s="17">
        <v>0</v>
      </c>
      <c r="M14" s="17"/>
      <c r="N14" s="17">
        <v>5.6505443695916702E-3</v>
      </c>
      <c r="O14" s="17">
        <v>5.8921753802146197E-3</v>
      </c>
      <c r="P14" s="17">
        <v>9.3026052408202407E-3</v>
      </c>
      <c r="Q14" s="17">
        <v>3.26350499093346E-2</v>
      </c>
      <c r="R14" s="17"/>
      <c r="S14" s="17">
        <v>8.3333333333333297E-3</v>
      </c>
      <c r="T14" s="17">
        <v>9.5238095238095195E-3</v>
      </c>
      <c r="U14" s="17">
        <v>0</v>
      </c>
      <c r="V14" s="17">
        <v>1.58730158730159E-2</v>
      </c>
      <c r="W14" s="17">
        <v>1.6949152542372899E-2</v>
      </c>
      <c r="X14" s="17">
        <v>1.26582278481013E-2</v>
      </c>
      <c r="Y14" s="17">
        <v>1.4285714285714299E-2</v>
      </c>
      <c r="Z14" s="17">
        <v>0</v>
      </c>
      <c r="AA14" s="17">
        <v>0</v>
      </c>
      <c r="AB14" s="17"/>
      <c r="AC14" s="17">
        <v>9.5773098665708004E-3</v>
      </c>
      <c r="AD14" s="17">
        <v>5.9419622746963996E-3</v>
      </c>
      <c r="AE14" s="17">
        <v>1.2570245401505101E-2</v>
      </c>
      <c r="AF14" s="17"/>
      <c r="AG14" s="17">
        <v>4.4816449887599601E-3</v>
      </c>
      <c r="AH14" s="17">
        <v>9.7195412020606008E-3</v>
      </c>
      <c r="AI14" s="17">
        <v>0</v>
      </c>
      <c r="AJ14" s="17">
        <v>0</v>
      </c>
      <c r="AK14" s="17">
        <v>0</v>
      </c>
      <c r="AL14" s="17"/>
      <c r="AM14" s="17">
        <v>1.6615324953927101E-2</v>
      </c>
      <c r="AN14" s="17">
        <v>1.8377166073774098E-2</v>
      </c>
      <c r="AO14" s="17">
        <v>4.1067304052554597E-3</v>
      </c>
      <c r="AP14" s="17">
        <v>4.97768233066034E-3</v>
      </c>
      <c r="AQ14" s="17">
        <v>0</v>
      </c>
      <c r="AR14" s="17"/>
      <c r="AS14" s="17">
        <v>6.5327875051225601E-3</v>
      </c>
      <c r="AT14" s="17">
        <v>8.0259999645130795E-3</v>
      </c>
      <c r="AU14" s="17">
        <v>1.9091385913977001E-2</v>
      </c>
      <c r="AV14" s="17">
        <v>0</v>
      </c>
      <c r="AW14" s="17"/>
      <c r="AX14" s="17">
        <v>7.3677402122685597E-3</v>
      </c>
      <c r="AY14" s="17"/>
      <c r="AZ14" s="17">
        <v>2.3760551422971801E-2</v>
      </c>
      <c r="BA14" s="17">
        <v>3.8960014501777901E-3</v>
      </c>
      <c r="BB14" s="17">
        <v>0</v>
      </c>
      <c r="BC14" s="17"/>
      <c r="BD14" s="17">
        <v>3.12320010393137E-3</v>
      </c>
      <c r="BE14" s="17">
        <v>1.0168993350343301E-2</v>
      </c>
    </row>
    <row r="15" spans="2:57" x14ac:dyDescent="0.35">
      <c r="B15" s="18" t="s">
        <v>108</v>
      </c>
      <c r="C15" s="21">
        <v>0.75775359852354696</v>
      </c>
      <c r="D15" s="21">
        <v>0.69301168688937498</v>
      </c>
      <c r="E15" s="21">
        <v>0.79468970130553396</v>
      </c>
      <c r="F15" s="21"/>
      <c r="G15" s="21">
        <v>0.53374149581139296</v>
      </c>
      <c r="H15" s="21">
        <v>0.71843609326211699</v>
      </c>
      <c r="I15" s="21">
        <v>0.75619125668779796</v>
      </c>
      <c r="J15" s="21">
        <v>0.822990800024055</v>
      </c>
      <c r="K15" s="21">
        <v>0.896251336162458</v>
      </c>
      <c r="L15" s="21">
        <v>0.81561272798113804</v>
      </c>
      <c r="M15" s="21"/>
      <c r="N15" s="21">
        <v>0.78264440411147196</v>
      </c>
      <c r="O15" s="21">
        <v>0.75118482706701695</v>
      </c>
      <c r="P15" s="21">
        <v>0.73244390647947999</v>
      </c>
      <c r="Q15" s="21">
        <v>0.67665237145180102</v>
      </c>
      <c r="R15" s="21"/>
      <c r="S15" s="21">
        <v>0.74166666666666703</v>
      </c>
      <c r="T15" s="21">
        <v>0.74285714285714299</v>
      </c>
      <c r="U15" s="21">
        <v>0.76470588235294101</v>
      </c>
      <c r="V15" s="21">
        <v>0.79365079365079405</v>
      </c>
      <c r="W15" s="21">
        <v>0.72881355932203395</v>
      </c>
      <c r="X15" s="21">
        <v>0.784810126582278</v>
      </c>
      <c r="Y15" s="21">
        <v>0.77142857142857102</v>
      </c>
      <c r="Z15" s="21">
        <v>0.67441860465116299</v>
      </c>
      <c r="AA15" s="21">
        <v>0.77777777777777801</v>
      </c>
      <c r="AB15" s="21"/>
      <c r="AC15" s="21">
        <v>0.77927457784572796</v>
      </c>
      <c r="AD15" s="21">
        <v>0.76022273673337404</v>
      </c>
      <c r="AE15" s="21">
        <v>0.77335835808423903</v>
      </c>
      <c r="AF15" s="21"/>
      <c r="AG15" s="21">
        <v>0.71193722516702895</v>
      </c>
      <c r="AH15" s="21">
        <v>0.79867381997444797</v>
      </c>
      <c r="AI15" s="21">
        <v>0.69162500930540405</v>
      </c>
      <c r="AJ15" s="21">
        <v>0.79636211045550698</v>
      </c>
      <c r="AK15" s="21">
        <v>0.86782016017496799</v>
      </c>
      <c r="AL15" s="21"/>
      <c r="AM15" s="21">
        <v>0.563081430295166</v>
      </c>
      <c r="AN15" s="21">
        <v>0.72085214790227803</v>
      </c>
      <c r="AO15" s="21">
        <v>0.78299610530941399</v>
      </c>
      <c r="AP15" s="21">
        <v>0.79068916572289705</v>
      </c>
      <c r="AQ15" s="21">
        <v>0.77725809439822702</v>
      </c>
      <c r="AR15" s="21"/>
      <c r="AS15" s="21">
        <v>0.78515560608377</v>
      </c>
      <c r="AT15" s="21">
        <v>0.73483507175875096</v>
      </c>
      <c r="AU15" s="21">
        <v>0.824580320205752</v>
      </c>
      <c r="AV15" s="21">
        <v>0.66932013236509902</v>
      </c>
      <c r="AW15" s="21"/>
      <c r="AX15" s="21">
        <v>0.75858984221012704</v>
      </c>
      <c r="AY15" s="21"/>
      <c r="AZ15" s="21">
        <v>0.71943280864110803</v>
      </c>
      <c r="BA15" s="21">
        <v>0.71635313381900201</v>
      </c>
      <c r="BB15" s="21">
        <v>0.85145977083101099</v>
      </c>
      <c r="BC15" s="21"/>
      <c r="BD15" s="21">
        <v>0.77951173347133795</v>
      </c>
      <c r="BE15" s="21">
        <v>0.71208504385118399</v>
      </c>
    </row>
    <row r="16" spans="2:57" x14ac:dyDescent="0.35">
      <c r="B16" s="18" t="s">
        <v>109</v>
      </c>
      <c r="C16" s="21">
        <v>9.2008039736124203E-2</v>
      </c>
      <c r="D16" s="21">
        <v>0.134421833428847</v>
      </c>
      <c r="E16" s="21">
        <v>6.7496836995203299E-2</v>
      </c>
      <c r="F16" s="21"/>
      <c r="G16" s="21">
        <v>0.24546095559376899</v>
      </c>
      <c r="H16" s="21">
        <v>8.2863379095302503E-2</v>
      </c>
      <c r="I16" s="21">
        <v>0.11791977186432701</v>
      </c>
      <c r="J16" s="21">
        <v>6.2244270059480598E-2</v>
      </c>
      <c r="K16" s="21">
        <v>1.2452102501396599E-2</v>
      </c>
      <c r="L16" s="21">
        <v>2.90619548603273E-2</v>
      </c>
      <c r="M16" s="21"/>
      <c r="N16" s="21">
        <v>9.3782491340406907E-2</v>
      </c>
      <c r="O16" s="21">
        <v>8.2904334347610298E-2</v>
      </c>
      <c r="P16" s="21">
        <v>7.8465289734275995E-2</v>
      </c>
      <c r="Q16" s="21">
        <v>0.13256640361250499</v>
      </c>
      <c r="R16" s="21"/>
      <c r="S16" s="21">
        <v>7.4999999999999997E-2</v>
      </c>
      <c r="T16" s="21">
        <v>0.133333333333333</v>
      </c>
      <c r="U16" s="21">
        <v>8.8235294117647106E-2</v>
      </c>
      <c r="V16" s="21">
        <v>9.5238095238095302E-2</v>
      </c>
      <c r="W16" s="21">
        <v>0.152542372881356</v>
      </c>
      <c r="X16" s="21">
        <v>7.5949367088607597E-2</v>
      </c>
      <c r="Y16" s="21">
        <v>8.5714285714285701E-2</v>
      </c>
      <c r="Z16" s="21">
        <v>4.6511627906976702E-2</v>
      </c>
      <c r="AA16" s="21">
        <v>5.5555555555555601E-2</v>
      </c>
      <c r="AB16" s="21"/>
      <c r="AC16" s="21">
        <v>8.8224077376533497E-2</v>
      </c>
      <c r="AD16" s="21">
        <v>9.0455028407943006E-2</v>
      </c>
      <c r="AE16" s="21">
        <v>8.9226302769476198E-2</v>
      </c>
      <c r="AF16" s="21"/>
      <c r="AG16" s="21">
        <v>0.107055363531535</v>
      </c>
      <c r="AH16" s="21">
        <v>8.1028497420313705E-2</v>
      </c>
      <c r="AI16" s="21">
        <v>0.102004637442187</v>
      </c>
      <c r="AJ16" s="21">
        <v>0</v>
      </c>
      <c r="AK16" s="21">
        <v>0</v>
      </c>
      <c r="AL16" s="21"/>
      <c r="AM16" s="21">
        <v>0.240165913934067</v>
      </c>
      <c r="AN16" s="21">
        <v>8.3738469471498905E-2</v>
      </c>
      <c r="AO16" s="21">
        <v>7.2945560013155705E-2</v>
      </c>
      <c r="AP16" s="21">
        <v>7.42323405479038E-2</v>
      </c>
      <c r="AQ16" s="21">
        <v>8.1422461291404499E-2</v>
      </c>
      <c r="AR16" s="21"/>
      <c r="AS16" s="21">
        <v>8.3877448819786302E-2</v>
      </c>
      <c r="AT16" s="21">
        <v>0.10011096477159701</v>
      </c>
      <c r="AU16" s="21">
        <v>3.8617176336163302E-2</v>
      </c>
      <c r="AV16" s="21">
        <v>0.16260393305509299</v>
      </c>
      <c r="AW16" s="21"/>
      <c r="AX16" s="21">
        <v>8.7774704006503904E-2</v>
      </c>
      <c r="AY16" s="21"/>
      <c r="AZ16" s="21">
        <v>0.116891474224057</v>
      </c>
      <c r="BA16" s="21">
        <v>9.6995530246424405E-2</v>
      </c>
      <c r="BB16" s="21">
        <v>6.0725494383731801E-2</v>
      </c>
      <c r="BC16" s="21"/>
      <c r="BD16" s="21">
        <v>8.4207302518852306E-2</v>
      </c>
      <c r="BE16" s="21">
        <v>0.116721300318227</v>
      </c>
    </row>
    <row r="17" spans="2:57" x14ac:dyDescent="0.35">
      <c r="B17" s="18" t="s">
        <v>110</v>
      </c>
      <c r="C17" s="22">
        <v>0.66574555878742203</v>
      </c>
      <c r="D17" s="22">
        <v>0.55858985346052703</v>
      </c>
      <c r="E17" s="22">
        <v>0.72719286431033103</v>
      </c>
      <c r="F17" s="22"/>
      <c r="G17" s="22">
        <v>0.288280540217624</v>
      </c>
      <c r="H17" s="22">
        <v>0.63557271416681405</v>
      </c>
      <c r="I17" s="22">
        <v>0.63827148482347096</v>
      </c>
      <c r="J17" s="22">
        <v>0.76074652996457504</v>
      </c>
      <c r="K17" s="22">
        <v>0.88379923366106095</v>
      </c>
      <c r="L17" s="22">
        <v>0.78655077312081001</v>
      </c>
      <c r="M17" s="22"/>
      <c r="N17" s="22">
        <v>0.68886191277106501</v>
      </c>
      <c r="O17" s="22">
        <v>0.66828049271940604</v>
      </c>
      <c r="P17" s="22">
        <v>0.65397861674520397</v>
      </c>
      <c r="Q17" s="22">
        <v>0.54408596783929597</v>
      </c>
      <c r="R17" s="22"/>
      <c r="S17" s="22">
        <v>0.66666666666666696</v>
      </c>
      <c r="T17" s="22">
        <v>0.60952380952381002</v>
      </c>
      <c r="U17" s="22">
        <v>0.67647058823529405</v>
      </c>
      <c r="V17" s="22">
        <v>0.69841269841269804</v>
      </c>
      <c r="W17" s="22">
        <v>0.57627118644067798</v>
      </c>
      <c r="X17" s="22">
        <v>0.708860759493671</v>
      </c>
      <c r="Y17" s="22">
        <v>0.68571428571428605</v>
      </c>
      <c r="Z17" s="22">
        <v>0.62790697674418605</v>
      </c>
      <c r="AA17" s="22">
        <v>0.72222222222222199</v>
      </c>
      <c r="AB17" s="22"/>
      <c r="AC17" s="22">
        <v>0.69105050046919503</v>
      </c>
      <c r="AD17" s="22">
        <v>0.66976770832543098</v>
      </c>
      <c r="AE17" s="22">
        <v>0.68413205531476295</v>
      </c>
      <c r="AF17" s="22"/>
      <c r="AG17" s="22">
        <v>0.60488186163549496</v>
      </c>
      <c r="AH17" s="22">
        <v>0.71764532255413405</v>
      </c>
      <c r="AI17" s="22">
        <v>0.58962037186321703</v>
      </c>
      <c r="AJ17" s="22">
        <v>0.79636211045550698</v>
      </c>
      <c r="AK17" s="22">
        <v>0.86782016017496799</v>
      </c>
      <c r="AL17" s="22"/>
      <c r="AM17" s="22">
        <v>0.322915516361099</v>
      </c>
      <c r="AN17" s="22">
        <v>0.63711367843078004</v>
      </c>
      <c r="AO17" s="22">
        <v>0.710050545296258</v>
      </c>
      <c r="AP17" s="22">
        <v>0.71645682517499298</v>
      </c>
      <c r="AQ17" s="22">
        <v>0.69583563310682195</v>
      </c>
      <c r="AR17" s="22"/>
      <c r="AS17" s="22">
        <v>0.70127815726398302</v>
      </c>
      <c r="AT17" s="22">
        <v>0.63472410698715398</v>
      </c>
      <c r="AU17" s="22">
        <v>0.78596314386958899</v>
      </c>
      <c r="AV17" s="22">
        <v>0.506716199310006</v>
      </c>
      <c r="AW17" s="22"/>
      <c r="AX17" s="22">
        <v>0.67081513820362304</v>
      </c>
      <c r="AY17" s="22"/>
      <c r="AZ17" s="22">
        <v>0.60254133441705104</v>
      </c>
      <c r="BA17" s="22">
        <v>0.61935760357257796</v>
      </c>
      <c r="BB17" s="22">
        <v>0.79073427644727901</v>
      </c>
      <c r="BC17" s="22"/>
      <c r="BD17" s="22">
        <v>0.69530443095248595</v>
      </c>
      <c r="BE17" s="22">
        <v>0.59536374353295696</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E22"/>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0.35928314701623898</v>
      </c>
      <c r="D9" s="17">
        <v>0.32118777659547099</v>
      </c>
      <c r="E9" s="17">
        <v>0.38337657975503098</v>
      </c>
      <c r="F9" s="17"/>
      <c r="G9" s="17">
        <v>0.255593737321961</v>
      </c>
      <c r="H9" s="17">
        <v>0.30648396301990199</v>
      </c>
      <c r="I9" s="17">
        <v>0.341190229621256</v>
      </c>
      <c r="J9" s="17">
        <v>0.44794749191401301</v>
      </c>
      <c r="K9" s="17">
        <v>0.38997698991238999</v>
      </c>
      <c r="L9" s="17">
        <v>0.54933288475224296</v>
      </c>
      <c r="M9" s="17"/>
      <c r="N9" s="17">
        <v>0.38450490800069498</v>
      </c>
      <c r="O9" s="17">
        <v>0.33421362724591003</v>
      </c>
      <c r="P9" s="17">
        <v>0.36488346396562998</v>
      </c>
      <c r="Q9" s="17">
        <v>0.28228015521580602</v>
      </c>
      <c r="R9" s="17"/>
      <c r="S9" s="17">
        <v>0.33333333333333298</v>
      </c>
      <c r="T9" s="17">
        <v>0.39047619047618998</v>
      </c>
      <c r="U9" s="17">
        <v>0.47058823529411797</v>
      </c>
      <c r="V9" s="17">
        <v>0.26984126984126999</v>
      </c>
      <c r="W9" s="17">
        <v>0.305084745762712</v>
      </c>
      <c r="X9" s="17">
        <v>0.341772151898734</v>
      </c>
      <c r="Y9" s="17">
        <v>0.35714285714285698</v>
      </c>
      <c r="Z9" s="17">
        <v>0.39534883720930197</v>
      </c>
      <c r="AA9" s="17">
        <v>0.37777777777777799</v>
      </c>
      <c r="AB9" s="17"/>
      <c r="AC9" s="17">
        <v>0.363666180568262</v>
      </c>
      <c r="AD9" s="17">
        <v>0.375621467450094</v>
      </c>
      <c r="AE9" s="17">
        <v>0.29698854298500699</v>
      </c>
      <c r="AF9" s="17"/>
      <c r="AG9" s="17">
        <v>0.36324100352009198</v>
      </c>
      <c r="AH9" s="17">
        <v>0.36560748567326101</v>
      </c>
      <c r="AI9" s="17">
        <v>0.19926441783770699</v>
      </c>
      <c r="AJ9" s="17">
        <v>0.60753097943838796</v>
      </c>
      <c r="AK9" s="17">
        <v>0.33458176108767901</v>
      </c>
      <c r="AL9" s="17"/>
      <c r="AM9" s="17">
        <v>0.223475491466224</v>
      </c>
      <c r="AN9" s="17">
        <v>0.29276973772773102</v>
      </c>
      <c r="AO9" s="17">
        <v>0.36359849978505498</v>
      </c>
      <c r="AP9" s="17">
        <v>0.385516396324453</v>
      </c>
      <c r="AQ9" s="17">
        <v>0.55853131335800399</v>
      </c>
      <c r="AR9" s="17"/>
      <c r="AS9" s="17">
        <v>0.33294037829381101</v>
      </c>
      <c r="AT9" s="17">
        <v>0.37242702922302801</v>
      </c>
      <c r="AU9" s="17">
        <v>0.443460069817462</v>
      </c>
      <c r="AV9" s="17">
        <v>0.25542917369825102</v>
      </c>
      <c r="AW9" s="17"/>
      <c r="AX9" s="17">
        <v>0.36742536829060701</v>
      </c>
      <c r="AY9" s="17"/>
      <c r="AZ9" s="17">
        <v>0.31691677431412102</v>
      </c>
      <c r="BA9" s="17">
        <v>0.32223360199017298</v>
      </c>
      <c r="BB9" s="17">
        <v>0.44624055068103102</v>
      </c>
      <c r="BC9" s="17"/>
      <c r="BD9" s="17">
        <v>0.37661400118251598</v>
      </c>
      <c r="BE9" s="17">
        <v>0.32717549165026399</v>
      </c>
    </row>
    <row r="10" spans="2:57" x14ac:dyDescent="0.35">
      <c r="B10" s="18" t="s">
        <v>104</v>
      </c>
      <c r="C10" s="17">
        <v>0.40562024546793801</v>
      </c>
      <c r="D10" s="17">
        <v>0.37775259957087898</v>
      </c>
      <c r="E10" s="17">
        <v>0.41921467227168502</v>
      </c>
      <c r="F10" s="17"/>
      <c r="G10" s="17">
        <v>0.25736975302347298</v>
      </c>
      <c r="H10" s="17">
        <v>0.41296356255480199</v>
      </c>
      <c r="I10" s="17">
        <v>0.39987296698372998</v>
      </c>
      <c r="J10" s="17">
        <v>0.41720246621750201</v>
      </c>
      <c r="K10" s="17">
        <v>0.52735330921975299</v>
      </c>
      <c r="L10" s="17">
        <v>0.317220660675537</v>
      </c>
      <c r="M10" s="17"/>
      <c r="N10" s="17">
        <v>0.416085910385397</v>
      </c>
      <c r="O10" s="17">
        <v>0.42040381639608199</v>
      </c>
      <c r="P10" s="17">
        <v>0.36528441737073097</v>
      </c>
      <c r="Q10" s="17">
        <v>0.37544527538762901</v>
      </c>
      <c r="R10" s="17"/>
      <c r="S10" s="17">
        <v>0.40833333333333299</v>
      </c>
      <c r="T10" s="17">
        <v>0.371428571428571</v>
      </c>
      <c r="U10" s="17">
        <v>0.35294117647058798</v>
      </c>
      <c r="V10" s="17">
        <v>0.41269841269841301</v>
      </c>
      <c r="W10" s="17">
        <v>0.40677966101694901</v>
      </c>
      <c r="X10" s="17">
        <v>0.518987341772152</v>
      </c>
      <c r="Y10" s="17">
        <v>0.41428571428571398</v>
      </c>
      <c r="Z10" s="17">
        <v>0.32558139534883701</v>
      </c>
      <c r="AA10" s="17">
        <v>0.41111111111111098</v>
      </c>
      <c r="AB10" s="17"/>
      <c r="AC10" s="17">
        <v>0.40397575329743501</v>
      </c>
      <c r="AD10" s="17">
        <v>0.412448517971928</v>
      </c>
      <c r="AE10" s="17">
        <v>0.40266735060835601</v>
      </c>
      <c r="AF10" s="17"/>
      <c r="AG10" s="17">
        <v>0.38634232427922599</v>
      </c>
      <c r="AH10" s="17">
        <v>0.425400577604156</v>
      </c>
      <c r="AI10" s="17">
        <v>0.50717736484490905</v>
      </c>
      <c r="AJ10" s="17">
        <v>0.18883113101711901</v>
      </c>
      <c r="AK10" s="17">
        <v>0.48333658128823398</v>
      </c>
      <c r="AL10" s="17"/>
      <c r="AM10" s="17">
        <v>0.272001350460573</v>
      </c>
      <c r="AN10" s="17">
        <v>0.438943712296053</v>
      </c>
      <c r="AO10" s="17">
        <v>0.42352088574835001</v>
      </c>
      <c r="AP10" s="17">
        <v>0.43983096812322597</v>
      </c>
      <c r="AQ10" s="17">
        <v>0.20828800395158201</v>
      </c>
      <c r="AR10" s="17"/>
      <c r="AS10" s="17">
        <v>0.41083931506777399</v>
      </c>
      <c r="AT10" s="17">
        <v>0.38599921355912897</v>
      </c>
      <c r="AU10" s="17">
        <v>0.417821901880295</v>
      </c>
      <c r="AV10" s="17">
        <v>0.42504887731153101</v>
      </c>
      <c r="AW10" s="17"/>
      <c r="AX10" s="17">
        <v>0.40475358797401201</v>
      </c>
      <c r="AY10" s="17"/>
      <c r="AZ10" s="17">
        <v>0.37702181400109502</v>
      </c>
      <c r="BA10" s="17">
        <v>0.41347135565871301</v>
      </c>
      <c r="BB10" s="17">
        <v>0.43142625894421799</v>
      </c>
      <c r="BC10" s="17"/>
      <c r="BD10" s="17">
        <v>0.39993448078528898</v>
      </c>
      <c r="BE10" s="17">
        <v>0.408856759599178</v>
      </c>
    </row>
    <row r="11" spans="2:57" x14ac:dyDescent="0.35">
      <c r="B11" s="18" t="s">
        <v>105</v>
      </c>
      <c r="C11" s="17">
        <v>0.13185938715364601</v>
      </c>
      <c r="D11" s="17">
        <v>0.15043642438198901</v>
      </c>
      <c r="E11" s="17">
        <v>0.12155410496749899</v>
      </c>
      <c r="F11" s="17"/>
      <c r="G11" s="17">
        <v>0.27715147250695599</v>
      </c>
      <c r="H11" s="17">
        <v>0.15390854976792001</v>
      </c>
      <c r="I11" s="17">
        <v>0.151204210314201</v>
      </c>
      <c r="J11" s="17">
        <v>6.6336510140755103E-2</v>
      </c>
      <c r="K11" s="17">
        <v>4.9566825729595601E-2</v>
      </c>
      <c r="L11" s="17">
        <v>7.7385584857082093E-2</v>
      </c>
      <c r="M11" s="17"/>
      <c r="N11" s="17">
        <v>0.10734384212883601</v>
      </c>
      <c r="O11" s="17">
        <v>0.138038173741381</v>
      </c>
      <c r="P11" s="17">
        <v>0.18818878465452801</v>
      </c>
      <c r="Q11" s="17">
        <v>0.151687963003102</v>
      </c>
      <c r="R11" s="17"/>
      <c r="S11" s="17">
        <v>0.16666666666666699</v>
      </c>
      <c r="T11" s="17">
        <v>0.14285714285714299</v>
      </c>
      <c r="U11" s="17">
        <v>2.9411764705882401E-2</v>
      </c>
      <c r="V11" s="17">
        <v>0.158730158730159</v>
      </c>
      <c r="W11" s="17">
        <v>0.13559322033898299</v>
      </c>
      <c r="X11" s="17">
        <v>0.10126582278481</v>
      </c>
      <c r="Y11" s="17">
        <v>0.157142857142857</v>
      </c>
      <c r="Z11" s="17">
        <v>0.232558139534884</v>
      </c>
      <c r="AA11" s="17">
        <v>0.1</v>
      </c>
      <c r="AB11" s="17"/>
      <c r="AC11" s="17">
        <v>0.10015569322337101</v>
      </c>
      <c r="AD11" s="17">
        <v>0.137343527526152</v>
      </c>
      <c r="AE11" s="17">
        <v>0.14824784125047999</v>
      </c>
      <c r="AF11" s="17"/>
      <c r="AG11" s="17">
        <v>0.13907417493069499</v>
      </c>
      <c r="AH11" s="17">
        <v>0.129113469669036</v>
      </c>
      <c r="AI11" s="17">
        <v>0.16841996974003301</v>
      </c>
      <c r="AJ11" s="17">
        <v>0</v>
      </c>
      <c r="AK11" s="17">
        <v>0.133967303496519</v>
      </c>
      <c r="AL11" s="17"/>
      <c r="AM11" s="17">
        <v>0.26078503016656701</v>
      </c>
      <c r="AN11" s="17">
        <v>0.12159859496639799</v>
      </c>
      <c r="AO11" s="17">
        <v>0.12506002008922401</v>
      </c>
      <c r="AP11" s="17">
        <v>9.4907976153483606E-2</v>
      </c>
      <c r="AQ11" s="17">
        <v>0.233180682690415</v>
      </c>
      <c r="AR11" s="17"/>
      <c r="AS11" s="17">
        <v>0.14396550277925399</v>
      </c>
      <c r="AT11" s="17">
        <v>0.135376513540056</v>
      </c>
      <c r="AU11" s="17">
        <v>7.9299974828236794E-2</v>
      </c>
      <c r="AV11" s="17">
        <v>0.176919983486516</v>
      </c>
      <c r="AW11" s="17"/>
      <c r="AX11" s="17">
        <v>0.12771113613639801</v>
      </c>
      <c r="AY11" s="17"/>
      <c r="AZ11" s="17">
        <v>0.185473028567127</v>
      </c>
      <c r="BA11" s="17">
        <v>0.14530162867361601</v>
      </c>
      <c r="BB11" s="17">
        <v>5.4532806480909003E-2</v>
      </c>
      <c r="BC11" s="17"/>
      <c r="BD11" s="17">
        <v>0.12563228699918999</v>
      </c>
      <c r="BE11" s="17">
        <v>0.14117500615718701</v>
      </c>
    </row>
    <row r="12" spans="2:57" x14ac:dyDescent="0.35">
      <c r="B12" s="18" t="s">
        <v>106</v>
      </c>
      <c r="C12" s="17">
        <v>6.4645709587217104E-2</v>
      </c>
      <c r="D12" s="17">
        <v>0.10385944816892601</v>
      </c>
      <c r="E12" s="17">
        <v>4.1887824388444003E-2</v>
      </c>
      <c r="F12" s="17"/>
      <c r="G12" s="17">
        <v>0.13564071918173201</v>
      </c>
      <c r="H12" s="17">
        <v>8.4507485401957197E-2</v>
      </c>
      <c r="I12" s="17">
        <v>7.3027102630028901E-2</v>
      </c>
      <c r="J12" s="17">
        <v>4.3050764626679901E-2</v>
      </c>
      <c r="K12" s="17">
        <v>1.03820524918772E-2</v>
      </c>
      <c r="L12" s="17">
        <v>0</v>
      </c>
      <c r="M12" s="17"/>
      <c r="N12" s="17">
        <v>4.9758927882524798E-2</v>
      </c>
      <c r="O12" s="17">
        <v>5.72592510673764E-2</v>
      </c>
      <c r="P12" s="17">
        <v>7.2544500121185601E-2</v>
      </c>
      <c r="Q12" s="17">
        <v>0.15435301485914399</v>
      </c>
      <c r="R12" s="17"/>
      <c r="S12" s="17">
        <v>3.3333333333333298E-2</v>
      </c>
      <c r="T12" s="17">
        <v>5.7142857142857099E-2</v>
      </c>
      <c r="U12" s="17">
        <v>0.11764705882352899</v>
      </c>
      <c r="V12" s="17">
        <v>7.9365079365079402E-2</v>
      </c>
      <c r="W12" s="17">
        <v>0.11864406779661001</v>
      </c>
      <c r="X12" s="17">
        <v>3.7974683544303799E-2</v>
      </c>
      <c r="Y12" s="17">
        <v>4.2857142857142899E-2</v>
      </c>
      <c r="Z12" s="17">
        <v>4.6511627906976702E-2</v>
      </c>
      <c r="AA12" s="17">
        <v>6.6666666666666693E-2</v>
      </c>
      <c r="AB12" s="17"/>
      <c r="AC12" s="17">
        <v>7.4620964252650399E-2</v>
      </c>
      <c r="AD12" s="17">
        <v>4.8327474502372202E-2</v>
      </c>
      <c r="AE12" s="17">
        <v>9.0405368493385693E-2</v>
      </c>
      <c r="AF12" s="17"/>
      <c r="AG12" s="17">
        <v>7.0415006989592702E-2</v>
      </c>
      <c r="AH12" s="17">
        <v>4.8445257112957801E-2</v>
      </c>
      <c r="AI12" s="17">
        <v>6.0589725234502803E-2</v>
      </c>
      <c r="AJ12" s="17">
        <v>0</v>
      </c>
      <c r="AK12" s="17">
        <v>4.8114354127568197E-2</v>
      </c>
      <c r="AL12" s="17"/>
      <c r="AM12" s="17">
        <v>0.195624691202443</v>
      </c>
      <c r="AN12" s="17">
        <v>8.5012063613122094E-2</v>
      </c>
      <c r="AO12" s="17">
        <v>5.2799310088108599E-2</v>
      </c>
      <c r="AP12" s="17">
        <v>4.5478475949180801E-2</v>
      </c>
      <c r="AQ12" s="17">
        <v>0</v>
      </c>
      <c r="AR12" s="17"/>
      <c r="AS12" s="17">
        <v>7.2282698988022101E-2</v>
      </c>
      <c r="AT12" s="17">
        <v>6.50567925941061E-2</v>
      </c>
      <c r="AU12" s="17">
        <v>4.0754665484678702E-2</v>
      </c>
      <c r="AV12" s="17">
        <v>8.4198637999593304E-2</v>
      </c>
      <c r="AW12" s="17"/>
      <c r="AX12" s="17">
        <v>6.0759080880615303E-2</v>
      </c>
      <c r="AY12" s="17"/>
      <c r="AZ12" s="17">
        <v>8.1886427870786996E-2</v>
      </c>
      <c r="BA12" s="17">
        <v>7.8700665067840306E-2</v>
      </c>
      <c r="BB12" s="17">
        <v>3.3311274813128101E-2</v>
      </c>
      <c r="BC12" s="17"/>
      <c r="BD12" s="17">
        <v>7.2610836165776502E-2</v>
      </c>
      <c r="BE12" s="17">
        <v>7.4120050408698304E-2</v>
      </c>
    </row>
    <row r="13" spans="2:57" x14ac:dyDescent="0.35">
      <c r="B13" s="18" t="s">
        <v>107</v>
      </c>
      <c r="C13" s="17">
        <v>2.9779607047802501E-2</v>
      </c>
      <c r="D13" s="17">
        <v>3.5118202571726397E-2</v>
      </c>
      <c r="E13" s="17">
        <v>2.67799664312879E-2</v>
      </c>
      <c r="F13" s="17"/>
      <c r="G13" s="17">
        <v>5.8779734860159999E-2</v>
      </c>
      <c r="H13" s="17">
        <v>2.6267776104659201E-2</v>
      </c>
      <c r="I13" s="17">
        <v>3.4705490450783701E-2</v>
      </c>
      <c r="J13" s="17">
        <v>1.6944181263800401E-2</v>
      </c>
      <c r="K13" s="17">
        <v>2.2720822646383899E-2</v>
      </c>
      <c r="L13" s="17">
        <v>2.90619548603273E-2</v>
      </c>
      <c r="M13" s="17"/>
      <c r="N13" s="17">
        <v>3.6390850076593102E-2</v>
      </c>
      <c r="O13" s="17">
        <v>3.3621497650616498E-2</v>
      </c>
      <c r="P13" s="17">
        <v>9.0988338879260892E-3</v>
      </c>
      <c r="Q13" s="17">
        <v>1.8116795767159199E-2</v>
      </c>
      <c r="R13" s="17"/>
      <c r="S13" s="17">
        <v>4.1666666666666699E-2</v>
      </c>
      <c r="T13" s="17">
        <v>2.8571428571428598E-2</v>
      </c>
      <c r="U13" s="17">
        <v>2.9411764705882401E-2</v>
      </c>
      <c r="V13" s="17">
        <v>6.3492063492063502E-2</v>
      </c>
      <c r="W13" s="17">
        <v>1.6949152542372899E-2</v>
      </c>
      <c r="X13" s="17">
        <v>0</v>
      </c>
      <c r="Y13" s="17">
        <v>2.8571428571428598E-2</v>
      </c>
      <c r="Z13" s="17">
        <v>0</v>
      </c>
      <c r="AA13" s="17">
        <v>3.3333333333333298E-2</v>
      </c>
      <c r="AB13" s="17"/>
      <c r="AC13" s="17">
        <v>4.3416052989859698E-2</v>
      </c>
      <c r="AD13" s="17">
        <v>2.03734513316241E-2</v>
      </c>
      <c r="AE13" s="17">
        <v>4.9958667621366498E-2</v>
      </c>
      <c r="AF13" s="17"/>
      <c r="AG13" s="17">
        <v>3.24254690268636E-2</v>
      </c>
      <c r="AH13" s="17">
        <v>3.1433209940589298E-2</v>
      </c>
      <c r="AI13" s="17">
        <v>4.6230698434742402E-2</v>
      </c>
      <c r="AJ13" s="17">
        <v>0</v>
      </c>
      <c r="AK13" s="17">
        <v>0</v>
      </c>
      <c r="AL13" s="17"/>
      <c r="AM13" s="17">
        <v>4.8113436704192401E-2</v>
      </c>
      <c r="AN13" s="17">
        <v>4.3298725322921297E-2</v>
      </c>
      <c r="AO13" s="17">
        <v>2.0178749398662699E-2</v>
      </c>
      <c r="AP13" s="17">
        <v>3.4266183449656602E-2</v>
      </c>
      <c r="AQ13" s="17">
        <v>0</v>
      </c>
      <c r="AR13" s="17"/>
      <c r="AS13" s="17">
        <v>2.31658378374128E-2</v>
      </c>
      <c r="AT13" s="17">
        <v>3.6828788088011703E-2</v>
      </c>
      <c r="AU13" s="17">
        <v>5.9919709450877E-3</v>
      </c>
      <c r="AV13" s="17">
        <v>5.84033275041091E-2</v>
      </c>
      <c r="AW13" s="17"/>
      <c r="AX13" s="17">
        <v>3.18510690058681E-2</v>
      </c>
      <c r="AY13" s="17"/>
      <c r="AZ13" s="17">
        <v>2.3797519319132002E-2</v>
      </c>
      <c r="BA13" s="17">
        <v>3.6396747159480498E-2</v>
      </c>
      <c r="BB13" s="17">
        <v>2.9641065830350598E-2</v>
      </c>
      <c r="BC13" s="17"/>
      <c r="BD13" s="17">
        <v>2.1840296215465401E-2</v>
      </c>
      <c r="BE13" s="17">
        <v>3.85036988343299E-2</v>
      </c>
    </row>
    <row r="14" spans="2:57" x14ac:dyDescent="0.35">
      <c r="B14" s="18" t="s">
        <v>81</v>
      </c>
      <c r="C14" s="17">
        <v>8.8119037271579704E-3</v>
      </c>
      <c r="D14" s="17">
        <v>1.1645548711008201E-2</v>
      </c>
      <c r="E14" s="17">
        <v>7.1868521860534102E-3</v>
      </c>
      <c r="F14" s="17"/>
      <c r="G14" s="17">
        <v>1.54645831057181E-2</v>
      </c>
      <c r="H14" s="17">
        <v>1.5868663150759001E-2</v>
      </c>
      <c r="I14" s="17">
        <v>0</v>
      </c>
      <c r="J14" s="17">
        <v>8.5185858372497005E-3</v>
      </c>
      <c r="K14" s="17">
        <v>0</v>
      </c>
      <c r="L14" s="17">
        <v>2.6998914854810301E-2</v>
      </c>
      <c r="M14" s="17"/>
      <c r="N14" s="17">
        <v>5.9155615259544299E-3</v>
      </c>
      <c r="O14" s="17">
        <v>1.64636338986348E-2</v>
      </c>
      <c r="P14" s="17">
        <v>0</v>
      </c>
      <c r="Q14" s="17">
        <v>1.8116795767159199E-2</v>
      </c>
      <c r="R14" s="17"/>
      <c r="S14" s="17">
        <v>1.6666666666666701E-2</v>
      </c>
      <c r="T14" s="17">
        <v>9.5238095238095195E-3</v>
      </c>
      <c r="U14" s="17">
        <v>0</v>
      </c>
      <c r="V14" s="17">
        <v>1.58730158730159E-2</v>
      </c>
      <c r="W14" s="17">
        <v>1.6949152542372899E-2</v>
      </c>
      <c r="X14" s="17">
        <v>0</v>
      </c>
      <c r="Y14" s="17">
        <v>0</v>
      </c>
      <c r="Z14" s="17">
        <v>0</v>
      </c>
      <c r="AA14" s="17">
        <v>1.1111111111111099E-2</v>
      </c>
      <c r="AB14" s="17"/>
      <c r="AC14" s="17">
        <v>1.41653556684221E-2</v>
      </c>
      <c r="AD14" s="17">
        <v>5.8855612178293796E-3</v>
      </c>
      <c r="AE14" s="17">
        <v>1.17322290414048E-2</v>
      </c>
      <c r="AF14" s="17"/>
      <c r="AG14" s="17">
        <v>8.5020212535305995E-3</v>
      </c>
      <c r="AH14" s="17">
        <v>0</v>
      </c>
      <c r="AI14" s="17">
        <v>1.8317823908105501E-2</v>
      </c>
      <c r="AJ14" s="17">
        <v>0.20363788954449299</v>
      </c>
      <c r="AK14" s="17">
        <v>0</v>
      </c>
      <c r="AL14" s="17"/>
      <c r="AM14" s="17">
        <v>0</v>
      </c>
      <c r="AN14" s="17">
        <v>1.8377166073774098E-2</v>
      </c>
      <c r="AO14" s="17">
        <v>1.48425348905992E-2</v>
      </c>
      <c r="AP14" s="17">
        <v>0</v>
      </c>
      <c r="AQ14" s="17">
        <v>0</v>
      </c>
      <c r="AR14" s="17"/>
      <c r="AS14" s="17">
        <v>1.6806267033726299E-2</v>
      </c>
      <c r="AT14" s="17">
        <v>4.3116629956696699E-3</v>
      </c>
      <c r="AU14" s="17">
        <v>1.2671417044240201E-2</v>
      </c>
      <c r="AV14" s="17">
        <v>0</v>
      </c>
      <c r="AW14" s="17"/>
      <c r="AX14" s="17">
        <v>7.4997577124997598E-3</v>
      </c>
      <c r="AY14" s="17"/>
      <c r="AZ14" s="17">
        <v>1.4904435927737599E-2</v>
      </c>
      <c r="BA14" s="17">
        <v>3.8960014501777901E-3</v>
      </c>
      <c r="BB14" s="17">
        <v>4.8480432503632898E-3</v>
      </c>
      <c r="BC14" s="17"/>
      <c r="BD14" s="17">
        <v>3.36809865176345E-3</v>
      </c>
      <c r="BE14" s="17">
        <v>1.0168993350343301E-2</v>
      </c>
    </row>
    <row r="15" spans="2:57" x14ac:dyDescent="0.35">
      <c r="B15" s="18" t="s">
        <v>108</v>
      </c>
      <c r="C15" s="21">
        <v>0.76490339248417705</v>
      </c>
      <c r="D15" s="21">
        <v>0.69894037616634996</v>
      </c>
      <c r="E15" s="21">
        <v>0.802591252026716</v>
      </c>
      <c r="F15" s="21"/>
      <c r="G15" s="21">
        <v>0.51296349034543398</v>
      </c>
      <c r="H15" s="21">
        <v>0.71944752557470404</v>
      </c>
      <c r="I15" s="21">
        <v>0.74106319660498599</v>
      </c>
      <c r="J15" s="21">
        <v>0.86514995813151496</v>
      </c>
      <c r="K15" s="21">
        <v>0.91733029913214303</v>
      </c>
      <c r="L15" s="21">
        <v>0.86655354542777996</v>
      </c>
      <c r="M15" s="21"/>
      <c r="N15" s="21">
        <v>0.80059081838609203</v>
      </c>
      <c r="O15" s="21">
        <v>0.75461744364199101</v>
      </c>
      <c r="P15" s="21">
        <v>0.73016788133636001</v>
      </c>
      <c r="Q15" s="21">
        <v>0.65772543060343502</v>
      </c>
      <c r="R15" s="21"/>
      <c r="S15" s="21">
        <v>0.74166666666666703</v>
      </c>
      <c r="T15" s="21">
        <v>0.76190476190476197</v>
      </c>
      <c r="U15" s="21">
        <v>0.82352941176470595</v>
      </c>
      <c r="V15" s="21">
        <v>0.682539682539683</v>
      </c>
      <c r="W15" s="21">
        <v>0.71186440677966101</v>
      </c>
      <c r="X15" s="21">
        <v>0.860759493670886</v>
      </c>
      <c r="Y15" s="21">
        <v>0.77142857142857102</v>
      </c>
      <c r="Z15" s="21">
        <v>0.72093023255813904</v>
      </c>
      <c r="AA15" s="21">
        <v>0.78888888888888897</v>
      </c>
      <c r="AB15" s="21"/>
      <c r="AC15" s="21">
        <v>0.76764193386569601</v>
      </c>
      <c r="AD15" s="21">
        <v>0.788069985422022</v>
      </c>
      <c r="AE15" s="21">
        <v>0.699655893593363</v>
      </c>
      <c r="AF15" s="21"/>
      <c r="AG15" s="21">
        <v>0.74958332779931802</v>
      </c>
      <c r="AH15" s="21">
        <v>0.79100806327741702</v>
      </c>
      <c r="AI15" s="21">
        <v>0.70644178268261604</v>
      </c>
      <c r="AJ15" s="21">
        <v>0.79636211045550698</v>
      </c>
      <c r="AK15" s="21">
        <v>0.81791834237591299</v>
      </c>
      <c r="AL15" s="21"/>
      <c r="AM15" s="21">
        <v>0.49547684192679797</v>
      </c>
      <c r="AN15" s="21">
        <v>0.73171345002378396</v>
      </c>
      <c r="AO15" s="21">
        <v>0.78711938553340599</v>
      </c>
      <c r="AP15" s="21">
        <v>0.82534736444767898</v>
      </c>
      <c r="AQ15" s="21">
        <v>0.76681931730958497</v>
      </c>
      <c r="AR15" s="21"/>
      <c r="AS15" s="21">
        <v>0.743779693361585</v>
      </c>
      <c r="AT15" s="21">
        <v>0.75842624278215698</v>
      </c>
      <c r="AU15" s="21">
        <v>0.861281971697756</v>
      </c>
      <c r="AV15" s="21">
        <v>0.68047805100978198</v>
      </c>
      <c r="AW15" s="21"/>
      <c r="AX15" s="21">
        <v>0.77217895626461897</v>
      </c>
      <c r="AY15" s="21"/>
      <c r="AZ15" s="21">
        <v>0.69393858831521604</v>
      </c>
      <c r="BA15" s="21">
        <v>0.73570495764888599</v>
      </c>
      <c r="BB15" s="21">
        <v>0.87766680962524901</v>
      </c>
      <c r="BC15" s="21"/>
      <c r="BD15" s="21">
        <v>0.77654848196780502</v>
      </c>
      <c r="BE15" s="21">
        <v>0.73603225124944205</v>
      </c>
    </row>
    <row r="16" spans="2:57" x14ac:dyDescent="0.35">
      <c r="B16" s="18" t="s">
        <v>109</v>
      </c>
      <c r="C16" s="21">
        <v>9.4425316635019602E-2</v>
      </c>
      <c r="D16" s="21">
        <v>0.13897765074065299</v>
      </c>
      <c r="E16" s="21">
        <v>6.86677908197319E-2</v>
      </c>
      <c r="F16" s="21"/>
      <c r="G16" s="21">
        <v>0.19442045404189201</v>
      </c>
      <c r="H16" s="21">
        <v>0.110775261506616</v>
      </c>
      <c r="I16" s="21">
        <v>0.107732593080813</v>
      </c>
      <c r="J16" s="21">
        <v>5.9994945890480302E-2</v>
      </c>
      <c r="K16" s="21">
        <v>3.3102875138261198E-2</v>
      </c>
      <c r="L16" s="21">
        <v>2.90619548603273E-2</v>
      </c>
      <c r="M16" s="21"/>
      <c r="N16" s="21">
        <v>8.6149777959117907E-2</v>
      </c>
      <c r="O16" s="21">
        <v>9.0880748717992899E-2</v>
      </c>
      <c r="P16" s="21">
        <v>8.1643334009111695E-2</v>
      </c>
      <c r="Q16" s="21">
        <v>0.17246981062630301</v>
      </c>
      <c r="R16" s="21"/>
      <c r="S16" s="21">
        <v>7.4999999999999997E-2</v>
      </c>
      <c r="T16" s="21">
        <v>8.5714285714285701E-2</v>
      </c>
      <c r="U16" s="21">
        <v>0.14705882352941199</v>
      </c>
      <c r="V16" s="21">
        <v>0.14285714285714299</v>
      </c>
      <c r="W16" s="21">
        <v>0.13559322033898299</v>
      </c>
      <c r="X16" s="21">
        <v>3.7974683544303799E-2</v>
      </c>
      <c r="Y16" s="21">
        <v>7.1428571428571397E-2</v>
      </c>
      <c r="Z16" s="21">
        <v>4.6511627906976702E-2</v>
      </c>
      <c r="AA16" s="21">
        <v>0.1</v>
      </c>
      <c r="AB16" s="21"/>
      <c r="AC16" s="21">
        <v>0.11803701724251001</v>
      </c>
      <c r="AD16" s="21">
        <v>6.8700925833996299E-2</v>
      </c>
      <c r="AE16" s="21">
        <v>0.14036403611475201</v>
      </c>
      <c r="AF16" s="21"/>
      <c r="AG16" s="21">
        <v>0.102840476016456</v>
      </c>
      <c r="AH16" s="21">
        <v>7.9878467053547203E-2</v>
      </c>
      <c r="AI16" s="21">
        <v>0.106820423669245</v>
      </c>
      <c r="AJ16" s="21">
        <v>0</v>
      </c>
      <c r="AK16" s="21">
        <v>4.8114354127568197E-2</v>
      </c>
      <c r="AL16" s="21"/>
      <c r="AM16" s="21">
        <v>0.24373812790663499</v>
      </c>
      <c r="AN16" s="21">
        <v>0.128310788936043</v>
      </c>
      <c r="AO16" s="21">
        <v>7.2978059486771302E-2</v>
      </c>
      <c r="AP16" s="21">
        <v>7.97446593988375E-2</v>
      </c>
      <c r="AQ16" s="21">
        <v>0</v>
      </c>
      <c r="AR16" s="21"/>
      <c r="AS16" s="21">
        <v>9.5448536825434901E-2</v>
      </c>
      <c r="AT16" s="21">
        <v>0.101885580682118</v>
      </c>
      <c r="AU16" s="21">
        <v>4.6746636429766397E-2</v>
      </c>
      <c r="AV16" s="21">
        <v>0.14260196550370199</v>
      </c>
      <c r="AW16" s="21"/>
      <c r="AX16" s="21">
        <v>9.2610149886483403E-2</v>
      </c>
      <c r="AY16" s="21"/>
      <c r="AZ16" s="21">
        <v>0.105683947189919</v>
      </c>
      <c r="BA16" s="21">
        <v>0.11509741222732101</v>
      </c>
      <c r="BB16" s="21">
        <v>6.2952340643478696E-2</v>
      </c>
      <c r="BC16" s="21"/>
      <c r="BD16" s="21">
        <v>9.4451132381241906E-2</v>
      </c>
      <c r="BE16" s="21">
        <v>0.112623749243028</v>
      </c>
    </row>
    <row r="17" spans="2:57" x14ac:dyDescent="0.35">
      <c r="B17" s="18" t="s">
        <v>110</v>
      </c>
      <c r="C17" s="22">
        <v>0.67047807584915697</v>
      </c>
      <c r="D17" s="22">
        <v>0.55996272542569803</v>
      </c>
      <c r="E17" s="22">
        <v>0.73392346120698404</v>
      </c>
      <c r="F17" s="22"/>
      <c r="G17" s="22">
        <v>0.31854303630354203</v>
      </c>
      <c r="H17" s="22">
        <v>0.60867226406808805</v>
      </c>
      <c r="I17" s="22">
        <v>0.63333060352417303</v>
      </c>
      <c r="J17" s="22">
        <v>0.80515501224103503</v>
      </c>
      <c r="K17" s="22">
        <v>0.88422742399388199</v>
      </c>
      <c r="L17" s="22">
        <v>0.83749159056745304</v>
      </c>
      <c r="M17" s="22"/>
      <c r="N17" s="22">
        <v>0.71444104042697398</v>
      </c>
      <c r="O17" s="22">
        <v>0.66373669492399801</v>
      </c>
      <c r="P17" s="22">
        <v>0.64852454732724896</v>
      </c>
      <c r="Q17" s="22">
        <v>0.48525561997713301</v>
      </c>
      <c r="R17" s="22"/>
      <c r="S17" s="22">
        <v>0.66666666666666696</v>
      </c>
      <c r="T17" s="22">
        <v>0.67619047619047601</v>
      </c>
      <c r="U17" s="22">
        <v>0.67647058823529405</v>
      </c>
      <c r="V17" s="22">
        <v>0.53968253968253999</v>
      </c>
      <c r="W17" s="22">
        <v>0.57627118644067798</v>
      </c>
      <c r="X17" s="22">
        <v>0.822784810126582</v>
      </c>
      <c r="Y17" s="22">
        <v>0.7</v>
      </c>
      <c r="Z17" s="22">
        <v>0.67441860465116299</v>
      </c>
      <c r="AA17" s="22">
        <v>0.68888888888888899</v>
      </c>
      <c r="AB17" s="22"/>
      <c r="AC17" s="22">
        <v>0.64960491662318598</v>
      </c>
      <c r="AD17" s="22">
        <v>0.71936905958802599</v>
      </c>
      <c r="AE17" s="22">
        <v>0.55929185747861099</v>
      </c>
      <c r="AF17" s="22"/>
      <c r="AG17" s="22">
        <v>0.64674285178286095</v>
      </c>
      <c r="AH17" s="22">
        <v>0.71112959622386995</v>
      </c>
      <c r="AI17" s="22">
        <v>0.59962135901337099</v>
      </c>
      <c r="AJ17" s="22">
        <v>0.79636211045550698</v>
      </c>
      <c r="AK17" s="22">
        <v>0.76980398824834495</v>
      </c>
      <c r="AL17" s="22"/>
      <c r="AM17" s="22">
        <v>0.25173871402016201</v>
      </c>
      <c r="AN17" s="22">
        <v>0.60340266108773999</v>
      </c>
      <c r="AO17" s="22">
        <v>0.71414132604663405</v>
      </c>
      <c r="AP17" s="22">
        <v>0.74560270504884196</v>
      </c>
      <c r="AQ17" s="22">
        <v>0.76681931730958497</v>
      </c>
      <c r="AR17" s="22"/>
      <c r="AS17" s="22">
        <v>0.64833115653615003</v>
      </c>
      <c r="AT17" s="22">
        <v>0.65654066210003903</v>
      </c>
      <c r="AU17" s="22">
        <v>0.81453533526799005</v>
      </c>
      <c r="AV17" s="22">
        <v>0.53787608550607902</v>
      </c>
      <c r="AW17" s="22"/>
      <c r="AX17" s="22">
        <v>0.67956880637813499</v>
      </c>
      <c r="AY17" s="22"/>
      <c r="AZ17" s="22">
        <v>0.58825464112529702</v>
      </c>
      <c r="BA17" s="22">
        <v>0.62060754542156504</v>
      </c>
      <c r="BB17" s="22">
        <v>0.81471446898177002</v>
      </c>
      <c r="BC17" s="22"/>
      <c r="BD17" s="22">
        <v>0.68209734958656298</v>
      </c>
      <c r="BE17" s="22">
        <v>0.62340850200641396</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E22"/>
  <sheetViews>
    <sheetView showGridLines="0" topLeftCell="A6"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0.43557181270846301</v>
      </c>
      <c r="D9" s="17">
        <v>0.36648319465615598</v>
      </c>
      <c r="E9" s="17">
        <v>0.47354937716294299</v>
      </c>
      <c r="F9" s="17"/>
      <c r="G9" s="17">
        <v>0.31254979165726998</v>
      </c>
      <c r="H9" s="17">
        <v>0.40584446373219801</v>
      </c>
      <c r="I9" s="17">
        <v>0.39782692198582198</v>
      </c>
      <c r="J9" s="17">
        <v>0.46497066758282102</v>
      </c>
      <c r="K9" s="17">
        <v>0.51118664122548096</v>
      </c>
      <c r="L9" s="17">
        <v>0.71066386213469901</v>
      </c>
      <c r="M9" s="17"/>
      <c r="N9" s="17">
        <v>0.44558102344546202</v>
      </c>
      <c r="O9" s="17">
        <v>0.44861445224431401</v>
      </c>
      <c r="P9" s="17">
        <v>0.44570322036483201</v>
      </c>
      <c r="Q9" s="17">
        <v>0.35301894465065498</v>
      </c>
      <c r="R9" s="17"/>
      <c r="S9" s="17">
        <v>0.40833333333333299</v>
      </c>
      <c r="T9" s="17">
        <v>0.40952380952381001</v>
      </c>
      <c r="U9" s="17">
        <v>0.5</v>
      </c>
      <c r="V9" s="17">
        <v>0.33333333333333298</v>
      </c>
      <c r="W9" s="17">
        <v>0.40677966101694901</v>
      </c>
      <c r="X9" s="17">
        <v>0.443037974683544</v>
      </c>
      <c r="Y9" s="17">
        <v>0.48571428571428599</v>
      </c>
      <c r="Z9" s="17">
        <v>0.34883720930232598</v>
      </c>
      <c r="AA9" s="17">
        <v>0.54444444444444395</v>
      </c>
      <c r="AB9" s="17"/>
      <c r="AC9" s="17">
        <v>0.37730030806773801</v>
      </c>
      <c r="AD9" s="17">
        <v>0.47606079565763698</v>
      </c>
      <c r="AE9" s="17">
        <v>0.462508915831712</v>
      </c>
      <c r="AF9" s="17"/>
      <c r="AG9" s="17">
        <v>0.34972813279883502</v>
      </c>
      <c r="AH9" s="17">
        <v>0.48370815270494599</v>
      </c>
      <c r="AI9" s="17">
        <v>0.46806337866391501</v>
      </c>
      <c r="AJ9" s="17">
        <v>0.60753097943838796</v>
      </c>
      <c r="AK9" s="17">
        <v>0.41982781620658899</v>
      </c>
      <c r="AL9" s="17"/>
      <c r="AM9" s="17">
        <v>0.29283382229954102</v>
      </c>
      <c r="AN9" s="17">
        <v>0.39305157464272</v>
      </c>
      <c r="AO9" s="17">
        <v>0.46634715271875798</v>
      </c>
      <c r="AP9" s="17">
        <v>0.44946254654921403</v>
      </c>
      <c r="AQ9" s="17">
        <v>0.44041877745779001</v>
      </c>
      <c r="AR9" s="17"/>
      <c r="AS9" s="17">
        <v>0.44213925801562198</v>
      </c>
      <c r="AT9" s="17">
        <v>0.42283821641658298</v>
      </c>
      <c r="AU9" s="17">
        <v>0.521425824927785</v>
      </c>
      <c r="AV9" s="17">
        <v>0.33262879631047398</v>
      </c>
      <c r="AW9" s="17"/>
      <c r="AX9" s="17">
        <v>0.44022599536990598</v>
      </c>
      <c r="AY9" s="17"/>
      <c r="AZ9" s="17">
        <v>0.45068786632284902</v>
      </c>
      <c r="BA9" s="17">
        <v>0.34615501784478903</v>
      </c>
      <c r="BB9" s="17">
        <v>0.51917792301506405</v>
      </c>
      <c r="BC9" s="17"/>
      <c r="BD9" s="17">
        <v>0.45483887658168398</v>
      </c>
      <c r="BE9" s="17">
        <v>0.39145273988988899</v>
      </c>
    </row>
    <row r="10" spans="2:57" x14ac:dyDescent="0.35">
      <c r="B10" s="18" t="s">
        <v>104</v>
      </c>
      <c r="C10" s="17">
        <v>0.34975653079243402</v>
      </c>
      <c r="D10" s="17">
        <v>0.38678111555987599</v>
      </c>
      <c r="E10" s="17">
        <v>0.32962666015813302</v>
      </c>
      <c r="F10" s="17"/>
      <c r="G10" s="17">
        <v>0.35488703644652198</v>
      </c>
      <c r="H10" s="17">
        <v>0.33602422902885398</v>
      </c>
      <c r="I10" s="17">
        <v>0.33493166525138801</v>
      </c>
      <c r="J10" s="17">
        <v>0.41234266327907498</v>
      </c>
      <c r="K10" s="17">
        <v>0.37885415528230498</v>
      </c>
      <c r="L10" s="17">
        <v>0.20597837552005399</v>
      </c>
      <c r="M10" s="17"/>
      <c r="N10" s="17">
        <v>0.36368215204287901</v>
      </c>
      <c r="O10" s="17">
        <v>0.32859114042418502</v>
      </c>
      <c r="P10" s="17">
        <v>0.383512701377827</v>
      </c>
      <c r="Q10" s="17">
        <v>0.26554033560172802</v>
      </c>
      <c r="R10" s="17"/>
      <c r="S10" s="17">
        <v>0.35</v>
      </c>
      <c r="T10" s="17">
        <v>0.371428571428571</v>
      </c>
      <c r="U10" s="17">
        <v>0.38235294117647101</v>
      </c>
      <c r="V10" s="17">
        <v>0.44444444444444497</v>
      </c>
      <c r="W10" s="17">
        <v>0.37288135593220301</v>
      </c>
      <c r="X10" s="17">
        <v>0.291139240506329</v>
      </c>
      <c r="Y10" s="17">
        <v>0.3</v>
      </c>
      <c r="Z10" s="17">
        <v>0.372093023255814</v>
      </c>
      <c r="AA10" s="17">
        <v>0.27777777777777801</v>
      </c>
      <c r="AB10" s="17"/>
      <c r="AC10" s="17">
        <v>0.44061881494315802</v>
      </c>
      <c r="AD10" s="17">
        <v>0.30772291405880597</v>
      </c>
      <c r="AE10" s="17">
        <v>0.25174875324870899</v>
      </c>
      <c r="AF10" s="17"/>
      <c r="AG10" s="17">
        <v>0.39627699504623198</v>
      </c>
      <c r="AH10" s="17">
        <v>0.332940800336331</v>
      </c>
      <c r="AI10" s="17">
        <v>0.29313604246075597</v>
      </c>
      <c r="AJ10" s="17">
        <v>0.18883113101711901</v>
      </c>
      <c r="AK10" s="17">
        <v>0.44875375391903499</v>
      </c>
      <c r="AL10" s="17"/>
      <c r="AM10" s="17">
        <v>0.312008184616062</v>
      </c>
      <c r="AN10" s="17">
        <v>0.322881382120702</v>
      </c>
      <c r="AO10" s="17">
        <v>0.35813100999478897</v>
      </c>
      <c r="AP10" s="17">
        <v>0.37581975056674799</v>
      </c>
      <c r="AQ10" s="17">
        <v>0.34888753260066502</v>
      </c>
      <c r="AR10" s="17"/>
      <c r="AS10" s="17">
        <v>0.35321301114096898</v>
      </c>
      <c r="AT10" s="17">
        <v>0.37828817558676497</v>
      </c>
      <c r="AU10" s="17">
        <v>0.28776821558396198</v>
      </c>
      <c r="AV10" s="17">
        <v>0.36485295126011202</v>
      </c>
      <c r="AW10" s="17"/>
      <c r="AX10" s="17">
        <v>0.34756945619252599</v>
      </c>
      <c r="AY10" s="17"/>
      <c r="AZ10" s="17">
        <v>0.33913040684350898</v>
      </c>
      <c r="BA10" s="17">
        <v>0.369714875594013</v>
      </c>
      <c r="BB10" s="17">
        <v>0.34807578331816502</v>
      </c>
      <c r="BC10" s="17"/>
      <c r="BD10" s="17">
        <v>0.356793218042469</v>
      </c>
      <c r="BE10" s="17">
        <v>0.33994214492452102</v>
      </c>
    </row>
    <row r="11" spans="2:57" x14ac:dyDescent="0.35">
      <c r="B11" s="18" t="s">
        <v>105</v>
      </c>
      <c r="C11" s="17">
        <v>0.14480482208628401</v>
      </c>
      <c r="D11" s="17">
        <v>0.18799357341665399</v>
      </c>
      <c r="E11" s="17">
        <v>0.120086106618589</v>
      </c>
      <c r="F11" s="17"/>
      <c r="G11" s="17">
        <v>0.17949333091417599</v>
      </c>
      <c r="H11" s="17">
        <v>0.156353156033847</v>
      </c>
      <c r="I11" s="17">
        <v>0.21158857671530901</v>
      </c>
      <c r="J11" s="17">
        <v>8.8154490348674397E-2</v>
      </c>
      <c r="K11" s="17">
        <v>7.7146308823163603E-2</v>
      </c>
      <c r="L11" s="17">
        <v>5.4295807484920001E-2</v>
      </c>
      <c r="M11" s="17"/>
      <c r="N11" s="17">
        <v>0.134986130824432</v>
      </c>
      <c r="O11" s="17">
        <v>0.14951684021516801</v>
      </c>
      <c r="P11" s="17">
        <v>0.10311740456587901</v>
      </c>
      <c r="Q11" s="17">
        <v>0.256303590498697</v>
      </c>
      <c r="R11" s="17"/>
      <c r="S11" s="17">
        <v>0.17499999999999999</v>
      </c>
      <c r="T11" s="17">
        <v>0.14285714285714299</v>
      </c>
      <c r="U11" s="17">
        <v>5.8823529411764698E-2</v>
      </c>
      <c r="V11" s="17">
        <v>0.126984126984127</v>
      </c>
      <c r="W11" s="17">
        <v>0.11864406779661001</v>
      </c>
      <c r="X11" s="17">
        <v>0.20253164556962</v>
      </c>
      <c r="Y11" s="17">
        <v>0.157142857142857</v>
      </c>
      <c r="Z11" s="17">
        <v>0.232558139534884</v>
      </c>
      <c r="AA11" s="17">
        <v>0.122222222222222</v>
      </c>
      <c r="AB11" s="17"/>
      <c r="AC11" s="17">
        <v>0.119812345127933</v>
      </c>
      <c r="AD11" s="17">
        <v>0.14868735038588701</v>
      </c>
      <c r="AE11" s="17">
        <v>0.20851865241630799</v>
      </c>
      <c r="AF11" s="17"/>
      <c r="AG11" s="17">
        <v>0.18594919352863001</v>
      </c>
      <c r="AH11" s="17">
        <v>0.117887614507011</v>
      </c>
      <c r="AI11" s="17">
        <v>0.159408053729961</v>
      </c>
      <c r="AJ11" s="17">
        <v>0.20363788954449299</v>
      </c>
      <c r="AK11" s="17">
        <v>8.95597375451469E-2</v>
      </c>
      <c r="AL11" s="17"/>
      <c r="AM11" s="17">
        <v>0.26547140387152102</v>
      </c>
      <c r="AN11" s="17">
        <v>0.209493293718614</v>
      </c>
      <c r="AO11" s="17">
        <v>0.12630484732726299</v>
      </c>
      <c r="AP11" s="17">
        <v>9.9971585911306102E-2</v>
      </c>
      <c r="AQ11" s="17">
        <v>0.124761384100799</v>
      </c>
      <c r="AR11" s="17"/>
      <c r="AS11" s="17">
        <v>0.12012998764728</v>
      </c>
      <c r="AT11" s="17">
        <v>0.13801853436655001</v>
      </c>
      <c r="AU11" s="17">
        <v>0.11387153844770399</v>
      </c>
      <c r="AV11" s="17">
        <v>0.24701262252235101</v>
      </c>
      <c r="AW11" s="17"/>
      <c r="AX11" s="17">
        <v>0.15233810354800101</v>
      </c>
      <c r="AY11" s="17"/>
      <c r="AZ11" s="17">
        <v>0.126206242261481</v>
      </c>
      <c r="BA11" s="17">
        <v>0.20229695885509499</v>
      </c>
      <c r="BB11" s="17">
        <v>9.3203655301596799E-2</v>
      </c>
      <c r="BC11" s="17"/>
      <c r="BD11" s="17">
        <v>0.11572171823743101</v>
      </c>
      <c r="BE11" s="17">
        <v>0.196150744438395</v>
      </c>
    </row>
    <row r="12" spans="2:57" x14ac:dyDescent="0.35">
      <c r="B12" s="18" t="s">
        <v>106</v>
      </c>
      <c r="C12" s="17">
        <v>4.1873308717462698E-2</v>
      </c>
      <c r="D12" s="17">
        <v>3.9027319644715001E-2</v>
      </c>
      <c r="E12" s="17">
        <v>4.3743936177712002E-2</v>
      </c>
      <c r="F12" s="17"/>
      <c r="G12" s="17">
        <v>6.5230911863191202E-2</v>
      </c>
      <c r="H12" s="17">
        <v>7.0435507434114503E-2</v>
      </c>
      <c r="I12" s="17">
        <v>4.4299195897356702E-2</v>
      </c>
      <c r="J12" s="17">
        <v>1.7495007114930801E-2</v>
      </c>
      <c r="K12" s="17">
        <v>1.03820524918772E-2</v>
      </c>
      <c r="L12" s="17">
        <v>0</v>
      </c>
      <c r="M12" s="17"/>
      <c r="N12" s="17">
        <v>3.7243769215899801E-2</v>
      </c>
      <c r="O12" s="17">
        <v>3.2712130114821499E-2</v>
      </c>
      <c r="P12" s="17">
        <v>3.9758857969001797E-2</v>
      </c>
      <c r="Q12" s="17">
        <v>7.7561927213791806E-2</v>
      </c>
      <c r="R12" s="17"/>
      <c r="S12" s="17">
        <v>4.1666666666666699E-2</v>
      </c>
      <c r="T12" s="17">
        <v>3.8095238095238099E-2</v>
      </c>
      <c r="U12" s="17">
        <v>5.8823529411764698E-2</v>
      </c>
      <c r="V12" s="17">
        <v>4.7619047619047603E-2</v>
      </c>
      <c r="W12" s="17">
        <v>5.0847457627118599E-2</v>
      </c>
      <c r="X12" s="17">
        <v>2.53164556962025E-2</v>
      </c>
      <c r="Y12" s="17">
        <v>2.8571428571428598E-2</v>
      </c>
      <c r="Z12" s="17">
        <v>4.6511627906976702E-2</v>
      </c>
      <c r="AA12" s="17">
        <v>4.4444444444444398E-2</v>
      </c>
      <c r="AB12" s="17"/>
      <c r="AC12" s="17">
        <v>4.2488962367643199E-2</v>
      </c>
      <c r="AD12" s="17">
        <v>4.4192156019224701E-2</v>
      </c>
      <c r="AE12" s="17">
        <v>2.7002263785553898E-2</v>
      </c>
      <c r="AF12" s="17"/>
      <c r="AG12" s="17">
        <v>4.0807555420071202E-2</v>
      </c>
      <c r="AH12" s="17">
        <v>4.1209699723030901E-2</v>
      </c>
      <c r="AI12" s="17">
        <v>3.8924632627837297E-2</v>
      </c>
      <c r="AJ12" s="17">
        <v>0</v>
      </c>
      <c r="AK12" s="17">
        <v>4.1858692329229098E-2</v>
      </c>
      <c r="AL12" s="17"/>
      <c r="AM12" s="17">
        <v>9.7563627635283701E-2</v>
      </c>
      <c r="AN12" s="17">
        <v>3.21465451159079E-2</v>
      </c>
      <c r="AO12" s="17">
        <v>2.9379024096265201E-2</v>
      </c>
      <c r="AP12" s="17">
        <v>4.1079554179405703E-2</v>
      </c>
      <c r="AQ12" s="17">
        <v>8.5932305840746306E-2</v>
      </c>
      <c r="AR12" s="17"/>
      <c r="AS12" s="17">
        <v>4.4376753097078198E-2</v>
      </c>
      <c r="AT12" s="17">
        <v>4.42574620256986E-2</v>
      </c>
      <c r="AU12" s="17">
        <v>4.5431095311747598E-2</v>
      </c>
      <c r="AV12" s="17">
        <v>2.6962533790700401E-2</v>
      </c>
      <c r="AW12" s="17"/>
      <c r="AX12" s="17">
        <v>3.3889018380591898E-2</v>
      </c>
      <c r="AY12" s="17"/>
      <c r="AZ12" s="17">
        <v>3.10070709000454E-2</v>
      </c>
      <c r="BA12" s="17">
        <v>6.7045930501838005E-2</v>
      </c>
      <c r="BB12" s="17">
        <v>1.9048204619480199E-2</v>
      </c>
      <c r="BC12" s="17"/>
      <c r="BD12" s="17">
        <v>4.74006197200448E-2</v>
      </c>
      <c r="BE12" s="17">
        <v>4.4237615309766297E-2</v>
      </c>
    </row>
    <row r="13" spans="2:57" x14ac:dyDescent="0.35">
      <c r="B13" s="18" t="s">
        <v>107</v>
      </c>
      <c r="C13" s="17">
        <v>1.9128951327293E-2</v>
      </c>
      <c r="D13" s="17">
        <v>1.5513061998360601E-2</v>
      </c>
      <c r="E13" s="17">
        <v>2.1345420427803002E-2</v>
      </c>
      <c r="F13" s="17"/>
      <c r="G13" s="17">
        <v>5.9344002840712402E-2</v>
      </c>
      <c r="H13" s="17">
        <v>2.4984727140879501E-2</v>
      </c>
      <c r="I13" s="17">
        <v>5.9668765752475001E-3</v>
      </c>
      <c r="J13" s="17">
        <v>8.5185858372497005E-3</v>
      </c>
      <c r="K13" s="17">
        <v>1.2452102501396599E-2</v>
      </c>
      <c r="L13" s="17">
        <v>2.90619548603273E-2</v>
      </c>
      <c r="M13" s="17"/>
      <c r="N13" s="17">
        <v>1.2856380101736E-2</v>
      </c>
      <c r="O13" s="17">
        <v>2.9009980272144398E-2</v>
      </c>
      <c r="P13" s="17">
        <v>2.7907815722460701E-2</v>
      </c>
      <c r="Q13" s="17">
        <v>1.49401521257943E-2</v>
      </c>
      <c r="R13" s="17"/>
      <c r="S13" s="17">
        <v>1.6666666666666701E-2</v>
      </c>
      <c r="T13" s="17">
        <v>2.8571428571428598E-2</v>
      </c>
      <c r="U13" s="17">
        <v>0</v>
      </c>
      <c r="V13" s="17">
        <v>3.17460317460318E-2</v>
      </c>
      <c r="W13" s="17">
        <v>3.3898305084745797E-2</v>
      </c>
      <c r="X13" s="17">
        <v>3.7974683544303799E-2</v>
      </c>
      <c r="Y13" s="17">
        <v>0</v>
      </c>
      <c r="Z13" s="17">
        <v>0</v>
      </c>
      <c r="AA13" s="17">
        <v>1.1111111111111099E-2</v>
      </c>
      <c r="AB13" s="17"/>
      <c r="AC13" s="17">
        <v>1.02022596269559E-2</v>
      </c>
      <c r="AD13" s="17">
        <v>1.72713348177507E-2</v>
      </c>
      <c r="AE13" s="17">
        <v>3.76511693162122E-2</v>
      </c>
      <c r="AF13" s="17"/>
      <c r="AG13" s="17">
        <v>1.8448932219503202E-2</v>
      </c>
      <c r="AH13" s="17">
        <v>1.7746143410942598E-2</v>
      </c>
      <c r="AI13" s="17">
        <v>4.04678925175311E-2</v>
      </c>
      <c r="AJ13" s="17">
        <v>0</v>
      </c>
      <c r="AK13" s="17">
        <v>0</v>
      </c>
      <c r="AL13" s="17"/>
      <c r="AM13" s="17">
        <v>1.55076366236653E-2</v>
      </c>
      <c r="AN13" s="17">
        <v>1.6019044569909002E-2</v>
      </c>
      <c r="AO13" s="17">
        <v>1.5731235457668701E-2</v>
      </c>
      <c r="AP13" s="17">
        <v>2.8688880462666901E-2</v>
      </c>
      <c r="AQ13" s="17">
        <v>0</v>
      </c>
      <c r="AR13" s="17"/>
      <c r="AS13" s="17">
        <v>3.3608202593927897E-2</v>
      </c>
      <c r="AT13" s="17">
        <v>1.22859486087345E-2</v>
      </c>
      <c r="AU13" s="17">
        <v>5.9919709450877E-3</v>
      </c>
      <c r="AV13" s="17">
        <v>2.8543096116362202E-2</v>
      </c>
      <c r="AW13" s="17"/>
      <c r="AX13" s="17">
        <v>1.85289410644945E-2</v>
      </c>
      <c r="AY13" s="17"/>
      <c r="AZ13" s="17">
        <v>3.3532223577160097E-2</v>
      </c>
      <c r="BA13" s="17">
        <v>7.1465627311722299E-3</v>
      </c>
      <c r="BB13" s="17">
        <v>2.0494433745693999E-2</v>
      </c>
      <c r="BC13" s="17"/>
      <c r="BD13" s="17">
        <v>2.1972581187006901E-2</v>
      </c>
      <c r="BE13" s="17">
        <v>1.8047762087085199E-2</v>
      </c>
    </row>
    <row r="14" spans="2:57" x14ac:dyDescent="0.35">
      <c r="B14" s="18" t="s">
        <v>81</v>
      </c>
      <c r="C14" s="17">
        <v>8.8645743680639006E-3</v>
      </c>
      <c r="D14" s="17">
        <v>4.2017347242390502E-3</v>
      </c>
      <c r="E14" s="17">
        <v>1.1648499454820299E-2</v>
      </c>
      <c r="F14" s="17"/>
      <c r="G14" s="17">
        <v>2.8494926278128701E-2</v>
      </c>
      <c r="H14" s="17">
        <v>6.3579166301065198E-3</v>
      </c>
      <c r="I14" s="17">
        <v>5.3867635748762197E-3</v>
      </c>
      <c r="J14" s="17">
        <v>8.5185858372497005E-3</v>
      </c>
      <c r="K14" s="17">
        <v>9.9787396757767301E-3</v>
      </c>
      <c r="L14" s="17">
        <v>0</v>
      </c>
      <c r="M14" s="17"/>
      <c r="N14" s="17">
        <v>5.6505443695916702E-3</v>
      </c>
      <c r="O14" s="17">
        <v>1.1555456729368301E-2</v>
      </c>
      <c r="P14" s="17">
        <v>0</v>
      </c>
      <c r="Q14" s="17">
        <v>3.26350499093346E-2</v>
      </c>
      <c r="R14" s="17"/>
      <c r="S14" s="17">
        <v>8.3333333333333297E-3</v>
      </c>
      <c r="T14" s="17">
        <v>9.5238095238095195E-3</v>
      </c>
      <c r="U14" s="17">
        <v>0</v>
      </c>
      <c r="V14" s="17">
        <v>1.58730158730159E-2</v>
      </c>
      <c r="W14" s="17">
        <v>1.6949152542372899E-2</v>
      </c>
      <c r="X14" s="17">
        <v>0</v>
      </c>
      <c r="Y14" s="17">
        <v>2.8571428571428598E-2</v>
      </c>
      <c r="Z14" s="17">
        <v>0</v>
      </c>
      <c r="AA14" s="17">
        <v>0</v>
      </c>
      <c r="AB14" s="17"/>
      <c r="AC14" s="17">
        <v>9.5773098665708004E-3</v>
      </c>
      <c r="AD14" s="17">
        <v>6.0654490606940701E-3</v>
      </c>
      <c r="AE14" s="17">
        <v>1.2570245401505101E-2</v>
      </c>
      <c r="AF14" s="17"/>
      <c r="AG14" s="17">
        <v>8.7891909867284998E-3</v>
      </c>
      <c r="AH14" s="17">
        <v>6.5075893177387097E-3</v>
      </c>
      <c r="AI14" s="17">
        <v>0</v>
      </c>
      <c r="AJ14" s="17">
        <v>0</v>
      </c>
      <c r="AK14" s="17">
        <v>0</v>
      </c>
      <c r="AL14" s="17"/>
      <c r="AM14" s="17">
        <v>1.6615324953927101E-2</v>
      </c>
      <c r="AN14" s="17">
        <v>2.6408159832147199E-2</v>
      </c>
      <c r="AO14" s="17">
        <v>4.1067304052554597E-3</v>
      </c>
      <c r="AP14" s="17">
        <v>4.97768233066034E-3</v>
      </c>
      <c r="AQ14" s="17">
        <v>0</v>
      </c>
      <c r="AR14" s="17"/>
      <c r="AS14" s="17">
        <v>6.5327875051225601E-3</v>
      </c>
      <c r="AT14" s="17">
        <v>4.3116629956696699E-3</v>
      </c>
      <c r="AU14" s="17">
        <v>2.5511354783713899E-2</v>
      </c>
      <c r="AV14" s="17">
        <v>0</v>
      </c>
      <c r="AW14" s="17"/>
      <c r="AX14" s="17">
        <v>7.44848544448053E-3</v>
      </c>
      <c r="AY14" s="17"/>
      <c r="AZ14" s="17">
        <v>1.9436190094955098E-2</v>
      </c>
      <c r="BA14" s="17">
        <v>7.6406544730930398E-3</v>
      </c>
      <c r="BB14" s="17">
        <v>0</v>
      </c>
      <c r="BC14" s="17"/>
      <c r="BD14" s="17">
        <v>3.27298623136482E-3</v>
      </c>
      <c r="BE14" s="17">
        <v>1.0168993350343301E-2</v>
      </c>
    </row>
    <row r="15" spans="2:57" x14ac:dyDescent="0.35">
      <c r="B15" s="18" t="s">
        <v>108</v>
      </c>
      <c r="C15" s="21">
        <v>0.78532834350089697</v>
      </c>
      <c r="D15" s="21">
        <v>0.75326431021603202</v>
      </c>
      <c r="E15" s="21">
        <v>0.80317603732107601</v>
      </c>
      <c r="F15" s="21"/>
      <c r="G15" s="21">
        <v>0.66743682810379201</v>
      </c>
      <c r="H15" s="21">
        <v>0.74186869276105305</v>
      </c>
      <c r="I15" s="21">
        <v>0.73275858723720999</v>
      </c>
      <c r="J15" s="21">
        <v>0.877313330861895</v>
      </c>
      <c r="K15" s="21">
        <v>0.890040796507786</v>
      </c>
      <c r="L15" s="21">
        <v>0.91664223765475294</v>
      </c>
      <c r="M15" s="21"/>
      <c r="N15" s="21">
        <v>0.80926317548834104</v>
      </c>
      <c r="O15" s="21">
        <v>0.77720559266849798</v>
      </c>
      <c r="P15" s="21">
        <v>0.82921592174265801</v>
      </c>
      <c r="Q15" s="21">
        <v>0.61855928025238205</v>
      </c>
      <c r="R15" s="21"/>
      <c r="S15" s="21">
        <v>0.75833333333333297</v>
      </c>
      <c r="T15" s="21">
        <v>0.78095238095238095</v>
      </c>
      <c r="U15" s="21">
        <v>0.88235294117647101</v>
      </c>
      <c r="V15" s="21">
        <v>0.77777777777777801</v>
      </c>
      <c r="W15" s="21">
        <v>0.77966101694915202</v>
      </c>
      <c r="X15" s="21">
        <v>0.734177215189873</v>
      </c>
      <c r="Y15" s="21">
        <v>0.78571428571428603</v>
      </c>
      <c r="Z15" s="21">
        <v>0.72093023255813904</v>
      </c>
      <c r="AA15" s="21">
        <v>0.82222222222222197</v>
      </c>
      <c r="AB15" s="21"/>
      <c r="AC15" s="21">
        <v>0.81791912301089698</v>
      </c>
      <c r="AD15" s="21">
        <v>0.78378370971644395</v>
      </c>
      <c r="AE15" s="21">
        <v>0.71425766908042099</v>
      </c>
      <c r="AF15" s="21"/>
      <c r="AG15" s="21">
        <v>0.74600512784506701</v>
      </c>
      <c r="AH15" s="21">
        <v>0.81664895304127705</v>
      </c>
      <c r="AI15" s="21">
        <v>0.76119942112467098</v>
      </c>
      <c r="AJ15" s="21">
        <v>0.79636211045550698</v>
      </c>
      <c r="AK15" s="21">
        <v>0.86858157012562398</v>
      </c>
      <c r="AL15" s="21"/>
      <c r="AM15" s="21">
        <v>0.60484200691560297</v>
      </c>
      <c r="AN15" s="21">
        <v>0.71593295676342195</v>
      </c>
      <c r="AO15" s="21">
        <v>0.82447816271354701</v>
      </c>
      <c r="AP15" s="21">
        <v>0.82528229711596102</v>
      </c>
      <c r="AQ15" s="21">
        <v>0.78930631005845397</v>
      </c>
      <c r="AR15" s="21"/>
      <c r="AS15" s="21">
        <v>0.79535226915659096</v>
      </c>
      <c r="AT15" s="21">
        <v>0.80112639200334701</v>
      </c>
      <c r="AU15" s="21">
        <v>0.80919404051174704</v>
      </c>
      <c r="AV15" s="21">
        <v>0.69748174757058601</v>
      </c>
      <c r="AW15" s="21"/>
      <c r="AX15" s="21">
        <v>0.78779545156243203</v>
      </c>
      <c r="AY15" s="21"/>
      <c r="AZ15" s="21">
        <v>0.789818273166358</v>
      </c>
      <c r="BA15" s="21">
        <v>0.71586989343880203</v>
      </c>
      <c r="BB15" s="21">
        <v>0.86725370633322896</v>
      </c>
      <c r="BC15" s="21"/>
      <c r="BD15" s="21">
        <v>0.81163209462415298</v>
      </c>
      <c r="BE15" s="21">
        <v>0.73139488481441095</v>
      </c>
    </row>
    <row r="16" spans="2:57" x14ac:dyDescent="0.35">
      <c r="B16" s="18" t="s">
        <v>109</v>
      </c>
      <c r="C16" s="21">
        <v>6.1002260044755799E-2</v>
      </c>
      <c r="D16" s="21">
        <v>5.4540381643075599E-2</v>
      </c>
      <c r="E16" s="21">
        <v>6.5089356605515E-2</v>
      </c>
      <c r="F16" s="21"/>
      <c r="G16" s="21">
        <v>0.124574914703904</v>
      </c>
      <c r="H16" s="21">
        <v>9.5420234574993906E-2</v>
      </c>
      <c r="I16" s="21">
        <v>5.0266072472604201E-2</v>
      </c>
      <c r="J16" s="21">
        <v>2.60135929521805E-2</v>
      </c>
      <c r="K16" s="21">
        <v>2.2834154993273799E-2</v>
      </c>
      <c r="L16" s="21">
        <v>2.90619548603273E-2</v>
      </c>
      <c r="M16" s="21"/>
      <c r="N16" s="21">
        <v>5.0100149317635803E-2</v>
      </c>
      <c r="O16" s="21">
        <v>6.17221103869659E-2</v>
      </c>
      <c r="P16" s="21">
        <v>6.7666673691462606E-2</v>
      </c>
      <c r="Q16" s="21">
        <v>9.2502079339585999E-2</v>
      </c>
      <c r="R16" s="21"/>
      <c r="S16" s="21">
        <v>5.83333333333333E-2</v>
      </c>
      <c r="T16" s="21">
        <v>6.6666666666666693E-2</v>
      </c>
      <c r="U16" s="21">
        <v>5.8823529411764698E-2</v>
      </c>
      <c r="V16" s="21">
        <v>7.9365079365079402E-2</v>
      </c>
      <c r="W16" s="21">
        <v>8.4745762711864403E-2</v>
      </c>
      <c r="X16" s="21">
        <v>6.3291139240506306E-2</v>
      </c>
      <c r="Y16" s="21">
        <v>2.8571428571428598E-2</v>
      </c>
      <c r="Z16" s="21">
        <v>4.6511627906976702E-2</v>
      </c>
      <c r="AA16" s="21">
        <v>5.5555555555555601E-2</v>
      </c>
      <c r="AB16" s="21"/>
      <c r="AC16" s="21">
        <v>5.2691221994599101E-2</v>
      </c>
      <c r="AD16" s="21">
        <v>6.1463490836975401E-2</v>
      </c>
      <c r="AE16" s="21">
        <v>6.4653433101766106E-2</v>
      </c>
      <c r="AF16" s="21"/>
      <c r="AG16" s="21">
        <v>5.9256487639574397E-2</v>
      </c>
      <c r="AH16" s="21">
        <v>5.8955843133973403E-2</v>
      </c>
      <c r="AI16" s="21">
        <v>7.9392525145368403E-2</v>
      </c>
      <c r="AJ16" s="21">
        <v>0</v>
      </c>
      <c r="AK16" s="21">
        <v>4.1858692329229098E-2</v>
      </c>
      <c r="AL16" s="21"/>
      <c r="AM16" s="21">
        <v>0.11307126425894901</v>
      </c>
      <c r="AN16" s="21">
        <v>4.8165589685816898E-2</v>
      </c>
      <c r="AO16" s="21">
        <v>4.5110259553933899E-2</v>
      </c>
      <c r="AP16" s="21">
        <v>6.9768434642072594E-2</v>
      </c>
      <c r="AQ16" s="21">
        <v>8.5932305840746306E-2</v>
      </c>
      <c r="AR16" s="21"/>
      <c r="AS16" s="21">
        <v>7.7984955691006094E-2</v>
      </c>
      <c r="AT16" s="21">
        <v>5.6543410634433001E-2</v>
      </c>
      <c r="AU16" s="21">
        <v>5.1423066256835299E-2</v>
      </c>
      <c r="AV16" s="21">
        <v>5.5505629907062599E-2</v>
      </c>
      <c r="AW16" s="21"/>
      <c r="AX16" s="21">
        <v>5.2417959445086398E-2</v>
      </c>
      <c r="AY16" s="21"/>
      <c r="AZ16" s="21">
        <v>6.4539294477205494E-2</v>
      </c>
      <c r="BA16" s="21">
        <v>7.4192493233010207E-2</v>
      </c>
      <c r="BB16" s="21">
        <v>3.9542638365174201E-2</v>
      </c>
      <c r="BC16" s="21"/>
      <c r="BD16" s="21">
        <v>6.9373200907051694E-2</v>
      </c>
      <c r="BE16" s="21">
        <v>6.2285377396851499E-2</v>
      </c>
    </row>
    <row r="17" spans="2:57" x14ac:dyDescent="0.35">
      <c r="B17" s="18" t="s">
        <v>110</v>
      </c>
      <c r="C17" s="22">
        <v>0.72432608345614102</v>
      </c>
      <c r="D17" s="22">
        <v>0.69872392857295595</v>
      </c>
      <c r="E17" s="22">
        <v>0.73808668071556105</v>
      </c>
      <c r="F17" s="22"/>
      <c r="G17" s="22">
        <v>0.54286191339988799</v>
      </c>
      <c r="H17" s="22">
        <v>0.64644845818605901</v>
      </c>
      <c r="I17" s="22">
        <v>0.68249251476460604</v>
      </c>
      <c r="J17" s="22">
        <v>0.85129973790971503</v>
      </c>
      <c r="K17" s="22">
        <v>0.86720664151451199</v>
      </c>
      <c r="L17" s="22">
        <v>0.88758028279442502</v>
      </c>
      <c r="M17" s="22"/>
      <c r="N17" s="22">
        <v>0.75916302617070497</v>
      </c>
      <c r="O17" s="22">
        <v>0.71548348228153302</v>
      </c>
      <c r="P17" s="22">
        <v>0.76154924805119595</v>
      </c>
      <c r="Q17" s="22">
        <v>0.52605720091279695</v>
      </c>
      <c r="R17" s="22"/>
      <c r="S17" s="22">
        <v>0.7</v>
      </c>
      <c r="T17" s="22">
        <v>0.71428571428571397</v>
      </c>
      <c r="U17" s="22">
        <v>0.82352941176470595</v>
      </c>
      <c r="V17" s="22">
        <v>0.69841269841269804</v>
      </c>
      <c r="W17" s="22">
        <v>0.69491525423728795</v>
      </c>
      <c r="X17" s="22">
        <v>0.670886075949367</v>
      </c>
      <c r="Y17" s="22">
        <v>0.75714285714285701</v>
      </c>
      <c r="Z17" s="22">
        <v>0.67441860465116299</v>
      </c>
      <c r="AA17" s="22">
        <v>0.76666666666666705</v>
      </c>
      <c r="AB17" s="22"/>
      <c r="AC17" s="22">
        <v>0.76522790101629801</v>
      </c>
      <c r="AD17" s="22">
        <v>0.72232021887946796</v>
      </c>
      <c r="AE17" s="22">
        <v>0.64960423597865502</v>
      </c>
      <c r="AF17" s="22"/>
      <c r="AG17" s="22">
        <v>0.68674864020549198</v>
      </c>
      <c r="AH17" s="22">
        <v>0.75769310990730299</v>
      </c>
      <c r="AI17" s="22">
        <v>0.681806895979303</v>
      </c>
      <c r="AJ17" s="22">
        <v>0.79636211045550698</v>
      </c>
      <c r="AK17" s="22">
        <v>0.82672287779639497</v>
      </c>
      <c r="AL17" s="22"/>
      <c r="AM17" s="22">
        <v>0.49177074265665399</v>
      </c>
      <c r="AN17" s="22">
        <v>0.66776736707760498</v>
      </c>
      <c r="AO17" s="22">
        <v>0.77936790315961302</v>
      </c>
      <c r="AP17" s="22">
        <v>0.75551386247388796</v>
      </c>
      <c r="AQ17" s="22">
        <v>0.70337400421770802</v>
      </c>
      <c r="AR17" s="22"/>
      <c r="AS17" s="22">
        <v>0.71736731346558502</v>
      </c>
      <c r="AT17" s="22">
        <v>0.74458298136891399</v>
      </c>
      <c r="AU17" s="22">
        <v>0.75777097425491202</v>
      </c>
      <c r="AV17" s="22">
        <v>0.64197611766352403</v>
      </c>
      <c r="AW17" s="22"/>
      <c r="AX17" s="22">
        <v>0.73537749211734504</v>
      </c>
      <c r="AY17" s="22"/>
      <c r="AZ17" s="22">
        <v>0.72527897868915303</v>
      </c>
      <c r="BA17" s="22">
        <v>0.641677400205792</v>
      </c>
      <c r="BB17" s="22">
        <v>0.82771106796805505</v>
      </c>
      <c r="BC17" s="22"/>
      <c r="BD17" s="22">
        <v>0.74225889371710096</v>
      </c>
      <c r="BE17" s="22">
        <v>0.66910950741755904</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E22"/>
  <sheetViews>
    <sheetView showGridLines="0" topLeftCell="A6" workbookViewId="0">
      <pane xSplit="2" topLeftCell="B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0.48314256851224702</v>
      </c>
      <c r="D9" s="17">
        <v>0.39240562124661899</v>
      </c>
      <c r="E9" s="17">
        <v>0.53407532172709404</v>
      </c>
      <c r="F9" s="17"/>
      <c r="G9" s="17">
        <v>0.328464754873739</v>
      </c>
      <c r="H9" s="17">
        <v>0.43598179771706003</v>
      </c>
      <c r="I9" s="17">
        <v>0.45299521426568301</v>
      </c>
      <c r="J9" s="17">
        <v>0.52297011517023895</v>
      </c>
      <c r="K9" s="17">
        <v>0.58333060037593898</v>
      </c>
      <c r="L9" s="17">
        <v>0.77246536490866602</v>
      </c>
      <c r="M9" s="17"/>
      <c r="N9" s="17">
        <v>0.51073472970342404</v>
      </c>
      <c r="O9" s="17">
        <v>0.48309373490305502</v>
      </c>
      <c r="P9" s="17">
        <v>0.46538255478947099</v>
      </c>
      <c r="Q9" s="17">
        <v>0.37291376910849899</v>
      </c>
      <c r="R9" s="17"/>
      <c r="S9" s="17">
        <v>0.391666666666667</v>
      </c>
      <c r="T9" s="17">
        <v>0.49523809523809498</v>
      </c>
      <c r="U9" s="17">
        <v>0.58823529411764697</v>
      </c>
      <c r="V9" s="17">
        <v>0.476190476190476</v>
      </c>
      <c r="W9" s="17">
        <v>0.55932203389830504</v>
      </c>
      <c r="X9" s="17">
        <v>0.481012658227848</v>
      </c>
      <c r="Y9" s="17">
        <v>0.51428571428571401</v>
      </c>
      <c r="Z9" s="17">
        <v>0.44186046511627902</v>
      </c>
      <c r="AA9" s="17">
        <v>0.44444444444444398</v>
      </c>
      <c r="AB9" s="17"/>
      <c r="AC9" s="17">
        <v>0.447233920959898</v>
      </c>
      <c r="AD9" s="17">
        <v>0.525060953026524</v>
      </c>
      <c r="AE9" s="17">
        <v>0.46340300109888699</v>
      </c>
      <c r="AF9" s="17"/>
      <c r="AG9" s="17">
        <v>0.44773987716083002</v>
      </c>
      <c r="AH9" s="17">
        <v>0.51927855517435295</v>
      </c>
      <c r="AI9" s="17">
        <v>0.52497034391949005</v>
      </c>
      <c r="AJ9" s="17">
        <v>0.42283614938640601</v>
      </c>
      <c r="AK9" s="17">
        <v>0.38014724159310498</v>
      </c>
      <c r="AL9" s="17"/>
      <c r="AM9" s="17">
        <v>0.25829666820727498</v>
      </c>
      <c r="AN9" s="17">
        <v>0.44900417852969399</v>
      </c>
      <c r="AO9" s="17">
        <v>0.54755174754454305</v>
      </c>
      <c r="AP9" s="17">
        <v>0.47373538972472501</v>
      </c>
      <c r="AQ9" s="17">
        <v>0.44776191720290298</v>
      </c>
      <c r="AR9" s="17"/>
      <c r="AS9" s="17">
        <v>0.49211547256515897</v>
      </c>
      <c r="AT9" s="17">
        <v>0.482391882771463</v>
      </c>
      <c r="AU9" s="17">
        <v>0.58031532521040896</v>
      </c>
      <c r="AV9" s="17">
        <v>0.33214590677185502</v>
      </c>
      <c r="AW9" s="17"/>
      <c r="AX9" s="17">
        <v>0.49390743954661898</v>
      </c>
      <c r="AY9" s="17"/>
      <c r="AZ9" s="17">
        <v>0.48185689222051398</v>
      </c>
      <c r="BA9" s="17">
        <v>0.385443624078735</v>
      </c>
      <c r="BB9" s="17">
        <v>0.597362475709728</v>
      </c>
      <c r="BC9" s="17"/>
      <c r="BD9" s="17">
        <v>0.51619968129233296</v>
      </c>
      <c r="BE9" s="17">
        <v>0.43912106787315702</v>
      </c>
    </row>
    <row r="10" spans="2:57" x14ac:dyDescent="0.35">
      <c r="B10" s="18" t="s">
        <v>104</v>
      </c>
      <c r="C10" s="17">
        <v>0.33276149848478798</v>
      </c>
      <c r="D10" s="17">
        <v>0.39243216794931102</v>
      </c>
      <c r="E10" s="17">
        <v>0.29923341660172897</v>
      </c>
      <c r="F10" s="17"/>
      <c r="G10" s="17">
        <v>0.36071789024025802</v>
      </c>
      <c r="H10" s="17">
        <v>0.348774979668458</v>
      </c>
      <c r="I10" s="17">
        <v>0.32173109014124501</v>
      </c>
      <c r="J10" s="17">
        <v>0.38854945360276899</v>
      </c>
      <c r="K10" s="17">
        <v>0.30558438960432299</v>
      </c>
      <c r="L10" s="17">
        <v>0.14417687274608601</v>
      </c>
      <c r="M10" s="17"/>
      <c r="N10" s="17">
        <v>0.325167566695796</v>
      </c>
      <c r="O10" s="17">
        <v>0.37086013894789399</v>
      </c>
      <c r="P10" s="17">
        <v>0.30877011185334802</v>
      </c>
      <c r="Q10" s="17">
        <v>0.31978359914116899</v>
      </c>
      <c r="R10" s="17"/>
      <c r="S10" s="17">
        <v>0.4</v>
      </c>
      <c r="T10" s="17">
        <v>0.34285714285714303</v>
      </c>
      <c r="U10" s="17">
        <v>0.26470588235294101</v>
      </c>
      <c r="V10" s="17">
        <v>0.33333333333333298</v>
      </c>
      <c r="W10" s="17">
        <v>0.23728813559322001</v>
      </c>
      <c r="X10" s="17">
        <v>0.329113924050633</v>
      </c>
      <c r="Y10" s="17">
        <v>0.27142857142857102</v>
      </c>
      <c r="Z10" s="17">
        <v>0.25581395348837199</v>
      </c>
      <c r="AA10" s="17">
        <v>0.43333333333333302</v>
      </c>
      <c r="AB10" s="17"/>
      <c r="AC10" s="17">
        <v>0.39271925210905501</v>
      </c>
      <c r="AD10" s="17">
        <v>0.30352142598264997</v>
      </c>
      <c r="AE10" s="17">
        <v>0.255152187776921</v>
      </c>
      <c r="AF10" s="17"/>
      <c r="AG10" s="17">
        <v>0.36320771573529897</v>
      </c>
      <c r="AH10" s="17">
        <v>0.31065825449957901</v>
      </c>
      <c r="AI10" s="17">
        <v>0.30644958480541501</v>
      </c>
      <c r="AJ10" s="17">
        <v>0.37352596106910102</v>
      </c>
      <c r="AK10" s="17">
        <v>0.427462902501339</v>
      </c>
      <c r="AL10" s="17"/>
      <c r="AM10" s="17">
        <v>0.39838594351372902</v>
      </c>
      <c r="AN10" s="17">
        <v>0.29348849014608902</v>
      </c>
      <c r="AO10" s="17">
        <v>0.296559341153245</v>
      </c>
      <c r="AP10" s="17">
        <v>0.401089408228399</v>
      </c>
      <c r="AQ10" s="17">
        <v>0.38939316021428799</v>
      </c>
      <c r="AR10" s="17"/>
      <c r="AS10" s="17">
        <v>0.32405948965009601</v>
      </c>
      <c r="AT10" s="17">
        <v>0.350360906229707</v>
      </c>
      <c r="AU10" s="17">
        <v>0.268363575752399</v>
      </c>
      <c r="AV10" s="17">
        <v>0.397772898671438</v>
      </c>
      <c r="AW10" s="17"/>
      <c r="AX10" s="17">
        <v>0.33361439529023101</v>
      </c>
      <c r="AY10" s="17"/>
      <c r="AZ10" s="17">
        <v>0.32938548881412499</v>
      </c>
      <c r="BA10" s="17">
        <v>0.38003023057797097</v>
      </c>
      <c r="BB10" s="17">
        <v>0.28284314165406899</v>
      </c>
      <c r="BC10" s="17"/>
      <c r="BD10" s="17">
        <v>0.30146386925832602</v>
      </c>
      <c r="BE10" s="17">
        <v>0.35512865707670799</v>
      </c>
    </row>
    <row r="11" spans="2:57" x14ac:dyDescent="0.35">
      <c r="B11" s="18" t="s">
        <v>105</v>
      </c>
      <c r="C11" s="17">
        <v>0.11473279903497099</v>
      </c>
      <c r="D11" s="17">
        <v>0.14503079138974501</v>
      </c>
      <c r="E11" s="17">
        <v>9.7453823313046306E-2</v>
      </c>
      <c r="F11" s="17"/>
      <c r="G11" s="17">
        <v>0.14902670640034199</v>
      </c>
      <c r="H11" s="17">
        <v>0.13469403045874401</v>
      </c>
      <c r="I11" s="17">
        <v>0.163046245541384</v>
      </c>
      <c r="J11" s="17">
        <v>5.4499078288692201E-2</v>
      </c>
      <c r="K11" s="17">
        <v>6.8293375674910395E-2</v>
      </c>
      <c r="L11" s="17">
        <v>2.72968926301097E-2</v>
      </c>
      <c r="M11" s="17"/>
      <c r="N11" s="17">
        <v>0.117485369358847</v>
      </c>
      <c r="O11" s="17">
        <v>7.3521457455506603E-2</v>
      </c>
      <c r="P11" s="17">
        <v>0.10358509558304101</v>
      </c>
      <c r="Q11" s="17">
        <v>0.20072335915390199</v>
      </c>
      <c r="R11" s="17"/>
      <c r="S11" s="17">
        <v>0.15</v>
      </c>
      <c r="T11" s="17">
        <v>0.104761904761905</v>
      </c>
      <c r="U11" s="17">
        <v>8.8235294117647106E-2</v>
      </c>
      <c r="V11" s="17">
        <v>9.5238095238095205E-2</v>
      </c>
      <c r="W11" s="17">
        <v>0.101694915254237</v>
      </c>
      <c r="X11" s="17">
        <v>0.139240506329114</v>
      </c>
      <c r="Y11" s="17">
        <v>8.5714285714285701E-2</v>
      </c>
      <c r="Z11" s="17">
        <v>0.232558139534884</v>
      </c>
      <c r="AA11" s="17">
        <v>8.8888888888888906E-2</v>
      </c>
      <c r="AB11" s="17"/>
      <c r="AC11" s="17">
        <v>0.102821425205304</v>
      </c>
      <c r="AD11" s="17">
        <v>0.116611782164739</v>
      </c>
      <c r="AE11" s="17">
        <v>0.13679304703130901</v>
      </c>
      <c r="AF11" s="17"/>
      <c r="AG11" s="17">
        <v>0.122163969417909</v>
      </c>
      <c r="AH11" s="17">
        <v>0.115754399277088</v>
      </c>
      <c r="AI11" s="17">
        <v>0.128112178757564</v>
      </c>
      <c r="AJ11" s="17">
        <v>0</v>
      </c>
      <c r="AK11" s="17">
        <v>0.132025642758031</v>
      </c>
      <c r="AL11" s="17"/>
      <c r="AM11" s="17">
        <v>0.193128001702432</v>
      </c>
      <c r="AN11" s="17">
        <v>0.15218066785517501</v>
      </c>
      <c r="AO11" s="17">
        <v>8.8505461749260897E-2</v>
      </c>
      <c r="AP11" s="17">
        <v>0.109671051997401</v>
      </c>
      <c r="AQ11" s="17">
        <v>7.8614790212390595E-2</v>
      </c>
      <c r="AR11" s="17"/>
      <c r="AS11" s="17">
        <v>0.110898009070191</v>
      </c>
      <c r="AT11" s="17">
        <v>0.123742278774888</v>
      </c>
      <c r="AU11" s="17">
        <v>7.4459592028134694E-2</v>
      </c>
      <c r="AV11" s="17">
        <v>0.157256936780794</v>
      </c>
      <c r="AW11" s="17"/>
      <c r="AX11" s="17">
        <v>0.106259303877265</v>
      </c>
      <c r="AY11" s="17"/>
      <c r="AZ11" s="17">
        <v>0.11004030281706099</v>
      </c>
      <c r="BA11" s="17">
        <v>0.14917076145554101</v>
      </c>
      <c r="BB11" s="17">
        <v>7.56925857378518E-2</v>
      </c>
      <c r="BC11" s="17"/>
      <c r="BD11" s="17">
        <v>0.121636681240128</v>
      </c>
      <c r="BE11" s="17">
        <v>0.12953875306253601</v>
      </c>
    </row>
    <row r="12" spans="2:57" x14ac:dyDescent="0.35">
      <c r="B12" s="18" t="s">
        <v>106</v>
      </c>
      <c r="C12" s="17">
        <v>3.8712619278898103E-2</v>
      </c>
      <c r="D12" s="17">
        <v>4.1192619916980498E-2</v>
      </c>
      <c r="E12" s="17">
        <v>3.7436138034762097E-2</v>
      </c>
      <c r="F12" s="17"/>
      <c r="G12" s="17">
        <v>4.9660935244368598E-2</v>
      </c>
      <c r="H12" s="17">
        <v>6.8948171674503497E-2</v>
      </c>
      <c r="I12" s="17">
        <v>4.5846163898346802E-2</v>
      </c>
      <c r="J12" s="17">
        <v>8.5185858372497005E-3</v>
      </c>
      <c r="K12" s="17">
        <v>9.9787396757767301E-3</v>
      </c>
      <c r="L12" s="17">
        <v>0</v>
      </c>
      <c r="M12" s="17"/>
      <c r="N12" s="17">
        <v>2.30606189012715E-2</v>
      </c>
      <c r="O12" s="17">
        <v>3.7473854982303399E-2</v>
      </c>
      <c r="P12" s="17">
        <v>0.114449285598461</v>
      </c>
      <c r="Q12" s="17">
        <v>1.38538355008101E-2</v>
      </c>
      <c r="R12" s="17"/>
      <c r="S12" s="17">
        <v>3.3333333333333298E-2</v>
      </c>
      <c r="T12" s="17">
        <v>9.5238095238095195E-3</v>
      </c>
      <c r="U12" s="17">
        <v>5.8823529411764698E-2</v>
      </c>
      <c r="V12" s="17">
        <v>6.3492063492063502E-2</v>
      </c>
      <c r="W12" s="17">
        <v>3.3898305084745797E-2</v>
      </c>
      <c r="X12" s="17">
        <v>5.0632911392405097E-2</v>
      </c>
      <c r="Y12" s="17">
        <v>8.5714285714285701E-2</v>
      </c>
      <c r="Z12" s="17">
        <v>4.6511627906976702E-2</v>
      </c>
      <c r="AA12" s="17">
        <v>0</v>
      </c>
      <c r="AB12" s="17"/>
      <c r="AC12" s="17">
        <v>2.3280476563794599E-2</v>
      </c>
      <c r="AD12" s="17">
        <v>4.1070538518815501E-2</v>
      </c>
      <c r="AE12" s="17">
        <v>8.0411491280306502E-2</v>
      </c>
      <c r="AF12" s="17"/>
      <c r="AG12" s="17">
        <v>3.9914451108389197E-2</v>
      </c>
      <c r="AH12" s="17">
        <v>3.7911293099775097E-2</v>
      </c>
      <c r="AI12" s="17">
        <v>1.8728057549669701E-2</v>
      </c>
      <c r="AJ12" s="17">
        <v>0</v>
      </c>
      <c r="AK12" s="17">
        <v>6.0364213147524597E-2</v>
      </c>
      <c r="AL12" s="17"/>
      <c r="AM12" s="17">
        <v>0.10077955496867901</v>
      </c>
      <c r="AN12" s="17">
        <v>5.3402676444566803E-2</v>
      </c>
      <c r="AO12" s="17">
        <v>3.2667399209615498E-2</v>
      </c>
      <c r="AP12" s="17">
        <v>4.97768233066034E-3</v>
      </c>
      <c r="AQ12" s="17">
        <v>8.4230132370418501E-2</v>
      </c>
      <c r="AR12" s="17"/>
      <c r="AS12" s="17">
        <v>2.6747486447382701E-2</v>
      </c>
      <c r="AT12" s="17">
        <v>3.1762056778371399E-2</v>
      </c>
      <c r="AU12" s="17">
        <v>3.2072203113442499E-2</v>
      </c>
      <c r="AV12" s="17">
        <v>8.4993964277006701E-2</v>
      </c>
      <c r="AW12" s="17"/>
      <c r="AX12" s="17">
        <v>4.0495467294706301E-2</v>
      </c>
      <c r="AY12" s="17"/>
      <c r="AZ12" s="17">
        <v>3.5765241173983803E-2</v>
      </c>
      <c r="BA12" s="17">
        <v>6.3217243086071295E-2</v>
      </c>
      <c r="BB12" s="17">
        <v>1.35052633402977E-2</v>
      </c>
      <c r="BC12" s="17"/>
      <c r="BD12" s="17">
        <v>3.2419801647934399E-2</v>
      </c>
      <c r="BE12" s="17">
        <v>4.8177418369288003E-2</v>
      </c>
    </row>
    <row r="13" spans="2:57" x14ac:dyDescent="0.35">
      <c r="B13" s="18" t="s">
        <v>107</v>
      </c>
      <c r="C13" s="17">
        <v>1.7352030004769502E-2</v>
      </c>
      <c r="D13" s="17">
        <v>1.6631866616779602E-2</v>
      </c>
      <c r="E13" s="17">
        <v>1.7857149880686402E-2</v>
      </c>
      <c r="F13" s="17"/>
      <c r="G13" s="17">
        <v>6.8170203857444905E-2</v>
      </c>
      <c r="H13" s="17">
        <v>5.2431038511289302E-3</v>
      </c>
      <c r="I13" s="17">
        <v>1.09945225784653E-2</v>
      </c>
      <c r="J13" s="17">
        <v>8.5185858372497005E-3</v>
      </c>
      <c r="K13" s="17">
        <v>2.2834154993273799E-2</v>
      </c>
      <c r="L13" s="17">
        <v>2.90619548603273E-2</v>
      </c>
      <c r="M13" s="17"/>
      <c r="N13" s="17">
        <v>1.5052236540170299E-2</v>
      </c>
      <c r="O13" s="17">
        <v>1.7222183795118501E-2</v>
      </c>
      <c r="P13" s="17">
        <v>7.8129521756789295E-3</v>
      </c>
      <c r="Q13" s="17">
        <v>4.5150235060490602E-2</v>
      </c>
      <c r="R13" s="17"/>
      <c r="S13" s="17">
        <v>1.6666666666666701E-2</v>
      </c>
      <c r="T13" s="17">
        <v>2.8571428571428598E-2</v>
      </c>
      <c r="U13" s="17">
        <v>0</v>
      </c>
      <c r="V13" s="17">
        <v>1.58730158730159E-2</v>
      </c>
      <c r="W13" s="17">
        <v>5.0847457627118599E-2</v>
      </c>
      <c r="X13" s="17">
        <v>0</v>
      </c>
      <c r="Y13" s="17">
        <v>1.4285714285714299E-2</v>
      </c>
      <c r="Z13" s="17">
        <v>2.32558139534884E-2</v>
      </c>
      <c r="AA13" s="17">
        <v>1.1111111111111099E-2</v>
      </c>
      <c r="AB13" s="17"/>
      <c r="AC13" s="17">
        <v>1.9779569493526699E-2</v>
      </c>
      <c r="AD13" s="17">
        <v>7.6698512465778997E-3</v>
      </c>
      <c r="AE13" s="17">
        <v>5.1670027411071601E-2</v>
      </c>
      <c r="AF13" s="17"/>
      <c r="AG13" s="17">
        <v>1.8184795590844498E-2</v>
      </c>
      <c r="AH13" s="17">
        <v>9.8899086314656309E-3</v>
      </c>
      <c r="AI13" s="17">
        <v>2.1739834967861499E-2</v>
      </c>
      <c r="AJ13" s="17">
        <v>0</v>
      </c>
      <c r="AK13" s="17">
        <v>0</v>
      </c>
      <c r="AL13" s="17"/>
      <c r="AM13" s="17">
        <v>3.2794506653957098E-2</v>
      </c>
      <c r="AN13" s="17">
        <v>8.3555841188810692E-3</v>
      </c>
      <c r="AO13" s="17">
        <v>2.67941166912226E-2</v>
      </c>
      <c r="AP13" s="17">
        <v>5.5487853881546201E-3</v>
      </c>
      <c r="AQ13" s="17">
        <v>0</v>
      </c>
      <c r="AR13" s="17"/>
      <c r="AS13" s="17">
        <v>2.84604747875245E-2</v>
      </c>
      <c r="AT13" s="17">
        <v>7.4312124499009502E-3</v>
      </c>
      <c r="AU13" s="17">
        <v>1.2671417044240201E-2</v>
      </c>
      <c r="AV13" s="17">
        <v>2.7830293498906901E-2</v>
      </c>
      <c r="AW13" s="17"/>
      <c r="AX13" s="17">
        <v>1.26892473483683E-2</v>
      </c>
      <c r="AY13" s="17"/>
      <c r="AZ13" s="17">
        <v>1.8496095647981999E-2</v>
      </c>
      <c r="BA13" s="17">
        <v>1.44974863285895E-2</v>
      </c>
      <c r="BB13" s="17">
        <v>2.0900447057326601E-2</v>
      </c>
      <c r="BC13" s="17"/>
      <c r="BD13" s="17">
        <v>1.8013420006484999E-2</v>
      </c>
      <c r="BE13" s="17">
        <v>1.7865110267967499E-2</v>
      </c>
    </row>
    <row r="14" spans="2:57" x14ac:dyDescent="0.35">
      <c r="B14" s="18" t="s">
        <v>81</v>
      </c>
      <c r="C14" s="17">
        <v>1.32984846843272E-2</v>
      </c>
      <c r="D14" s="17">
        <v>1.2306932880564401E-2</v>
      </c>
      <c r="E14" s="17">
        <v>1.39441504426816E-2</v>
      </c>
      <c r="F14" s="17"/>
      <c r="G14" s="17">
        <v>4.3959509383846802E-2</v>
      </c>
      <c r="H14" s="17">
        <v>6.3579166301065198E-3</v>
      </c>
      <c r="I14" s="17">
        <v>5.3867635748762197E-3</v>
      </c>
      <c r="J14" s="17">
        <v>1.6944181263800401E-2</v>
      </c>
      <c r="K14" s="17">
        <v>9.9787396757767301E-3</v>
      </c>
      <c r="L14" s="17">
        <v>2.6998914854810301E-2</v>
      </c>
      <c r="M14" s="17"/>
      <c r="N14" s="17">
        <v>8.4994788004913308E-3</v>
      </c>
      <c r="O14" s="17">
        <v>1.78286299161231E-2</v>
      </c>
      <c r="P14" s="17">
        <v>0</v>
      </c>
      <c r="Q14" s="17">
        <v>4.7575202035128897E-2</v>
      </c>
      <c r="R14" s="17"/>
      <c r="S14" s="17">
        <v>8.3333333333333297E-3</v>
      </c>
      <c r="T14" s="17">
        <v>1.9047619047619001E-2</v>
      </c>
      <c r="U14" s="17">
        <v>0</v>
      </c>
      <c r="V14" s="17">
        <v>1.58730158730159E-2</v>
      </c>
      <c r="W14" s="17">
        <v>1.6949152542372899E-2</v>
      </c>
      <c r="X14" s="17">
        <v>0</v>
      </c>
      <c r="Y14" s="17">
        <v>2.8571428571428598E-2</v>
      </c>
      <c r="Z14" s="17">
        <v>0</v>
      </c>
      <c r="AA14" s="17">
        <v>2.2222222222222199E-2</v>
      </c>
      <c r="AB14" s="17"/>
      <c r="AC14" s="17">
        <v>1.41653556684221E-2</v>
      </c>
      <c r="AD14" s="17">
        <v>6.0654490606940701E-3</v>
      </c>
      <c r="AE14" s="17">
        <v>1.2570245401505101E-2</v>
      </c>
      <c r="AF14" s="17"/>
      <c r="AG14" s="17">
        <v>8.7891909867284998E-3</v>
      </c>
      <c r="AH14" s="17">
        <v>6.5075893177387097E-3</v>
      </c>
      <c r="AI14" s="17">
        <v>0</v>
      </c>
      <c r="AJ14" s="17">
        <v>0.20363788954449299</v>
      </c>
      <c r="AK14" s="17">
        <v>0</v>
      </c>
      <c r="AL14" s="17"/>
      <c r="AM14" s="17">
        <v>1.6615324953927101E-2</v>
      </c>
      <c r="AN14" s="17">
        <v>4.3568402905594203E-2</v>
      </c>
      <c r="AO14" s="17">
        <v>7.9219336521131594E-3</v>
      </c>
      <c r="AP14" s="17">
        <v>4.97768233066034E-3</v>
      </c>
      <c r="AQ14" s="17">
        <v>0</v>
      </c>
      <c r="AR14" s="17"/>
      <c r="AS14" s="17">
        <v>1.77190674796475E-2</v>
      </c>
      <c r="AT14" s="17">
        <v>4.3116629956696699E-3</v>
      </c>
      <c r="AU14" s="17">
        <v>3.2117886851374698E-2</v>
      </c>
      <c r="AV14" s="17">
        <v>0</v>
      </c>
      <c r="AW14" s="17"/>
      <c r="AX14" s="17">
        <v>1.3034146642810799E-2</v>
      </c>
      <c r="AY14" s="17"/>
      <c r="AZ14" s="17">
        <v>2.44559793263345E-2</v>
      </c>
      <c r="BA14" s="17">
        <v>7.6406544730930398E-3</v>
      </c>
      <c r="BB14" s="17">
        <v>9.6960865007265796E-3</v>
      </c>
      <c r="BC14" s="17"/>
      <c r="BD14" s="17">
        <v>1.02665465547939E-2</v>
      </c>
      <c r="BE14" s="17">
        <v>1.0168993350343301E-2</v>
      </c>
    </row>
    <row r="15" spans="2:57" x14ac:dyDescent="0.35">
      <c r="B15" s="18" t="s">
        <v>108</v>
      </c>
      <c r="C15" s="21">
        <v>0.81590406699703499</v>
      </c>
      <c r="D15" s="21">
        <v>0.78483778919592995</v>
      </c>
      <c r="E15" s="21">
        <v>0.83330873832882402</v>
      </c>
      <c r="F15" s="21"/>
      <c r="G15" s="21">
        <v>0.68918264511399796</v>
      </c>
      <c r="H15" s="21">
        <v>0.78475677738551797</v>
      </c>
      <c r="I15" s="21">
        <v>0.77472630440692802</v>
      </c>
      <c r="J15" s="21">
        <v>0.91151956877300799</v>
      </c>
      <c r="K15" s="21">
        <v>0.88891498998026197</v>
      </c>
      <c r="L15" s="21">
        <v>0.91664223765475294</v>
      </c>
      <c r="M15" s="21"/>
      <c r="N15" s="21">
        <v>0.83590229639921998</v>
      </c>
      <c r="O15" s="21">
        <v>0.85395387385094801</v>
      </c>
      <c r="P15" s="21">
        <v>0.77415266664281901</v>
      </c>
      <c r="Q15" s="21">
        <v>0.69269736824966799</v>
      </c>
      <c r="R15" s="21"/>
      <c r="S15" s="21">
        <v>0.79166666666666696</v>
      </c>
      <c r="T15" s="21">
        <v>0.838095238095238</v>
      </c>
      <c r="U15" s="21">
        <v>0.85294117647058798</v>
      </c>
      <c r="V15" s="21">
        <v>0.80952380952380998</v>
      </c>
      <c r="W15" s="21">
        <v>0.79661016949152497</v>
      </c>
      <c r="X15" s="21">
        <v>0.810126582278481</v>
      </c>
      <c r="Y15" s="21">
        <v>0.78571428571428603</v>
      </c>
      <c r="Z15" s="21">
        <v>0.69767441860465096</v>
      </c>
      <c r="AA15" s="21">
        <v>0.87777777777777799</v>
      </c>
      <c r="AB15" s="21"/>
      <c r="AC15" s="21">
        <v>0.83995317306895201</v>
      </c>
      <c r="AD15" s="21">
        <v>0.82858237900917397</v>
      </c>
      <c r="AE15" s="21">
        <v>0.71855518887580705</v>
      </c>
      <c r="AF15" s="21"/>
      <c r="AG15" s="21">
        <v>0.81094759289612905</v>
      </c>
      <c r="AH15" s="21">
        <v>0.82993680967393302</v>
      </c>
      <c r="AI15" s="21">
        <v>0.831419928724905</v>
      </c>
      <c r="AJ15" s="21">
        <v>0.79636211045550698</v>
      </c>
      <c r="AK15" s="21">
        <v>0.80761014409444398</v>
      </c>
      <c r="AL15" s="21"/>
      <c r="AM15" s="21">
        <v>0.65668261172100395</v>
      </c>
      <c r="AN15" s="21">
        <v>0.74249266867578301</v>
      </c>
      <c r="AO15" s="21">
        <v>0.84411108869778795</v>
      </c>
      <c r="AP15" s="21">
        <v>0.87482479795312396</v>
      </c>
      <c r="AQ15" s="21">
        <v>0.83715507741719097</v>
      </c>
      <c r="AR15" s="21"/>
      <c r="AS15" s="21">
        <v>0.81617496221525399</v>
      </c>
      <c r="AT15" s="21">
        <v>0.83275278900117</v>
      </c>
      <c r="AU15" s="21">
        <v>0.84867890096280796</v>
      </c>
      <c r="AV15" s="21">
        <v>0.72991880544329202</v>
      </c>
      <c r="AW15" s="21"/>
      <c r="AX15" s="21">
        <v>0.82752183483685005</v>
      </c>
      <c r="AY15" s="21"/>
      <c r="AZ15" s="21">
        <v>0.81124238103463797</v>
      </c>
      <c r="BA15" s="21">
        <v>0.76547385465670503</v>
      </c>
      <c r="BB15" s="21">
        <v>0.88020561736379699</v>
      </c>
      <c r="BC15" s="21"/>
      <c r="BD15" s="21">
        <v>0.81766355055065898</v>
      </c>
      <c r="BE15" s="21">
        <v>0.79424972494986501</v>
      </c>
    </row>
    <row r="16" spans="2:57" x14ac:dyDescent="0.35">
      <c r="B16" s="18" t="s">
        <v>109</v>
      </c>
      <c r="C16" s="21">
        <v>5.60646492836675E-2</v>
      </c>
      <c r="D16" s="21">
        <v>5.78244865337601E-2</v>
      </c>
      <c r="E16" s="21">
        <v>5.5293287915448602E-2</v>
      </c>
      <c r="F16" s="21"/>
      <c r="G16" s="21">
        <v>0.117831139101813</v>
      </c>
      <c r="H16" s="21">
        <v>7.41912755256324E-2</v>
      </c>
      <c r="I16" s="21">
        <v>5.6840686476812098E-2</v>
      </c>
      <c r="J16" s="21">
        <v>1.7037171674499401E-2</v>
      </c>
      <c r="K16" s="21">
        <v>3.2812894669050602E-2</v>
      </c>
      <c r="L16" s="21">
        <v>2.90619548603273E-2</v>
      </c>
      <c r="M16" s="21"/>
      <c r="N16" s="21">
        <v>3.8112855441441697E-2</v>
      </c>
      <c r="O16" s="21">
        <v>5.46960387774219E-2</v>
      </c>
      <c r="P16" s="21">
        <v>0.12226223777414</v>
      </c>
      <c r="Q16" s="21">
        <v>5.9004070561300699E-2</v>
      </c>
      <c r="R16" s="21"/>
      <c r="S16" s="21">
        <v>0.05</v>
      </c>
      <c r="T16" s="21">
        <v>3.8095238095238099E-2</v>
      </c>
      <c r="U16" s="21">
        <v>5.8823529411764698E-2</v>
      </c>
      <c r="V16" s="21">
        <v>7.9365079365079402E-2</v>
      </c>
      <c r="W16" s="21">
        <v>8.4745762711864403E-2</v>
      </c>
      <c r="X16" s="21">
        <v>5.0632911392405097E-2</v>
      </c>
      <c r="Y16" s="21">
        <v>0.1</v>
      </c>
      <c r="Z16" s="21">
        <v>6.9767441860465101E-2</v>
      </c>
      <c r="AA16" s="21">
        <v>1.1111111111111099E-2</v>
      </c>
      <c r="AB16" s="21"/>
      <c r="AC16" s="21">
        <v>4.3060046057321201E-2</v>
      </c>
      <c r="AD16" s="21">
        <v>4.8740389765393403E-2</v>
      </c>
      <c r="AE16" s="21">
        <v>0.13208151869137799</v>
      </c>
      <c r="AF16" s="21"/>
      <c r="AG16" s="21">
        <v>5.8099246699233699E-2</v>
      </c>
      <c r="AH16" s="21">
        <v>4.7801201731240701E-2</v>
      </c>
      <c r="AI16" s="21">
        <v>4.04678925175311E-2</v>
      </c>
      <c r="AJ16" s="21">
        <v>0</v>
      </c>
      <c r="AK16" s="21">
        <v>6.0364213147524597E-2</v>
      </c>
      <c r="AL16" s="21"/>
      <c r="AM16" s="21">
        <v>0.13357406162263599</v>
      </c>
      <c r="AN16" s="21">
        <v>6.1758260563447902E-2</v>
      </c>
      <c r="AO16" s="21">
        <v>5.9461515900838098E-2</v>
      </c>
      <c r="AP16" s="21">
        <v>1.0526467718815E-2</v>
      </c>
      <c r="AQ16" s="21">
        <v>8.4230132370418501E-2</v>
      </c>
      <c r="AR16" s="21"/>
      <c r="AS16" s="21">
        <v>5.5207961234907198E-2</v>
      </c>
      <c r="AT16" s="21">
        <v>3.9193269228272397E-2</v>
      </c>
      <c r="AU16" s="21">
        <v>4.4743620157682698E-2</v>
      </c>
      <c r="AV16" s="21">
        <v>0.112824257775914</v>
      </c>
      <c r="AW16" s="21"/>
      <c r="AX16" s="21">
        <v>5.3184714643074602E-2</v>
      </c>
      <c r="AY16" s="21"/>
      <c r="AZ16" s="21">
        <v>5.4261336821965801E-2</v>
      </c>
      <c r="BA16" s="21">
        <v>7.7714729414660802E-2</v>
      </c>
      <c r="BB16" s="21">
        <v>3.4405710397624398E-2</v>
      </c>
      <c r="BC16" s="21"/>
      <c r="BD16" s="21">
        <v>5.0433221654419401E-2</v>
      </c>
      <c r="BE16" s="21">
        <v>6.6042528637255501E-2</v>
      </c>
    </row>
    <row r="17" spans="2:57" x14ac:dyDescent="0.35">
      <c r="B17" s="18" t="s">
        <v>110</v>
      </c>
      <c r="C17" s="22">
        <v>0.75983941771336705</v>
      </c>
      <c r="D17" s="22">
        <v>0.72701330266217001</v>
      </c>
      <c r="E17" s="22">
        <v>0.77801545041337505</v>
      </c>
      <c r="F17" s="22"/>
      <c r="G17" s="22">
        <v>0.57135150601218399</v>
      </c>
      <c r="H17" s="22">
        <v>0.71056550185988498</v>
      </c>
      <c r="I17" s="22">
        <v>0.71788561793011596</v>
      </c>
      <c r="J17" s="22">
        <v>0.89448239709850896</v>
      </c>
      <c r="K17" s="22">
        <v>0.85610209531121195</v>
      </c>
      <c r="L17" s="22">
        <v>0.88758028279442502</v>
      </c>
      <c r="M17" s="22"/>
      <c r="N17" s="22">
        <v>0.79778944095777804</v>
      </c>
      <c r="O17" s="22">
        <v>0.79925783507352699</v>
      </c>
      <c r="P17" s="22">
        <v>0.65189042886867898</v>
      </c>
      <c r="Q17" s="22">
        <v>0.63369329768836702</v>
      </c>
      <c r="R17" s="22"/>
      <c r="S17" s="22">
        <v>0.74166666666666703</v>
      </c>
      <c r="T17" s="22">
        <v>0.8</v>
      </c>
      <c r="U17" s="22">
        <v>0.79411764705882404</v>
      </c>
      <c r="V17" s="22">
        <v>0.73015873015873001</v>
      </c>
      <c r="W17" s="22">
        <v>0.71186440677966101</v>
      </c>
      <c r="X17" s="22">
        <v>0.759493670886076</v>
      </c>
      <c r="Y17" s="22">
        <v>0.68571428571428605</v>
      </c>
      <c r="Z17" s="22">
        <v>0.62790697674418605</v>
      </c>
      <c r="AA17" s="22">
        <v>0.86666666666666703</v>
      </c>
      <c r="AB17" s="22"/>
      <c r="AC17" s="22">
        <v>0.79689312701163095</v>
      </c>
      <c r="AD17" s="22">
        <v>0.77984198924378001</v>
      </c>
      <c r="AE17" s="22">
        <v>0.58647367018442897</v>
      </c>
      <c r="AF17" s="22"/>
      <c r="AG17" s="22">
        <v>0.752848346196896</v>
      </c>
      <c r="AH17" s="22">
        <v>0.78213560794269199</v>
      </c>
      <c r="AI17" s="22">
        <v>0.79095203620737398</v>
      </c>
      <c r="AJ17" s="22">
        <v>0.79636211045550698</v>
      </c>
      <c r="AK17" s="22">
        <v>0.74724593094691905</v>
      </c>
      <c r="AL17" s="22"/>
      <c r="AM17" s="22">
        <v>0.52310855009836699</v>
      </c>
      <c r="AN17" s="22">
        <v>0.68073440811233499</v>
      </c>
      <c r="AO17" s="22">
        <v>0.78464957279694902</v>
      </c>
      <c r="AP17" s="22">
        <v>0.86429833023430902</v>
      </c>
      <c r="AQ17" s="22">
        <v>0.75292494504677299</v>
      </c>
      <c r="AR17" s="22"/>
      <c r="AS17" s="22">
        <v>0.76096700098034697</v>
      </c>
      <c r="AT17" s="22">
        <v>0.79355951977289796</v>
      </c>
      <c r="AU17" s="22">
        <v>0.803935280805125</v>
      </c>
      <c r="AV17" s="22">
        <v>0.61709454766737903</v>
      </c>
      <c r="AW17" s="22"/>
      <c r="AX17" s="22">
        <v>0.77433712019377499</v>
      </c>
      <c r="AY17" s="22"/>
      <c r="AZ17" s="22">
        <v>0.75698104421267298</v>
      </c>
      <c r="BA17" s="22">
        <v>0.68775912524204397</v>
      </c>
      <c r="BB17" s="22">
        <v>0.84579990696617302</v>
      </c>
      <c r="BC17" s="22"/>
      <c r="BD17" s="22">
        <v>0.76723032889623999</v>
      </c>
      <c r="BE17" s="22">
        <v>0.728207196312609</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E22"/>
  <sheetViews>
    <sheetView showGridLines="0" topLeftCell="A6" workbookViewId="0">
      <pane xSplit="2" topLeftCell="C1" activePane="topRight" state="frozen"/>
      <selection pane="topRight" activeCell="H14" sqref="H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0.40120672126485701</v>
      </c>
      <c r="D9" s="17">
        <v>0.31896084551630199</v>
      </c>
      <c r="E9" s="17">
        <v>0.44676056947650999</v>
      </c>
      <c r="F9" s="17"/>
      <c r="G9" s="17">
        <v>0.23395054024242001</v>
      </c>
      <c r="H9" s="17">
        <v>0.390348649695344</v>
      </c>
      <c r="I9" s="17">
        <v>0.45701454939802599</v>
      </c>
      <c r="J9" s="17">
        <v>0.46126628291351801</v>
      </c>
      <c r="K9" s="17">
        <v>0.35122854217606098</v>
      </c>
      <c r="L9" s="17">
        <v>0.43857256929023603</v>
      </c>
      <c r="M9" s="17"/>
      <c r="N9" s="17">
        <v>0.43310846978498002</v>
      </c>
      <c r="O9" s="17">
        <v>0.417200182196444</v>
      </c>
      <c r="P9" s="17">
        <v>0.29706153591005702</v>
      </c>
      <c r="Q9" s="17">
        <v>0.35023938146446099</v>
      </c>
      <c r="R9" s="17"/>
      <c r="S9" s="17">
        <v>0.42499999999999999</v>
      </c>
      <c r="T9" s="17">
        <v>0.43809523809523798</v>
      </c>
      <c r="U9" s="17">
        <v>0.47058823529411797</v>
      </c>
      <c r="V9" s="17">
        <v>0.30158730158730201</v>
      </c>
      <c r="W9" s="17">
        <v>0.28813559322033899</v>
      </c>
      <c r="X9" s="17">
        <v>0.455696202531646</v>
      </c>
      <c r="Y9" s="17">
        <v>0.314285714285714</v>
      </c>
      <c r="Z9" s="17">
        <v>0.30232558139534899</v>
      </c>
      <c r="AA9" s="17">
        <v>0.48888888888888898</v>
      </c>
      <c r="AB9" s="17"/>
      <c r="AC9" s="17">
        <v>0.33532811240359001</v>
      </c>
      <c r="AD9" s="17">
        <v>0.45404756581810601</v>
      </c>
      <c r="AE9" s="17">
        <v>0.38683798612481402</v>
      </c>
      <c r="AF9" s="17"/>
      <c r="AG9" s="17">
        <v>0.335627829701659</v>
      </c>
      <c r="AH9" s="17">
        <v>0.455874127862057</v>
      </c>
      <c r="AI9" s="17">
        <v>0.32924684544344202</v>
      </c>
      <c r="AJ9" s="17">
        <v>0.60753097943838796</v>
      </c>
      <c r="AK9" s="17">
        <v>0.40218724175183301</v>
      </c>
      <c r="AL9" s="17"/>
      <c r="AM9" s="17">
        <v>0.19004602570422</v>
      </c>
      <c r="AN9" s="17">
        <v>0.34715786938757398</v>
      </c>
      <c r="AO9" s="17">
        <v>0.39928059787174103</v>
      </c>
      <c r="AP9" s="17">
        <v>0.463522157448368</v>
      </c>
      <c r="AQ9" s="17">
        <v>0.65394576259510695</v>
      </c>
      <c r="AR9" s="17"/>
      <c r="AS9" s="17">
        <v>0.383172099995784</v>
      </c>
      <c r="AT9" s="17">
        <v>0.41894644314088503</v>
      </c>
      <c r="AU9" s="17">
        <v>0.441436229835379</v>
      </c>
      <c r="AV9" s="17">
        <v>0.334317432205534</v>
      </c>
      <c r="AW9" s="17"/>
      <c r="AX9" s="17">
        <v>0.40675564331055802</v>
      </c>
      <c r="AY9" s="17"/>
      <c r="AZ9" s="17">
        <v>0.37170493410384697</v>
      </c>
      <c r="BA9" s="17">
        <v>0.37972830553793802</v>
      </c>
      <c r="BB9" s="17">
        <v>0.44867165451636798</v>
      </c>
      <c r="BC9" s="17"/>
      <c r="BD9" s="17">
        <v>0.42461225545117698</v>
      </c>
      <c r="BE9" s="17">
        <v>0.380645647829436</v>
      </c>
    </row>
    <row r="10" spans="2:57" x14ac:dyDescent="0.35">
      <c r="B10" s="18" t="s">
        <v>104</v>
      </c>
      <c r="C10" s="17">
        <v>0.35553625195259603</v>
      </c>
      <c r="D10" s="17">
        <v>0.35286999110563799</v>
      </c>
      <c r="E10" s="17">
        <v>0.358775988729444</v>
      </c>
      <c r="F10" s="17"/>
      <c r="G10" s="17">
        <v>0.35970084436294197</v>
      </c>
      <c r="H10" s="17">
        <v>0.34388580250935402</v>
      </c>
      <c r="I10" s="17">
        <v>0.32405802794685301</v>
      </c>
      <c r="J10" s="17">
        <v>0.354065998787431</v>
      </c>
      <c r="K10" s="17">
        <v>0.45674778154512302</v>
      </c>
      <c r="L10" s="17">
        <v>0.29962109109806401</v>
      </c>
      <c r="M10" s="17"/>
      <c r="N10" s="17">
        <v>0.36120908106274402</v>
      </c>
      <c r="O10" s="17">
        <v>0.36545663734917999</v>
      </c>
      <c r="P10" s="17">
        <v>0.38684452341276598</v>
      </c>
      <c r="Q10" s="17">
        <v>0.25280662610889398</v>
      </c>
      <c r="R10" s="17"/>
      <c r="S10" s="17">
        <v>0.36666666666666697</v>
      </c>
      <c r="T10" s="17">
        <v>0.29523809523809502</v>
      </c>
      <c r="U10" s="17">
        <v>0.35294117647058798</v>
      </c>
      <c r="V10" s="17">
        <v>0.39682539682539703</v>
      </c>
      <c r="W10" s="17">
        <v>0.45762711864406802</v>
      </c>
      <c r="X10" s="17">
        <v>0.341772151898734</v>
      </c>
      <c r="Y10" s="17">
        <v>0.41428571428571398</v>
      </c>
      <c r="Z10" s="17">
        <v>0.372093023255814</v>
      </c>
      <c r="AA10" s="17">
        <v>0.27777777777777801</v>
      </c>
      <c r="AB10" s="17"/>
      <c r="AC10" s="17">
        <v>0.37888947897074199</v>
      </c>
      <c r="AD10" s="17">
        <v>0.33905954791407</v>
      </c>
      <c r="AE10" s="17">
        <v>0.35092925992517598</v>
      </c>
      <c r="AF10" s="17"/>
      <c r="AG10" s="17">
        <v>0.374069301614182</v>
      </c>
      <c r="AH10" s="17">
        <v>0.32711544277371102</v>
      </c>
      <c r="AI10" s="17">
        <v>0.36170288419128399</v>
      </c>
      <c r="AJ10" s="17">
        <v>0.18883113101711901</v>
      </c>
      <c r="AK10" s="17">
        <v>0.48918884265247398</v>
      </c>
      <c r="AL10" s="17"/>
      <c r="AM10" s="17">
        <v>0.37127373761308302</v>
      </c>
      <c r="AN10" s="17">
        <v>0.34578885236586598</v>
      </c>
      <c r="AO10" s="17">
        <v>0.37998944215206698</v>
      </c>
      <c r="AP10" s="17">
        <v>0.365377682686296</v>
      </c>
      <c r="AQ10" s="17">
        <v>0.22532438100729299</v>
      </c>
      <c r="AR10" s="17"/>
      <c r="AS10" s="17">
        <v>0.32307395078463602</v>
      </c>
      <c r="AT10" s="17">
        <v>0.36381400299003003</v>
      </c>
      <c r="AU10" s="17">
        <v>0.33332252873380303</v>
      </c>
      <c r="AV10" s="17">
        <v>0.42383455517261898</v>
      </c>
      <c r="AW10" s="17"/>
      <c r="AX10" s="17">
        <v>0.34816721470762102</v>
      </c>
      <c r="AY10" s="17"/>
      <c r="AZ10" s="17">
        <v>0.36444550037377199</v>
      </c>
      <c r="BA10" s="17">
        <v>0.35525621240310001</v>
      </c>
      <c r="BB10" s="17">
        <v>0.35417208992577198</v>
      </c>
      <c r="BC10" s="17"/>
      <c r="BD10" s="17">
        <v>0.33803412219955098</v>
      </c>
      <c r="BE10" s="17">
        <v>0.358454435442085</v>
      </c>
    </row>
    <row r="11" spans="2:57" x14ac:dyDescent="0.35">
      <c r="B11" s="18" t="s">
        <v>105</v>
      </c>
      <c r="C11" s="17">
        <v>0.167853444858902</v>
      </c>
      <c r="D11" s="17">
        <v>0.219109164100105</v>
      </c>
      <c r="E11" s="17">
        <v>0.138498867752196</v>
      </c>
      <c r="F11" s="17"/>
      <c r="G11" s="17">
        <v>0.23538056186416501</v>
      </c>
      <c r="H11" s="17">
        <v>0.159024980371122</v>
      </c>
      <c r="I11" s="17">
        <v>0.16581697790200101</v>
      </c>
      <c r="J11" s="17">
        <v>0.13204368577908199</v>
      </c>
      <c r="K11" s="17">
        <v>0.15961409442586599</v>
      </c>
      <c r="L11" s="17">
        <v>0.23274438475137299</v>
      </c>
      <c r="M11" s="17"/>
      <c r="N11" s="17">
        <v>0.14450472745155801</v>
      </c>
      <c r="O11" s="17">
        <v>0.17308590424220199</v>
      </c>
      <c r="P11" s="17">
        <v>0.21683511332365801</v>
      </c>
      <c r="Q11" s="17">
        <v>0.197418587807526</v>
      </c>
      <c r="R11" s="17"/>
      <c r="S11" s="17">
        <v>0.125</v>
      </c>
      <c r="T11" s="17">
        <v>0.2</v>
      </c>
      <c r="U11" s="17">
        <v>8.8235294117647106E-2</v>
      </c>
      <c r="V11" s="17">
        <v>0.206349206349206</v>
      </c>
      <c r="W11" s="17">
        <v>0.13559322033898299</v>
      </c>
      <c r="X11" s="17">
        <v>0.139240506329114</v>
      </c>
      <c r="Y11" s="17">
        <v>0.214285714285714</v>
      </c>
      <c r="Z11" s="17">
        <v>0.27906976744186002</v>
      </c>
      <c r="AA11" s="17">
        <v>0.17777777777777801</v>
      </c>
      <c r="AB11" s="17"/>
      <c r="AC11" s="17">
        <v>0.191802003795144</v>
      </c>
      <c r="AD11" s="17">
        <v>0.14774936936081501</v>
      </c>
      <c r="AE11" s="17">
        <v>0.176289157915376</v>
      </c>
      <c r="AF11" s="17"/>
      <c r="AG11" s="17">
        <v>0.21271765941107099</v>
      </c>
      <c r="AH11" s="17">
        <v>0.13451208158161701</v>
      </c>
      <c r="AI11" s="17">
        <v>0.23832870846365101</v>
      </c>
      <c r="AJ11" s="17">
        <v>0.20363788954449299</v>
      </c>
      <c r="AK11" s="17">
        <v>8.5998297689550501E-2</v>
      </c>
      <c r="AL11" s="17"/>
      <c r="AM11" s="17">
        <v>0.284289162681723</v>
      </c>
      <c r="AN11" s="17">
        <v>0.19795570566669499</v>
      </c>
      <c r="AO11" s="17">
        <v>0.15313022208889601</v>
      </c>
      <c r="AP11" s="17">
        <v>0.11886246337322</v>
      </c>
      <c r="AQ11" s="17">
        <v>3.9307395106195298E-2</v>
      </c>
      <c r="AR11" s="17"/>
      <c r="AS11" s="17">
        <v>0.19890668274269199</v>
      </c>
      <c r="AT11" s="17">
        <v>0.15680738384463</v>
      </c>
      <c r="AU11" s="17">
        <v>0.146670523930474</v>
      </c>
      <c r="AV11" s="17">
        <v>0.16971800943447801</v>
      </c>
      <c r="AW11" s="17"/>
      <c r="AX11" s="17">
        <v>0.170527848936538</v>
      </c>
      <c r="AY11" s="17"/>
      <c r="AZ11" s="17">
        <v>0.157967919560658</v>
      </c>
      <c r="BA11" s="17">
        <v>0.197739767506038</v>
      </c>
      <c r="BB11" s="17">
        <v>0.138229497419223</v>
      </c>
      <c r="BC11" s="17"/>
      <c r="BD11" s="17">
        <v>0.17759287785827599</v>
      </c>
      <c r="BE11" s="17">
        <v>0.16380669503151299</v>
      </c>
    </row>
    <row r="12" spans="2:57" x14ac:dyDescent="0.35">
      <c r="B12" s="18" t="s">
        <v>106</v>
      </c>
      <c r="C12" s="17">
        <v>5.0487129068664399E-2</v>
      </c>
      <c r="D12" s="17">
        <v>7.3262015621787802E-2</v>
      </c>
      <c r="E12" s="17">
        <v>3.7330462338913503E-2</v>
      </c>
      <c r="F12" s="17"/>
      <c r="G12" s="17">
        <v>0.115819698488743</v>
      </c>
      <c r="H12" s="17">
        <v>7.9652116247655405E-2</v>
      </c>
      <c r="I12" s="17">
        <v>4.2180379174696102E-2</v>
      </c>
      <c r="J12" s="17">
        <v>1.8735669992369301E-2</v>
      </c>
      <c r="K12" s="17">
        <v>1.9957479351553498E-2</v>
      </c>
      <c r="L12" s="17">
        <v>0</v>
      </c>
      <c r="M12" s="17"/>
      <c r="N12" s="17">
        <v>4.0209923634593199E-2</v>
      </c>
      <c r="O12" s="17">
        <v>2.7793642313538699E-2</v>
      </c>
      <c r="P12" s="17">
        <v>8.1413827557818896E-2</v>
      </c>
      <c r="Q12" s="17">
        <v>0.119989571316021</v>
      </c>
      <c r="R12" s="17"/>
      <c r="S12" s="17">
        <v>5.83333333333333E-2</v>
      </c>
      <c r="T12" s="17">
        <v>3.8095238095238099E-2</v>
      </c>
      <c r="U12" s="17">
        <v>8.8235294117647106E-2</v>
      </c>
      <c r="V12" s="17">
        <v>4.7619047619047603E-2</v>
      </c>
      <c r="W12" s="17">
        <v>8.4745762711864403E-2</v>
      </c>
      <c r="X12" s="17">
        <v>5.0632911392405097E-2</v>
      </c>
      <c r="Y12" s="17">
        <v>4.2857142857142899E-2</v>
      </c>
      <c r="Z12" s="17">
        <v>2.32558139534884E-2</v>
      </c>
      <c r="AA12" s="17">
        <v>2.2222222222222199E-2</v>
      </c>
      <c r="AB12" s="17"/>
      <c r="AC12" s="17">
        <v>5.91105850252596E-2</v>
      </c>
      <c r="AD12" s="17">
        <v>4.5273402893416803E-2</v>
      </c>
      <c r="AE12" s="17">
        <v>6.16411215917234E-2</v>
      </c>
      <c r="AF12" s="17"/>
      <c r="AG12" s="17">
        <v>5.1341390699304802E-2</v>
      </c>
      <c r="AH12" s="17">
        <v>6.2444915851413499E-2</v>
      </c>
      <c r="AI12" s="17">
        <v>2.4490863466881001E-2</v>
      </c>
      <c r="AJ12" s="17">
        <v>0</v>
      </c>
      <c r="AK12" s="17">
        <v>2.2625617906142401E-2</v>
      </c>
      <c r="AL12" s="17"/>
      <c r="AM12" s="17">
        <v>0.120677585590185</v>
      </c>
      <c r="AN12" s="17">
        <v>6.4770991035998302E-2</v>
      </c>
      <c r="AO12" s="17">
        <v>3.6946055120763703E-2</v>
      </c>
      <c r="AP12" s="17">
        <v>4.1711228773300899E-2</v>
      </c>
      <c r="AQ12" s="17">
        <v>8.1422461291404499E-2</v>
      </c>
      <c r="AR12" s="17"/>
      <c r="AS12" s="17">
        <v>5.4875161605748797E-2</v>
      </c>
      <c r="AT12" s="17">
        <v>4.3832019907836403E-2</v>
      </c>
      <c r="AU12" s="17">
        <v>4.6746636429766397E-2</v>
      </c>
      <c r="AV12" s="17">
        <v>6.3669346032356994E-2</v>
      </c>
      <c r="AW12" s="17"/>
      <c r="AX12" s="17">
        <v>5.1035368899169799E-2</v>
      </c>
      <c r="AY12" s="17"/>
      <c r="AZ12" s="17">
        <v>6.07030389063851E-2</v>
      </c>
      <c r="BA12" s="17">
        <v>5.4558974870991102E-2</v>
      </c>
      <c r="BB12" s="17">
        <v>3.80798172740614E-2</v>
      </c>
      <c r="BC12" s="17"/>
      <c r="BD12" s="17">
        <v>4.1909575084014397E-2</v>
      </c>
      <c r="BE12" s="17">
        <v>7.1865952035067904E-2</v>
      </c>
    </row>
    <row r="13" spans="2:57" x14ac:dyDescent="0.35">
      <c r="B13" s="18" t="s">
        <v>107</v>
      </c>
      <c r="C13" s="17">
        <v>1.47039889037329E-2</v>
      </c>
      <c r="D13" s="17">
        <v>2.8055898377245599E-2</v>
      </c>
      <c r="E13" s="17">
        <v>6.9207848946389004E-3</v>
      </c>
      <c r="F13" s="17"/>
      <c r="G13" s="17">
        <v>2.6653428763602001E-2</v>
      </c>
      <c r="H13" s="17">
        <v>1.5975161286092499E-2</v>
      </c>
      <c r="I13" s="17">
        <v>5.5433020035478399E-3</v>
      </c>
      <c r="J13" s="17">
        <v>1.6944181263800401E-2</v>
      </c>
      <c r="K13" s="17">
        <v>1.2452102501396599E-2</v>
      </c>
      <c r="L13" s="17">
        <v>2.90619548603273E-2</v>
      </c>
      <c r="M13" s="17"/>
      <c r="N13" s="17">
        <v>1.5317253696533001E-2</v>
      </c>
      <c r="O13" s="17">
        <v>5.2857292592100704E-3</v>
      </c>
      <c r="P13" s="17">
        <v>1.7844999795699999E-2</v>
      </c>
      <c r="Q13" s="17">
        <v>3.1970631267969299E-2</v>
      </c>
      <c r="R13" s="17"/>
      <c r="S13" s="17">
        <v>8.3333333333333297E-3</v>
      </c>
      <c r="T13" s="17">
        <v>1.9047619047619001E-2</v>
      </c>
      <c r="U13" s="17">
        <v>0</v>
      </c>
      <c r="V13" s="17">
        <v>3.17460317460318E-2</v>
      </c>
      <c r="W13" s="17">
        <v>1.6949152542372899E-2</v>
      </c>
      <c r="X13" s="17">
        <v>1.26582278481013E-2</v>
      </c>
      <c r="Y13" s="17">
        <v>0</v>
      </c>
      <c r="Z13" s="17">
        <v>2.32558139534884E-2</v>
      </c>
      <c r="AA13" s="17">
        <v>2.2222222222222199E-2</v>
      </c>
      <c r="AB13" s="17"/>
      <c r="AC13" s="17">
        <v>2.5292509938692798E-2</v>
      </c>
      <c r="AD13" s="17">
        <v>1.05029825958691E-2</v>
      </c>
      <c r="AE13" s="17">
        <v>0</v>
      </c>
      <c r="AF13" s="17"/>
      <c r="AG13" s="17">
        <v>1.7741797320252401E-2</v>
      </c>
      <c r="AH13" s="17">
        <v>1.35458426134631E-2</v>
      </c>
      <c r="AI13" s="17">
        <v>4.6230698434742402E-2</v>
      </c>
      <c r="AJ13" s="17">
        <v>0</v>
      </c>
      <c r="AK13" s="17">
        <v>0</v>
      </c>
      <c r="AL13" s="17"/>
      <c r="AM13" s="17">
        <v>1.7098163456861701E-2</v>
      </c>
      <c r="AN13" s="17">
        <v>1.7685042405921E-2</v>
      </c>
      <c r="AO13" s="17">
        <v>2.3086651742033702E-2</v>
      </c>
      <c r="AP13" s="17">
        <v>5.5487853881546201E-3</v>
      </c>
      <c r="AQ13" s="17">
        <v>0</v>
      </c>
      <c r="AR13" s="17"/>
      <c r="AS13" s="17">
        <v>2.8553150273144E-2</v>
      </c>
      <c r="AT13" s="17">
        <v>1.2288487120948601E-2</v>
      </c>
      <c r="AU13" s="17">
        <v>6.1261630889406903E-3</v>
      </c>
      <c r="AV13" s="17">
        <v>8.4606571550128896E-3</v>
      </c>
      <c r="AW13" s="17"/>
      <c r="AX13" s="17">
        <v>1.43674218254656E-2</v>
      </c>
      <c r="AY13" s="17"/>
      <c r="AZ13" s="17">
        <v>2.1512779737645898E-2</v>
      </c>
      <c r="BA13" s="17">
        <v>8.8207382317559094E-3</v>
      </c>
      <c r="BB13" s="17">
        <v>1.5998897614211999E-2</v>
      </c>
      <c r="BC13" s="17"/>
      <c r="BD13" s="17">
        <v>1.78511694069814E-2</v>
      </c>
      <c r="BE13" s="17">
        <v>1.2172480901322801E-2</v>
      </c>
    </row>
    <row r="14" spans="2:57" x14ac:dyDescent="0.35">
      <c r="B14" s="18" t="s">
        <v>81</v>
      </c>
      <c r="C14" s="17">
        <v>1.02124639512476E-2</v>
      </c>
      <c r="D14" s="17">
        <v>7.7420852789219499E-3</v>
      </c>
      <c r="E14" s="17">
        <v>1.17133268082981E-2</v>
      </c>
      <c r="F14" s="17"/>
      <c r="G14" s="17">
        <v>2.8494926278128701E-2</v>
      </c>
      <c r="H14" s="17">
        <v>1.1113289890432801E-2</v>
      </c>
      <c r="I14" s="17">
        <v>5.3867635748762197E-3</v>
      </c>
      <c r="J14" s="17">
        <v>1.6944181263800401E-2</v>
      </c>
      <c r="K14" s="17">
        <v>0</v>
      </c>
      <c r="L14" s="17">
        <v>0</v>
      </c>
      <c r="M14" s="17"/>
      <c r="N14" s="17">
        <v>5.6505443695916702E-3</v>
      </c>
      <c r="O14" s="17">
        <v>1.11779046394247E-2</v>
      </c>
      <c r="P14" s="17">
        <v>0</v>
      </c>
      <c r="Q14" s="17">
        <v>4.7575202035128897E-2</v>
      </c>
      <c r="R14" s="17"/>
      <c r="S14" s="17">
        <v>1.6666666666666701E-2</v>
      </c>
      <c r="T14" s="17">
        <v>9.5238095238095195E-3</v>
      </c>
      <c r="U14" s="17">
        <v>0</v>
      </c>
      <c r="V14" s="17">
        <v>1.58730158730159E-2</v>
      </c>
      <c r="W14" s="17">
        <v>1.6949152542372899E-2</v>
      </c>
      <c r="X14" s="17">
        <v>0</v>
      </c>
      <c r="Y14" s="17">
        <v>1.4285714285714299E-2</v>
      </c>
      <c r="Z14" s="17">
        <v>0</v>
      </c>
      <c r="AA14" s="17">
        <v>1.1111111111111099E-2</v>
      </c>
      <c r="AB14" s="17"/>
      <c r="AC14" s="17">
        <v>9.5773098665708004E-3</v>
      </c>
      <c r="AD14" s="17">
        <v>3.3671314177237E-3</v>
      </c>
      <c r="AE14" s="17">
        <v>2.4302474442909901E-2</v>
      </c>
      <c r="AF14" s="17"/>
      <c r="AG14" s="17">
        <v>8.5020212535305995E-3</v>
      </c>
      <c r="AH14" s="17">
        <v>6.5075893177387097E-3</v>
      </c>
      <c r="AI14" s="17">
        <v>0</v>
      </c>
      <c r="AJ14" s="17">
        <v>0</v>
      </c>
      <c r="AK14" s="17">
        <v>0</v>
      </c>
      <c r="AL14" s="17"/>
      <c r="AM14" s="17">
        <v>1.6615324953927101E-2</v>
      </c>
      <c r="AN14" s="17">
        <v>2.6641539137946101E-2</v>
      </c>
      <c r="AO14" s="17">
        <v>7.5670310244984901E-3</v>
      </c>
      <c r="AP14" s="17">
        <v>4.97768233066034E-3</v>
      </c>
      <c r="AQ14" s="17">
        <v>0</v>
      </c>
      <c r="AR14" s="17"/>
      <c r="AS14" s="17">
        <v>1.1418954597994999E-2</v>
      </c>
      <c r="AT14" s="17">
        <v>4.3116629956696699E-3</v>
      </c>
      <c r="AU14" s="17">
        <v>2.56979179816378E-2</v>
      </c>
      <c r="AV14" s="17">
        <v>0</v>
      </c>
      <c r="AW14" s="17"/>
      <c r="AX14" s="17">
        <v>9.1465023206467894E-3</v>
      </c>
      <c r="AY14" s="17"/>
      <c r="AZ14" s="17">
        <v>2.3665827317691498E-2</v>
      </c>
      <c r="BA14" s="17">
        <v>3.8960014501777901E-3</v>
      </c>
      <c r="BB14" s="17">
        <v>4.8480432503632898E-3</v>
      </c>
      <c r="BC14" s="17"/>
      <c r="BD14" s="17">
        <v>0</v>
      </c>
      <c r="BE14" s="17">
        <v>1.30547887605758E-2</v>
      </c>
    </row>
    <row r="15" spans="2:57" x14ac:dyDescent="0.35">
      <c r="B15" s="18" t="s">
        <v>108</v>
      </c>
      <c r="C15" s="21">
        <v>0.75674297321745299</v>
      </c>
      <c r="D15" s="21">
        <v>0.67183083662193999</v>
      </c>
      <c r="E15" s="21">
        <v>0.80553655820595405</v>
      </c>
      <c r="F15" s="21"/>
      <c r="G15" s="21">
        <v>0.59365138460536104</v>
      </c>
      <c r="H15" s="21">
        <v>0.73423445220469796</v>
      </c>
      <c r="I15" s="21">
        <v>0.781072577344879</v>
      </c>
      <c r="J15" s="21">
        <v>0.81533228170094796</v>
      </c>
      <c r="K15" s="21">
        <v>0.807976323721184</v>
      </c>
      <c r="L15" s="21">
        <v>0.73819366038830003</v>
      </c>
      <c r="M15" s="21"/>
      <c r="N15" s="21">
        <v>0.79431755084772404</v>
      </c>
      <c r="O15" s="21">
        <v>0.78265681954562505</v>
      </c>
      <c r="P15" s="21">
        <v>0.683906059322823</v>
      </c>
      <c r="Q15" s="21">
        <v>0.60304600757335503</v>
      </c>
      <c r="R15" s="21"/>
      <c r="S15" s="21">
        <v>0.79166666666666696</v>
      </c>
      <c r="T15" s="21">
        <v>0.73333333333333295</v>
      </c>
      <c r="U15" s="21">
        <v>0.82352941176470595</v>
      </c>
      <c r="V15" s="21">
        <v>0.69841269841269804</v>
      </c>
      <c r="W15" s="21">
        <v>0.74576271186440701</v>
      </c>
      <c r="X15" s="21">
        <v>0.79746835443038</v>
      </c>
      <c r="Y15" s="21">
        <v>0.72857142857142898</v>
      </c>
      <c r="Z15" s="21">
        <v>0.67441860465116299</v>
      </c>
      <c r="AA15" s="21">
        <v>0.76666666666666705</v>
      </c>
      <c r="AB15" s="21"/>
      <c r="AC15" s="21">
        <v>0.71421759137433305</v>
      </c>
      <c r="AD15" s="21">
        <v>0.79310711373217502</v>
      </c>
      <c r="AE15" s="21">
        <v>0.73776724604999</v>
      </c>
      <c r="AF15" s="21"/>
      <c r="AG15" s="21">
        <v>0.709697131315841</v>
      </c>
      <c r="AH15" s="21">
        <v>0.78298957063576802</v>
      </c>
      <c r="AI15" s="21">
        <v>0.69094972963472601</v>
      </c>
      <c r="AJ15" s="21">
        <v>0.79636211045550698</v>
      </c>
      <c r="AK15" s="21">
        <v>0.89137608440430705</v>
      </c>
      <c r="AL15" s="21"/>
      <c r="AM15" s="21">
        <v>0.56131976331730304</v>
      </c>
      <c r="AN15" s="21">
        <v>0.69294672175343897</v>
      </c>
      <c r="AO15" s="21">
        <v>0.77927004002380795</v>
      </c>
      <c r="AP15" s="21">
        <v>0.828899840134664</v>
      </c>
      <c r="AQ15" s="21">
        <v>0.87927014360239997</v>
      </c>
      <c r="AR15" s="21"/>
      <c r="AS15" s="21">
        <v>0.70624605078042002</v>
      </c>
      <c r="AT15" s="21">
        <v>0.782760446130915</v>
      </c>
      <c r="AU15" s="21">
        <v>0.77475875856918097</v>
      </c>
      <c r="AV15" s="21">
        <v>0.75815198737815204</v>
      </c>
      <c r="AW15" s="21"/>
      <c r="AX15" s="21">
        <v>0.75492285801817904</v>
      </c>
      <c r="AY15" s="21"/>
      <c r="AZ15" s="21">
        <v>0.73615043447761896</v>
      </c>
      <c r="BA15" s="21">
        <v>0.73498451794103803</v>
      </c>
      <c r="BB15" s="21">
        <v>0.80284374444214002</v>
      </c>
      <c r="BC15" s="21"/>
      <c r="BD15" s="21">
        <v>0.76264637765072796</v>
      </c>
      <c r="BE15" s="21">
        <v>0.73910008327151999</v>
      </c>
    </row>
    <row r="16" spans="2:57" x14ac:dyDescent="0.35">
      <c r="B16" s="18" t="s">
        <v>109</v>
      </c>
      <c r="C16" s="21">
        <v>6.5191117972397294E-2</v>
      </c>
      <c r="D16" s="21">
        <v>0.101317913999033</v>
      </c>
      <c r="E16" s="21">
        <v>4.42512472335524E-2</v>
      </c>
      <c r="F16" s="21"/>
      <c r="G16" s="21">
        <v>0.14247312725234501</v>
      </c>
      <c r="H16" s="21">
        <v>9.5627277533747904E-2</v>
      </c>
      <c r="I16" s="21">
        <v>4.7723681178244E-2</v>
      </c>
      <c r="J16" s="21">
        <v>3.5679851256169702E-2</v>
      </c>
      <c r="K16" s="21">
        <v>3.2409581852950099E-2</v>
      </c>
      <c r="L16" s="21">
        <v>2.90619548603273E-2</v>
      </c>
      <c r="M16" s="21"/>
      <c r="N16" s="21">
        <v>5.5527177331126297E-2</v>
      </c>
      <c r="O16" s="21">
        <v>3.3079371572748803E-2</v>
      </c>
      <c r="P16" s="21">
        <v>9.9258827353518903E-2</v>
      </c>
      <c r="Q16" s="21">
        <v>0.15196020258399001</v>
      </c>
      <c r="R16" s="21"/>
      <c r="S16" s="21">
        <v>6.6666666666666693E-2</v>
      </c>
      <c r="T16" s="21">
        <v>5.7142857142857099E-2</v>
      </c>
      <c r="U16" s="21">
        <v>8.8235294117647106E-2</v>
      </c>
      <c r="V16" s="21">
        <v>7.9365079365079402E-2</v>
      </c>
      <c r="W16" s="21">
        <v>0.101694915254237</v>
      </c>
      <c r="X16" s="21">
        <v>6.3291139240506306E-2</v>
      </c>
      <c r="Y16" s="21">
        <v>4.2857142857142899E-2</v>
      </c>
      <c r="Z16" s="21">
        <v>4.6511627906976702E-2</v>
      </c>
      <c r="AA16" s="21">
        <v>4.4444444444444398E-2</v>
      </c>
      <c r="AB16" s="21"/>
      <c r="AC16" s="21">
        <v>8.4403094963952402E-2</v>
      </c>
      <c r="AD16" s="21">
        <v>5.5776385489285901E-2</v>
      </c>
      <c r="AE16" s="21">
        <v>6.16411215917234E-2</v>
      </c>
      <c r="AF16" s="21"/>
      <c r="AG16" s="21">
        <v>6.9083188019557207E-2</v>
      </c>
      <c r="AH16" s="21">
        <v>7.5990758464876601E-2</v>
      </c>
      <c r="AI16" s="21">
        <v>7.0721561901623403E-2</v>
      </c>
      <c r="AJ16" s="21">
        <v>0</v>
      </c>
      <c r="AK16" s="21">
        <v>2.2625617906142401E-2</v>
      </c>
      <c r="AL16" s="21"/>
      <c r="AM16" s="21">
        <v>0.13777574904704701</v>
      </c>
      <c r="AN16" s="21">
        <v>8.2456033441919194E-2</v>
      </c>
      <c r="AO16" s="21">
        <v>6.0032706862797401E-2</v>
      </c>
      <c r="AP16" s="21">
        <v>4.7260014161455498E-2</v>
      </c>
      <c r="AQ16" s="21">
        <v>8.1422461291404499E-2</v>
      </c>
      <c r="AR16" s="21"/>
      <c r="AS16" s="21">
        <v>8.3428311878892797E-2</v>
      </c>
      <c r="AT16" s="21">
        <v>5.6120507028784898E-2</v>
      </c>
      <c r="AU16" s="21">
        <v>5.2872799518707103E-2</v>
      </c>
      <c r="AV16" s="21">
        <v>7.2130003187369895E-2</v>
      </c>
      <c r="AW16" s="21"/>
      <c r="AX16" s="21">
        <v>6.5402790724635507E-2</v>
      </c>
      <c r="AY16" s="21"/>
      <c r="AZ16" s="21">
        <v>8.2215818644031005E-2</v>
      </c>
      <c r="BA16" s="21">
        <v>6.3379713102747107E-2</v>
      </c>
      <c r="BB16" s="21">
        <v>5.4078714888273399E-2</v>
      </c>
      <c r="BC16" s="21"/>
      <c r="BD16" s="21">
        <v>5.9760744490995797E-2</v>
      </c>
      <c r="BE16" s="21">
        <v>8.4038432936390697E-2</v>
      </c>
    </row>
    <row r="17" spans="2:57" x14ac:dyDescent="0.35">
      <c r="B17" s="18" t="s">
        <v>110</v>
      </c>
      <c r="C17" s="22">
        <v>0.69155185524505602</v>
      </c>
      <c r="D17" s="22">
        <v>0.57051292262290598</v>
      </c>
      <c r="E17" s="22">
        <v>0.76128531097240104</v>
      </c>
      <c r="F17" s="22"/>
      <c r="G17" s="22">
        <v>0.45117825735301598</v>
      </c>
      <c r="H17" s="22">
        <v>0.63860717467094996</v>
      </c>
      <c r="I17" s="22">
        <v>0.73334889616663501</v>
      </c>
      <c r="J17" s="22">
        <v>0.77965243044477905</v>
      </c>
      <c r="K17" s="22">
        <v>0.77556674186823404</v>
      </c>
      <c r="L17" s="22">
        <v>0.709131705527973</v>
      </c>
      <c r="M17" s="22"/>
      <c r="N17" s="22">
        <v>0.73879037351659804</v>
      </c>
      <c r="O17" s="22">
        <v>0.74957744797287595</v>
      </c>
      <c r="P17" s="22">
        <v>0.58464723196930402</v>
      </c>
      <c r="Q17" s="22">
        <v>0.45108580498936501</v>
      </c>
      <c r="R17" s="22"/>
      <c r="S17" s="22">
        <v>0.72499999999999998</v>
      </c>
      <c r="T17" s="22">
        <v>0.67619047619047601</v>
      </c>
      <c r="U17" s="22">
        <v>0.73529411764705899</v>
      </c>
      <c r="V17" s="22">
        <v>0.61904761904761896</v>
      </c>
      <c r="W17" s="22">
        <v>0.64406779661017</v>
      </c>
      <c r="X17" s="22">
        <v>0.734177215189873</v>
      </c>
      <c r="Y17" s="22">
        <v>0.68571428571428605</v>
      </c>
      <c r="Z17" s="22">
        <v>0.62790697674418605</v>
      </c>
      <c r="AA17" s="22">
        <v>0.72222222222222199</v>
      </c>
      <c r="AB17" s="22"/>
      <c r="AC17" s="22">
        <v>0.62981449641038001</v>
      </c>
      <c r="AD17" s="22">
        <v>0.73733072824288903</v>
      </c>
      <c r="AE17" s="22">
        <v>0.67612612445826703</v>
      </c>
      <c r="AF17" s="22"/>
      <c r="AG17" s="22">
        <v>0.64061394329628396</v>
      </c>
      <c r="AH17" s="22">
        <v>0.706998812170891</v>
      </c>
      <c r="AI17" s="22">
        <v>0.62022816773310296</v>
      </c>
      <c r="AJ17" s="22">
        <v>0.79636211045550698</v>
      </c>
      <c r="AK17" s="22">
        <v>0.86875046649816501</v>
      </c>
      <c r="AL17" s="22"/>
      <c r="AM17" s="22">
        <v>0.42354401427025701</v>
      </c>
      <c r="AN17" s="22">
        <v>0.61049068831151998</v>
      </c>
      <c r="AO17" s="22">
        <v>0.71923733316101102</v>
      </c>
      <c r="AP17" s="22">
        <v>0.78163982597320902</v>
      </c>
      <c r="AQ17" s="22">
        <v>0.79784768231099601</v>
      </c>
      <c r="AR17" s="22"/>
      <c r="AS17" s="22">
        <v>0.62281773890152803</v>
      </c>
      <c r="AT17" s="22">
        <v>0.72663993910213098</v>
      </c>
      <c r="AU17" s="22">
        <v>0.72188595905047404</v>
      </c>
      <c r="AV17" s="22">
        <v>0.68602198419078197</v>
      </c>
      <c r="AW17" s="22"/>
      <c r="AX17" s="22">
        <v>0.68952006729354398</v>
      </c>
      <c r="AY17" s="22"/>
      <c r="AZ17" s="22">
        <v>0.65393461583358803</v>
      </c>
      <c r="BA17" s="22">
        <v>0.67160480483829099</v>
      </c>
      <c r="BB17" s="22">
        <v>0.74876502955386603</v>
      </c>
      <c r="BC17" s="22"/>
      <c r="BD17" s="22">
        <v>0.70288563315973196</v>
      </c>
      <c r="BE17" s="22">
        <v>0.65506165033512997</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E22"/>
  <sheetViews>
    <sheetView showGridLines="0" topLeftCell="A6"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0.38679629530799903</v>
      </c>
      <c r="D9" s="17">
        <v>0.33406573726875899</v>
      </c>
      <c r="E9" s="17">
        <v>0.41492424638353398</v>
      </c>
      <c r="F9" s="17"/>
      <c r="G9" s="17">
        <v>0.29008946049237</v>
      </c>
      <c r="H9" s="17">
        <v>0.37821659173167499</v>
      </c>
      <c r="I9" s="17">
        <v>0.40561221567434902</v>
      </c>
      <c r="J9" s="17">
        <v>0.40593779399372898</v>
      </c>
      <c r="K9" s="17">
        <v>0.384876745189216</v>
      </c>
      <c r="L9" s="17">
        <v>0.46478017071625399</v>
      </c>
      <c r="M9" s="17"/>
      <c r="N9" s="17">
        <v>0.40394995631084701</v>
      </c>
      <c r="O9" s="17">
        <v>0.405094788335085</v>
      </c>
      <c r="P9" s="17">
        <v>0.32753108248107798</v>
      </c>
      <c r="Q9" s="17">
        <v>0.32779232365888999</v>
      </c>
      <c r="R9" s="17"/>
      <c r="S9" s="17">
        <v>0.4</v>
      </c>
      <c r="T9" s="17">
        <v>0.40952380952381001</v>
      </c>
      <c r="U9" s="17">
        <v>0.441176470588235</v>
      </c>
      <c r="V9" s="17">
        <v>0.317460317460317</v>
      </c>
      <c r="W9" s="17">
        <v>0.37288135593220301</v>
      </c>
      <c r="X9" s="17">
        <v>0.354430379746835</v>
      </c>
      <c r="Y9" s="17">
        <v>0.38571428571428601</v>
      </c>
      <c r="Z9" s="17">
        <v>0.372093023255814</v>
      </c>
      <c r="AA9" s="17">
        <v>0.4</v>
      </c>
      <c r="AB9" s="17"/>
      <c r="AC9" s="17">
        <v>0.32609399092898</v>
      </c>
      <c r="AD9" s="17">
        <v>0.42043272859747799</v>
      </c>
      <c r="AE9" s="17">
        <v>0.43044996783017297</v>
      </c>
      <c r="AF9" s="17"/>
      <c r="AG9" s="17">
        <v>0.33949734034408202</v>
      </c>
      <c r="AH9" s="17">
        <v>0.42587468205888002</v>
      </c>
      <c r="AI9" s="17">
        <v>0.37431728820474602</v>
      </c>
      <c r="AJ9" s="17">
        <v>0.60753097943838796</v>
      </c>
      <c r="AK9" s="17">
        <v>0.42081204356011298</v>
      </c>
      <c r="AL9" s="17"/>
      <c r="AM9" s="17">
        <v>0.155502400209831</v>
      </c>
      <c r="AN9" s="17">
        <v>0.40128184664801098</v>
      </c>
      <c r="AO9" s="17">
        <v>0.427557463228112</v>
      </c>
      <c r="AP9" s="17">
        <v>0.385993939423739</v>
      </c>
      <c r="AQ9" s="17">
        <v>0.47259900751725697</v>
      </c>
      <c r="AR9" s="17"/>
      <c r="AS9" s="17">
        <v>0.32124485405681402</v>
      </c>
      <c r="AT9" s="17">
        <v>0.41340196930370898</v>
      </c>
      <c r="AU9" s="17">
        <v>0.455607912334202</v>
      </c>
      <c r="AV9" s="17">
        <v>0.34117950876851799</v>
      </c>
      <c r="AW9" s="17"/>
      <c r="AX9" s="17">
        <v>0.38731103860754101</v>
      </c>
      <c r="AY9" s="17"/>
      <c r="AZ9" s="17">
        <v>0.37534719793891103</v>
      </c>
      <c r="BA9" s="17">
        <v>0.36511661327661799</v>
      </c>
      <c r="BB9" s="17">
        <v>0.418821651853993</v>
      </c>
      <c r="BC9" s="17"/>
      <c r="BD9" s="17">
        <v>0.38454115786710802</v>
      </c>
      <c r="BE9" s="17">
        <v>0.37588691275319203</v>
      </c>
    </row>
    <row r="10" spans="2:57" x14ac:dyDescent="0.35">
      <c r="B10" s="18" t="s">
        <v>104</v>
      </c>
      <c r="C10" s="17">
        <v>0.38197779909955698</v>
      </c>
      <c r="D10" s="17">
        <v>0.37860526678897699</v>
      </c>
      <c r="E10" s="17">
        <v>0.38575722373374299</v>
      </c>
      <c r="F10" s="17"/>
      <c r="G10" s="17">
        <v>0.36119613429865399</v>
      </c>
      <c r="H10" s="17">
        <v>0.36917623633220098</v>
      </c>
      <c r="I10" s="17">
        <v>0.33787852521913098</v>
      </c>
      <c r="J10" s="17">
        <v>0.43423511939088899</v>
      </c>
      <c r="K10" s="17">
        <v>0.44037511640320598</v>
      </c>
      <c r="L10" s="17">
        <v>0.38074663734488101</v>
      </c>
      <c r="M10" s="17"/>
      <c r="N10" s="17">
        <v>0.390918770505645</v>
      </c>
      <c r="O10" s="17">
        <v>0.35539954456727602</v>
      </c>
      <c r="P10" s="17">
        <v>0.46398967029731503</v>
      </c>
      <c r="Q10" s="17">
        <v>0.29362910288765398</v>
      </c>
      <c r="R10" s="17"/>
      <c r="S10" s="17">
        <v>0.34166666666666701</v>
      </c>
      <c r="T10" s="17">
        <v>0.371428571428571</v>
      </c>
      <c r="U10" s="17">
        <v>0.38235294117647101</v>
      </c>
      <c r="V10" s="17">
        <v>0.42857142857142899</v>
      </c>
      <c r="W10" s="17">
        <v>0.40677966101694901</v>
      </c>
      <c r="X10" s="17">
        <v>0.40506329113924</v>
      </c>
      <c r="Y10" s="17">
        <v>0.35714285714285698</v>
      </c>
      <c r="Z10" s="17">
        <v>0.34883720930232598</v>
      </c>
      <c r="AA10" s="17">
        <v>0.4</v>
      </c>
      <c r="AB10" s="17"/>
      <c r="AC10" s="17">
        <v>0.44490813566867699</v>
      </c>
      <c r="AD10" s="17">
        <v>0.35974151063929699</v>
      </c>
      <c r="AE10" s="17">
        <v>0.31352015472671702</v>
      </c>
      <c r="AF10" s="17"/>
      <c r="AG10" s="17">
        <v>0.40245132919865001</v>
      </c>
      <c r="AH10" s="17">
        <v>0.36315921375633903</v>
      </c>
      <c r="AI10" s="17">
        <v>0.35136554754399302</v>
      </c>
      <c r="AJ10" s="17">
        <v>0.18883113101711901</v>
      </c>
      <c r="AK10" s="17">
        <v>0.45572243656322797</v>
      </c>
      <c r="AL10" s="17"/>
      <c r="AM10" s="17">
        <v>0.39744219737061398</v>
      </c>
      <c r="AN10" s="17">
        <v>0.38294590276197399</v>
      </c>
      <c r="AO10" s="17">
        <v>0.33532239857830298</v>
      </c>
      <c r="AP10" s="17">
        <v>0.44300090506227102</v>
      </c>
      <c r="AQ10" s="17">
        <v>0.35882236872640599</v>
      </c>
      <c r="AR10" s="17"/>
      <c r="AS10" s="17">
        <v>0.47177090871677602</v>
      </c>
      <c r="AT10" s="17">
        <v>0.35523324900118403</v>
      </c>
      <c r="AU10" s="17">
        <v>0.34504949386929301</v>
      </c>
      <c r="AV10" s="17">
        <v>0.34092306913685899</v>
      </c>
      <c r="AW10" s="17"/>
      <c r="AX10" s="17">
        <v>0.388986588248177</v>
      </c>
      <c r="AY10" s="17"/>
      <c r="AZ10" s="17">
        <v>0.41374320173361301</v>
      </c>
      <c r="BA10" s="17">
        <v>0.35702265026827001</v>
      </c>
      <c r="BB10" s="17">
        <v>0.39046490304890302</v>
      </c>
      <c r="BC10" s="17"/>
      <c r="BD10" s="17">
        <v>0.42188467121777401</v>
      </c>
      <c r="BE10" s="17">
        <v>0.33823106811396098</v>
      </c>
    </row>
    <row r="11" spans="2:57" x14ac:dyDescent="0.35">
      <c r="B11" s="18" t="s">
        <v>105</v>
      </c>
      <c r="C11" s="17">
        <v>0.161558083233769</v>
      </c>
      <c r="D11" s="17">
        <v>0.18960977216319</v>
      </c>
      <c r="E11" s="17">
        <v>0.14582033977679901</v>
      </c>
      <c r="F11" s="17"/>
      <c r="G11" s="17">
        <v>0.17718446457550499</v>
      </c>
      <c r="H11" s="17">
        <v>0.16377638475683901</v>
      </c>
      <c r="I11" s="17">
        <v>0.196173310952171</v>
      </c>
      <c r="J11" s="17">
        <v>0.12350341909738199</v>
      </c>
      <c r="K11" s="17">
        <v>0.15231729623040499</v>
      </c>
      <c r="L11" s="17">
        <v>9.84123222237272E-2</v>
      </c>
      <c r="M11" s="17"/>
      <c r="N11" s="17">
        <v>0.146255478579498</v>
      </c>
      <c r="O11" s="17">
        <v>0.139389077421854</v>
      </c>
      <c r="P11" s="17">
        <v>0.15366852084084201</v>
      </c>
      <c r="Q11" s="17">
        <v>0.303434276043267</v>
      </c>
      <c r="R11" s="17"/>
      <c r="S11" s="17">
        <v>0.16666666666666699</v>
      </c>
      <c r="T11" s="17">
        <v>0.14285714285714299</v>
      </c>
      <c r="U11" s="17">
        <v>0.17647058823529399</v>
      </c>
      <c r="V11" s="17">
        <v>0.14285714285714299</v>
      </c>
      <c r="W11" s="17">
        <v>0.152542372881356</v>
      </c>
      <c r="X11" s="17">
        <v>0.177215189873418</v>
      </c>
      <c r="Y11" s="17">
        <v>0.157142857142857</v>
      </c>
      <c r="Z11" s="17">
        <v>0.25581395348837199</v>
      </c>
      <c r="AA11" s="17">
        <v>0.14444444444444399</v>
      </c>
      <c r="AB11" s="17"/>
      <c r="AC11" s="17">
        <v>0.16813928917130899</v>
      </c>
      <c r="AD11" s="17">
        <v>0.16125938560957301</v>
      </c>
      <c r="AE11" s="17">
        <v>0.14132203450681399</v>
      </c>
      <c r="AF11" s="17"/>
      <c r="AG11" s="17">
        <v>0.214351873975865</v>
      </c>
      <c r="AH11" s="17">
        <v>0.135271613089679</v>
      </c>
      <c r="AI11" s="17">
        <v>0.21342979397436801</v>
      </c>
      <c r="AJ11" s="17">
        <v>0</v>
      </c>
      <c r="AK11" s="17">
        <v>0.100839901970517</v>
      </c>
      <c r="AL11" s="17"/>
      <c r="AM11" s="17">
        <v>0.31607961626050701</v>
      </c>
      <c r="AN11" s="17">
        <v>0.14891770193932599</v>
      </c>
      <c r="AO11" s="17">
        <v>0.17420689759761601</v>
      </c>
      <c r="AP11" s="17">
        <v>0.10933553703870599</v>
      </c>
      <c r="AQ11" s="17">
        <v>0</v>
      </c>
      <c r="AR11" s="17"/>
      <c r="AS11" s="17">
        <v>0.15037531457689299</v>
      </c>
      <c r="AT11" s="17">
        <v>0.15956143610985801</v>
      </c>
      <c r="AU11" s="17">
        <v>0.14702241567464</v>
      </c>
      <c r="AV11" s="17">
        <v>0.206095881117667</v>
      </c>
      <c r="AW11" s="17"/>
      <c r="AX11" s="17">
        <v>0.15835902545198099</v>
      </c>
      <c r="AY11" s="17"/>
      <c r="AZ11" s="17">
        <v>0.13895280249523401</v>
      </c>
      <c r="BA11" s="17">
        <v>0.193575961214348</v>
      </c>
      <c r="BB11" s="17">
        <v>0.13721169622097401</v>
      </c>
      <c r="BC11" s="17"/>
      <c r="BD11" s="17">
        <v>0.15246556992135599</v>
      </c>
      <c r="BE11" s="17">
        <v>0.18450747446296401</v>
      </c>
    </row>
    <row r="12" spans="2:57" x14ac:dyDescent="0.35">
      <c r="B12" s="18" t="s">
        <v>106</v>
      </c>
      <c r="C12" s="17">
        <v>3.6299886911343698E-2</v>
      </c>
      <c r="D12" s="17">
        <v>5.41816286354036E-2</v>
      </c>
      <c r="E12" s="17">
        <v>2.59542020709417E-2</v>
      </c>
      <c r="F12" s="17"/>
      <c r="G12" s="17">
        <v>8.8825892468337594E-2</v>
      </c>
      <c r="H12" s="17">
        <v>5.17854218281786E-2</v>
      </c>
      <c r="I12" s="17">
        <v>3.9237994797265099E-2</v>
      </c>
      <c r="J12" s="17">
        <v>9.0694116883801301E-3</v>
      </c>
      <c r="K12" s="17">
        <v>9.9787396757767301E-3</v>
      </c>
      <c r="L12" s="17">
        <v>0</v>
      </c>
      <c r="M12" s="17"/>
      <c r="N12" s="17">
        <v>3.20292163261277E-2</v>
      </c>
      <c r="O12" s="17">
        <v>5.96229477831293E-2</v>
      </c>
      <c r="P12" s="17">
        <v>2.79464183700587E-2</v>
      </c>
      <c r="Q12" s="17">
        <v>1.38538355008101E-2</v>
      </c>
      <c r="R12" s="17"/>
      <c r="S12" s="17">
        <v>0.05</v>
      </c>
      <c r="T12" s="17">
        <v>4.7619047619047603E-2</v>
      </c>
      <c r="U12" s="17">
        <v>0</v>
      </c>
      <c r="V12" s="17">
        <v>4.7619047619047603E-2</v>
      </c>
      <c r="W12" s="17">
        <v>1.6949152542372899E-2</v>
      </c>
      <c r="X12" s="17">
        <v>2.53164556962025E-2</v>
      </c>
      <c r="Y12" s="17">
        <v>7.1428571428571397E-2</v>
      </c>
      <c r="Z12" s="17">
        <v>0</v>
      </c>
      <c r="AA12" s="17">
        <v>3.3333333333333298E-2</v>
      </c>
      <c r="AB12" s="17"/>
      <c r="AC12" s="17">
        <v>2.64689087538699E-2</v>
      </c>
      <c r="AD12" s="17">
        <v>3.9659401539847497E-2</v>
      </c>
      <c r="AE12" s="17">
        <v>5.0729468964714301E-2</v>
      </c>
      <c r="AF12" s="17"/>
      <c r="AG12" s="17">
        <v>2.5250524261898898E-2</v>
      </c>
      <c r="AH12" s="17">
        <v>4.25323609520111E-2</v>
      </c>
      <c r="AI12" s="17">
        <v>2.0419477759361399E-2</v>
      </c>
      <c r="AJ12" s="17">
        <v>0</v>
      </c>
      <c r="AK12" s="17">
        <v>2.2625617906142401E-2</v>
      </c>
      <c r="AL12" s="17"/>
      <c r="AM12" s="17">
        <v>8.2997889377124295E-2</v>
      </c>
      <c r="AN12" s="17">
        <v>1.6391464183756501E-2</v>
      </c>
      <c r="AO12" s="17">
        <v>2.7847181173908199E-2</v>
      </c>
      <c r="AP12" s="17">
        <v>4.4488007713645597E-2</v>
      </c>
      <c r="AQ12" s="17">
        <v>8.5453988994604005E-2</v>
      </c>
      <c r="AR12" s="17"/>
      <c r="AS12" s="17">
        <v>4.9955943987498698E-3</v>
      </c>
      <c r="AT12" s="17">
        <v>5.2797058048079201E-2</v>
      </c>
      <c r="AU12" s="17">
        <v>8.0112432049707308E-3</v>
      </c>
      <c r="AV12" s="17">
        <v>9.2029016197109001E-2</v>
      </c>
      <c r="AW12" s="17"/>
      <c r="AX12" s="17">
        <v>3.5315215795651701E-2</v>
      </c>
      <c r="AY12" s="17"/>
      <c r="AZ12" s="17">
        <v>2.05594454013595E-2</v>
      </c>
      <c r="BA12" s="17">
        <v>6.1501105322477698E-2</v>
      </c>
      <c r="BB12" s="17">
        <v>2.3356196085553099E-2</v>
      </c>
      <c r="BC12" s="17"/>
      <c r="BD12" s="17">
        <v>1.3956101108410999E-2</v>
      </c>
      <c r="BE12" s="17">
        <v>6.6952800566496398E-2</v>
      </c>
    </row>
    <row r="13" spans="2:57" x14ac:dyDescent="0.35">
      <c r="B13" s="18" t="s">
        <v>107</v>
      </c>
      <c r="C13" s="17">
        <v>2.1669029599227799E-2</v>
      </c>
      <c r="D13" s="17">
        <v>3.1812759127153901E-2</v>
      </c>
      <c r="E13" s="17">
        <v>1.5805324913062201E-2</v>
      </c>
      <c r="F13" s="17"/>
      <c r="G13" s="17">
        <v>3.96837719360126E-2</v>
      </c>
      <c r="H13" s="17">
        <v>2.5825577325339698E-2</v>
      </c>
      <c r="I13" s="17">
        <v>1.57111897822074E-2</v>
      </c>
      <c r="J13" s="17">
        <v>1.8735669992369301E-2</v>
      </c>
      <c r="K13" s="17">
        <v>1.2452102501396599E-2</v>
      </c>
      <c r="L13" s="17">
        <v>2.90619548603273E-2</v>
      </c>
      <c r="M13" s="17"/>
      <c r="N13" s="17">
        <v>1.8347099477391E-2</v>
      </c>
      <c r="O13" s="17">
        <v>3.4601466512440199E-2</v>
      </c>
      <c r="P13" s="17">
        <v>1.7561702769885501E-2</v>
      </c>
      <c r="Q13" s="17">
        <v>1.3550370532697101E-2</v>
      </c>
      <c r="R13" s="17"/>
      <c r="S13" s="17">
        <v>3.3333333333333298E-2</v>
      </c>
      <c r="T13" s="17">
        <v>1.9047619047619001E-2</v>
      </c>
      <c r="U13" s="17">
        <v>0</v>
      </c>
      <c r="V13" s="17">
        <v>4.7619047619047603E-2</v>
      </c>
      <c r="W13" s="17">
        <v>1.6949152542372899E-2</v>
      </c>
      <c r="X13" s="17">
        <v>2.53164556962025E-2</v>
      </c>
      <c r="Y13" s="17">
        <v>1.4285714285714299E-2</v>
      </c>
      <c r="Z13" s="17">
        <v>2.32558139534884E-2</v>
      </c>
      <c r="AA13" s="17">
        <v>1.1111111111111099E-2</v>
      </c>
      <c r="AB13" s="17"/>
      <c r="AC13" s="17">
        <v>2.0224319808740801E-2</v>
      </c>
      <c r="AD13" s="17">
        <v>1.5539842196080501E-2</v>
      </c>
      <c r="AE13" s="17">
        <v>3.9413152432320603E-2</v>
      </c>
      <c r="AF13" s="17"/>
      <c r="AG13" s="17">
        <v>1.39672872307433E-2</v>
      </c>
      <c r="AH13" s="17">
        <v>2.31525022454247E-2</v>
      </c>
      <c r="AI13" s="17">
        <v>4.04678925175311E-2</v>
      </c>
      <c r="AJ13" s="17">
        <v>0</v>
      </c>
      <c r="AK13" s="17">
        <v>0</v>
      </c>
      <c r="AL13" s="17"/>
      <c r="AM13" s="17">
        <v>1.55076366236653E-2</v>
      </c>
      <c r="AN13" s="17">
        <v>3.2085918393157602E-2</v>
      </c>
      <c r="AO13" s="17">
        <v>2.7144125769948398E-2</v>
      </c>
      <c r="AP13" s="17">
        <v>1.2203928430978899E-2</v>
      </c>
      <c r="AQ13" s="17">
        <v>3.9307395106195298E-2</v>
      </c>
      <c r="AR13" s="17"/>
      <c r="AS13" s="17">
        <v>3.9693228309913703E-2</v>
      </c>
      <c r="AT13" s="17">
        <v>1.4694624541500501E-2</v>
      </c>
      <c r="AU13" s="17">
        <v>1.24119398148245E-2</v>
      </c>
      <c r="AV13" s="17">
        <v>1.9772524779846999E-2</v>
      </c>
      <c r="AW13" s="17"/>
      <c r="AX13" s="17">
        <v>1.9009070089088899E-2</v>
      </c>
      <c r="AY13" s="17"/>
      <c r="AZ13" s="17">
        <v>3.1961162335926302E-2</v>
      </c>
      <c r="BA13" s="17">
        <v>1.5314387102522401E-2</v>
      </c>
      <c r="BB13" s="17">
        <v>2.03959600970996E-2</v>
      </c>
      <c r="BC13" s="17"/>
      <c r="BD13" s="17">
        <v>2.0379130030682001E-2</v>
      </c>
      <c r="BE13" s="17">
        <v>2.1302327013272698E-2</v>
      </c>
    </row>
    <row r="14" spans="2:57" x14ac:dyDescent="0.35">
      <c r="B14" s="18" t="s">
        <v>81</v>
      </c>
      <c r="C14" s="17">
        <v>1.16989058481038E-2</v>
      </c>
      <c r="D14" s="17">
        <v>1.17248360165172E-2</v>
      </c>
      <c r="E14" s="17">
        <v>1.17386631219205E-2</v>
      </c>
      <c r="F14" s="17"/>
      <c r="G14" s="17">
        <v>4.3020276229121003E-2</v>
      </c>
      <c r="H14" s="17">
        <v>1.12197880257663E-2</v>
      </c>
      <c r="I14" s="17">
        <v>5.3867635748762197E-3</v>
      </c>
      <c r="J14" s="17">
        <v>8.5185858372497005E-3</v>
      </c>
      <c r="K14" s="17">
        <v>0</v>
      </c>
      <c r="L14" s="17">
        <v>2.6998914854810301E-2</v>
      </c>
      <c r="M14" s="17"/>
      <c r="N14" s="17">
        <v>8.4994788004913308E-3</v>
      </c>
      <c r="O14" s="17">
        <v>5.8921753802146197E-3</v>
      </c>
      <c r="P14" s="17">
        <v>9.3026052408202407E-3</v>
      </c>
      <c r="Q14" s="17">
        <v>4.7740091376682801E-2</v>
      </c>
      <c r="R14" s="17"/>
      <c r="S14" s="17">
        <v>8.3333333333333297E-3</v>
      </c>
      <c r="T14" s="17">
        <v>9.5238095238095195E-3</v>
      </c>
      <c r="U14" s="17">
        <v>0</v>
      </c>
      <c r="V14" s="17">
        <v>1.58730158730159E-2</v>
      </c>
      <c r="W14" s="17">
        <v>3.3898305084745797E-2</v>
      </c>
      <c r="X14" s="17">
        <v>1.26582278481013E-2</v>
      </c>
      <c r="Y14" s="17">
        <v>1.4285714285714299E-2</v>
      </c>
      <c r="Z14" s="17">
        <v>0</v>
      </c>
      <c r="AA14" s="17">
        <v>1.1111111111111099E-2</v>
      </c>
      <c r="AB14" s="17"/>
      <c r="AC14" s="17">
        <v>1.41653556684221E-2</v>
      </c>
      <c r="AD14" s="17">
        <v>3.3671314177237E-3</v>
      </c>
      <c r="AE14" s="17">
        <v>2.45652215392607E-2</v>
      </c>
      <c r="AF14" s="17"/>
      <c r="AG14" s="17">
        <v>4.4816449887599601E-3</v>
      </c>
      <c r="AH14" s="17">
        <v>1.00096278976664E-2</v>
      </c>
      <c r="AI14" s="17">
        <v>0</v>
      </c>
      <c r="AJ14" s="17">
        <v>0.20363788954449299</v>
      </c>
      <c r="AK14" s="17">
        <v>0</v>
      </c>
      <c r="AL14" s="17"/>
      <c r="AM14" s="17">
        <v>3.2470260158258699E-2</v>
      </c>
      <c r="AN14" s="17">
        <v>1.8377166073774098E-2</v>
      </c>
      <c r="AO14" s="17">
        <v>7.9219336521131594E-3</v>
      </c>
      <c r="AP14" s="17">
        <v>4.97768233066034E-3</v>
      </c>
      <c r="AQ14" s="17">
        <v>4.3817239655537098E-2</v>
      </c>
      <c r="AR14" s="17"/>
      <c r="AS14" s="17">
        <v>1.1920099940853799E-2</v>
      </c>
      <c r="AT14" s="17">
        <v>4.3116629956696699E-3</v>
      </c>
      <c r="AU14" s="17">
        <v>3.1896995102070301E-2</v>
      </c>
      <c r="AV14" s="17">
        <v>0</v>
      </c>
      <c r="AW14" s="17"/>
      <c r="AX14" s="17">
        <v>1.1019061807560199E-2</v>
      </c>
      <c r="AY14" s="17"/>
      <c r="AZ14" s="17">
        <v>1.9436190094955098E-2</v>
      </c>
      <c r="BA14" s="17">
        <v>7.4692828157639102E-3</v>
      </c>
      <c r="BB14" s="17">
        <v>9.7495926934779292E-3</v>
      </c>
      <c r="BC14" s="17"/>
      <c r="BD14" s="17">
        <v>6.7733698546697399E-3</v>
      </c>
      <c r="BE14" s="17">
        <v>1.31194170901136E-2</v>
      </c>
    </row>
    <row r="15" spans="2:57" x14ac:dyDescent="0.35">
      <c r="B15" s="18" t="s">
        <v>108</v>
      </c>
      <c r="C15" s="21">
        <v>0.76877409440755595</v>
      </c>
      <c r="D15" s="21">
        <v>0.71267100405773598</v>
      </c>
      <c r="E15" s="21">
        <v>0.80068147011727697</v>
      </c>
      <c r="F15" s="21"/>
      <c r="G15" s="21">
        <v>0.65128559479102399</v>
      </c>
      <c r="H15" s="21">
        <v>0.74739282806387597</v>
      </c>
      <c r="I15" s="21">
        <v>0.74349074089348</v>
      </c>
      <c r="J15" s="21">
        <v>0.84017291338461897</v>
      </c>
      <c r="K15" s="21">
        <v>0.82525186159242203</v>
      </c>
      <c r="L15" s="21">
        <v>0.845526808061135</v>
      </c>
      <c r="M15" s="21"/>
      <c r="N15" s="21">
        <v>0.79486872681649201</v>
      </c>
      <c r="O15" s="21">
        <v>0.76049433290236201</v>
      </c>
      <c r="P15" s="21">
        <v>0.79152075277839296</v>
      </c>
      <c r="Q15" s="21">
        <v>0.62142142654654298</v>
      </c>
      <c r="R15" s="21"/>
      <c r="S15" s="21">
        <v>0.74166666666666703</v>
      </c>
      <c r="T15" s="21">
        <v>0.78095238095238095</v>
      </c>
      <c r="U15" s="21">
        <v>0.82352941176470595</v>
      </c>
      <c r="V15" s="21">
        <v>0.74603174603174605</v>
      </c>
      <c r="W15" s="21">
        <v>0.77966101694915202</v>
      </c>
      <c r="X15" s="21">
        <v>0.759493670886076</v>
      </c>
      <c r="Y15" s="21">
        <v>0.74285714285714299</v>
      </c>
      <c r="Z15" s="21">
        <v>0.72093023255813904</v>
      </c>
      <c r="AA15" s="21">
        <v>0.8</v>
      </c>
      <c r="AB15" s="21"/>
      <c r="AC15" s="21">
        <v>0.77100212659765799</v>
      </c>
      <c r="AD15" s="21">
        <v>0.78017423923677498</v>
      </c>
      <c r="AE15" s="21">
        <v>0.74397012255688999</v>
      </c>
      <c r="AF15" s="21"/>
      <c r="AG15" s="21">
        <v>0.74194866954273297</v>
      </c>
      <c r="AH15" s="21">
        <v>0.78903389581521899</v>
      </c>
      <c r="AI15" s="21">
        <v>0.72568283574873904</v>
      </c>
      <c r="AJ15" s="21">
        <v>0.79636211045550698</v>
      </c>
      <c r="AK15" s="21">
        <v>0.87653448012334101</v>
      </c>
      <c r="AL15" s="21"/>
      <c r="AM15" s="21">
        <v>0.55294459758044501</v>
      </c>
      <c r="AN15" s="21">
        <v>0.78422774940998596</v>
      </c>
      <c r="AO15" s="21">
        <v>0.76287986180641498</v>
      </c>
      <c r="AP15" s="21">
        <v>0.82899484448601002</v>
      </c>
      <c r="AQ15" s="21">
        <v>0.83142137624366397</v>
      </c>
      <c r="AR15" s="21"/>
      <c r="AS15" s="21">
        <v>0.79301576277358998</v>
      </c>
      <c r="AT15" s="21">
        <v>0.76863521830489301</v>
      </c>
      <c r="AU15" s="21">
        <v>0.80065740620349402</v>
      </c>
      <c r="AV15" s="21">
        <v>0.68210257790537698</v>
      </c>
      <c r="AW15" s="21"/>
      <c r="AX15" s="21">
        <v>0.77629762685571801</v>
      </c>
      <c r="AY15" s="21"/>
      <c r="AZ15" s="21">
        <v>0.78909039967252503</v>
      </c>
      <c r="BA15" s="21">
        <v>0.722139263544888</v>
      </c>
      <c r="BB15" s="21">
        <v>0.80928655490289503</v>
      </c>
      <c r="BC15" s="21"/>
      <c r="BD15" s="21">
        <v>0.80642582908488103</v>
      </c>
      <c r="BE15" s="21">
        <v>0.71411798086715295</v>
      </c>
    </row>
    <row r="16" spans="2:57" x14ac:dyDescent="0.35">
      <c r="B16" s="18" t="s">
        <v>109</v>
      </c>
      <c r="C16" s="21">
        <v>5.7968916510571497E-2</v>
      </c>
      <c r="D16" s="21">
        <v>8.5994387762557398E-2</v>
      </c>
      <c r="E16" s="21">
        <v>4.1759526984003897E-2</v>
      </c>
      <c r="F16" s="21"/>
      <c r="G16" s="21">
        <v>0.12850966440434999</v>
      </c>
      <c r="H16" s="21">
        <v>7.7610999153518295E-2</v>
      </c>
      <c r="I16" s="21">
        <v>5.4949184579472503E-2</v>
      </c>
      <c r="J16" s="21">
        <v>2.78050816807494E-2</v>
      </c>
      <c r="K16" s="21">
        <v>2.24308421771733E-2</v>
      </c>
      <c r="L16" s="21">
        <v>2.90619548603273E-2</v>
      </c>
      <c r="M16" s="21"/>
      <c r="N16" s="21">
        <v>5.0376315803518701E-2</v>
      </c>
      <c r="O16" s="21">
        <v>9.4224414295569506E-2</v>
      </c>
      <c r="P16" s="21">
        <v>4.5508121139944201E-2</v>
      </c>
      <c r="Q16" s="21">
        <v>2.7404206033507201E-2</v>
      </c>
      <c r="R16" s="21"/>
      <c r="S16" s="21">
        <v>8.3333333333333301E-2</v>
      </c>
      <c r="T16" s="21">
        <v>6.6666666666666693E-2</v>
      </c>
      <c r="U16" s="21">
        <v>0</v>
      </c>
      <c r="V16" s="21">
        <v>9.5238095238095205E-2</v>
      </c>
      <c r="W16" s="21">
        <v>3.3898305084745797E-2</v>
      </c>
      <c r="X16" s="21">
        <v>5.0632911392405097E-2</v>
      </c>
      <c r="Y16" s="21">
        <v>8.5714285714285701E-2</v>
      </c>
      <c r="Z16" s="21">
        <v>2.32558139534884E-2</v>
      </c>
      <c r="AA16" s="21">
        <v>4.4444444444444398E-2</v>
      </c>
      <c r="AB16" s="21"/>
      <c r="AC16" s="21">
        <v>4.6693228562610697E-2</v>
      </c>
      <c r="AD16" s="21">
        <v>5.5199243735927897E-2</v>
      </c>
      <c r="AE16" s="21">
        <v>9.0142621397034897E-2</v>
      </c>
      <c r="AF16" s="21"/>
      <c r="AG16" s="21">
        <v>3.9217811492642203E-2</v>
      </c>
      <c r="AH16" s="21">
        <v>6.56848631974358E-2</v>
      </c>
      <c r="AI16" s="21">
        <v>6.0887370276892498E-2</v>
      </c>
      <c r="AJ16" s="21">
        <v>0</v>
      </c>
      <c r="AK16" s="21">
        <v>2.2625617906142401E-2</v>
      </c>
      <c r="AL16" s="21"/>
      <c r="AM16" s="21">
        <v>9.8505526000789601E-2</v>
      </c>
      <c r="AN16" s="21">
        <v>4.8477382576914099E-2</v>
      </c>
      <c r="AO16" s="21">
        <v>5.4991306943856601E-2</v>
      </c>
      <c r="AP16" s="21">
        <v>5.6691936144624498E-2</v>
      </c>
      <c r="AQ16" s="21">
        <v>0.124761384100799</v>
      </c>
      <c r="AR16" s="21"/>
      <c r="AS16" s="21">
        <v>4.4688822708663499E-2</v>
      </c>
      <c r="AT16" s="21">
        <v>6.7491682589579799E-2</v>
      </c>
      <c r="AU16" s="21">
        <v>2.0423183019795298E-2</v>
      </c>
      <c r="AV16" s="21">
        <v>0.11180154097695599</v>
      </c>
      <c r="AW16" s="21"/>
      <c r="AX16" s="21">
        <v>5.43242858847406E-2</v>
      </c>
      <c r="AY16" s="21"/>
      <c r="AZ16" s="21">
        <v>5.2520607737285799E-2</v>
      </c>
      <c r="BA16" s="21">
        <v>7.6815492425000104E-2</v>
      </c>
      <c r="BB16" s="21">
        <v>4.3752156182652803E-2</v>
      </c>
      <c r="BC16" s="21"/>
      <c r="BD16" s="21">
        <v>3.4335231139093002E-2</v>
      </c>
      <c r="BE16" s="21">
        <v>8.8255127579769097E-2</v>
      </c>
    </row>
    <row r="17" spans="2:57" x14ac:dyDescent="0.35">
      <c r="B17" s="18" t="s">
        <v>110</v>
      </c>
      <c r="C17" s="22">
        <v>0.71080517789698505</v>
      </c>
      <c r="D17" s="22">
        <v>0.62667661629517801</v>
      </c>
      <c r="E17" s="22">
        <v>0.75892194313327299</v>
      </c>
      <c r="F17" s="22"/>
      <c r="G17" s="22">
        <v>0.52277593038667303</v>
      </c>
      <c r="H17" s="22">
        <v>0.66978182891035798</v>
      </c>
      <c r="I17" s="22">
        <v>0.68854155631400804</v>
      </c>
      <c r="J17" s="22">
        <v>0.81236783170386995</v>
      </c>
      <c r="K17" s="22">
        <v>0.80282101941524797</v>
      </c>
      <c r="L17" s="22">
        <v>0.81646485320080797</v>
      </c>
      <c r="M17" s="22"/>
      <c r="N17" s="22">
        <v>0.74449241101297303</v>
      </c>
      <c r="O17" s="22">
        <v>0.66626991860679197</v>
      </c>
      <c r="P17" s="22">
        <v>0.746012631638449</v>
      </c>
      <c r="Q17" s="22">
        <v>0.59401722051303596</v>
      </c>
      <c r="R17" s="22"/>
      <c r="S17" s="22">
        <v>0.65833333333333299</v>
      </c>
      <c r="T17" s="22">
        <v>0.71428571428571397</v>
      </c>
      <c r="U17" s="22">
        <v>0.82352941176470595</v>
      </c>
      <c r="V17" s="22">
        <v>0.65079365079365104</v>
      </c>
      <c r="W17" s="22">
        <v>0.74576271186440701</v>
      </c>
      <c r="X17" s="22">
        <v>0.708860759493671</v>
      </c>
      <c r="Y17" s="22">
        <v>0.65714285714285703</v>
      </c>
      <c r="Z17" s="22">
        <v>0.69767441860465096</v>
      </c>
      <c r="AA17" s="22">
        <v>0.75555555555555598</v>
      </c>
      <c r="AB17" s="22"/>
      <c r="AC17" s="22">
        <v>0.72430889803504706</v>
      </c>
      <c r="AD17" s="22">
        <v>0.72497499550084699</v>
      </c>
      <c r="AE17" s="22">
        <v>0.653827501159855</v>
      </c>
      <c r="AF17" s="22"/>
      <c r="AG17" s="22">
        <v>0.70273085805009095</v>
      </c>
      <c r="AH17" s="22">
        <v>0.72334903261778305</v>
      </c>
      <c r="AI17" s="22">
        <v>0.66479546547184698</v>
      </c>
      <c r="AJ17" s="22">
        <v>0.79636211045550698</v>
      </c>
      <c r="AK17" s="22">
        <v>0.85390886221719897</v>
      </c>
      <c r="AL17" s="22"/>
      <c r="AM17" s="22">
        <v>0.45443907157965502</v>
      </c>
      <c r="AN17" s="22">
        <v>0.73575036683307204</v>
      </c>
      <c r="AO17" s="22">
        <v>0.70788855486255797</v>
      </c>
      <c r="AP17" s="22">
        <v>0.77230290834138504</v>
      </c>
      <c r="AQ17" s="22">
        <v>0.70665999214286401</v>
      </c>
      <c r="AR17" s="22"/>
      <c r="AS17" s="22">
        <v>0.74832694006492695</v>
      </c>
      <c r="AT17" s="22">
        <v>0.70114353571531296</v>
      </c>
      <c r="AU17" s="22">
        <v>0.78023422318369895</v>
      </c>
      <c r="AV17" s="22">
        <v>0.57030103692842105</v>
      </c>
      <c r="AW17" s="22"/>
      <c r="AX17" s="22">
        <v>0.72197334097097798</v>
      </c>
      <c r="AY17" s="22"/>
      <c r="AZ17" s="22">
        <v>0.73656979193523897</v>
      </c>
      <c r="BA17" s="22">
        <v>0.64532377111988803</v>
      </c>
      <c r="BB17" s="22">
        <v>0.76553439872024198</v>
      </c>
      <c r="BC17" s="22"/>
      <c r="BD17" s="22">
        <v>0.77209059794578805</v>
      </c>
      <c r="BE17" s="22">
        <v>0.625862853287384</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E22"/>
  <sheetViews>
    <sheetView showGridLines="0" topLeftCell="A8" workbookViewId="0">
      <pane xSplit="2" topLeftCell="AQ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103</v>
      </c>
      <c r="C9" s="17">
        <v>0.357558371695472</v>
      </c>
      <c r="D9" s="17">
        <v>0.29269446702918001</v>
      </c>
      <c r="E9" s="17">
        <v>0.39491536910793901</v>
      </c>
      <c r="F9" s="17"/>
      <c r="G9" s="17">
        <v>0.20873035213751301</v>
      </c>
      <c r="H9" s="17">
        <v>0.34888703167306201</v>
      </c>
      <c r="I9" s="17">
        <v>0.34500421934984499</v>
      </c>
      <c r="J9" s="17">
        <v>0.39320953264681602</v>
      </c>
      <c r="K9" s="17">
        <v>0.36835495818436098</v>
      </c>
      <c r="L9" s="17">
        <v>0.60041554923667595</v>
      </c>
      <c r="M9" s="17"/>
      <c r="N9" s="17">
        <v>0.384600181790342</v>
      </c>
      <c r="O9" s="17">
        <v>0.36492648619550599</v>
      </c>
      <c r="P9" s="17">
        <v>0.31236213605916402</v>
      </c>
      <c r="Q9" s="17">
        <v>0.26338368652262401</v>
      </c>
      <c r="R9" s="17"/>
      <c r="S9" s="17">
        <v>0.31666666666666698</v>
      </c>
      <c r="T9" s="17">
        <v>0.419047619047619</v>
      </c>
      <c r="U9" s="17">
        <v>0.35294117647058798</v>
      </c>
      <c r="V9" s="17">
        <v>0.30158730158730201</v>
      </c>
      <c r="W9" s="17">
        <v>0.38983050847457601</v>
      </c>
      <c r="X9" s="17">
        <v>0.316455696202532</v>
      </c>
      <c r="Y9" s="17">
        <v>0.34285714285714303</v>
      </c>
      <c r="Z9" s="17">
        <v>0.27906976744186002</v>
      </c>
      <c r="AA9" s="17">
        <v>0.43333333333333302</v>
      </c>
      <c r="AB9" s="17"/>
      <c r="AC9" s="17">
        <v>0.36151228259850199</v>
      </c>
      <c r="AD9" s="17">
        <v>0.35861601449167702</v>
      </c>
      <c r="AE9" s="17">
        <v>0.371727308135404</v>
      </c>
      <c r="AF9" s="17"/>
      <c r="AG9" s="17">
        <v>0.32097121088957098</v>
      </c>
      <c r="AH9" s="17">
        <v>0.396504865203061</v>
      </c>
      <c r="AI9" s="17">
        <v>0.329395005763439</v>
      </c>
      <c r="AJ9" s="17">
        <v>0.60753097943838796</v>
      </c>
      <c r="AK9" s="17">
        <v>0.45980761757405902</v>
      </c>
      <c r="AL9" s="17"/>
      <c r="AM9" s="17">
        <v>0.22091466400264301</v>
      </c>
      <c r="AN9" s="17">
        <v>0.31419769091439098</v>
      </c>
      <c r="AO9" s="17">
        <v>0.38380732817563101</v>
      </c>
      <c r="AP9" s="17">
        <v>0.37416822033670699</v>
      </c>
      <c r="AQ9" s="17">
        <v>0.44041877745779001</v>
      </c>
      <c r="AR9" s="17"/>
      <c r="AS9" s="17">
        <v>0.342894874498965</v>
      </c>
      <c r="AT9" s="17">
        <v>0.35777599167060098</v>
      </c>
      <c r="AU9" s="17">
        <v>0.40165855829593999</v>
      </c>
      <c r="AV9" s="17">
        <v>0.32017276877137302</v>
      </c>
      <c r="AW9" s="17"/>
      <c r="AX9" s="17">
        <v>0.37093405248827899</v>
      </c>
      <c r="AY9" s="17"/>
      <c r="AZ9" s="17">
        <v>0.33922165353948702</v>
      </c>
      <c r="BA9" s="17">
        <v>0.32935848873003698</v>
      </c>
      <c r="BB9" s="17">
        <v>0.40301524130802002</v>
      </c>
      <c r="BC9" s="17"/>
      <c r="BD9" s="17">
        <v>0.38772319726805998</v>
      </c>
      <c r="BE9" s="17">
        <v>0.32836111404659901</v>
      </c>
    </row>
    <row r="10" spans="2:57" x14ac:dyDescent="0.35">
      <c r="B10" s="18" t="s">
        <v>104</v>
      </c>
      <c r="C10" s="17">
        <v>0.39410658883142202</v>
      </c>
      <c r="D10" s="17">
        <v>0.41034318858169599</v>
      </c>
      <c r="E10" s="17">
        <v>0.38417996621398898</v>
      </c>
      <c r="F10" s="17"/>
      <c r="G10" s="17">
        <v>0.41479164003763203</v>
      </c>
      <c r="H10" s="17">
        <v>0.39376305993650701</v>
      </c>
      <c r="I10" s="17">
        <v>0.3163062893552</v>
      </c>
      <c r="J10" s="17">
        <v>0.48481987292489997</v>
      </c>
      <c r="K10" s="17">
        <v>0.47162652484564799</v>
      </c>
      <c r="L10" s="17">
        <v>0.241433665771146</v>
      </c>
      <c r="M10" s="17"/>
      <c r="N10" s="17">
        <v>0.383491355429317</v>
      </c>
      <c r="O10" s="17">
        <v>0.40439110564414898</v>
      </c>
      <c r="P10" s="17">
        <v>0.41918824348693401</v>
      </c>
      <c r="Q10" s="17">
        <v>0.41328721297626497</v>
      </c>
      <c r="R10" s="17"/>
      <c r="S10" s="17">
        <v>0.41666666666666702</v>
      </c>
      <c r="T10" s="17">
        <v>0.36190476190476201</v>
      </c>
      <c r="U10" s="17">
        <v>0.41176470588235298</v>
      </c>
      <c r="V10" s="17">
        <v>0.38095238095238099</v>
      </c>
      <c r="W10" s="17">
        <v>0.40677966101694901</v>
      </c>
      <c r="X10" s="17">
        <v>0.455696202531646</v>
      </c>
      <c r="Y10" s="17">
        <v>0.38571428571428601</v>
      </c>
      <c r="Z10" s="17">
        <v>0.32558139534883701</v>
      </c>
      <c r="AA10" s="17">
        <v>0.37777777777777799</v>
      </c>
      <c r="AB10" s="17"/>
      <c r="AC10" s="17">
        <v>0.415974875959506</v>
      </c>
      <c r="AD10" s="17">
        <v>0.39732158358237502</v>
      </c>
      <c r="AE10" s="17">
        <v>0.317279130255257</v>
      </c>
      <c r="AF10" s="17"/>
      <c r="AG10" s="17">
        <v>0.40576441427676302</v>
      </c>
      <c r="AH10" s="17">
        <v>0.363904255326916</v>
      </c>
      <c r="AI10" s="17">
        <v>0.39569026538336499</v>
      </c>
      <c r="AJ10" s="17">
        <v>0.18883113101711901</v>
      </c>
      <c r="AK10" s="17">
        <v>0.405652782122783</v>
      </c>
      <c r="AL10" s="17"/>
      <c r="AM10" s="17">
        <v>0.48606009731508798</v>
      </c>
      <c r="AN10" s="17">
        <v>0.38697847520592699</v>
      </c>
      <c r="AO10" s="17">
        <v>0.37767174341142001</v>
      </c>
      <c r="AP10" s="17">
        <v>0.40436635116395098</v>
      </c>
      <c r="AQ10" s="17">
        <v>0.30223699774935597</v>
      </c>
      <c r="AR10" s="17"/>
      <c r="AS10" s="17">
        <v>0.39694089862715998</v>
      </c>
      <c r="AT10" s="17">
        <v>0.39596393387086298</v>
      </c>
      <c r="AU10" s="17">
        <v>0.39238846207753297</v>
      </c>
      <c r="AV10" s="17">
        <v>0.38729934525056697</v>
      </c>
      <c r="AW10" s="17"/>
      <c r="AX10" s="17">
        <v>0.38706366742411802</v>
      </c>
      <c r="AY10" s="17"/>
      <c r="AZ10" s="17">
        <v>0.40377025827773</v>
      </c>
      <c r="BA10" s="17">
        <v>0.35852246234827201</v>
      </c>
      <c r="BB10" s="17">
        <v>0.43489591127703398</v>
      </c>
      <c r="BC10" s="17"/>
      <c r="BD10" s="17">
        <v>0.37537129972087302</v>
      </c>
      <c r="BE10" s="17">
        <v>0.38160991469900002</v>
      </c>
    </row>
    <row r="11" spans="2:57" x14ac:dyDescent="0.35">
      <c r="B11" s="18" t="s">
        <v>105</v>
      </c>
      <c r="C11" s="17">
        <v>0.16387836486586499</v>
      </c>
      <c r="D11" s="17">
        <v>0.181985232255341</v>
      </c>
      <c r="E11" s="17">
        <v>0.15400014217517899</v>
      </c>
      <c r="F11" s="17"/>
      <c r="G11" s="17">
        <v>0.18383828277661099</v>
      </c>
      <c r="H11" s="17">
        <v>0.124005297601785</v>
      </c>
      <c r="I11" s="17">
        <v>0.26441569232054801</v>
      </c>
      <c r="J11" s="17">
        <v>9.5864011065404695E-2</v>
      </c>
      <c r="K11" s="17">
        <v>0.137587674792817</v>
      </c>
      <c r="L11" s="17">
        <v>0.12908883013185099</v>
      </c>
      <c r="M11" s="17"/>
      <c r="N11" s="17">
        <v>0.16996467749421401</v>
      </c>
      <c r="O11" s="17">
        <v>0.15463268000116101</v>
      </c>
      <c r="P11" s="17">
        <v>0.172186611686101</v>
      </c>
      <c r="Q11" s="17">
        <v>0.14075941712832701</v>
      </c>
      <c r="R11" s="17"/>
      <c r="S11" s="17">
        <v>0.20833333333333301</v>
      </c>
      <c r="T11" s="17">
        <v>9.5238095238095205E-2</v>
      </c>
      <c r="U11" s="17">
        <v>0.11764705882352899</v>
      </c>
      <c r="V11" s="17">
        <v>0.22222222222222199</v>
      </c>
      <c r="W11" s="17">
        <v>0.11864406779661001</v>
      </c>
      <c r="X11" s="17">
        <v>0.164556962025316</v>
      </c>
      <c r="Y11" s="17">
        <v>0.17142857142857101</v>
      </c>
      <c r="Z11" s="17">
        <v>0.30232558139534899</v>
      </c>
      <c r="AA11" s="17">
        <v>0.155555555555556</v>
      </c>
      <c r="AB11" s="17"/>
      <c r="AC11" s="17">
        <v>0.15158299598289601</v>
      </c>
      <c r="AD11" s="17">
        <v>0.16725297634786801</v>
      </c>
      <c r="AE11" s="17">
        <v>0.174717810970239</v>
      </c>
      <c r="AF11" s="17"/>
      <c r="AG11" s="17">
        <v>0.21514446031892001</v>
      </c>
      <c r="AH11" s="17">
        <v>0.14317812170268299</v>
      </c>
      <c r="AI11" s="17">
        <v>0.173446877459597</v>
      </c>
      <c r="AJ11" s="17">
        <v>0.20363788954449299</v>
      </c>
      <c r="AK11" s="17">
        <v>8.6425246175589901E-2</v>
      </c>
      <c r="AL11" s="17"/>
      <c r="AM11" s="17">
        <v>0.190095430762556</v>
      </c>
      <c r="AN11" s="17">
        <v>0.18524473929955201</v>
      </c>
      <c r="AO11" s="17">
        <v>0.179994714284822</v>
      </c>
      <c r="AP11" s="17">
        <v>0.13883399744394001</v>
      </c>
      <c r="AQ11" s="17">
        <v>0.12929685276689901</v>
      </c>
      <c r="AR11" s="17"/>
      <c r="AS11" s="17">
        <v>0.15380510138931799</v>
      </c>
      <c r="AT11" s="17">
        <v>0.17507381435463601</v>
      </c>
      <c r="AU11" s="17">
        <v>0.13809568502290101</v>
      </c>
      <c r="AV11" s="17">
        <v>0.19165334245635199</v>
      </c>
      <c r="AW11" s="17"/>
      <c r="AX11" s="17">
        <v>0.16715381896367701</v>
      </c>
      <c r="AY11" s="17"/>
      <c r="AZ11" s="17">
        <v>0.16614538262119299</v>
      </c>
      <c r="BA11" s="17">
        <v>0.185895201866461</v>
      </c>
      <c r="BB11" s="17">
        <v>0.13647726198309601</v>
      </c>
      <c r="BC11" s="17"/>
      <c r="BD11" s="17">
        <v>0.160237894750167</v>
      </c>
      <c r="BE11" s="17">
        <v>0.191642499458715</v>
      </c>
    </row>
    <row r="12" spans="2:57" x14ac:dyDescent="0.35">
      <c r="B12" s="18" t="s">
        <v>106</v>
      </c>
      <c r="C12" s="17">
        <v>4.7632258407909099E-2</v>
      </c>
      <c r="D12" s="17">
        <v>7.7699684773210598E-2</v>
      </c>
      <c r="E12" s="17">
        <v>3.01733806219871E-2</v>
      </c>
      <c r="F12" s="17"/>
      <c r="G12" s="17">
        <v>9.9019280420028499E-2</v>
      </c>
      <c r="H12" s="17">
        <v>9.5510652102093696E-2</v>
      </c>
      <c r="I12" s="17">
        <v>3.2662201376346303E-2</v>
      </c>
      <c r="J12" s="17">
        <v>9.0694116883801301E-3</v>
      </c>
      <c r="K12" s="17">
        <v>9.9787396757767301E-3</v>
      </c>
      <c r="L12" s="17">
        <v>0</v>
      </c>
      <c r="M12" s="17"/>
      <c r="N12" s="17">
        <v>3.4610843018076702E-2</v>
      </c>
      <c r="O12" s="17">
        <v>2.3756739197988101E-2</v>
      </c>
      <c r="P12" s="17">
        <v>6.8952555403709703E-2</v>
      </c>
      <c r="Q12" s="17">
        <v>0.11891272290324401</v>
      </c>
      <c r="R12" s="17"/>
      <c r="S12" s="17">
        <v>4.1666666666666699E-2</v>
      </c>
      <c r="T12" s="17">
        <v>4.7619047619047603E-2</v>
      </c>
      <c r="U12" s="17">
        <v>8.8235294117647106E-2</v>
      </c>
      <c r="V12" s="17">
        <v>4.7619047619047603E-2</v>
      </c>
      <c r="W12" s="17">
        <v>5.0847457627118599E-2</v>
      </c>
      <c r="X12" s="17">
        <v>5.0632911392405097E-2</v>
      </c>
      <c r="Y12" s="17">
        <v>4.2857142857142899E-2</v>
      </c>
      <c r="Z12" s="17">
        <v>4.6511627906976702E-2</v>
      </c>
      <c r="AA12" s="17">
        <v>2.2222222222222199E-2</v>
      </c>
      <c r="AB12" s="17"/>
      <c r="AC12" s="17">
        <v>3.7498722130619701E-2</v>
      </c>
      <c r="AD12" s="17">
        <v>4.7737533539395798E-2</v>
      </c>
      <c r="AE12" s="17">
        <v>4.9383398357617E-2</v>
      </c>
      <c r="AF12" s="17"/>
      <c r="AG12" s="17">
        <v>3.9761019933108703E-2</v>
      </c>
      <c r="AH12" s="17">
        <v>6.56018988624021E-2</v>
      </c>
      <c r="AI12" s="17">
        <v>1.8728057549669701E-2</v>
      </c>
      <c r="AJ12" s="17">
        <v>0</v>
      </c>
      <c r="AK12" s="17">
        <v>2.5488736221425799E-2</v>
      </c>
      <c r="AL12" s="17"/>
      <c r="AM12" s="17">
        <v>3.5786853746919901E-2</v>
      </c>
      <c r="AN12" s="17">
        <v>6.2942906350629796E-2</v>
      </c>
      <c r="AO12" s="17">
        <v>2.2827844011929301E-2</v>
      </c>
      <c r="AP12" s="17">
        <v>6.0178328457518797E-2</v>
      </c>
      <c r="AQ12" s="17">
        <v>8.5932305840746306E-2</v>
      </c>
      <c r="AR12" s="17"/>
      <c r="AS12" s="17">
        <v>5.5569107439915298E-2</v>
      </c>
      <c r="AT12" s="17">
        <v>4.65723344477132E-2</v>
      </c>
      <c r="AU12" s="17">
        <v>3.4334696614941901E-2</v>
      </c>
      <c r="AV12" s="17">
        <v>5.5133732889259802E-2</v>
      </c>
      <c r="AW12" s="17"/>
      <c r="AX12" s="17">
        <v>3.8287743754113597E-2</v>
      </c>
      <c r="AY12" s="17"/>
      <c r="AZ12" s="17">
        <v>4.1037406586751903E-2</v>
      </c>
      <c r="BA12" s="17">
        <v>8.1655152771541895E-2</v>
      </c>
      <c r="BB12" s="17">
        <v>9.6126878176371004E-3</v>
      </c>
      <c r="BC12" s="17"/>
      <c r="BD12" s="17">
        <v>4.5154730195319202E-2</v>
      </c>
      <c r="BE12" s="17">
        <v>5.9072911751154297E-2</v>
      </c>
    </row>
    <row r="13" spans="2:57" x14ac:dyDescent="0.35">
      <c r="B13" s="18" t="s">
        <v>107</v>
      </c>
      <c r="C13" s="17">
        <v>2.3693909658359599E-2</v>
      </c>
      <c r="D13" s="17">
        <v>2.5631878649563199E-2</v>
      </c>
      <c r="E13" s="17">
        <v>2.2665584260508E-2</v>
      </c>
      <c r="F13" s="17"/>
      <c r="G13" s="17">
        <v>6.69670158646134E-2</v>
      </c>
      <c r="H13" s="17">
        <v>1.5833825251415998E-2</v>
      </c>
      <c r="I13" s="17">
        <v>3.02579574479372E-2</v>
      </c>
      <c r="J13" s="17">
        <v>8.5185858372497005E-3</v>
      </c>
      <c r="K13" s="17">
        <v>1.2452102501396599E-2</v>
      </c>
      <c r="L13" s="17">
        <v>2.90619548603273E-2</v>
      </c>
      <c r="M13" s="17"/>
      <c r="N13" s="17">
        <v>2.4266315172996902E-2</v>
      </c>
      <c r="O13" s="17">
        <v>3.03031811807748E-2</v>
      </c>
      <c r="P13" s="17">
        <v>2.7310453364092001E-2</v>
      </c>
      <c r="Q13" s="17">
        <v>0</v>
      </c>
      <c r="R13" s="17"/>
      <c r="S13" s="17">
        <v>8.3333333333333297E-3</v>
      </c>
      <c r="T13" s="17">
        <v>4.7619047619047603E-2</v>
      </c>
      <c r="U13" s="17">
        <v>2.9411764705882401E-2</v>
      </c>
      <c r="V13" s="17">
        <v>3.17460317460318E-2</v>
      </c>
      <c r="W13" s="17">
        <v>1.6949152542372899E-2</v>
      </c>
      <c r="X13" s="17">
        <v>1.26582278481013E-2</v>
      </c>
      <c r="Y13" s="17">
        <v>4.2857142857142899E-2</v>
      </c>
      <c r="Z13" s="17">
        <v>2.32558139534884E-2</v>
      </c>
      <c r="AA13" s="17">
        <v>0</v>
      </c>
      <c r="AB13" s="17"/>
      <c r="AC13" s="17">
        <v>2.38538134619064E-2</v>
      </c>
      <c r="AD13" s="17">
        <v>2.2715854924132299E-2</v>
      </c>
      <c r="AE13" s="17">
        <v>2.5656193178456601E-2</v>
      </c>
      <c r="AF13" s="17"/>
      <c r="AG13" s="17">
        <v>9.8568733281053193E-3</v>
      </c>
      <c r="AH13" s="17">
        <v>2.0252568544151198E-2</v>
      </c>
      <c r="AI13" s="17">
        <v>8.2739793843928405E-2</v>
      </c>
      <c r="AJ13" s="17">
        <v>0</v>
      </c>
      <c r="AK13" s="17">
        <v>2.2625617906142401E-2</v>
      </c>
      <c r="AL13" s="17"/>
      <c r="AM13" s="17">
        <v>3.2122961577592403E-2</v>
      </c>
      <c r="AN13" s="17">
        <v>2.5822733776922902E-2</v>
      </c>
      <c r="AO13" s="17">
        <v>2.4316135844841599E-2</v>
      </c>
      <c r="AP13" s="17">
        <v>2.2453102597883599E-2</v>
      </c>
      <c r="AQ13" s="17">
        <v>4.2115066185209202E-2</v>
      </c>
      <c r="AR13" s="17"/>
      <c r="AS13" s="17">
        <v>3.3572095907853601E-2</v>
      </c>
      <c r="AT13" s="17">
        <v>2.0302262660517E-2</v>
      </c>
      <c r="AU13" s="17">
        <v>2.0423183019795298E-2</v>
      </c>
      <c r="AV13" s="17">
        <v>1.9106209289617E-2</v>
      </c>
      <c r="AW13" s="17"/>
      <c r="AX13" s="17">
        <v>2.5692561026183801E-2</v>
      </c>
      <c r="AY13" s="17"/>
      <c r="AZ13" s="17">
        <v>2.1737430798926798E-2</v>
      </c>
      <c r="BA13" s="17">
        <v>3.2671297485400701E-2</v>
      </c>
      <c r="BB13" s="17">
        <v>1.5998897614211999E-2</v>
      </c>
      <c r="BC13" s="17"/>
      <c r="BD13" s="17">
        <v>2.42619547222498E-2</v>
      </c>
      <c r="BE13" s="17">
        <v>2.5962792267522201E-2</v>
      </c>
    </row>
    <row r="14" spans="2:57" x14ac:dyDescent="0.35">
      <c r="B14" s="18" t="s">
        <v>81</v>
      </c>
      <c r="C14" s="17">
        <v>1.31305065409728E-2</v>
      </c>
      <c r="D14" s="17">
        <v>1.1645548711008201E-2</v>
      </c>
      <c r="E14" s="17">
        <v>1.40655576203986E-2</v>
      </c>
      <c r="F14" s="17"/>
      <c r="G14" s="17">
        <v>2.6653428763602001E-2</v>
      </c>
      <c r="H14" s="17">
        <v>2.20001334351357E-2</v>
      </c>
      <c r="I14" s="17">
        <v>1.13536401501237E-2</v>
      </c>
      <c r="J14" s="17">
        <v>8.5185858372497005E-3</v>
      </c>
      <c r="K14" s="17">
        <v>0</v>
      </c>
      <c r="L14" s="17">
        <v>0</v>
      </c>
      <c r="M14" s="17"/>
      <c r="N14" s="17">
        <v>3.0666270950547802E-3</v>
      </c>
      <c r="O14" s="17">
        <v>2.19898077804207E-2</v>
      </c>
      <c r="P14" s="17">
        <v>0</v>
      </c>
      <c r="Q14" s="17">
        <v>6.3656960469538698E-2</v>
      </c>
      <c r="R14" s="17"/>
      <c r="S14" s="17">
        <v>8.3333333333333297E-3</v>
      </c>
      <c r="T14" s="17">
        <v>2.8571428571428598E-2</v>
      </c>
      <c r="U14" s="17">
        <v>0</v>
      </c>
      <c r="V14" s="17">
        <v>1.58730158730159E-2</v>
      </c>
      <c r="W14" s="17">
        <v>1.6949152542372899E-2</v>
      </c>
      <c r="X14" s="17">
        <v>0</v>
      </c>
      <c r="Y14" s="17">
        <v>1.4285714285714299E-2</v>
      </c>
      <c r="Z14" s="17">
        <v>2.32558139534884E-2</v>
      </c>
      <c r="AA14" s="17">
        <v>1.1111111111111099E-2</v>
      </c>
      <c r="AB14" s="17"/>
      <c r="AC14" s="17">
        <v>9.5773098665708004E-3</v>
      </c>
      <c r="AD14" s="17">
        <v>6.3560371145524198E-3</v>
      </c>
      <c r="AE14" s="17">
        <v>6.1236159103026898E-2</v>
      </c>
      <c r="AF14" s="17"/>
      <c r="AG14" s="17">
        <v>8.5020212535305995E-3</v>
      </c>
      <c r="AH14" s="17">
        <v>1.05582903607874E-2</v>
      </c>
      <c r="AI14" s="17">
        <v>0</v>
      </c>
      <c r="AJ14" s="17">
        <v>0</v>
      </c>
      <c r="AK14" s="17">
        <v>0</v>
      </c>
      <c r="AL14" s="17"/>
      <c r="AM14" s="17">
        <v>3.5019992595200201E-2</v>
      </c>
      <c r="AN14" s="17">
        <v>2.4813454452577599E-2</v>
      </c>
      <c r="AO14" s="17">
        <v>1.1382234271356199E-2</v>
      </c>
      <c r="AP14" s="17">
        <v>0</v>
      </c>
      <c r="AQ14" s="17">
        <v>0</v>
      </c>
      <c r="AR14" s="17"/>
      <c r="AS14" s="17">
        <v>1.7217922136788799E-2</v>
      </c>
      <c r="AT14" s="17">
        <v>4.3116629956696699E-3</v>
      </c>
      <c r="AU14" s="17">
        <v>1.3099414968889301E-2</v>
      </c>
      <c r="AV14" s="17">
        <v>2.6634601342831701E-2</v>
      </c>
      <c r="AW14" s="17"/>
      <c r="AX14" s="17">
        <v>1.0868156343629001E-2</v>
      </c>
      <c r="AY14" s="17"/>
      <c r="AZ14" s="17">
        <v>2.8087868175911301E-2</v>
      </c>
      <c r="BA14" s="17">
        <v>1.18973967982873E-2</v>
      </c>
      <c r="BB14" s="17">
        <v>0</v>
      </c>
      <c r="BC14" s="17"/>
      <c r="BD14" s="17">
        <v>7.2509233433312899E-3</v>
      </c>
      <c r="BE14" s="17">
        <v>1.33507677770099E-2</v>
      </c>
    </row>
    <row r="15" spans="2:57" x14ac:dyDescent="0.35">
      <c r="B15" s="18" t="s">
        <v>108</v>
      </c>
      <c r="C15" s="21">
        <v>0.75166496052689402</v>
      </c>
      <c r="D15" s="21">
        <v>0.70303765561087705</v>
      </c>
      <c r="E15" s="21">
        <v>0.77909533532192699</v>
      </c>
      <c r="F15" s="21"/>
      <c r="G15" s="21">
        <v>0.62352199217514503</v>
      </c>
      <c r="H15" s="21">
        <v>0.74265009160956896</v>
      </c>
      <c r="I15" s="21">
        <v>0.66131050870504404</v>
      </c>
      <c r="J15" s="21">
        <v>0.87802940557171605</v>
      </c>
      <c r="K15" s="21">
        <v>0.83998148303000897</v>
      </c>
      <c r="L15" s="21">
        <v>0.84184921500782195</v>
      </c>
      <c r="M15" s="21"/>
      <c r="N15" s="21">
        <v>0.76809153721965795</v>
      </c>
      <c r="O15" s="21">
        <v>0.76931759183965498</v>
      </c>
      <c r="P15" s="21">
        <v>0.73155037954609803</v>
      </c>
      <c r="Q15" s="21">
        <v>0.67667089949889003</v>
      </c>
      <c r="R15" s="21"/>
      <c r="S15" s="21">
        <v>0.73333333333333295</v>
      </c>
      <c r="T15" s="21">
        <v>0.78095238095238095</v>
      </c>
      <c r="U15" s="21">
        <v>0.76470588235294101</v>
      </c>
      <c r="V15" s="21">
        <v>0.682539682539683</v>
      </c>
      <c r="W15" s="21">
        <v>0.79661016949152497</v>
      </c>
      <c r="X15" s="21">
        <v>0.772151898734177</v>
      </c>
      <c r="Y15" s="21">
        <v>0.72857142857142898</v>
      </c>
      <c r="Z15" s="21">
        <v>0.60465116279069797</v>
      </c>
      <c r="AA15" s="21">
        <v>0.81111111111111101</v>
      </c>
      <c r="AB15" s="21"/>
      <c r="AC15" s="21">
        <v>0.77748715855800798</v>
      </c>
      <c r="AD15" s="21">
        <v>0.75593759807405103</v>
      </c>
      <c r="AE15" s="21">
        <v>0.689006438390661</v>
      </c>
      <c r="AF15" s="21"/>
      <c r="AG15" s="21">
        <v>0.72673562516633505</v>
      </c>
      <c r="AH15" s="21">
        <v>0.760409120529976</v>
      </c>
      <c r="AI15" s="21">
        <v>0.72508527114680499</v>
      </c>
      <c r="AJ15" s="21">
        <v>0.79636211045550698</v>
      </c>
      <c r="AK15" s="21">
        <v>0.86546039969684196</v>
      </c>
      <c r="AL15" s="21"/>
      <c r="AM15" s="21">
        <v>0.70697476131773096</v>
      </c>
      <c r="AN15" s="21">
        <v>0.70117616612031697</v>
      </c>
      <c r="AO15" s="21">
        <v>0.76147907158705097</v>
      </c>
      <c r="AP15" s="21">
        <v>0.77853457150065797</v>
      </c>
      <c r="AQ15" s="21">
        <v>0.74265577520714599</v>
      </c>
      <c r="AR15" s="21"/>
      <c r="AS15" s="21">
        <v>0.73983577312612403</v>
      </c>
      <c r="AT15" s="21">
        <v>0.75373992554146396</v>
      </c>
      <c r="AU15" s="21">
        <v>0.79404702037347197</v>
      </c>
      <c r="AV15" s="21">
        <v>0.70747211402193999</v>
      </c>
      <c r="AW15" s="21"/>
      <c r="AX15" s="21">
        <v>0.75799771991239595</v>
      </c>
      <c r="AY15" s="21"/>
      <c r="AZ15" s="21">
        <v>0.74299191181721702</v>
      </c>
      <c r="BA15" s="21">
        <v>0.68788095107831004</v>
      </c>
      <c r="BB15" s="21">
        <v>0.837911152585055</v>
      </c>
      <c r="BC15" s="21"/>
      <c r="BD15" s="21">
        <v>0.76309449698893295</v>
      </c>
      <c r="BE15" s="21">
        <v>0.70997102874559903</v>
      </c>
    </row>
    <row r="16" spans="2:57" x14ac:dyDescent="0.35">
      <c r="B16" s="18" t="s">
        <v>109</v>
      </c>
      <c r="C16" s="21">
        <v>7.1326168066268597E-2</v>
      </c>
      <c r="D16" s="21">
        <v>0.103331563422774</v>
      </c>
      <c r="E16" s="21">
        <v>5.28389648824951E-2</v>
      </c>
      <c r="F16" s="21"/>
      <c r="G16" s="21">
        <v>0.16598629628464201</v>
      </c>
      <c r="H16" s="21">
        <v>0.11134447735351</v>
      </c>
      <c r="I16" s="21">
        <v>6.2920158824283506E-2</v>
      </c>
      <c r="J16" s="21">
        <v>1.7587997525629801E-2</v>
      </c>
      <c r="K16" s="21">
        <v>2.24308421771733E-2</v>
      </c>
      <c r="L16" s="21">
        <v>2.90619548603273E-2</v>
      </c>
      <c r="M16" s="21"/>
      <c r="N16" s="21">
        <v>5.88771581910736E-2</v>
      </c>
      <c r="O16" s="21">
        <v>5.40599203787629E-2</v>
      </c>
      <c r="P16" s="21">
        <v>9.6263008767801694E-2</v>
      </c>
      <c r="Q16" s="21">
        <v>0.11891272290324401</v>
      </c>
      <c r="R16" s="21"/>
      <c r="S16" s="21">
        <v>0.05</v>
      </c>
      <c r="T16" s="21">
        <v>9.5238095238095205E-2</v>
      </c>
      <c r="U16" s="21">
        <v>0.11764705882352899</v>
      </c>
      <c r="V16" s="21">
        <v>7.9365079365079402E-2</v>
      </c>
      <c r="W16" s="21">
        <v>6.7796610169491497E-2</v>
      </c>
      <c r="X16" s="21">
        <v>6.3291139240506306E-2</v>
      </c>
      <c r="Y16" s="21">
        <v>8.5714285714285701E-2</v>
      </c>
      <c r="Z16" s="21">
        <v>6.9767441860465101E-2</v>
      </c>
      <c r="AA16" s="21">
        <v>2.2222222222222199E-2</v>
      </c>
      <c r="AB16" s="21"/>
      <c r="AC16" s="21">
        <v>6.1352535592526097E-2</v>
      </c>
      <c r="AD16" s="21">
        <v>7.0453388463528097E-2</v>
      </c>
      <c r="AE16" s="21">
        <v>7.5039591536073605E-2</v>
      </c>
      <c r="AF16" s="21"/>
      <c r="AG16" s="21">
        <v>4.9617893261213998E-2</v>
      </c>
      <c r="AH16" s="21">
        <v>8.5854467406553295E-2</v>
      </c>
      <c r="AI16" s="21">
        <v>0.101467851393598</v>
      </c>
      <c r="AJ16" s="21">
        <v>0</v>
      </c>
      <c r="AK16" s="21">
        <v>4.8114354127568197E-2</v>
      </c>
      <c r="AL16" s="21"/>
      <c r="AM16" s="21">
        <v>6.7909815324512304E-2</v>
      </c>
      <c r="AN16" s="21">
        <v>8.8765640127552697E-2</v>
      </c>
      <c r="AO16" s="21">
        <v>4.71439798567709E-2</v>
      </c>
      <c r="AP16" s="21">
        <v>8.2631431055402396E-2</v>
      </c>
      <c r="AQ16" s="21">
        <v>0.12804737202595601</v>
      </c>
      <c r="AR16" s="21"/>
      <c r="AS16" s="21">
        <v>8.9141203347768899E-2</v>
      </c>
      <c r="AT16" s="21">
        <v>6.6874597108230197E-2</v>
      </c>
      <c r="AU16" s="21">
        <v>5.4757879634737203E-2</v>
      </c>
      <c r="AV16" s="21">
        <v>7.4239942178876805E-2</v>
      </c>
      <c r="AW16" s="21"/>
      <c r="AX16" s="21">
        <v>6.3980304780297398E-2</v>
      </c>
      <c r="AY16" s="21"/>
      <c r="AZ16" s="21">
        <v>6.2774837385678697E-2</v>
      </c>
      <c r="BA16" s="21">
        <v>0.114326450256943</v>
      </c>
      <c r="BB16" s="21">
        <v>2.5611585431849101E-2</v>
      </c>
      <c r="BC16" s="21"/>
      <c r="BD16" s="21">
        <v>6.9416684917568999E-2</v>
      </c>
      <c r="BE16" s="21">
        <v>8.5035704018676495E-2</v>
      </c>
    </row>
    <row r="17" spans="2:57" x14ac:dyDescent="0.35">
      <c r="B17" s="18" t="s">
        <v>110</v>
      </c>
      <c r="C17" s="22">
        <v>0.68033879246062501</v>
      </c>
      <c r="D17" s="22">
        <v>0.599706092188103</v>
      </c>
      <c r="E17" s="22">
        <v>0.72625637043943203</v>
      </c>
      <c r="F17" s="22"/>
      <c r="G17" s="22">
        <v>0.45753569589050302</v>
      </c>
      <c r="H17" s="22">
        <v>0.63130561425606002</v>
      </c>
      <c r="I17" s="22">
        <v>0.59839034988076101</v>
      </c>
      <c r="J17" s="22">
        <v>0.86044140804608604</v>
      </c>
      <c r="K17" s="22">
        <v>0.81755064085283602</v>
      </c>
      <c r="L17" s="22">
        <v>0.81278726014749503</v>
      </c>
      <c r="M17" s="22"/>
      <c r="N17" s="22">
        <v>0.70921437902858497</v>
      </c>
      <c r="O17" s="22">
        <v>0.71525767146089203</v>
      </c>
      <c r="P17" s="22">
        <v>0.635287370778296</v>
      </c>
      <c r="Q17" s="22">
        <v>0.55775817659564497</v>
      </c>
      <c r="R17" s="22"/>
      <c r="S17" s="22">
        <v>0.68333333333333302</v>
      </c>
      <c r="T17" s="22">
        <v>0.68571428571428605</v>
      </c>
      <c r="U17" s="22">
        <v>0.64705882352941202</v>
      </c>
      <c r="V17" s="22">
        <v>0.60317460317460303</v>
      </c>
      <c r="W17" s="22">
        <v>0.72881355932203395</v>
      </c>
      <c r="X17" s="22">
        <v>0.708860759493671</v>
      </c>
      <c r="Y17" s="22">
        <v>0.64285714285714302</v>
      </c>
      <c r="Z17" s="22">
        <v>0.53488372093023295</v>
      </c>
      <c r="AA17" s="22">
        <v>0.78888888888888897</v>
      </c>
      <c r="AB17" s="22"/>
      <c r="AC17" s="22">
        <v>0.71613462296548203</v>
      </c>
      <c r="AD17" s="22">
        <v>0.68548420961052303</v>
      </c>
      <c r="AE17" s="22">
        <v>0.61396684685458702</v>
      </c>
      <c r="AF17" s="22"/>
      <c r="AG17" s="22">
        <v>0.67711773190512103</v>
      </c>
      <c r="AH17" s="22">
        <v>0.674554653123423</v>
      </c>
      <c r="AI17" s="22">
        <v>0.62361741975320695</v>
      </c>
      <c r="AJ17" s="22">
        <v>0.79636211045550698</v>
      </c>
      <c r="AK17" s="22">
        <v>0.81734604556927304</v>
      </c>
      <c r="AL17" s="22"/>
      <c r="AM17" s="22">
        <v>0.63906494599321895</v>
      </c>
      <c r="AN17" s="22">
        <v>0.61241052599276502</v>
      </c>
      <c r="AO17" s="22">
        <v>0.71433509173027998</v>
      </c>
      <c r="AP17" s="22">
        <v>0.69590314044525503</v>
      </c>
      <c r="AQ17" s="22">
        <v>0.61460840318119003</v>
      </c>
      <c r="AR17" s="22"/>
      <c r="AS17" s="22">
        <v>0.65069456977835505</v>
      </c>
      <c r="AT17" s="22">
        <v>0.686865328433234</v>
      </c>
      <c r="AU17" s="22">
        <v>0.73928914073873497</v>
      </c>
      <c r="AV17" s="22">
        <v>0.63323217184306302</v>
      </c>
      <c r="AW17" s="22"/>
      <c r="AX17" s="22">
        <v>0.69401741513209902</v>
      </c>
      <c r="AY17" s="22"/>
      <c r="AZ17" s="22">
        <v>0.680217074431539</v>
      </c>
      <c r="BA17" s="22">
        <v>0.57355450082136705</v>
      </c>
      <c r="BB17" s="22">
        <v>0.81229956715320595</v>
      </c>
      <c r="BC17" s="22"/>
      <c r="BD17" s="22">
        <v>0.69367781207136303</v>
      </c>
      <c r="BE17" s="22">
        <v>0.62493532472692204</v>
      </c>
    </row>
    <row r="18" spans="2:57" x14ac:dyDescent="0.35">
      <c r="B18" s="16"/>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E21"/>
  <sheetViews>
    <sheetView showGridLines="0" topLeftCell="A5"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443</v>
      </c>
      <c r="D7" s="10">
        <v>187</v>
      </c>
      <c r="E7" s="10">
        <v>256</v>
      </c>
      <c r="F7" s="10"/>
      <c r="G7" s="10">
        <v>60</v>
      </c>
      <c r="H7" s="10">
        <v>139</v>
      </c>
      <c r="I7" s="10">
        <v>111</v>
      </c>
      <c r="J7" s="10">
        <v>67</v>
      </c>
      <c r="K7" s="10">
        <v>51</v>
      </c>
      <c r="L7" s="10">
        <v>15</v>
      </c>
      <c r="M7" s="10"/>
      <c r="N7" s="10">
        <v>218</v>
      </c>
      <c r="O7" s="10">
        <v>114</v>
      </c>
      <c r="P7" s="10">
        <v>67</v>
      </c>
      <c r="Q7" s="10">
        <v>39</v>
      </c>
      <c r="R7" s="10"/>
      <c r="S7" s="10">
        <v>90</v>
      </c>
      <c r="T7" s="10">
        <v>64</v>
      </c>
      <c r="U7" s="10">
        <v>19</v>
      </c>
      <c r="V7" s="10">
        <v>39</v>
      </c>
      <c r="W7" s="10">
        <v>38</v>
      </c>
      <c r="X7" s="10">
        <v>59</v>
      </c>
      <c r="Y7" s="10">
        <v>43</v>
      </c>
      <c r="Z7" s="10">
        <v>30</v>
      </c>
      <c r="AA7" s="10">
        <v>61</v>
      </c>
      <c r="AB7" s="10"/>
      <c r="AC7" s="10">
        <v>134</v>
      </c>
      <c r="AD7" s="10">
        <v>237</v>
      </c>
      <c r="AE7" s="10">
        <v>44</v>
      </c>
      <c r="AF7" s="10"/>
      <c r="AG7" s="10">
        <v>150</v>
      </c>
      <c r="AH7" s="10">
        <v>193</v>
      </c>
      <c r="AI7" s="10">
        <v>26</v>
      </c>
      <c r="AJ7" s="10">
        <v>4</v>
      </c>
      <c r="AK7" s="10">
        <v>23</v>
      </c>
      <c r="AL7" s="10"/>
      <c r="AM7" s="10">
        <v>38</v>
      </c>
      <c r="AN7" s="10">
        <v>79</v>
      </c>
      <c r="AO7" s="10">
        <v>158</v>
      </c>
      <c r="AP7" s="10">
        <v>126</v>
      </c>
      <c r="AQ7" s="10">
        <v>13</v>
      </c>
      <c r="AR7" s="10"/>
      <c r="AS7" s="10">
        <v>104</v>
      </c>
      <c r="AT7" s="10">
        <v>189</v>
      </c>
      <c r="AU7" s="10">
        <v>72</v>
      </c>
      <c r="AV7" s="10">
        <v>78</v>
      </c>
      <c r="AW7" s="10"/>
      <c r="AX7" s="10">
        <v>362</v>
      </c>
      <c r="AY7" s="10"/>
      <c r="AZ7" s="10">
        <v>139</v>
      </c>
      <c r="BA7" s="10">
        <v>188</v>
      </c>
      <c r="BB7" s="10">
        <v>112</v>
      </c>
      <c r="BC7" s="10"/>
      <c r="BD7" s="10">
        <v>174</v>
      </c>
      <c r="BE7" s="10">
        <v>238</v>
      </c>
    </row>
    <row r="8" spans="2:57" ht="30" customHeight="1" x14ac:dyDescent="0.35">
      <c r="B8" s="11" t="s">
        <v>20</v>
      </c>
      <c r="C8" s="11">
        <v>437</v>
      </c>
      <c r="D8" s="11">
        <v>180</v>
      </c>
      <c r="E8" s="11">
        <v>257</v>
      </c>
      <c r="F8" s="11"/>
      <c r="G8" s="11">
        <v>57</v>
      </c>
      <c r="H8" s="11">
        <v>135</v>
      </c>
      <c r="I8" s="11">
        <v>110</v>
      </c>
      <c r="J8" s="11">
        <v>67</v>
      </c>
      <c r="K8" s="11">
        <v>53</v>
      </c>
      <c r="L8" s="11">
        <v>14</v>
      </c>
      <c r="M8" s="11"/>
      <c r="N8" s="11">
        <v>217</v>
      </c>
      <c r="O8" s="11">
        <v>111</v>
      </c>
      <c r="P8" s="11">
        <v>67</v>
      </c>
      <c r="Q8" s="11">
        <v>37</v>
      </c>
      <c r="R8" s="11"/>
      <c r="S8" s="11">
        <v>78</v>
      </c>
      <c r="T8" s="11">
        <v>66</v>
      </c>
      <c r="U8" s="11">
        <v>38</v>
      </c>
      <c r="V8" s="11">
        <v>45</v>
      </c>
      <c r="W8" s="11">
        <v>37</v>
      </c>
      <c r="X8" s="11">
        <v>52</v>
      </c>
      <c r="Y8" s="11">
        <v>40</v>
      </c>
      <c r="Z8" s="11">
        <v>22</v>
      </c>
      <c r="AA8" s="11">
        <v>58</v>
      </c>
      <c r="AB8" s="11"/>
      <c r="AC8" s="11">
        <v>136</v>
      </c>
      <c r="AD8" s="11">
        <v>231</v>
      </c>
      <c r="AE8" s="11">
        <v>43</v>
      </c>
      <c r="AF8" s="11"/>
      <c r="AG8" s="11">
        <v>146</v>
      </c>
      <c r="AH8" s="11">
        <v>188</v>
      </c>
      <c r="AI8" s="11">
        <v>28</v>
      </c>
      <c r="AJ8" s="11">
        <v>4</v>
      </c>
      <c r="AK8" s="11">
        <v>24</v>
      </c>
      <c r="AL8" s="11"/>
      <c r="AM8" s="11">
        <v>38</v>
      </c>
      <c r="AN8" s="11">
        <v>83</v>
      </c>
      <c r="AO8" s="11">
        <v>154</v>
      </c>
      <c r="AP8" s="11">
        <v>121</v>
      </c>
      <c r="AQ8" s="11">
        <v>12</v>
      </c>
      <c r="AR8" s="11"/>
      <c r="AS8" s="11">
        <v>100</v>
      </c>
      <c r="AT8" s="11">
        <v>186</v>
      </c>
      <c r="AU8" s="11">
        <v>76</v>
      </c>
      <c r="AV8" s="11">
        <v>74</v>
      </c>
      <c r="AW8" s="11"/>
      <c r="AX8" s="11">
        <v>359</v>
      </c>
      <c r="AY8" s="11"/>
      <c r="AZ8" s="11">
        <v>135</v>
      </c>
      <c r="BA8" s="11">
        <v>184</v>
      </c>
      <c r="BB8" s="11">
        <v>113</v>
      </c>
      <c r="BC8" s="11"/>
      <c r="BD8" s="11">
        <v>169</v>
      </c>
      <c r="BE8" s="11">
        <v>233</v>
      </c>
    </row>
    <row r="9" spans="2:57" ht="29" x14ac:dyDescent="0.35">
      <c r="B9" s="18" t="s">
        <v>671</v>
      </c>
      <c r="C9" s="17">
        <v>0.14708639621622099</v>
      </c>
      <c r="D9" s="17">
        <v>0.14335959608174101</v>
      </c>
      <c r="E9" s="17">
        <v>0.14969949801593499</v>
      </c>
      <c r="F9" s="17"/>
      <c r="G9" s="17">
        <v>0.16338886484673801</v>
      </c>
      <c r="H9" s="17">
        <v>0.152390038542079</v>
      </c>
      <c r="I9" s="17">
        <v>0.13229839863388801</v>
      </c>
      <c r="J9" s="17">
        <v>0.140568508713485</v>
      </c>
      <c r="K9" s="17">
        <v>0.122925835515392</v>
      </c>
      <c r="L9" s="17">
        <v>0.26478994735997802</v>
      </c>
      <c r="M9" s="17"/>
      <c r="N9" s="17">
        <v>0.150095764207548</v>
      </c>
      <c r="O9" s="17">
        <v>0.109473680717029</v>
      </c>
      <c r="P9" s="17">
        <v>0.15989077347314601</v>
      </c>
      <c r="Q9" s="17">
        <v>0.21280373427236601</v>
      </c>
      <c r="R9" s="17"/>
      <c r="S9" s="17">
        <v>7.7777777777777807E-2</v>
      </c>
      <c r="T9" s="17">
        <v>0.25</v>
      </c>
      <c r="U9" s="17">
        <v>0.105263157894737</v>
      </c>
      <c r="V9" s="17">
        <v>0.128205128205128</v>
      </c>
      <c r="W9" s="17">
        <v>0.157894736842105</v>
      </c>
      <c r="X9" s="17">
        <v>0.186440677966102</v>
      </c>
      <c r="Y9" s="17">
        <v>0.186046511627907</v>
      </c>
      <c r="Z9" s="17">
        <v>0.1</v>
      </c>
      <c r="AA9" s="17">
        <v>0.114754098360656</v>
      </c>
      <c r="AB9" s="17"/>
      <c r="AC9" s="17">
        <v>0.214027043051045</v>
      </c>
      <c r="AD9" s="17">
        <v>0.12527456381075799</v>
      </c>
      <c r="AE9" s="17">
        <v>4.8361563098119099E-2</v>
      </c>
      <c r="AF9" s="17"/>
      <c r="AG9" s="17">
        <v>0.160133060866849</v>
      </c>
      <c r="AH9" s="17">
        <v>0.124746144293963</v>
      </c>
      <c r="AI9" s="17">
        <v>7.9310967958008294E-2</v>
      </c>
      <c r="AJ9" s="17">
        <v>0.53095965244322096</v>
      </c>
      <c r="AK9" s="17">
        <v>0.12784088099111701</v>
      </c>
      <c r="AL9" s="17"/>
      <c r="AM9" s="17">
        <v>0.12729297558354499</v>
      </c>
      <c r="AN9" s="17">
        <v>0.14834250489699299</v>
      </c>
      <c r="AO9" s="17">
        <v>0.114962158777916</v>
      </c>
      <c r="AP9" s="17">
        <v>0.187995113963457</v>
      </c>
      <c r="AQ9" s="17">
        <v>7.5283334932863405E-2</v>
      </c>
      <c r="AR9" s="17"/>
      <c r="AS9" s="17">
        <v>0.15107755756662</v>
      </c>
      <c r="AT9" s="17">
        <v>0.150801839929814</v>
      </c>
      <c r="AU9" s="17">
        <v>0.14971245380419201</v>
      </c>
      <c r="AV9" s="17">
        <v>0.129676170086375</v>
      </c>
      <c r="AW9" s="17"/>
      <c r="AX9" s="17">
        <v>0.144980300546841</v>
      </c>
      <c r="AY9" s="17"/>
      <c r="AZ9" s="17">
        <v>0.13506985036217101</v>
      </c>
      <c r="BA9" s="17">
        <v>0.160687208112579</v>
      </c>
      <c r="BB9" s="17">
        <v>0.14432272419070599</v>
      </c>
      <c r="BC9" s="17"/>
      <c r="BD9" s="17">
        <v>0.14200028656258801</v>
      </c>
      <c r="BE9" s="17">
        <v>0.14938889659221399</v>
      </c>
    </row>
    <row r="10" spans="2:57" ht="43.5" x14ac:dyDescent="0.35">
      <c r="B10" s="18" t="s">
        <v>672</v>
      </c>
      <c r="C10" s="17">
        <v>0.20629457373428101</v>
      </c>
      <c r="D10" s="17">
        <v>0.24455956114458</v>
      </c>
      <c r="E10" s="17">
        <v>0.17946450400696401</v>
      </c>
      <c r="F10" s="17"/>
      <c r="G10" s="17">
        <v>0.33278884537994402</v>
      </c>
      <c r="H10" s="17">
        <v>0.23215303862883099</v>
      </c>
      <c r="I10" s="17">
        <v>0.18644369779956799</v>
      </c>
      <c r="J10" s="17">
        <v>0.18813453729259</v>
      </c>
      <c r="K10" s="17">
        <v>0.10751624027184301</v>
      </c>
      <c r="L10" s="17">
        <v>6.6015339667085698E-2</v>
      </c>
      <c r="M10" s="17"/>
      <c r="N10" s="17">
        <v>0.19749807276794501</v>
      </c>
      <c r="O10" s="17">
        <v>0.199237438577645</v>
      </c>
      <c r="P10" s="17">
        <v>0.26493007108064598</v>
      </c>
      <c r="Q10" s="17">
        <v>0.196859772864692</v>
      </c>
      <c r="R10" s="17"/>
      <c r="S10" s="17">
        <v>0.211111111111111</v>
      </c>
      <c r="T10" s="17">
        <v>0.171875</v>
      </c>
      <c r="U10" s="17">
        <v>0.105263157894737</v>
      </c>
      <c r="V10" s="17">
        <v>0.15384615384615399</v>
      </c>
      <c r="W10" s="17">
        <v>0.23684210526315799</v>
      </c>
      <c r="X10" s="17">
        <v>0.27118644067796599</v>
      </c>
      <c r="Y10" s="17">
        <v>0.27906976744186002</v>
      </c>
      <c r="Z10" s="17">
        <v>0.133333333333333</v>
      </c>
      <c r="AA10" s="17">
        <v>0.24590163934426201</v>
      </c>
      <c r="AB10" s="17"/>
      <c r="AC10" s="17">
        <v>0.15979411492368101</v>
      </c>
      <c r="AD10" s="17">
        <v>0.252816860111997</v>
      </c>
      <c r="AE10" s="17">
        <v>8.9305740419849705E-2</v>
      </c>
      <c r="AF10" s="17"/>
      <c r="AG10" s="17">
        <v>0.15828497811827699</v>
      </c>
      <c r="AH10" s="17">
        <v>0.247450126110668</v>
      </c>
      <c r="AI10" s="17">
        <v>9.6280361615341606E-2</v>
      </c>
      <c r="AJ10" s="17">
        <v>0.23711717136957999</v>
      </c>
      <c r="AK10" s="17">
        <v>0.17480712417283001</v>
      </c>
      <c r="AL10" s="17"/>
      <c r="AM10" s="17">
        <v>0.31617137601717898</v>
      </c>
      <c r="AN10" s="17">
        <v>0.19306465649955901</v>
      </c>
      <c r="AO10" s="17">
        <v>0.17374273183964001</v>
      </c>
      <c r="AP10" s="17">
        <v>0.22105799514582</v>
      </c>
      <c r="AQ10" s="17">
        <v>0.29328328258460801</v>
      </c>
      <c r="AR10" s="17"/>
      <c r="AS10" s="17">
        <v>0.183069180410423</v>
      </c>
      <c r="AT10" s="17">
        <v>0.24832364719429101</v>
      </c>
      <c r="AU10" s="17">
        <v>6.4113326740138699E-2</v>
      </c>
      <c r="AV10" s="17">
        <v>0.27792262964152697</v>
      </c>
      <c r="AW10" s="17"/>
      <c r="AX10" s="17">
        <v>0.21551863089596901</v>
      </c>
      <c r="AY10" s="17"/>
      <c r="AZ10" s="17">
        <v>0.21237335174027799</v>
      </c>
      <c r="BA10" s="17">
        <v>0.21957850047817301</v>
      </c>
      <c r="BB10" s="17">
        <v>0.174142584576542</v>
      </c>
      <c r="BC10" s="17"/>
      <c r="BD10" s="17">
        <v>0.19906658243059</v>
      </c>
      <c r="BE10" s="17">
        <v>0.22530179059618399</v>
      </c>
    </row>
    <row r="11" spans="2:57" ht="29" x14ac:dyDescent="0.35">
      <c r="B11" s="18" t="s">
        <v>673</v>
      </c>
      <c r="C11" s="17">
        <v>0.28790581334558502</v>
      </c>
      <c r="D11" s="17">
        <v>0.274447723030666</v>
      </c>
      <c r="E11" s="17">
        <v>0.29734215518137702</v>
      </c>
      <c r="F11" s="17"/>
      <c r="G11" s="17">
        <v>0.21819603370367999</v>
      </c>
      <c r="H11" s="17">
        <v>0.35269459952010501</v>
      </c>
      <c r="I11" s="17">
        <v>0.35571380717393303</v>
      </c>
      <c r="J11" s="17">
        <v>0.226681544906325</v>
      </c>
      <c r="K11" s="17">
        <v>0.21337676597581601</v>
      </c>
      <c r="L11" s="17">
        <v>0</v>
      </c>
      <c r="M11" s="17"/>
      <c r="N11" s="17">
        <v>0.28064583550996902</v>
      </c>
      <c r="O11" s="17">
        <v>0.23236292089812799</v>
      </c>
      <c r="P11" s="17">
        <v>0.37839753981478902</v>
      </c>
      <c r="Q11" s="17">
        <v>0.34674246608756898</v>
      </c>
      <c r="R11" s="17"/>
      <c r="S11" s="17">
        <v>0.36666666666666697</v>
      </c>
      <c r="T11" s="17">
        <v>0.265625</v>
      </c>
      <c r="U11" s="17">
        <v>0.47368421052631599</v>
      </c>
      <c r="V11" s="17">
        <v>0.35897435897435898</v>
      </c>
      <c r="W11" s="17">
        <v>0.31578947368421101</v>
      </c>
      <c r="X11" s="17">
        <v>0.25423728813559299</v>
      </c>
      <c r="Y11" s="17">
        <v>0.186046511627907</v>
      </c>
      <c r="Z11" s="17">
        <v>0.2</v>
      </c>
      <c r="AA11" s="17">
        <v>0.14754098360655701</v>
      </c>
      <c r="AB11" s="17"/>
      <c r="AC11" s="17">
        <v>0.28777286383536299</v>
      </c>
      <c r="AD11" s="17">
        <v>0.252151633766654</v>
      </c>
      <c r="AE11" s="17">
        <v>0.48136008127023899</v>
      </c>
      <c r="AF11" s="17"/>
      <c r="AG11" s="17">
        <v>0.28503132704717499</v>
      </c>
      <c r="AH11" s="17">
        <v>0.30232646272974201</v>
      </c>
      <c r="AI11" s="17">
        <v>0.29919188934991298</v>
      </c>
      <c r="AJ11" s="17">
        <v>0.23192317618719899</v>
      </c>
      <c r="AK11" s="17">
        <v>0.26053136336862098</v>
      </c>
      <c r="AL11" s="17"/>
      <c r="AM11" s="17">
        <v>0.31643121256791401</v>
      </c>
      <c r="AN11" s="17">
        <v>0.39781428205181102</v>
      </c>
      <c r="AO11" s="17">
        <v>0.30413326342324998</v>
      </c>
      <c r="AP11" s="17">
        <v>0.22494492344610301</v>
      </c>
      <c r="AQ11" s="17">
        <v>0.147735501714405</v>
      </c>
      <c r="AR11" s="17"/>
      <c r="AS11" s="17">
        <v>0.26253242597316501</v>
      </c>
      <c r="AT11" s="17">
        <v>0.34232449543690002</v>
      </c>
      <c r="AU11" s="17">
        <v>0.23245958393598001</v>
      </c>
      <c r="AV11" s="17">
        <v>0.24259227302757899</v>
      </c>
      <c r="AW11" s="17"/>
      <c r="AX11" s="17">
        <v>0.27718898332305197</v>
      </c>
      <c r="AY11" s="17"/>
      <c r="AZ11" s="17">
        <v>0.31051790114123101</v>
      </c>
      <c r="BA11" s="17">
        <v>0.31209281640741598</v>
      </c>
      <c r="BB11" s="17">
        <v>0.23120344913806201</v>
      </c>
      <c r="BC11" s="17"/>
      <c r="BD11" s="17">
        <v>0.242531559703073</v>
      </c>
      <c r="BE11" s="17">
        <v>0.32501365076755301</v>
      </c>
    </row>
    <row r="12" spans="2:57" ht="43.5" x14ac:dyDescent="0.35">
      <c r="B12" s="18" t="s">
        <v>674</v>
      </c>
      <c r="C12" s="17">
        <v>0.16352172775978999</v>
      </c>
      <c r="D12" s="17">
        <v>0.18532349661851499</v>
      </c>
      <c r="E12" s="17">
        <v>0.14823509059494799</v>
      </c>
      <c r="F12" s="17"/>
      <c r="G12" s="17">
        <v>9.6959237773723797E-2</v>
      </c>
      <c r="H12" s="17">
        <v>0.136065358144288</v>
      </c>
      <c r="I12" s="17">
        <v>0.137452621808207</v>
      </c>
      <c r="J12" s="17">
        <v>0.167622239061161</v>
      </c>
      <c r="K12" s="17">
        <v>0.28280813151220902</v>
      </c>
      <c r="L12" s="17">
        <v>0.42216636263482799</v>
      </c>
      <c r="M12" s="17"/>
      <c r="N12" s="17">
        <v>0.18041968106272299</v>
      </c>
      <c r="O12" s="17">
        <v>0.23288853104579499</v>
      </c>
      <c r="P12" s="17">
        <v>5.5783853276367E-2</v>
      </c>
      <c r="Q12" s="17">
        <v>7.1734367723502501E-2</v>
      </c>
      <c r="R12" s="17"/>
      <c r="S12" s="17">
        <v>0.16666666666666699</v>
      </c>
      <c r="T12" s="17">
        <v>0.109375</v>
      </c>
      <c r="U12" s="17">
        <v>0.21052631578947401</v>
      </c>
      <c r="V12" s="17">
        <v>0.128205128205128</v>
      </c>
      <c r="W12" s="17">
        <v>0.157894736842105</v>
      </c>
      <c r="X12" s="17">
        <v>0.13559322033898299</v>
      </c>
      <c r="Y12" s="17">
        <v>0.116279069767442</v>
      </c>
      <c r="Z12" s="17">
        <v>0.33333333333333298</v>
      </c>
      <c r="AA12" s="17">
        <v>0.213114754098361</v>
      </c>
      <c r="AB12" s="17"/>
      <c r="AC12" s="17">
        <v>0.155712680300294</v>
      </c>
      <c r="AD12" s="17">
        <v>0.183853329184481</v>
      </c>
      <c r="AE12" s="17">
        <v>0.10037644922767899</v>
      </c>
      <c r="AF12" s="17"/>
      <c r="AG12" s="17">
        <v>0.17564052523420801</v>
      </c>
      <c r="AH12" s="17">
        <v>0.16412630657107599</v>
      </c>
      <c r="AI12" s="17">
        <v>0.31023525990357298</v>
      </c>
      <c r="AJ12" s="17">
        <v>0</v>
      </c>
      <c r="AK12" s="17">
        <v>6.9178557309624703E-2</v>
      </c>
      <c r="AL12" s="17"/>
      <c r="AM12" s="17">
        <v>4.23407565077005E-2</v>
      </c>
      <c r="AN12" s="17">
        <v>7.3599652258129394E-2</v>
      </c>
      <c r="AO12" s="17">
        <v>0.19641333031409899</v>
      </c>
      <c r="AP12" s="17">
        <v>0.19313552291255401</v>
      </c>
      <c r="AQ12" s="17">
        <v>0.333131210902397</v>
      </c>
      <c r="AR12" s="17"/>
      <c r="AS12" s="17">
        <v>0.16003997669130901</v>
      </c>
      <c r="AT12" s="17">
        <v>0.14100657634165401</v>
      </c>
      <c r="AU12" s="17">
        <v>0.212780424807336</v>
      </c>
      <c r="AV12" s="17">
        <v>0.17426550797547599</v>
      </c>
      <c r="AW12" s="17"/>
      <c r="AX12" s="17">
        <v>0.16378362649828701</v>
      </c>
      <c r="AY12" s="17"/>
      <c r="AZ12" s="17">
        <v>0.11278281933154299</v>
      </c>
      <c r="BA12" s="17">
        <v>0.149860307600404</v>
      </c>
      <c r="BB12" s="17">
        <v>0.24438634161782999</v>
      </c>
      <c r="BC12" s="17"/>
      <c r="BD12" s="17">
        <v>0.18697952278532101</v>
      </c>
      <c r="BE12" s="17">
        <v>0.15052240332776201</v>
      </c>
    </row>
    <row r="13" spans="2:57" ht="29" x14ac:dyDescent="0.35">
      <c r="B13" s="18" t="s">
        <v>675</v>
      </c>
      <c r="C13" s="17">
        <v>3.58789210885605E-2</v>
      </c>
      <c r="D13" s="17">
        <v>3.01036755269063E-2</v>
      </c>
      <c r="E13" s="17">
        <v>3.9928321117106098E-2</v>
      </c>
      <c r="F13" s="17"/>
      <c r="G13" s="17">
        <v>9.2224196397862598E-2</v>
      </c>
      <c r="H13" s="17">
        <v>3.4003390664887598E-2</v>
      </c>
      <c r="I13" s="17">
        <v>2.4470831877745101E-2</v>
      </c>
      <c r="J13" s="17">
        <v>2.9512166643945799E-2</v>
      </c>
      <c r="K13" s="17">
        <v>2.1820864693997102E-2</v>
      </c>
      <c r="L13" s="17">
        <v>0</v>
      </c>
      <c r="M13" s="17"/>
      <c r="N13" s="17">
        <v>3.8974672784347797E-2</v>
      </c>
      <c r="O13" s="17">
        <v>4.9870437781889099E-2</v>
      </c>
      <c r="P13" s="17">
        <v>2.4825633556121999E-2</v>
      </c>
      <c r="Q13" s="17">
        <v>0</v>
      </c>
      <c r="R13" s="17"/>
      <c r="S13" s="17">
        <v>6.6666666666666693E-2</v>
      </c>
      <c r="T13" s="17">
        <v>1.5625E-2</v>
      </c>
      <c r="U13" s="17">
        <v>0</v>
      </c>
      <c r="V13" s="17">
        <v>2.5641025641025599E-2</v>
      </c>
      <c r="W13" s="17">
        <v>2.6315789473684199E-2</v>
      </c>
      <c r="X13" s="17">
        <v>1.6949152542372899E-2</v>
      </c>
      <c r="Y13" s="17">
        <v>4.6511627906976702E-2</v>
      </c>
      <c r="Z13" s="17">
        <v>3.3333333333333298E-2</v>
      </c>
      <c r="AA13" s="17">
        <v>6.5573770491803296E-2</v>
      </c>
      <c r="AB13" s="17"/>
      <c r="AC13" s="17">
        <v>1.6095837811653801E-2</v>
      </c>
      <c r="AD13" s="17">
        <v>3.5254649519251099E-2</v>
      </c>
      <c r="AE13" s="17">
        <v>0.10478338671259101</v>
      </c>
      <c r="AF13" s="17"/>
      <c r="AG13" s="17">
        <v>4.6009830815515199E-2</v>
      </c>
      <c r="AH13" s="17">
        <v>1.9171410566736699E-2</v>
      </c>
      <c r="AI13" s="17">
        <v>3.36697505482111E-2</v>
      </c>
      <c r="AJ13" s="17">
        <v>0</v>
      </c>
      <c r="AK13" s="17">
        <v>7.61791551111453E-2</v>
      </c>
      <c r="AL13" s="17"/>
      <c r="AM13" s="17">
        <v>2.2780060527242098E-2</v>
      </c>
      <c r="AN13" s="17">
        <v>3.5833481396591697E-2</v>
      </c>
      <c r="AO13" s="17">
        <v>3.99246156689851E-2</v>
      </c>
      <c r="AP13" s="17">
        <v>4.6745148080941601E-2</v>
      </c>
      <c r="AQ13" s="17">
        <v>0</v>
      </c>
      <c r="AR13" s="17"/>
      <c r="AS13" s="17">
        <v>3.03894634064878E-2</v>
      </c>
      <c r="AT13" s="17">
        <v>4.0022904099537897E-2</v>
      </c>
      <c r="AU13" s="17">
        <v>2.39990782517342E-2</v>
      </c>
      <c r="AV13" s="17">
        <v>4.5085758186250498E-2</v>
      </c>
      <c r="AW13" s="17"/>
      <c r="AX13" s="17">
        <v>3.8676422194258597E-2</v>
      </c>
      <c r="AY13" s="17"/>
      <c r="AZ13" s="17">
        <v>4.6238223945944401E-2</v>
      </c>
      <c r="BA13" s="17">
        <v>4.5427513510259199E-2</v>
      </c>
      <c r="BB13" s="17">
        <v>9.1072467344170197E-3</v>
      </c>
      <c r="BC13" s="17"/>
      <c r="BD13" s="17">
        <v>3.9276660277550599E-2</v>
      </c>
      <c r="BE13" s="17">
        <v>3.8728651544395802E-2</v>
      </c>
    </row>
    <row r="14" spans="2:57" ht="43.5" x14ac:dyDescent="0.35">
      <c r="B14" s="18" t="s">
        <v>676</v>
      </c>
      <c r="C14" s="17">
        <v>4.5835926770624098E-2</v>
      </c>
      <c r="D14" s="17">
        <v>2.2005185903484999E-2</v>
      </c>
      <c r="E14" s="17">
        <v>6.2545208084718903E-2</v>
      </c>
      <c r="F14" s="17"/>
      <c r="G14" s="17">
        <v>4.8766292643169999E-2</v>
      </c>
      <c r="H14" s="17">
        <v>0</v>
      </c>
      <c r="I14" s="17">
        <v>5.1187313227869201E-2</v>
      </c>
      <c r="J14" s="17">
        <v>5.97950510228916E-2</v>
      </c>
      <c r="K14" s="17">
        <v>0.12901212605382401</v>
      </c>
      <c r="L14" s="17">
        <v>5.1412703688806599E-2</v>
      </c>
      <c r="M14" s="17"/>
      <c r="N14" s="17">
        <v>5.7523473431765601E-2</v>
      </c>
      <c r="O14" s="17">
        <v>5.14740809146974E-2</v>
      </c>
      <c r="P14" s="17">
        <v>1.31503802251956E-2</v>
      </c>
      <c r="Q14" s="17">
        <v>2.5242152014775199E-2</v>
      </c>
      <c r="R14" s="17"/>
      <c r="S14" s="17">
        <v>3.3333333333333298E-2</v>
      </c>
      <c r="T14" s="17">
        <v>6.25E-2</v>
      </c>
      <c r="U14" s="17">
        <v>0.105263157894737</v>
      </c>
      <c r="V14" s="17">
        <v>2.5641025641025599E-2</v>
      </c>
      <c r="W14" s="17">
        <v>2.6315789473684199E-2</v>
      </c>
      <c r="X14" s="17">
        <v>5.0847457627118599E-2</v>
      </c>
      <c r="Y14" s="17">
        <v>4.6511627906976702E-2</v>
      </c>
      <c r="Z14" s="17">
        <v>3.3333333333333298E-2</v>
      </c>
      <c r="AA14" s="17">
        <v>3.2786885245901599E-2</v>
      </c>
      <c r="AB14" s="17"/>
      <c r="AC14" s="17">
        <v>4.45730893245797E-2</v>
      </c>
      <c r="AD14" s="17">
        <v>4.4645438476843297E-2</v>
      </c>
      <c r="AE14" s="17">
        <v>4.2660714283546501E-2</v>
      </c>
      <c r="AF14" s="17"/>
      <c r="AG14" s="17">
        <v>4.01027893538052E-2</v>
      </c>
      <c r="AH14" s="17">
        <v>3.9111945138614199E-2</v>
      </c>
      <c r="AI14" s="17">
        <v>0.146663582881324</v>
      </c>
      <c r="AJ14" s="17">
        <v>0</v>
      </c>
      <c r="AK14" s="17">
        <v>3.9403011264385501E-2</v>
      </c>
      <c r="AL14" s="17"/>
      <c r="AM14" s="17">
        <v>0</v>
      </c>
      <c r="AN14" s="17">
        <v>4.3252377577645801E-2</v>
      </c>
      <c r="AO14" s="17">
        <v>6.8572553647835002E-2</v>
      </c>
      <c r="AP14" s="17">
        <v>1.7275416963317702E-2</v>
      </c>
      <c r="AQ14" s="17">
        <v>0</v>
      </c>
      <c r="AR14" s="17"/>
      <c r="AS14" s="17">
        <v>7.8175424032752003E-2</v>
      </c>
      <c r="AT14" s="17">
        <v>1.93272956875968E-2</v>
      </c>
      <c r="AU14" s="17">
        <v>6.2009350382452498E-2</v>
      </c>
      <c r="AV14" s="17">
        <v>5.1937157097327602E-2</v>
      </c>
      <c r="AW14" s="17"/>
      <c r="AX14" s="17">
        <v>4.5459421410752203E-2</v>
      </c>
      <c r="AY14" s="17"/>
      <c r="AZ14" s="17">
        <v>2.8075385220559902E-2</v>
      </c>
      <c r="BA14" s="17">
        <v>3.0199402328294801E-2</v>
      </c>
      <c r="BB14" s="17">
        <v>8.6547867105503801E-2</v>
      </c>
      <c r="BC14" s="17"/>
      <c r="BD14" s="17">
        <v>6.8163028360731695E-2</v>
      </c>
      <c r="BE14" s="17">
        <v>2.4080684295613101E-2</v>
      </c>
    </row>
    <row r="15" spans="2:57" ht="43.5" x14ac:dyDescent="0.35">
      <c r="B15" s="18" t="s">
        <v>677</v>
      </c>
      <c r="C15" s="17">
        <v>0.100188237380894</v>
      </c>
      <c r="D15" s="17">
        <v>8.3911997408037106E-2</v>
      </c>
      <c r="E15" s="17">
        <v>0.111600567109056</v>
      </c>
      <c r="F15" s="17"/>
      <c r="G15" s="17">
        <v>3.20781633270791E-2</v>
      </c>
      <c r="H15" s="17">
        <v>8.6132860793329796E-2</v>
      </c>
      <c r="I15" s="17">
        <v>8.5127870280727297E-2</v>
      </c>
      <c r="J15" s="17">
        <v>0.172386845171381</v>
      </c>
      <c r="K15" s="17">
        <v>0.122540035976918</v>
      </c>
      <c r="L15" s="17">
        <v>0.19561564664930101</v>
      </c>
      <c r="M15" s="17"/>
      <c r="N15" s="17">
        <v>9.0104891011038302E-2</v>
      </c>
      <c r="O15" s="17">
        <v>0.124692910064815</v>
      </c>
      <c r="P15" s="17">
        <v>5.8492950880582498E-2</v>
      </c>
      <c r="Q15" s="17">
        <v>0.122530546010338</v>
      </c>
      <c r="R15" s="17"/>
      <c r="S15" s="17">
        <v>7.7777777777777807E-2</v>
      </c>
      <c r="T15" s="17">
        <v>0.109375</v>
      </c>
      <c r="U15" s="17">
        <v>0</v>
      </c>
      <c r="V15" s="17">
        <v>0.15384615384615399</v>
      </c>
      <c r="W15" s="17">
        <v>7.8947368421052599E-2</v>
      </c>
      <c r="X15" s="17">
        <v>3.3898305084745797E-2</v>
      </c>
      <c r="Y15" s="17">
        <v>0.13953488372093001</v>
      </c>
      <c r="Z15" s="17">
        <v>0.16666666666666699</v>
      </c>
      <c r="AA15" s="17">
        <v>0.16393442622950799</v>
      </c>
      <c r="AB15" s="17"/>
      <c r="AC15" s="17">
        <v>9.2887684023026607E-2</v>
      </c>
      <c r="AD15" s="17">
        <v>0.106003525130015</v>
      </c>
      <c r="AE15" s="17">
        <v>0.110687820400731</v>
      </c>
      <c r="AF15" s="17"/>
      <c r="AG15" s="17">
        <v>0.12872080729277299</v>
      </c>
      <c r="AH15" s="17">
        <v>8.7137526607162799E-2</v>
      </c>
      <c r="AI15" s="17">
        <v>3.4648187743629197E-2</v>
      </c>
      <c r="AJ15" s="17">
        <v>0</v>
      </c>
      <c r="AK15" s="17">
        <v>0.20841349530480299</v>
      </c>
      <c r="AL15" s="17"/>
      <c r="AM15" s="17">
        <v>0.12123653390150101</v>
      </c>
      <c r="AN15" s="17">
        <v>9.66469817524927E-2</v>
      </c>
      <c r="AO15" s="17">
        <v>8.4089920175381097E-2</v>
      </c>
      <c r="AP15" s="17">
        <v>0.108845879487807</v>
      </c>
      <c r="AQ15" s="17">
        <v>0.150566669865727</v>
      </c>
      <c r="AR15" s="17"/>
      <c r="AS15" s="17">
        <v>0.134715971919244</v>
      </c>
      <c r="AT15" s="17">
        <v>4.8664209941302598E-2</v>
      </c>
      <c r="AU15" s="17">
        <v>0.201863823239044</v>
      </c>
      <c r="AV15" s="17">
        <v>7.8520503985465395E-2</v>
      </c>
      <c r="AW15" s="17"/>
      <c r="AX15" s="17">
        <v>9.82137448353647E-2</v>
      </c>
      <c r="AY15" s="17"/>
      <c r="AZ15" s="17">
        <v>0.12769465092089699</v>
      </c>
      <c r="BA15" s="17">
        <v>7.0690281128662796E-2</v>
      </c>
      <c r="BB15" s="17">
        <v>0.11028978663694</v>
      </c>
      <c r="BC15" s="17"/>
      <c r="BD15" s="17">
        <v>9.8591091667290007E-2</v>
      </c>
      <c r="BE15" s="17">
        <v>8.3157170904049699E-2</v>
      </c>
    </row>
    <row r="16" spans="2:57" x14ac:dyDescent="0.35">
      <c r="B16" s="18" t="s">
        <v>81</v>
      </c>
      <c r="C16" s="19">
        <v>1.3288403704043701E-2</v>
      </c>
      <c r="D16" s="19">
        <v>1.62887642860692E-2</v>
      </c>
      <c r="E16" s="19">
        <v>1.1184655889895199E-2</v>
      </c>
      <c r="F16" s="19"/>
      <c r="G16" s="19">
        <v>1.55983659278017E-2</v>
      </c>
      <c r="H16" s="19">
        <v>6.5607137064797403E-3</v>
      </c>
      <c r="I16" s="19">
        <v>2.7305459198062602E-2</v>
      </c>
      <c r="J16" s="19">
        <v>1.52991071882215E-2</v>
      </c>
      <c r="K16" s="19">
        <v>0</v>
      </c>
      <c r="L16" s="19">
        <v>0</v>
      </c>
      <c r="M16" s="19"/>
      <c r="N16" s="19">
        <v>4.7376092246635103E-3</v>
      </c>
      <c r="O16" s="19">
        <v>0</v>
      </c>
      <c r="P16" s="19">
        <v>4.4528797693152003E-2</v>
      </c>
      <c r="Q16" s="19">
        <v>2.4086961026757201E-2</v>
      </c>
      <c r="R16" s="19"/>
      <c r="S16" s="19">
        <v>0</v>
      </c>
      <c r="T16" s="19">
        <v>1.5625E-2</v>
      </c>
      <c r="U16" s="19">
        <v>0</v>
      </c>
      <c r="V16" s="19">
        <v>2.5641025641025599E-2</v>
      </c>
      <c r="W16" s="19">
        <v>0</v>
      </c>
      <c r="X16" s="19">
        <v>5.0847457627118599E-2</v>
      </c>
      <c r="Y16" s="19">
        <v>0</v>
      </c>
      <c r="Z16" s="19">
        <v>0</v>
      </c>
      <c r="AA16" s="19">
        <v>1.63934426229508E-2</v>
      </c>
      <c r="AB16" s="19"/>
      <c r="AC16" s="19">
        <v>2.9136686730356898E-2</v>
      </c>
      <c r="AD16" s="19">
        <v>0</v>
      </c>
      <c r="AE16" s="19">
        <v>2.2464244587243599E-2</v>
      </c>
      <c r="AF16" s="19"/>
      <c r="AG16" s="19">
        <v>6.0766812713987598E-3</v>
      </c>
      <c r="AH16" s="19">
        <v>1.5930077982038399E-2</v>
      </c>
      <c r="AI16" s="19">
        <v>0</v>
      </c>
      <c r="AJ16" s="19">
        <v>0</v>
      </c>
      <c r="AK16" s="19">
        <v>4.3646412477473202E-2</v>
      </c>
      <c r="AL16" s="19"/>
      <c r="AM16" s="19">
        <v>5.3747084894918903E-2</v>
      </c>
      <c r="AN16" s="19">
        <v>1.14460635667765E-2</v>
      </c>
      <c r="AO16" s="19">
        <v>1.8161426152893002E-2</v>
      </c>
      <c r="AP16" s="19">
        <v>0</v>
      </c>
      <c r="AQ16" s="19">
        <v>0</v>
      </c>
      <c r="AR16" s="19"/>
      <c r="AS16" s="19">
        <v>0</v>
      </c>
      <c r="AT16" s="19">
        <v>9.5290313689043397E-3</v>
      </c>
      <c r="AU16" s="19">
        <v>5.3061958839123E-2</v>
      </c>
      <c r="AV16" s="19">
        <v>0</v>
      </c>
      <c r="AW16" s="19"/>
      <c r="AX16" s="19">
        <v>1.6178870295474601E-2</v>
      </c>
      <c r="AY16" s="19"/>
      <c r="AZ16" s="19">
        <v>2.7247817337375899E-2</v>
      </c>
      <c r="BA16" s="19">
        <v>1.1463970434211599E-2</v>
      </c>
      <c r="BB16" s="19">
        <v>0</v>
      </c>
      <c r="BC16" s="19"/>
      <c r="BD16" s="19">
        <v>2.3391268212856201E-2</v>
      </c>
      <c r="BE16" s="19">
        <v>3.80675197222803E-3</v>
      </c>
    </row>
    <row r="17" spans="2:2" x14ac:dyDescent="0.35">
      <c r="B17" s="16" t="s">
        <v>679</v>
      </c>
    </row>
    <row r="18" spans="2:2" x14ac:dyDescent="0.35">
      <c r="B18" t="s">
        <v>86</v>
      </c>
    </row>
    <row r="19" spans="2:2" x14ac:dyDescent="0.35">
      <c r="B19" t="s">
        <v>87</v>
      </c>
    </row>
    <row r="21" spans="2:2" x14ac:dyDescent="0.35">
      <c r="B2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E17"/>
  <sheetViews>
    <sheetView showGridLines="0" workbookViewId="0">
      <pane xSplit="2" topLeftCell="A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ht="29" x14ac:dyDescent="0.35">
      <c r="B9" s="18" t="s">
        <v>680</v>
      </c>
      <c r="C9" s="17">
        <v>0.45036517417515598</v>
      </c>
      <c r="D9" s="17">
        <v>0.43220223397141899</v>
      </c>
      <c r="E9" s="17">
        <v>0.46408717748045097</v>
      </c>
      <c r="F9" s="17"/>
      <c r="G9" s="17">
        <v>0.409415096072621</v>
      </c>
      <c r="H9" s="17">
        <v>0.35701077817568999</v>
      </c>
      <c r="I9" s="17">
        <v>0.44364738494594202</v>
      </c>
      <c r="J9" s="17">
        <v>0.53466392926172202</v>
      </c>
      <c r="K9" s="17">
        <v>0.64209906373410697</v>
      </c>
      <c r="L9" s="17">
        <v>0.65897153619209503</v>
      </c>
      <c r="M9" s="17"/>
      <c r="N9" s="17">
        <v>0.51471758493009401</v>
      </c>
      <c r="O9" s="17">
        <v>0.41492701802566001</v>
      </c>
      <c r="P9" s="17">
        <v>0.39586227757721798</v>
      </c>
      <c r="Q9" s="17">
        <v>0.29851245595554099</v>
      </c>
      <c r="R9" s="17"/>
      <c r="S9" s="17">
        <v>0.42499999999999999</v>
      </c>
      <c r="T9" s="17">
        <v>0.269230769230769</v>
      </c>
      <c r="U9" s="17">
        <v>0.35294117647058798</v>
      </c>
      <c r="V9" s="17">
        <v>0.483870967741935</v>
      </c>
      <c r="W9" s="17">
        <v>0.52941176470588203</v>
      </c>
      <c r="X9" s="17">
        <v>0.47058823529411797</v>
      </c>
      <c r="Y9" s="17">
        <v>0.48571428571428599</v>
      </c>
      <c r="Z9" s="17">
        <v>0.5</v>
      </c>
      <c r="AA9" s="17">
        <v>0.625</v>
      </c>
      <c r="AB9" s="17"/>
      <c r="AC9" s="17">
        <v>0.47874469580353102</v>
      </c>
      <c r="AD9" s="17">
        <v>0.44884085504010801</v>
      </c>
      <c r="AE9" s="17">
        <v>0.41088111658425802</v>
      </c>
      <c r="AF9" s="17"/>
      <c r="AG9" s="17">
        <v>0.48633869007200597</v>
      </c>
      <c r="AH9" s="17">
        <v>0.410337355853295</v>
      </c>
      <c r="AI9" s="17">
        <v>0.40181230851684502</v>
      </c>
      <c r="AJ9" s="17">
        <v>1</v>
      </c>
      <c r="AK9" s="17">
        <v>0.394992446890157</v>
      </c>
      <c r="AL9" s="17"/>
      <c r="AM9" s="17">
        <v>0.45853031473508399</v>
      </c>
      <c r="AN9" s="17">
        <v>0.44418797404983101</v>
      </c>
      <c r="AO9" s="17">
        <v>0.43059956037867902</v>
      </c>
      <c r="AP9" s="17">
        <v>0.48109574253090398</v>
      </c>
      <c r="AQ9" s="17">
        <v>0.55913393146020696</v>
      </c>
      <c r="AR9" s="17"/>
      <c r="AS9" s="17">
        <v>0.54553330605160499</v>
      </c>
      <c r="AT9" s="17">
        <v>0.39286307201687998</v>
      </c>
      <c r="AU9" s="17">
        <v>0.50002476680119901</v>
      </c>
      <c r="AV9" s="17">
        <v>0.44668961752874498</v>
      </c>
      <c r="AW9" s="17"/>
      <c r="AX9" s="17">
        <v>0.456058222522851</v>
      </c>
      <c r="AY9" s="17"/>
      <c r="AZ9" s="17">
        <v>0.42902541348223899</v>
      </c>
      <c r="BA9" s="17">
        <v>0.39994941031702003</v>
      </c>
      <c r="BB9" s="17">
        <v>0.56473714293269295</v>
      </c>
      <c r="BC9" s="17"/>
      <c r="BD9" s="17">
        <v>0.48904492107785202</v>
      </c>
      <c r="BE9" s="17">
        <v>0.42392076501445303</v>
      </c>
    </row>
    <row r="10" spans="2:57" ht="29" x14ac:dyDescent="0.35">
      <c r="B10" s="18" t="s">
        <v>681</v>
      </c>
      <c r="C10" s="17">
        <v>0.213388873911424</v>
      </c>
      <c r="D10" s="17">
        <v>0.26324952745200803</v>
      </c>
      <c r="E10" s="17">
        <v>0.17571941924090301</v>
      </c>
      <c r="F10" s="17"/>
      <c r="G10" s="17">
        <v>0.201831691548397</v>
      </c>
      <c r="H10" s="17">
        <v>0.27271711414582001</v>
      </c>
      <c r="I10" s="17">
        <v>0.20010230955121899</v>
      </c>
      <c r="J10" s="17">
        <v>0.26073527386663198</v>
      </c>
      <c r="K10" s="17">
        <v>7.4364769251580698E-2</v>
      </c>
      <c r="L10" s="17">
        <v>0</v>
      </c>
      <c r="M10" s="17"/>
      <c r="N10" s="17">
        <v>0.17385410311059901</v>
      </c>
      <c r="O10" s="17">
        <v>0.243807093502102</v>
      </c>
      <c r="P10" s="17">
        <v>0.18350297169445801</v>
      </c>
      <c r="Q10" s="17">
        <v>0.43085877886097201</v>
      </c>
      <c r="R10" s="17"/>
      <c r="S10" s="17">
        <v>0.22500000000000001</v>
      </c>
      <c r="T10" s="17">
        <v>0.28846153846153799</v>
      </c>
      <c r="U10" s="17">
        <v>0.35294117647058798</v>
      </c>
      <c r="V10" s="17">
        <v>0.19354838709677399</v>
      </c>
      <c r="W10" s="17">
        <v>0.17647058823529399</v>
      </c>
      <c r="X10" s="17">
        <v>0.15686274509803899</v>
      </c>
      <c r="Y10" s="17">
        <v>0.17142857142857101</v>
      </c>
      <c r="Z10" s="17">
        <v>0.125</v>
      </c>
      <c r="AA10" s="17">
        <v>0.16666666666666699</v>
      </c>
      <c r="AB10" s="17"/>
      <c r="AC10" s="17">
        <v>0.25139565413780801</v>
      </c>
      <c r="AD10" s="17">
        <v>0.18255259900922299</v>
      </c>
      <c r="AE10" s="17">
        <v>0.28380119899899298</v>
      </c>
      <c r="AF10" s="17"/>
      <c r="AG10" s="17">
        <v>0.205689741345912</v>
      </c>
      <c r="AH10" s="17">
        <v>0.22924234504952901</v>
      </c>
      <c r="AI10" s="17">
        <v>0.22060656153102601</v>
      </c>
      <c r="AJ10" s="17">
        <v>0</v>
      </c>
      <c r="AK10" s="17">
        <v>0.30863533225199102</v>
      </c>
      <c r="AL10" s="17"/>
      <c r="AM10" s="17">
        <v>0.18191462102499001</v>
      </c>
      <c r="AN10" s="17">
        <v>0.24999584911039299</v>
      </c>
      <c r="AO10" s="17">
        <v>0.198657276374645</v>
      </c>
      <c r="AP10" s="17">
        <v>0.19923504767814401</v>
      </c>
      <c r="AQ10" s="17">
        <v>0.25406611578736499</v>
      </c>
      <c r="AR10" s="17"/>
      <c r="AS10" s="17">
        <v>0.12967913389984201</v>
      </c>
      <c r="AT10" s="17">
        <v>0.24313307650709501</v>
      </c>
      <c r="AU10" s="17">
        <v>0.223460981023478</v>
      </c>
      <c r="AV10" s="17">
        <v>0.228815803176384</v>
      </c>
      <c r="AW10" s="17"/>
      <c r="AX10" s="17">
        <v>0.21202464331499801</v>
      </c>
      <c r="AY10" s="17"/>
      <c r="AZ10" s="17">
        <v>0.18317202017335499</v>
      </c>
      <c r="BA10" s="17">
        <v>0.273517146390509</v>
      </c>
      <c r="BB10" s="17">
        <v>0.14650629921495001</v>
      </c>
      <c r="BC10" s="17"/>
      <c r="BD10" s="17">
        <v>0.16860291992953699</v>
      </c>
      <c r="BE10" s="17">
        <v>0.24436030583525001</v>
      </c>
    </row>
    <row r="11" spans="2:57" ht="43.5" x14ac:dyDescent="0.35">
      <c r="B11" s="18" t="s">
        <v>682</v>
      </c>
      <c r="C11" s="17">
        <v>0.28889839107702597</v>
      </c>
      <c r="D11" s="17">
        <v>0.26520269077192199</v>
      </c>
      <c r="E11" s="17">
        <v>0.30680036478065698</v>
      </c>
      <c r="F11" s="17"/>
      <c r="G11" s="17">
        <v>0.36871370821143501</v>
      </c>
      <c r="H11" s="17">
        <v>0.30170863061600001</v>
      </c>
      <c r="I11" s="17">
        <v>0.29039992555190902</v>
      </c>
      <c r="J11" s="17">
        <v>0.186246849593971</v>
      </c>
      <c r="K11" s="17">
        <v>0.25922807052771801</v>
      </c>
      <c r="L11" s="17">
        <v>0.34102846380790502</v>
      </c>
      <c r="M11" s="17"/>
      <c r="N11" s="17">
        <v>0.278542989029751</v>
      </c>
      <c r="O11" s="17">
        <v>0.249821187018859</v>
      </c>
      <c r="P11" s="17">
        <v>0.386298584537835</v>
      </c>
      <c r="Q11" s="17">
        <v>0.240148240607332</v>
      </c>
      <c r="R11" s="17"/>
      <c r="S11" s="17">
        <v>0.3125</v>
      </c>
      <c r="T11" s="17">
        <v>0.32692307692307698</v>
      </c>
      <c r="U11" s="17">
        <v>0.23529411764705899</v>
      </c>
      <c r="V11" s="17">
        <v>0.29032258064516098</v>
      </c>
      <c r="W11" s="17">
        <v>0.23529411764705899</v>
      </c>
      <c r="X11" s="17">
        <v>0.35294117647058798</v>
      </c>
      <c r="Y11" s="17">
        <v>0.314285714285714</v>
      </c>
      <c r="Z11" s="17">
        <v>0.33333333333333298</v>
      </c>
      <c r="AA11" s="17">
        <v>0.1875</v>
      </c>
      <c r="AB11" s="17"/>
      <c r="AC11" s="17">
        <v>0.24600749824247301</v>
      </c>
      <c r="AD11" s="17">
        <v>0.31908283102941398</v>
      </c>
      <c r="AE11" s="17">
        <v>0.22191902354731499</v>
      </c>
      <c r="AF11" s="17"/>
      <c r="AG11" s="17">
        <v>0.28655273565773598</v>
      </c>
      <c r="AH11" s="17">
        <v>0.29389684716146097</v>
      </c>
      <c r="AI11" s="17">
        <v>0.33479245085943798</v>
      </c>
      <c r="AJ11" s="17">
        <v>0</v>
      </c>
      <c r="AK11" s="17">
        <v>0.23477147525009001</v>
      </c>
      <c r="AL11" s="17"/>
      <c r="AM11" s="17">
        <v>0.32997115746688399</v>
      </c>
      <c r="AN11" s="17">
        <v>0.24678918432712699</v>
      </c>
      <c r="AO11" s="17">
        <v>0.31916970680157303</v>
      </c>
      <c r="AP11" s="17">
        <v>0.28408805671573301</v>
      </c>
      <c r="AQ11" s="17">
        <v>0.186799952752428</v>
      </c>
      <c r="AR11" s="17"/>
      <c r="AS11" s="17">
        <v>0.30161298479918702</v>
      </c>
      <c r="AT11" s="17">
        <v>0.331308850515797</v>
      </c>
      <c r="AU11" s="17">
        <v>0.23626883088423001</v>
      </c>
      <c r="AV11" s="17">
        <v>0.202821044127211</v>
      </c>
      <c r="AW11" s="17"/>
      <c r="AX11" s="17">
        <v>0.28702190068293998</v>
      </c>
      <c r="AY11" s="17"/>
      <c r="AZ11" s="17">
        <v>0.309225957476161</v>
      </c>
      <c r="BA11" s="17">
        <v>0.27934823031325201</v>
      </c>
      <c r="BB11" s="17">
        <v>0.27810600503208099</v>
      </c>
      <c r="BC11" s="17"/>
      <c r="BD11" s="17">
        <v>0.30633138466594001</v>
      </c>
      <c r="BE11" s="17">
        <v>0.27609139048102099</v>
      </c>
    </row>
    <row r="12" spans="2:57" x14ac:dyDescent="0.35">
      <c r="B12" s="18" t="s">
        <v>81</v>
      </c>
      <c r="C12" s="19">
        <v>4.7347560836393798E-2</v>
      </c>
      <c r="D12" s="19">
        <v>3.9345547804651E-2</v>
      </c>
      <c r="E12" s="19">
        <v>5.3393038497989202E-2</v>
      </c>
      <c r="F12" s="19"/>
      <c r="G12" s="19">
        <v>2.0039504167547E-2</v>
      </c>
      <c r="H12" s="19">
        <v>6.8563477062489595E-2</v>
      </c>
      <c r="I12" s="19">
        <v>6.5850379950930404E-2</v>
      </c>
      <c r="J12" s="19">
        <v>1.8353947277675101E-2</v>
      </c>
      <c r="K12" s="19">
        <v>2.43080964865942E-2</v>
      </c>
      <c r="L12" s="19">
        <v>0</v>
      </c>
      <c r="M12" s="19"/>
      <c r="N12" s="19">
        <v>3.2885322929555198E-2</v>
      </c>
      <c r="O12" s="19">
        <v>9.1444701453379101E-2</v>
      </c>
      <c r="P12" s="19">
        <v>3.43361661904888E-2</v>
      </c>
      <c r="Q12" s="19">
        <v>3.04805245761554E-2</v>
      </c>
      <c r="R12" s="19"/>
      <c r="S12" s="19">
        <v>3.7499999999999999E-2</v>
      </c>
      <c r="T12" s="19">
        <v>0.115384615384615</v>
      </c>
      <c r="U12" s="19">
        <v>5.8823529411764698E-2</v>
      </c>
      <c r="V12" s="19">
        <v>3.2258064516128997E-2</v>
      </c>
      <c r="W12" s="19">
        <v>5.8823529411764698E-2</v>
      </c>
      <c r="X12" s="19">
        <v>1.9607843137254902E-2</v>
      </c>
      <c r="Y12" s="19">
        <v>2.8571428571428598E-2</v>
      </c>
      <c r="Z12" s="19">
        <v>4.1666666666666699E-2</v>
      </c>
      <c r="AA12" s="19">
        <v>2.0833333333333301E-2</v>
      </c>
      <c r="AB12" s="19"/>
      <c r="AC12" s="19">
        <v>2.3852151816188501E-2</v>
      </c>
      <c r="AD12" s="19">
        <v>4.9523714921254798E-2</v>
      </c>
      <c r="AE12" s="19">
        <v>8.3398660869434704E-2</v>
      </c>
      <c r="AF12" s="19"/>
      <c r="AG12" s="19">
        <v>2.1418832924345901E-2</v>
      </c>
      <c r="AH12" s="19">
        <v>6.6523451935714795E-2</v>
      </c>
      <c r="AI12" s="19">
        <v>4.2788679092691698E-2</v>
      </c>
      <c r="AJ12" s="19">
        <v>0</v>
      </c>
      <c r="AK12" s="19">
        <v>6.1600745607762401E-2</v>
      </c>
      <c r="AL12" s="19"/>
      <c r="AM12" s="19">
        <v>2.95839067730422E-2</v>
      </c>
      <c r="AN12" s="19">
        <v>5.9026992512649201E-2</v>
      </c>
      <c r="AO12" s="19">
        <v>5.1573456445103298E-2</v>
      </c>
      <c r="AP12" s="19">
        <v>3.55811530752193E-2</v>
      </c>
      <c r="AQ12" s="19">
        <v>0</v>
      </c>
      <c r="AR12" s="19"/>
      <c r="AS12" s="19">
        <v>2.3174575249365399E-2</v>
      </c>
      <c r="AT12" s="19">
        <v>3.2695000960227802E-2</v>
      </c>
      <c r="AU12" s="19">
        <v>4.0245421291093E-2</v>
      </c>
      <c r="AV12" s="19">
        <v>0.12167353516766</v>
      </c>
      <c r="AW12" s="19"/>
      <c r="AX12" s="19">
        <v>4.4895233479210699E-2</v>
      </c>
      <c r="AY12" s="19"/>
      <c r="AZ12" s="19">
        <v>7.8576608868244802E-2</v>
      </c>
      <c r="BA12" s="19">
        <v>4.7185212979219703E-2</v>
      </c>
      <c r="BB12" s="19">
        <v>1.0650552820275499E-2</v>
      </c>
      <c r="BC12" s="19"/>
      <c r="BD12" s="19">
        <v>3.6020774326672202E-2</v>
      </c>
      <c r="BE12" s="19">
        <v>5.5627538669276402E-2</v>
      </c>
    </row>
    <row r="13" spans="2:57" x14ac:dyDescent="0.35">
      <c r="B13" s="16" t="s">
        <v>684</v>
      </c>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E22"/>
  <sheetViews>
    <sheetView showGridLines="0" topLeftCell="A11" workbookViewId="0">
      <pane xSplit="2" topLeftCell="Z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76</v>
      </c>
      <c r="D7" s="10">
        <v>42</v>
      </c>
      <c r="E7" s="10">
        <v>34</v>
      </c>
      <c r="F7" s="10"/>
      <c r="G7" s="10">
        <v>11</v>
      </c>
      <c r="H7" s="10">
        <v>32</v>
      </c>
      <c r="I7" s="10">
        <v>18</v>
      </c>
      <c r="J7" s="10">
        <v>13</v>
      </c>
      <c r="K7" s="10">
        <v>2</v>
      </c>
      <c r="L7" s="10" t="s">
        <v>121</v>
      </c>
      <c r="M7" s="10"/>
      <c r="N7" s="10">
        <v>30</v>
      </c>
      <c r="O7" s="10">
        <v>23</v>
      </c>
      <c r="P7" s="10">
        <v>10</v>
      </c>
      <c r="Q7" s="10">
        <v>13</v>
      </c>
      <c r="R7" s="10"/>
      <c r="S7" s="10">
        <v>18</v>
      </c>
      <c r="T7" s="10">
        <v>15</v>
      </c>
      <c r="U7" s="10">
        <v>6</v>
      </c>
      <c r="V7" s="10">
        <v>6</v>
      </c>
      <c r="W7" s="10">
        <v>6</v>
      </c>
      <c r="X7" s="10">
        <v>8</v>
      </c>
      <c r="Y7" s="10">
        <v>6</v>
      </c>
      <c r="Z7" s="10">
        <v>3</v>
      </c>
      <c r="AA7" s="10">
        <v>8</v>
      </c>
      <c r="AB7" s="10"/>
      <c r="AC7" s="10">
        <v>27</v>
      </c>
      <c r="AD7" s="10">
        <v>36</v>
      </c>
      <c r="AE7" s="10">
        <v>9</v>
      </c>
      <c r="AF7" s="10"/>
      <c r="AG7" s="10">
        <v>25</v>
      </c>
      <c r="AH7" s="10">
        <v>37</v>
      </c>
      <c r="AI7" s="10">
        <v>4</v>
      </c>
      <c r="AJ7" s="10" t="s">
        <v>121</v>
      </c>
      <c r="AK7" s="10">
        <v>4</v>
      </c>
      <c r="AL7" s="10"/>
      <c r="AM7" s="10">
        <v>5</v>
      </c>
      <c r="AN7" s="10">
        <v>16</v>
      </c>
      <c r="AO7" s="10">
        <v>26</v>
      </c>
      <c r="AP7" s="10">
        <v>20</v>
      </c>
      <c r="AQ7" s="10">
        <v>3</v>
      </c>
      <c r="AR7" s="10"/>
      <c r="AS7" s="10">
        <v>10</v>
      </c>
      <c r="AT7" s="10">
        <v>41</v>
      </c>
      <c r="AU7" s="10">
        <v>9</v>
      </c>
      <c r="AV7" s="10">
        <v>16</v>
      </c>
      <c r="AW7" s="10"/>
      <c r="AX7" s="10">
        <v>61</v>
      </c>
      <c r="AY7" s="10"/>
      <c r="AZ7" s="10">
        <v>19</v>
      </c>
      <c r="BA7" s="10">
        <v>44</v>
      </c>
      <c r="BB7" s="10">
        <v>13</v>
      </c>
      <c r="BC7" s="10"/>
      <c r="BD7" s="10">
        <v>23</v>
      </c>
      <c r="BE7" s="10">
        <v>49</v>
      </c>
    </row>
    <row r="8" spans="2:57" ht="30" customHeight="1" x14ac:dyDescent="0.35">
      <c r="B8" s="11" t="s">
        <v>20</v>
      </c>
      <c r="C8" s="11">
        <v>78</v>
      </c>
      <c r="D8" s="11">
        <v>42</v>
      </c>
      <c r="E8" s="11">
        <v>37</v>
      </c>
      <c r="F8" s="11"/>
      <c r="G8" s="11">
        <v>10</v>
      </c>
      <c r="H8" s="11">
        <v>33</v>
      </c>
      <c r="I8" s="11">
        <v>18</v>
      </c>
      <c r="J8" s="11">
        <v>13</v>
      </c>
      <c r="K8" s="11">
        <v>3</v>
      </c>
      <c r="L8" s="11" t="s">
        <v>121</v>
      </c>
      <c r="M8" s="11"/>
      <c r="N8" s="11">
        <v>32</v>
      </c>
      <c r="O8" s="11">
        <v>22</v>
      </c>
      <c r="P8" s="11">
        <v>11</v>
      </c>
      <c r="Q8" s="11">
        <v>13</v>
      </c>
      <c r="R8" s="11"/>
      <c r="S8" s="11">
        <v>16</v>
      </c>
      <c r="T8" s="11">
        <v>15</v>
      </c>
      <c r="U8" s="11">
        <v>12</v>
      </c>
      <c r="V8" s="11">
        <v>7</v>
      </c>
      <c r="W8" s="11">
        <v>6</v>
      </c>
      <c r="X8" s="11">
        <v>7</v>
      </c>
      <c r="Y8" s="11">
        <v>6</v>
      </c>
      <c r="Z8" s="11">
        <v>2</v>
      </c>
      <c r="AA8" s="11">
        <v>8</v>
      </c>
      <c r="AB8" s="11"/>
      <c r="AC8" s="11">
        <v>28</v>
      </c>
      <c r="AD8" s="11">
        <v>36</v>
      </c>
      <c r="AE8" s="11">
        <v>10</v>
      </c>
      <c r="AF8" s="11"/>
      <c r="AG8" s="11">
        <v>25</v>
      </c>
      <c r="AH8" s="11">
        <v>37</v>
      </c>
      <c r="AI8" s="11">
        <v>5</v>
      </c>
      <c r="AJ8" s="11" t="s">
        <v>121</v>
      </c>
      <c r="AK8" s="11">
        <v>5</v>
      </c>
      <c r="AL8" s="11"/>
      <c r="AM8" s="11">
        <v>6</v>
      </c>
      <c r="AN8" s="11">
        <v>18</v>
      </c>
      <c r="AO8" s="11">
        <v>25</v>
      </c>
      <c r="AP8" s="11">
        <v>21</v>
      </c>
      <c r="AQ8" s="11">
        <v>3</v>
      </c>
      <c r="AR8" s="11"/>
      <c r="AS8" s="11">
        <v>10</v>
      </c>
      <c r="AT8" s="11">
        <v>42</v>
      </c>
      <c r="AU8" s="11">
        <v>12</v>
      </c>
      <c r="AV8" s="11">
        <v>15</v>
      </c>
      <c r="AW8" s="11"/>
      <c r="AX8" s="11">
        <v>64</v>
      </c>
      <c r="AY8" s="11"/>
      <c r="AZ8" s="11">
        <v>20</v>
      </c>
      <c r="BA8" s="11">
        <v>45</v>
      </c>
      <c r="BB8" s="11">
        <v>13</v>
      </c>
      <c r="BC8" s="11"/>
      <c r="BD8" s="11">
        <v>23</v>
      </c>
      <c r="BE8" s="11">
        <v>51</v>
      </c>
    </row>
    <row r="9" spans="2:57" ht="43.5" x14ac:dyDescent="0.35">
      <c r="B9" s="18" t="s">
        <v>685</v>
      </c>
      <c r="C9" s="17">
        <v>0.37648318088508798</v>
      </c>
      <c r="D9" s="17">
        <v>0.27094289120702503</v>
      </c>
      <c r="E9" s="17">
        <v>0.49593629861748001</v>
      </c>
      <c r="F9" s="17"/>
      <c r="G9" s="17">
        <v>0.28410946682441501</v>
      </c>
      <c r="H9" s="17">
        <v>0.29006279042558197</v>
      </c>
      <c r="I9" s="17">
        <v>0.51365866494745305</v>
      </c>
      <c r="J9" s="17">
        <v>0.56107908240544802</v>
      </c>
      <c r="K9" s="17">
        <v>0</v>
      </c>
      <c r="L9" s="17" t="s">
        <v>600</v>
      </c>
      <c r="M9" s="17"/>
      <c r="N9" s="17">
        <v>0.39459997628691801</v>
      </c>
      <c r="O9" s="17">
        <v>0.33718736617304701</v>
      </c>
      <c r="P9" s="17">
        <v>0.254511022449392</v>
      </c>
      <c r="Q9" s="17">
        <v>0.50053433887294296</v>
      </c>
      <c r="R9" s="17"/>
      <c r="S9" s="17">
        <v>0.27777777777777801</v>
      </c>
      <c r="T9" s="17">
        <v>0.46666666666666701</v>
      </c>
      <c r="U9" s="17">
        <v>0.5</v>
      </c>
      <c r="V9" s="17">
        <v>0.16666666666666699</v>
      </c>
      <c r="W9" s="17">
        <v>0.16666666666666699</v>
      </c>
      <c r="X9" s="17">
        <v>0.375</v>
      </c>
      <c r="Y9" s="17">
        <v>0.33333333333333298</v>
      </c>
      <c r="Z9" s="17">
        <v>0.66666666666666696</v>
      </c>
      <c r="AA9" s="17">
        <v>0.5</v>
      </c>
      <c r="AB9" s="17"/>
      <c r="AC9" s="17">
        <v>0.32462120054676202</v>
      </c>
      <c r="AD9" s="17">
        <v>0.44823466766605302</v>
      </c>
      <c r="AE9" s="17">
        <v>0.21250025242836099</v>
      </c>
      <c r="AF9" s="17"/>
      <c r="AG9" s="17">
        <v>0.33486162742812398</v>
      </c>
      <c r="AH9" s="17">
        <v>0.361160790965456</v>
      </c>
      <c r="AI9" s="17">
        <v>0.57552581261950297</v>
      </c>
      <c r="AJ9" s="17" t="s">
        <v>600</v>
      </c>
      <c r="AK9" s="17">
        <v>0.22484756097561001</v>
      </c>
      <c r="AL9" s="17"/>
      <c r="AM9" s="17">
        <v>0.350269722465612</v>
      </c>
      <c r="AN9" s="17">
        <v>0.286439981940244</v>
      </c>
      <c r="AO9" s="17">
        <v>0.40567821974854301</v>
      </c>
      <c r="AP9" s="17">
        <v>0.40290577445426301</v>
      </c>
      <c r="AQ9" s="17">
        <v>0.34883720930232598</v>
      </c>
      <c r="AR9" s="17"/>
      <c r="AS9" s="17">
        <v>0.40777021931725699</v>
      </c>
      <c r="AT9" s="17">
        <v>0.29733748585334002</v>
      </c>
      <c r="AU9" s="17">
        <v>0.489056545348167</v>
      </c>
      <c r="AV9" s="17">
        <v>0.49002875527453499</v>
      </c>
      <c r="AW9" s="17"/>
      <c r="AX9" s="17">
        <v>0.37697970088786997</v>
      </c>
      <c r="AY9" s="17"/>
      <c r="AZ9" s="17">
        <v>0.39495514805112297</v>
      </c>
      <c r="BA9" s="17">
        <v>0.41893628336175998</v>
      </c>
      <c r="BB9" s="17">
        <v>0.205299175713236</v>
      </c>
      <c r="BC9" s="17"/>
      <c r="BD9" s="17">
        <v>0.32802849878220303</v>
      </c>
      <c r="BE9" s="17">
        <v>0.38097599573319602</v>
      </c>
    </row>
    <row r="10" spans="2:57" ht="58" x14ac:dyDescent="0.35">
      <c r="B10" s="18" t="s">
        <v>686</v>
      </c>
      <c r="C10" s="17">
        <v>0.34724789759125801</v>
      </c>
      <c r="D10" s="17">
        <v>0.240868999116197</v>
      </c>
      <c r="E10" s="17">
        <v>0.46765017356136801</v>
      </c>
      <c r="F10" s="17"/>
      <c r="G10" s="17">
        <v>0.27035435132566599</v>
      </c>
      <c r="H10" s="17">
        <v>0.420756880689238</v>
      </c>
      <c r="I10" s="17">
        <v>0.36241733109247898</v>
      </c>
      <c r="J10" s="17">
        <v>0.27806298242561001</v>
      </c>
      <c r="K10" s="17">
        <v>0</v>
      </c>
      <c r="L10" s="17" t="s">
        <v>600</v>
      </c>
      <c r="M10" s="17"/>
      <c r="N10" s="17">
        <v>0.42721303176796199</v>
      </c>
      <c r="O10" s="17">
        <v>0.239826947425653</v>
      </c>
      <c r="P10" s="17">
        <v>0.18711504164445</v>
      </c>
      <c r="Q10" s="17">
        <v>0.46788342142626999</v>
      </c>
      <c r="R10" s="17"/>
      <c r="S10" s="17">
        <v>0.44444444444444398</v>
      </c>
      <c r="T10" s="17">
        <v>0.33333333333333298</v>
      </c>
      <c r="U10" s="17">
        <v>0.33333333333333298</v>
      </c>
      <c r="V10" s="17">
        <v>0.33333333333333298</v>
      </c>
      <c r="W10" s="17">
        <v>0</v>
      </c>
      <c r="X10" s="17">
        <v>0.5</v>
      </c>
      <c r="Y10" s="17">
        <v>0.33333333333333298</v>
      </c>
      <c r="Z10" s="17">
        <v>0.66666666666666696</v>
      </c>
      <c r="AA10" s="17">
        <v>0.25</v>
      </c>
      <c r="AB10" s="17"/>
      <c r="AC10" s="17">
        <v>0.18756231480795299</v>
      </c>
      <c r="AD10" s="17">
        <v>0.471079629845083</v>
      </c>
      <c r="AE10" s="17">
        <v>0.299606211757103</v>
      </c>
      <c r="AF10" s="17"/>
      <c r="AG10" s="17">
        <v>0.26261213804977201</v>
      </c>
      <c r="AH10" s="17">
        <v>0.37890321064117699</v>
      </c>
      <c r="AI10" s="17">
        <v>0.401529636711281</v>
      </c>
      <c r="AJ10" s="17" t="s">
        <v>600</v>
      </c>
      <c r="AK10" s="17">
        <v>0</v>
      </c>
      <c r="AL10" s="17"/>
      <c r="AM10" s="17">
        <v>0.151783546401765</v>
      </c>
      <c r="AN10" s="17">
        <v>0.384302986439301</v>
      </c>
      <c r="AO10" s="17">
        <v>0.29934000840529301</v>
      </c>
      <c r="AP10" s="17">
        <v>0.352755302472892</v>
      </c>
      <c r="AQ10" s="17">
        <v>0.67441860465116299</v>
      </c>
      <c r="AR10" s="17"/>
      <c r="AS10" s="17">
        <v>0.60612403323691899</v>
      </c>
      <c r="AT10" s="17">
        <v>0.31385315751998399</v>
      </c>
      <c r="AU10" s="17">
        <v>6.4211245843063605E-2</v>
      </c>
      <c r="AV10" s="17">
        <v>0.48400566079506102</v>
      </c>
      <c r="AW10" s="17"/>
      <c r="AX10" s="17">
        <v>0.33143536007240698</v>
      </c>
      <c r="AY10" s="17"/>
      <c r="AZ10" s="17">
        <v>0.41268952925299701</v>
      </c>
      <c r="BA10" s="17">
        <v>0.31944302687051601</v>
      </c>
      <c r="BB10" s="17">
        <v>0.341222729553738</v>
      </c>
      <c r="BC10" s="17"/>
      <c r="BD10" s="17">
        <v>0.46179395492682801</v>
      </c>
      <c r="BE10" s="17">
        <v>0.312031112244822</v>
      </c>
    </row>
    <row r="11" spans="2:57" ht="58" x14ac:dyDescent="0.35">
      <c r="B11" s="18" t="s">
        <v>687</v>
      </c>
      <c r="C11" s="17">
        <v>0.32782679406231802</v>
      </c>
      <c r="D11" s="17">
        <v>0.31306925575512101</v>
      </c>
      <c r="E11" s="17">
        <v>0.34452974197185299</v>
      </c>
      <c r="F11" s="17"/>
      <c r="G11" s="17">
        <v>0.38045152155782702</v>
      </c>
      <c r="H11" s="17">
        <v>0.28142737029239201</v>
      </c>
      <c r="I11" s="17">
        <v>0.31500036757508298</v>
      </c>
      <c r="J11" s="17">
        <v>0.42294027170100301</v>
      </c>
      <c r="K11" s="17">
        <v>0.32330827067669199</v>
      </c>
      <c r="L11" s="17" t="s">
        <v>600</v>
      </c>
      <c r="M11" s="17"/>
      <c r="N11" s="17">
        <v>0.42332559995358299</v>
      </c>
      <c r="O11" s="17">
        <v>0.24712531485358</v>
      </c>
      <c r="P11" s="17">
        <v>0.36344849142289798</v>
      </c>
      <c r="Q11" s="17">
        <v>0.20229507267649499</v>
      </c>
      <c r="R11" s="17"/>
      <c r="S11" s="17">
        <v>0.22222222222222199</v>
      </c>
      <c r="T11" s="17">
        <v>0.6</v>
      </c>
      <c r="U11" s="17">
        <v>0.16666666666666699</v>
      </c>
      <c r="V11" s="17">
        <v>0.16666666666666699</v>
      </c>
      <c r="W11" s="17">
        <v>0.16666666666666699</v>
      </c>
      <c r="X11" s="17">
        <v>0.125</v>
      </c>
      <c r="Y11" s="17">
        <v>0.16666666666666699</v>
      </c>
      <c r="Z11" s="17">
        <v>1</v>
      </c>
      <c r="AA11" s="17">
        <v>0.625</v>
      </c>
      <c r="AB11" s="17"/>
      <c r="AC11" s="17">
        <v>0.29891810655207002</v>
      </c>
      <c r="AD11" s="17">
        <v>0.341820364264521</v>
      </c>
      <c r="AE11" s="17">
        <v>0.29386296169147202</v>
      </c>
      <c r="AF11" s="17"/>
      <c r="AG11" s="17">
        <v>0.35044567005659499</v>
      </c>
      <c r="AH11" s="17">
        <v>0.328050873900671</v>
      </c>
      <c r="AI11" s="17">
        <v>0.59337157425111497</v>
      </c>
      <c r="AJ11" s="17" t="s">
        <v>600</v>
      </c>
      <c r="AK11" s="17">
        <v>0.19959071166054099</v>
      </c>
      <c r="AL11" s="17"/>
      <c r="AM11" s="17">
        <v>0.34276394269849098</v>
      </c>
      <c r="AN11" s="17">
        <v>0.269054063558543</v>
      </c>
      <c r="AO11" s="17">
        <v>0.33473134852900899</v>
      </c>
      <c r="AP11" s="17">
        <v>0.412395865595443</v>
      </c>
      <c r="AQ11" s="17">
        <v>0</v>
      </c>
      <c r="AR11" s="17"/>
      <c r="AS11" s="17">
        <v>0.38015631050726401</v>
      </c>
      <c r="AT11" s="17">
        <v>0.28326447333430999</v>
      </c>
      <c r="AU11" s="17">
        <v>0.23540938394150901</v>
      </c>
      <c r="AV11" s="17">
        <v>0.48998674001751102</v>
      </c>
      <c r="AW11" s="17"/>
      <c r="AX11" s="17">
        <v>0.34706772204678299</v>
      </c>
      <c r="AY11" s="17"/>
      <c r="AZ11" s="17">
        <v>0.33622191791696399</v>
      </c>
      <c r="BA11" s="17">
        <v>0.33451791612010401</v>
      </c>
      <c r="BB11" s="17">
        <v>0.292490910602134</v>
      </c>
      <c r="BC11" s="17"/>
      <c r="BD11" s="17">
        <v>0.29771102940437599</v>
      </c>
      <c r="BE11" s="17">
        <v>0.356955260473588</v>
      </c>
    </row>
    <row r="12" spans="2:57" ht="43.5" x14ac:dyDescent="0.35">
      <c r="B12" s="18" t="s">
        <v>688</v>
      </c>
      <c r="C12" s="17">
        <v>0.31933509182289799</v>
      </c>
      <c r="D12" s="17">
        <v>0.27589216708042902</v>
      </c>
      <c r="E12" s="17">
        <v>0.36850487162671702</v>
      </c>
      <c r="F12" s="17"/>
      <c r="G12" s="17">
        <v>0.54703931418375096</v>
      </c>
      <c r="H12" s="17">
        <v>0.26272098157540102</v>
      </c>
      <c r="I12" s="17">
        <v>0.31868113643259799</v>
      </c>
      <c r="J12" s="17">
        <v>0.20478202796654499</v>
      </c>
      <c r="K12" s="17">
        <v>0.67669172932330801</v>
      </c>
      <c r="L12" s="17" t="s">
        <v>600</v>
      </c>
      <c r="M12" s="17"/>
      <c r="N12" s="17">
        <v>0.23884875510525</v>
      </c>
      <c r="O12" s="17">
        <v>0.34102056720773699</v>
      </c>
      <c r="P12" s="17">
        <v>0.54533453455661995</v>
      </c>
      <c r="Q12" s="17">
        <v>0.29057347910638898</v>
      </c>
      <c r="R12" s="17"/>
      <c r="S12" s="17">
        <v>0.16666666666666699</v>
      </c>
      <c r="T12" s="17">
        <v>0.266666666666667</v>
      </c>
      <c r="U12" s="17">
        <v>0.33333333333333298</v>
      </c>
      <c r="V12" s="17">
        <v>0.5</v>
      </c>
      <c r="W12" s="17">
        <v>0.33333333333333298</v>
      </c>
      <c r="X12" s="17">
        <v>0.25</v>
      </c>
      <c r="Y12" s="17">
        <v>0.66666666666666696</v>
      </c>
      <c r="Z12" s="17">
        <v>0.66666666666666696</v>
      </c>
      <c r="AA12" s="17">
        <v>0.25</v>
      </c>
      <c r="AB12" s="17"/>
      <c r="AC12" s="17">
        <v>0.27019563175331501</v>
      </c>
      <c r="AD12" s="17">
        <v>0.22769418729497801</v>
      </c>
      <c r="AE12" s="17">
        <v>0.61708031260728202</v>
      </c>
      <c r="AF12" s="17"/>
      <c r="AG12" s="17">
        <v>0.42746665115690302</v>
      </c>
      <c r="AH12" s="17">
        <v>0.249634000881503</v>
      </c>
      <c r="AI12" s="17">
        <v>0.232632249840663</v>
      </c>
      <c r="AJ12" s="17" t="s">
        <v>600</v>
      </c>
      <c r="AK12" s="17">
        <v>0.61294061142666201</v>
      </c>
      <c r="AL12" s="17"/>
      <c r="AM12" s="17">
        <v>0.16262522828760501</v>
      </c>
      <c r="AN12" s="17">
        <v>0.41728246048293999</v>
      </c>
      <c r="AO12" s="17">
        <v>0.19033464109172599</v>
      </c>
      <c r="AP12" s="17">
        <v>0.438067631868855</v>
      </c>
      <c r="AQ12" s="17">
        <v>0.34883720930232598</v>
      </c>
      <c r="AR12" s="17"/>
      <c r="AS12" s="17">
        <v>0.40553898621114298</v>
      </c>
      <c r="AT12" s="17">
        <v>0.252106473263916</v>
      </c>
      <c r="AU12" s="17">
        <v>0.40934669224953002</v>
      </c>
      <c r="AV12" s="17">
        <v>0.37875382927977203</v>
      </c>
      <c r="AW12" s="17"/>
      <c r="AX12" s="17">
        <v>0.36632866062251002</v>
      </c>
      <c r="AY12" s="17"/>
      <c r="AZ12" s="17">
        <v>0.49106334841629001</v>
      </c>
      <c r="BA12" s="17">
        <v>0.23284279487172699</v>
      </c>
      <c r="BB12" s="17">
        <v>0.34910581791355599</v>
      </c>
      <c r="BC12" s="17"/>
      <c r="BD12" s="17">
        <v>0.41616855966335098</v>
      </c>
      <c r="BE12" s="17">
        <v>0.25009868894989801</v>
      </c>
    </row>
    <row r="13" spans="2:57" ht="43.5" x14ac:dyDescent="0.35">
      <c r="B13" s="18" t="s">
        <v>689</v>
      </c>
      <c r="C13" s="17">
        <v>0.31854872884809499</v>
      </c>
      <c r="D13" s="17">
        <v>0.32261224821489398</v>
      </c>
      <c r="E13" s="17">
        <v>0.31394953683516003</v>
      </c>
      <c r="F13" s="17"/>
      <c r="G13" s="17">
        <v>0.35367249170852799</v>
      </c>
      <c r="H13" s="17">
        <v>0.28977967885872202</v>
      </c>
      <c r="I13" s="17">
        <v>0.36212766804248397</v>
      </c>
      <c r="J13" s="17">
        <v>0.30202823594787098</v>
      </c>
      <c r="K13" s="17">
        <v>0.32330827067669199</v>
      </c>
      <c r="L13" s="17" t="s">
        <v>600</v>
      </c>
      <c r="M13" s="17"/>
      <c r="N13" s="17">
        <v>0.29572231140321698</v>
      </c>
      <c r="O13" s="17">
        <v>0.25798863227151198</v>
      </c>
      <c r="P13" s="17">
        <v>0.56247402967511795</v>
      </c>
      <c r="Q13" s="17">
        <v>0.27383909629021402</v>
      </c>
      <c r="R13" s="17"/>
      <c r="S13" s="17">
        <v>0.22222222222222199</v>
      </c>
      <c r="T13" s="17">
        <v>0.46666666666666701</v>
      </c>
      <c r="U13" s="17">
        <v>0.16666666666666699</v>
      </c>
      <c r="V13" s="17">
        <v>0.33333333333333298</v>
      </c>
      <c r="W13" s="17">
        <v>0.16666666666666699</v>
      </c>
      <c r="X13" s="17">
        <v>0.625</v>
      </c>
      <c r="Y13" s="17">
        <v>0</v>
      </c>
      <c r="Z13" s="17">
        <v>0.33333333333333298</v>
      </c>
      <c r="AA13" s="17">
        <v>0.5</v>
      </c>
      <c r="AB13" s="17"/>
      <c r="AC13" s="17">
        <v>0.38781236138895497</v>
      </c>
      <c r="AD13" s="17">
        <v>0.244752240517317</v>
      </c>
      <c r="AE13" s="17">
        <v>0.41227407661705601</v>
      </c>
      <c r="AF13" s="17"/>
      <c r="AG13" s="17">
        <v>0.50184994078947598</v>
      </c>
      <c r="AH13" s="17">
        <v>0.26127023066779997</v>
      </c>
      <c r="AI13" s="17">
        <v>0.191841937539834</v>
      </c>
      <c r="AJ13" s="17" t="s">
        <v>600</v>
      </c>
      <c r="AK13" s="17">
        <v>0.19959071166054099</v>
      </c>
      <c r="AL13" s="17"/>
      <c r="AM13" s="17">
        <v>0.33532150284501799</v>
      </c>
      <c r="AN13" s="17">
        <v>0.33144870552841799</v>
      </c>
      <c r="AO13" s="17">
        <v>0.26709684530505301</v>
      </c>
      <c r="AP13" s="17">
        <v>0.22560934263869301</v>
      </c>
      <c r="AQ13" s="17">
        <v>0.65116279069767402</v>
      </c>
      <c r="AR13" s="17"/>
      <c r="AS13" s="17">
        <v>0.48636545030802703</v>
      </c>
      <c r="AT13" s="17">
        <v>0.27568445088025201</v>
      </c>
      <c r="AU13" s="17">
        <v>0.23540938394150901</v>
      </c>
      <c r="AV13" s="17">
        <v>0.38836826254881801</v>
      </c>
      <c r="AW13" s="17"/>
      <c r="AX13" s="17">
        <v>0.30686736162360501</v>
      </c>
      <c r="AY13" s="17"/>
      <c r="AZ13" s="17">
        <v>0.238955703738985</v>
      </c>
      <c r="BA13" s="17">
        <v>0.38859985446296902</v>
      </c>
      <c r="BB13" s="17">
        <v>0.203793104372193</v>
      </c>
      <c r="BC13" s="17"/>
      <c r="BD13" s="17">
        <v>0.263623224207781</v>
      </c>
      <c r="BE13" s="17">
        <v>0.35816680655147698</v>
      </c>
    </row>
    <row r="14" spans="2:57" ht="29" x14ac:dyDescent="0.35">
      <c r="B14" s="18" t="s">
        <v>690</v>
      </c>
      <c r="C14" s="17">
        <v>0.26354445845844499</v>
      </c>
      <c r="D14" s="17">
        <v>0.307862772004379</v>
      </c>
      <c r="E14" s="17">
        <v>0.213383891893277</v>
      </c>
      <c r="F14" s="17"/>
      <c r="G14" s="17">
        <v>0.44775112007602902</v>
      </c>
      <c r="H14" s="17">
        <v>0.22468609103345799</v>
      </c>
      <c r="I14" s="17">
        <v>0.37419492047410202</v>
      </c>
      <c r="J14" s="17">
        <v>0.122115335497945</v>
      </c>
      <c r="K14" s="17">
        <v>0</v>
      </c>
      <c r="L14" s="17" t="s">
        <v>600</v>
      </c>
      <c r="M14" s="17"/>
      <c r="N14" s="17">
        <v>0.233805941220147</v>
      </c>
      <c r="O14" s="17">
        <v>0.42864976429554402</v>
      </c>
      <c r="P14" s="17">
        <v>9.4121973193108902E-2</v>
      </c>
      <c r="Q14" s="17">
        <v>0.19700173594275799</v>
      </c>
      <c r="R14" s="17"/>
      <c r="S14" s="17">
        <v>0.27777777777777801</v>
      </c>
      <c r="T14" s="17">
        <v>0.33333333333333298</v>
      </c>
      <c r="U14" s="17">
        <v>0</v>
      </c>
      <c r="V14" s="17">
        <v>0.16666666666666699</v>
      </c>
      <c r="W14" s="17">
        <v>0.33333333333333298</v>
      </c>
      <c r="X14" s="17">
        <v>0.375</v>
      </c>
      <c r="Y14" s="17">
        <v>0.66666666666666696</v>
      </c>
      <c r="Z14" s="17">
        <v>0.33333333333333298</v>
      </c>
      <c r="AA14" s="17">
        <v>0.125</v>
      </c>
      <c r="AB14" s="17"/>
      <c r="AC14" s="17">
        <v>0.25404251207735401</v>
      </c>
      <c r="AD14" s="17">
        <v>0.23341109853056599</v>
      </c>
      <c r="AE14" s="17">
        <v>0.306944809063188</v>
      </c>
      <c r="AF14" s="17"/>
      <c r="AG14" s="17">
        <v>0.19145274012632099</v>
      </c>
      <c r="AH14" s="17">
        <v>0.32180364999724098</v>
      </c>
      <c r="AI14" s="17">
        <v>0.173996175908222</v>
      </c>
      <c r="AJ14" s="17" t="s">
        <v>600</v>
      </c>
      <c r="AK14" s="17">
        <v>0.42443827263615103</v>
      </c>
      <c r="AL14" s="17"/>
      <c r="AM14" s="17">
        <v>0.31780801672173697</v>
      </c>
      <c r="AN14" s="17">
        <v>0.17242529364119599</v>
      </c>
      <c r="AO14" s="17">
        <v>0.21610765714653399</v>
      </c>
      <c r="AP14" s="17">
        <v>0.218504324140256</v>
      </c>
      <c r="AQ14" s="17">
        <v>0.67441860465116299</v>
      </c>
      <c r="AR14" s="17"/>
      <c r="AS14" s="17">
        <v>0.49314017187209103</v>
      </c>
      <c r="AT14" s="17">
        <v>0.22092396348785401</v>
      </c>
      <c r="AU14" s="17">
        <v>8.3358984937155101E-2</v>
      </c>
      <c r="AV14" s="17">
        <v>0.36595475351088802</v>
      </c>
      <c r="AW14" s="17"/>
      <c r="AX14" s="17">
        <v>0.26920655708312002</v>
      </c>
      <c r="AY14" s="17"/>
      <c r="AZ14" s="17">
        <v>0.38429387949511801</v>
      </c>
      <c r="BA14" s="17">
        <v>0.25118387350112598</v>
      </c>
      <c r="BB14" s="17">
        <v>0.121212899875175</v>
      </c>
      <c r="BC14" s="17"/>
      <c r="BD14" s="17">
        <v>0.28834663149395701</v>
      </c>
      <c r="BE14" s="17">
        <v>0.27638891348079703</v>
      </c>
    </row>
    <row r="15" spans="2:57" ht="29" x14ac:dyDescent="0.35">
      <c r="B15" s="18" t="s">
        <v>691</v>
      </c>
      <c r="C15" s="17">
        <v>0.23473862682886301</v>
      </c>
      <c r="D15" s="17">
        <v>0.26414269553277903</v>
      </c>
      <c r="E15" s="17">
        <v>0.201458372516368</v>
      </c>
      <c r="F15" s="17"/>
      <c r="G15" s="17">
        <v>0.36072072771000202</v>
      </c>
      <c r="H15" s="17">
        <v>0.272726104809216</v>
      </c>
      <c r="I15" s="17">
        <v>0.208416953305637</v>
      </c>
      <c r="J15" s="17">
        <v>0.12885381406889301</v>
      </c>
      <c r="K15" s="17">
        <v>0</v>
      </c>
      <c r="L15" s="17" t="s">
        <v>600</v>
      </c>
      <c r="M15" s="17"/>
      <c r="N15" s="17">
        <v>0.23631851882373001</v>
      </c>
      <c r="O15" s="17">
        <v>0.15934042803876899</v>
      </c>
      <c r="P15" s="17">
        <v>0</v>
      </c>
      <c r="Q15" s="17">
        <v>0.55422695867413896</v>
      </c>
      <c r="R15" s="17"/>
      <c r="S15" s="17">
        <v>0.38888888888888901</v>
      </c>
      <c r="T15" s="17">
        <v>6.6666666666666693E-2</v>
      </c>
      <c r="U15" s="17">
        <v>0.33333333333333298</v>
      </c>
      <c r="V15" s="17">
        <v>0</v>
      </c>
      <c r="W15" s="17">
        <v>0.33333333333333298</v>
      </c>
      <c r="X15" s="17">
        <v>0.25</v>
      </c>
      <c r="Y15" s="17">
        <v>0.16666666666666699</v>
      </c>
      <c r="Z15" s="17">
        <v>0.33333333333333298</v>
      </c>
      <c r="AA15" s="17">
        <v>0.25</v>
      </c>
      <c r="AB15" s="17"/>
      <c r="AC15" s="17">
        <v>0.32486598255586402</v>
      </c>
      <c r="AD15" s="17">
        <v>0.22608017760320101</v>
      </c>
      <c r="AE15" s="17">
        <v>0</v>
      </c>
      <c r="AF15" s="17"/>
      <c r="AG15" s="17">
        <v>0.22211214942725599</v>
      </c>
      <c r="AH15" s="17">
        <v>0.27053800625618202</v>
      </c>
      <c r="AI15" s="17">
        <v>0</v>
      </c>
      <c r="AJ15" s="17" t="s">
        <v>600</v>
      </c>
      <c r="AK15" s="17">
        <v>0</v>
      </c>
      <c r="AL15" s="17"/>
      <c r="AM15" s="17">
        <v>0.50545251089974297</v>
      </c>
      <c r="AN15" s="17">
        <v>0.31366347595851701</v>
      </c>
      <c r="AO15" s="17">
        <v>0.105554358565497</v>
      </c>
      <c r="AP15" s="17">
        <v>0.26274247827672798</v>
      </c>
      <c r="AQ15" s="17">
        <v>0.65116279069767402</v>
      </c>
      <c r="AR15" s="17"/>
      <c r="AS15" s="17">
        <v>0.18059958188536501</v>
      </c>
      <c r="AT15" s="17">
        <v>0.30587754253803501</v>
      </c>
      <c r="AU15" s="17">
        <v>0.17256772320323299</v>
      </c>
      <c r="AV15" s="17">
        <v>0.12012171481822299</v>
      </c>
      <c r="AW15" s="17"/>
      <c r="AX15" s="17">
        <v>0.160474658859803</v>
      </c>
      <c r="AY15" s="17"/>
      <c r="AZ15" s="17">
        <v>0.18016194331983801</v>
      </c>
      <c r="BA15" s="17">
        <v>0.27153624856207997</v>
      </c>
      <c r="BB15" s="17">
        <v>0.19390979330123401</v>
      </c>
      <c r="BC15" s="17"/>
      <c r="BD15" s="17">
        <v>7.4994335434735507E-2</v>
      </c>
      <c r="BE15" s="17">
        <v>0.329299140308001</v>
      </c>
    </row>
    <row r="16" spans="2:57" ht="43.5" x14ac:dyDescent="0.35">
      <c r="B16" s="18" t="s">
        <v>692</v>
      </c>
      <c r="C16" s="17">
        <v>0.111755948559749</v>
      </c>
      <c r="D16" s="17">
        <v>0.14258068267410501</v>
      </c>
      <c r="E16" s="17">
        <v>7.68677498968139E-2</v>
      </c>
      <c r="F16" s="17"/>
      <c r="G16" s="17">
        <v>8.3659496887061396E-2</v>
      </c>
      <c r="H16" s="17">
        <v>0.17611399455983301</v>
      </c>
      <c r="I16" s="17">
        <v>0</v>
      </c>
      <c r="J16" s="17">
        <v>0.15161576784634201</v>
      </c>
      <c r="K16" s="17">
        <v>0</v>
      </c>
      <c r="L16" s="17" t="s">
        <v>600</v>
      </c>
      <c r="M16" s="17"/>
      <c r="N16" s="17">
        <v>8.9600131851461901E-2</v>
      </c>
      <c r="O16" s="17">
        <v>0.114045977880566</v>
      </c>
      <c r="P16" s="17">
        <v>0.20015444299398799</v>
      </c>
      <c r="Q16" s="17">
        <v>8.8278406429894402E-2</v>
      </c>
      <c r="R16" s="17"/>
      <c r="S16" s="17">
        <v>0.11111111111111099</v>
      </c>
      <c r="T16" s="17">
        <v>6.6666666666666693E-2</v>
      </c>
      <c r="U16" s="17">
        <v>0.16666666666666699</v>
      </c>
      <c r="V16" s="17">
        <v>0.33333333333333298</v>
      </c>
      <c r="W16" s="17">
        <v>0</v>
      </c>
      <c r="X16" s="17">
        <v>0</v>
      </c>
      <c r="Y16" s="17">
        <v>0.16666666666666699</v>
      </c>
      <c r="Z16" s="17">
        <v>0.33333333333333298</v>
      </c>
      <c r="AA16" s="17">
        <v>0</v>
      </c>
      <c r="AB16" s="17"/>
      <c r="AC16" s="17">
        <v>0.137082356282966</v>
      </c>
      <c r="AD16" s="17">
        <v>5.8219235010513203E-2</v>
      </c>
      <c r="AE16" s="17">
        <v>0.27759041983885002</v>
      </c>
      <c r="AF16" s="17"/>
      <c r="AG16" s="17">
        <v>7.1635081846265394E-2</v>
      </c>
      <c r="AH16" s="17">
        <v>0.13375384494668399</v>
      </c>
      <c r="AI16" s="17">
        <v>0.232632249840663</v>
      </c>
      <c r="AJ16" s="17" t="s">
        <v>600</v>
      </c>
      <c r="AK16" s="17">
        <v>0</v>
      </c>
      <c r="AL16" s="17"/>
      <c r="AM16" s="17">
        <v>0.180138714410886</v>
      </c>
      <c r="AN16" s="17">
        <v>0.114352741520876</v>
      </c>
      <c r="AO16" s="17">
        <v>0.144584167687866</v>
      </c>
      <c r="AP16" s="17">
        <v>4.1198227786196098E-2</v>
      </c>
      <c r="AQ16" s="17">
        <v>0</v>
      </c>
      <c r="AR16" s="17"/>
      <c r="AS16" s="17">
        <v>0</v>
      </c>
      <c r="AT16" s="17">
        <v>0.16732582561804901</v>
      </c>
      <c r="AU16" s="17">
        <v>0</v>
      </c>
      <c r="AV16" s="17">
        <v>0.12012171481822299</v>
      </c>
      <c r="AW16" s="17"/>
      <c r="AX16" s="17">
        <v>0.1089210038691</v>
      </c>
      <c r="AY16" s="17"/>
      <c r="AZ16" s="17">
        <v>4.2801857585139297E-2</v>
      </c>
      <c r="BA16" s="17">
        <v>0.17610580099666701</v>
      </c>
      <c r="BB16" s="17">
        <v>0</v>
      </c>
      <c r="BC16" s="17"/>
      <c r="BD16" s="17">
        <v>0</v>
      </c>
      <c r="BE16" s="17">
        <v>0.17309574574118999</v>
      </c>
    </row>
    <row r="17" spans="2:57" x14ac:dyDescent="0.35">
      <c r="B17" s="18" t="s">
        <v>81</v>
      </c>
      <c r="C17" s="19">
        <v>1.2336163102008E-2</v>
      </c>
      <c r="D17" s="19">
        <v>2.32355205404511E-2</v>
      </c>
      <c r="E17" s="19">
        <v>0</v>
      </c>
      <c r="F17" s="19"/>
      <c r="G17" s="19">
        <v>0</v>
      </c>
      <c r="H17" s="19">
        <v>0</v>
      </c>
      <c r="I17" s="19">
        <v>0</v>
      </c>
      <c r="J17" s="19">
        <v>7.3238125146114094E-2</v>
      </c>
      <c r="K17" s="19">
        <v>0</v>
      </c>
      <c r="L17" s="19" t="s">
        <v>600</v>
      </c>
      <c r="M17" s="19"/>
      <c r="N17" s="19">
        <v>3.0196339271974799E-2</v>
      </c>
      <c r="O17" s="19">
        <v>0</v>
      </c>
      <c r="P17" s="19">
        <v>0</v>
      </c>
      <c r="Q17" s="19">
        <v>0</v>
      </c>
      <c r="R17" s="19"/>
      <c r="S17" s="19">
        <v>0</v>
      </c>
      <c r="T17" s="19">
        <v>0</v>
      </c>
      <c r="U17" s="19">
        <v>0</v>
      </c>
      <c r="V17" s="19">
        <v>0</v>
      </c>
      <c r="W17" s="19">
        <v>0.16666666666666699</v>
      </c>
      <c r="X17" s="19">
        <v>0</v>
      </c>
      <c r="Y17" s="19">
        <v>0</v>
      </c>
      <c r="Z17" s="19">
        <v>0</v>
      </c>
      <c r="AA17" s="19">
        <v>0</v>
      </c>
      <c r="AB17" s="19"/>
      <c r="AC17" s="19">
        <v>3.3932446863728101E-2</v>
      </c>
      <c r="AD17" s="19">
        <v>0</v>
      </c>
      <c r="AE17" s="19">
        <v>0</v>
      </c>
      <c r="AF17" s="19"/>
      <c r="AG17" s="19">
        <v>0</v>
      </c>
      <c r="AH17" s="19">
        <v>0</v>
      </c>
      <c r="AI17" s="19">
        <v>0</v>
      </c>
      <c r="AJ17" s="19" t="s">
        <v>600</v>
      </c>
      <c r="AK17" s="19">
        <v>0.18746867691279701</v>
      </c>
      <c r="AL17" s="19"/>
      <c r="AM17" s="19">
        <v>0</v>
      </c>
      <c r="AN17" s="19">
        <v>0</v>
      </c>
      <c r="AO17" s="19">
        <v>3.8032189821626997E-2</v>
      </c>
      <c r="AP17" s="19">
        <v>0</v>
      </c>
      <c r="AQ17" s="19">
        <v>0</v>
      </c>
      <c r="AR17" s="19"/>
      <c r="AS17" s="19">
        <v>0</v>
      </c>
      <c r="AT17" s="19">
        <v>2.31616718561737E-2</v>
      </c>
      <c r="AU17" s="19">
        <v>0</v>
      </c>
      <c r="AV17" s="19">
        <v>0</v>
      </c>
      <c r="AW17" s="19"/>
      <c r="AX17" s="19">
        <v>1.51258465002244E-2</v>
      </c>
      <c r="AY17" s="19"/>
      <c r="AZ17" s="19">
        <v>0</v>
      </c>
      <c r="BA17" s="19">
        <v>0</v>
      </c>
      <c r="BB17" s="19">
        <v>7.2696893426058506E-2</v>
      </c>
      <c r="BC17" s="19"/>
      <c r="BD17" s="19">
        <v>0</v>
      </c>
      <c r="BE17" s="19">
        <v>1.9107147129491801E-2</v>
      </c>
    </row>
    <row r="18" spans="2:57" x14ac:dyDescent="0.35">
      <c r="B18" s="25" t="s">
        <v>763</v>
      </c>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F22"/>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296</v>
      </c>
      <c r="E2" s="28"/>
      <c r="F2" s="28"/>
    </row>
    <row r="6" spans="2:6" ht="50" customHeight="1" x14ac:dyDescent="0.35">
      <c r="B6" s="20" t="s">
        <v>15</v>
      </c>
      <c r="C6" s="20" t="s">
        <v>695</v>
      </c>
      <c r="D6" s="20" t="s">
        <v>696</v>
      </c>
      <c r="E6" s="20" t="s">
        <v>697</v>
      </c>
    </row>
    <row r="7" spans="2:6" x14ac:dyDescent="0.35">
      <c r="B7" s="18" t="s">
        <v>103</v>
      </c>
      <c r="C7" s="17">
        <v>0.19563876459422</v>
      </c>
      <c r="D7" s="17">
        <v>0.18247029331796799</v>
      </c>
      <c r="E7" s="17">
        <v>0.19510465690581</v>
      </c>
    </row>
    <row r="8" spans="2:6" x14ac:dyDescent="0.35">
      <c r="B8" s="18" t="s">
        <v>104</v>
      </c>
      <c r="C8" s="17">
        <v>0.42636465650559102</v>
      </c>
      <c r="D8" s="17">
        <v>0.35330158390821198</v>
      </c>
      <c r="E8" s="17">
        <v>0.38063524486417699</v>
      </c>
    </row>
    <row r="9" spans="2:6" x14ac:dyDescent="0.35">
      <c r="B9" s="18" t="s">
        <v>105</v>
      </c>
      <c r="C9" s="17">
        <v>0.215524980390259</v>
      </c>
      <c r="D9" s="17">
        <v>0.26130776807050299</v>
      </c>
      <c r="E9" s="17">
        <v>0.202614224007791</v>
      </c>
    </row>
    <row r="10" spans="2:6" x14ac:dyDescent="0.35">
      <c r="B10" s="18" t="s">
        <v>106</v>
      </c>
      <c r="C10" s="17">
        <v>0.120331064074257</v>
      </c>
      <c r="D10" s="17">
        <v>0.14534563185558699</v>
      </c>
      <c r="E10" s="17">
        <v>0.16953408066186301</v>
      </c>
    </row>
    <row r="11" spans="2:6" x14ac:dyDescent="0.35">
      <c r="B11" s="18" t="s">
        <v>107</v>
      </c>
      <c r="C11" s="17">
        <v>2.9312514459977498E-2</v>
      </c>
      <c r="D11" s="17">
        <v>4.4458465706507799E-2</v>
      </c>
      <c r="E11" s="17">
        <v>3.4245121099268798E-2</v>
      </c>
    </row>
    <row r="12" spans="2:6" x14ac:dyDescent="0.35">
      <c r="B12" s="18" t="s">
        <v>81</v>
      </c>
      <c r="C12" s="17">
        <v>1.2828019975694299E-2</v>
      </c>
      <c r="D12" s="17">
        <v>1.31162571412225E-2</v>
      </c>
      <c r="E12" s="17">
        <v>1.78666724610901E-2</v>
      </c>
    </row>
    <row r="13" spans="2:6" x14ac:dyDescent="0.35">
      <c r="B13" s="23" t="s">
        <v>108</v>
      </c>
      <c r="C13" s="21">
        <v>0.62200342109981199</v>
      </c>
      <c r="D13" s="21">
        <v>0.53577187722618003</v>
      </c>
      <c r="E13" s="21">
        <v>0.57573990176998702</v>
      </c>
    </row>
    <row r="14" spans="2:6" x14ac:dyDescent="0.35">
      <c r="B14" s="23" t="s">
        <v>109</v>
      </c>
      <c r="C14" s="21">
        <v>0.14964357853423499</v>
      </c>
      <c r="D14" s="21">
        <v>0.18980409756209499</v>
      </c>
      <c r="E14" s="21">
        <v>0.20377920176113201</v>
      </c>
    </row>
    <row r="15" spans="2:6" x14ac:dyDescent="0.35">
      <c r="B15" s="23" t="s">
        <v>110</v>
      </c>
      <c r="C15" s="22">
        <v>0.472359842565577</v>
      </c>
      <c r="D15" s="22">
        <v>0.34596777966408498</v>
      </c>
      <c r="E15" s="22">
        <v>0.371960700008856</v>
      </c>
    </row>
    <row r="16" spans="2:6" x14ac:dyDescent="0.35">
      <c r="B16" s="16" t="s">
        <v>684</v>
      </c>
      <c r="C16" s="16"/>
      <c r="D16" s="16"/>
      <c r="E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E22"/>
  <sheetViews>
    <sheetView showGridLines="0" topLeftCell="A7"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x14ac:dyDescent="0.35">
      <c r="B9" s="18" t="s">
        <v>103</v>
      </c>
      <c r="C9" s="17">
        <v>0.18247029331796799</v>
      </c>
      <c r="D9" s="17">
        <v>0.171937186561886</v>
      </c>
      <c r="E9" s="17">
        <v>0.19042799862893001</v>
      </c>
      <c r="F9" s="17"/>
      <c r="G9" s="17">
        <v>0.10919278159523101</v>
      </c>
      <c r="H9" s="17">
        <v>0.15804051336042099</v>
      </c>
      <c r="I9" s="17">
        <v>0.18923872689798099</v>
      </c>
      <c r="J9" s="17">
        <v>0.194529506918072</v>
      </c>
      <c r="K9" s="17">
        <v>0.25049583870713699</v>
      </c>
      <c r="L9" s="17">
        <v>0.44111381005974298</v>
      </c>
      <c r="M9" s="17"/>
      <c r="N9" s="17">
        <v>0.17841306971902901</v>
      </c>
      <c r="O9" s="17">
        <v>0.215208087646138</v>
      </c>
      <c r="P9" s="17">
        <v>0.13724648431229999</v>
      </c>
      <c r="Q9" s="17">
        <v>0.182575724741669</v>
      </c>
      <c r="R9" s="17"/>
      <c r="S9" s="17">
        <v>6.25E-2</v>
      </c>
      <c r="T9" s="17">
        <v>0.21153846153846201</v>
      </c>
      <c r="U9" s="17">
        <v>0.11764705882352899</v>
      </c>
      <c r="V9" s="17">
        <v>0.16129032258064499</v>
      </c>
      <c r="W9" s="17">
        <v>0.26470588235294101</v>
      </c>
      <c r="X9" s="17">
        <v>0.25490196078431399</v>
      </c>
      <c r="Y9" s="17">
        <v>0.25714285714285701</v>
      </c>
      <c r="Z9" s="17">
        <v>8.3333333333333301E-2</v>
      </c>
      <c r="AA9" s="17">
        <v>0.25</v>
      </c>
      <c r="AB9" s="17"/>
      <c r="AC9" s="17">
        <v>0.211906761611137</v>
      </c>
      <c r="AD9" s="17">
        <v>0.199169341524843</v>
      </c>
      <c r="AE9" s="17">
        <v>5.4059718283444698E-2</v>
      </c>
      <c r="AF9" s="17"/>
      <c r="AG9" s="17">
        <v>0.19994099162425999</v>
      </c>
      <c r="AH9" s="17">
        <v>0.184454028427846</v>
      </c>
      <c r="AI9" s="17">
        <v>0.169910071073019</v>
      </c>
      <c r="AJ9" s="17">
        <v>0.76807682381280096</v>
      </c>
      <c r="AK9" s="17">
        <v>5.19043319472813E-2</v>
      </c>
      <c r="AL9" s="17"/>
      <c r="AM9" s="17">
        <v>9.1779489854590293E-2</v>
      </c>
      <c r="AN9" s="17">
        <v>0.19676866493930101</v>
      </c>
      <c r="AO9" s="17">
        <v>0.22431944932633099</v>
      </c>
      <c r="AP9" s="17">
        <v>0.15716202708768301</v>
      </c>
      <c r="AQ9" s="17">
        <v>8.8627714809546093E-2</v>
      </c>
      <c r="AR9" s="17"/>
      <c r="AS9" s="17">
        <v>0.21900947995946099</v>
      </c>
      <c r="AT9" s="17">
        <v>0.172070211950617</v>
      </c>
      <c r="AU9" s="17">
        <v>0.20898016841261099</v>
      </c>
      <c r="AV9" s="17">
        <v>0.144012567968439</v>
      </c>
      <c r="AW9" s="17"/>
      <c r="AX9" s="17">
        <v>0.17891813171173701</v>
      </c>
      <c r="AY9" s="17"/>
      <c r="AZ9" s="17">
        <v>0.149785993875166</v>
      </c>
      <c r="BA9" s="17">
        <v>0.20181147867563701</v>
      </c>
      <c r="BB9" s="17">
        <v>0.19150833327605099</v>
      </c>
      <c r="BC9" s="17"/>
      <c r="BD9" s="17">
        <v>0.22660402073820701</v>
      </c>
      <c r="BE9" s="17">
        <v>0.16055768976392901</v>
      </c>
    </row>
    <row r="10" spans="2:57" x14ac:dyDescent="0.35">
      <c r="B10" s="18" t="s">
        <v>104</v>
      </c>
      <c r="C10" s="17">
        <v>0.35330158390821198</v>
      </c>
      <c r="D10" s="17">
        <v>0.39468316281233901</v>
      </c>
      <c r="E10" s="17">
        <v>0.32203802436712498</v>
      </c>
      <c r="F10" s="17"/>
      <c r="G10" s="17">
        <v>0.27316582123688099</v>
      </c>
      <c r="H10" s="17">
        <v>0.37960705598658701</v>
      </c>
      <c r="I10" s="17">
        <v>0.31397997176326797</v>
      </c>
      <c r="J10" s="17">
        <v>0.44490223202039703</v>
      </c>
      <c r="K10" s="17">
        <v>0.39948934263490499</v>
      </c>
      <c r="L10" s="17">
        <v>0.17287033162169799</v>
      </c>
      <c r="M10" s="17"/>
      <c r="N10" s="17">
        <v>0.36737268370763299</v>
      </c>
      <c r="O10" s="17">
        <v>0.33335684420798101</v>
      </c>
      <c r="P10" s="17">
        <v>0.33584052708617101</v>
      </c>
      <c r="Q10" s="17">
        <v>0.38113353194485999</v>
      </c>
      <c r="R10" s="17"/>
      <c r="S10" s="17">
        <v>0.48749999999999999</v>
      </c>
      <c r="T10" s="17">
        <v>0.32692307692307698</v>
      </c>
      <c r="U10" s="17">
        <v>0.29411764705882398</v>
      </c>
      <c r="V10" s="17">
        <v>0.32258064516128998</v>
      </c>
      <c r="W10" s="17">
        <v>0.26470588235294101</v>
      </c>
      <c r="X10" s="17">
        <v>0.25490196078431399</v>
      </c>
      <c r="Y10" s="17">
        <v>0.4</v>
      </c>
      <c r="Z10" s="17">
        <v>0.25</v>
      </c>
      <c r="AA10" s="17">
        <v>0.41666666666666702</v>
      </c>
      <c r="AB10" s="17"/>
      <c r="AC10" s="17">
        <v>0.38816184376980301</v>
      </c>
      <c r="AD10" s="17">
        <v>0.35656992389487302</v>
      </c>
      <c r="AE10" s="17">
        <v>0.20374560239565401</v>
      </c>
      <c r="AF10" s="17"/>
      <c r="AG10" s="17">
        <v>0.35643032129977098</v>
      </c>
      <c r="AH10" s="17">
        <v>0.389280427210137</v>
      </c>
      <c r="AI10" s="17">
        <v>0.23242181150786501</v>
      </c>
      <c r="AJ10" s="17">
        <v>0.23192317618719899</v>
      </c>
      <c r="AK10" s="17">
        <v>0.29319557880750402</v>
      </c>
      <c r="AL10" s="17"/>
      <c r="AM10" s="17">
        <v>0.24005949649851499</v>
      </c>
      <c r="AN10" s="17">
        <v>0.237479835544367</v>
      </c>
      <c r="AO10" s="17">
        <v>0.34629557543963502</v>
      </c>
      <c r="AP10" s="17">
        <v>0.45419833613657801</v>
      </c>
      <c r="AQ10" s="17">
        <v>0.70957379608564097</v>
      </c>
      <c r="AR10" s="17"/>
      <c r="AS10" s="17">
        <v>0.28060586765446999</v>
      </c>
      <c r="AT10" s="17">
        <v>0.41217802750284699</v>
      </c>
      <c r="AU10" s="17">
        <v>0.276959378892977</v>
      </c>
      <c r="AV10" s="17">
        <v>0.34722262430295098</v>
      </c>
      <c r="AW10" s="17"/>
      <c r="AX10" s="17">
        <v>0.36805072563076402</v>
      </c>
      <c r="AY10" s="17"/>
      <c r="AZ10" s="17">
        <v>0.291128370338886</v>
      </c>
      <c r="BA10" s="17">
        <v>0.36822388920330301</v>
      </c>
      <c r="BB10" s="17">
        <v>0.39732815278818001</v>
      </c>
      <c r="BC10" s="17"/>
      <c r="BD10" s="17">
        <v>0.32210491204612401</v>
      </c>
      <c r="BE10" s="17">
        <v>0.37591563738137002</v>
      </c>
    </row>
    <row r="11" spans="2:57" x14ac:dyDescent="0.35">
      <c r="B11" s="18" t="s">
        <v>105</v>
      </c>
      <c r="C11" s="17">
        <v>0.26130776807050299</v>
      </c>
      <c r="D11" s="17">
        <v>0.247007068454593</v>
      </c>
      <c r="E11" s="17">
        <v>0.27211186945477001</v>
      </c>
      <c r="F11" s="17"/>
      <c r="G11" s="17">
        <v>0.39568950653733997</v>
      </c>
      <c r="H11" s="17">
        <v>0.21865644593286199</v>
      </c>
      <c r="I11" s="17">
        <v>0.29490439635747201</v>
      </c>
      <c r="J11" s="17">
        <v>0.22768313276161001</v>
      </c>
      <c r="K11" s="17">
        <v>0.20943536318733799</v>
      </c>
      <c r="L11" s="17">
        <v>0.16993895118897401</v>
      </c>
      <c r="M11" s="17"/>
      <c r="N11" s="17">
        <v>0.242957913389581</v>
      </c>
      <c r="O11" s="17">
        <v>0.28342281215361698</v>
      </c>
      <c r="P11" s="17">
        <v>0.29813903826159299</v>
      </c>
      <c r="Q11" s="17">
        <v>0.247841007508184</v>
      </c>
      <c r="R11" s="17"/>
      <c r="S11" s="17">
        <v>0.27500000000000002</v>
      </c>
      <c r="T11" s="17">
        <v>0.17307692307692299</v>
      </c>
      <c r="U11" s="17">
        <v>0.35294117647058798</v>
      </c>
      <c r="V11" s="17">
        <v>0.29032258064516098</v>
      </c>
      <c r="W11" s="17">
        <v>0.26470588235294101</v>
      </c>
      <c r="X11" s="17">
        <v>0.31372549019607798</v>
      </c>
      <c r="Y11" s="17">
        <v>0.25714285714285701</v>
      </c>
      <c r="Z11" s="17">
        <v>0.45833333333333298</v>
      </c>
      <c r="AA11" s="17">
        <v>0.125</v>
      </c>
      <c r="AB11" s="17"/>
      <c r="AC11" s="17">
        <v>0.270236632753308</v>
      </c>
      <c r="AD11" s="17">
        <v>0.224074423055695</v>
      </c>
      <c r="AE11" s="17">
        <v>0.40829743071569302</v>
      </c>
      <c r="AF11" s="17"/>
      <c r="AG11" s="17">
        <v>0.23299320410192101</v>
      </c>
      <c r="AH11" s="17">
        <v>0.23994398382270399</v>
      </c>
      <c r="AI11" s="17">
        <v>0.30488678924920198</v>
      </c>
      <c r="AJ11" s="17">
        <v>0</v>
      </c>
      <c r="AK11" s="17">
        <v>0.53607149046480895</v>
      </c>
      <c r="AL11" s="17"/>
      <c r="AM11" s="17">
        <v>0.34886358093432601</v>
      </c>
      <c r="AN11" s="17">
        <v>0.36168705212711</v>
      </c>
      <c r="AO11" s="17">
        <v>0.22737780525623</v>
      </c>
      <c r="AP11" s="17">
        <v>0.188332786931353</v>
      </c>
      <c r="AQ11" s="17">
        <v>0.110595268052938</v>
      </c>
      <c r="AR11" s="17"/>
      <c r="AS11" s="17">
        <v>0.21478173577802401</v>
      </c>
      <c r="AT11" s="17">
        <v>0.242629790157913</v>
      </c>
      <c r="AU11" s="17">
        <v>0.36096785410819698</v>
      </c>
      <c r="AV11" s="17">
        <v>0.28789899944165298</v>
      </c>
      <c r="AW11" s="17"/>
      <c r="AX11" s="17">
        <v>0.24304159082931301</v>
      </c>
      <c r="AY11" s="17"/>
      <c r="AZ11" s="17">
        <v>0.2988985164279</v>
      </c>
      <c r="BA11" s="17">
        <v>0.251530746363681</v>
      </c>
      <c r="BB11" s="17">
        <v>0.22926504102387199</v>
      </c>
      <c r="BC11" s="17"/>
      <c r="BD11" s="17">
        <v>0.267368117430825</v>
      </c>
      <c r="BE11" s="17">
        <v>0.25536447592468597</v>
      </c>
    </row>
    <row r="12" spans="2:57" x14ac:dyDescent="0.35">
      <c r="B12" s="18" t="s">
        <v>106</v>
      </c>
      <c r="C12" s="17">
        <v>0.14534563185558699</v>
      </c>
      <c r="D12" s="17">
        <v>0.13610063221361701</v>
      </c>
      <c r="E12" s="17">
        <v>0.15233017919327299</v>
      </c>
      <c r="F12" s="17"/>
      <c r="G12" s="17">
        <v>0.16693602965205101</v>
      </c>
      <c r="H12" s="17">
        <v>0.17559883201743601</v>
      </c>
      <c r="I12" s="17">
        <v>0.14134942457330499</v>
      </c>
      <c r="J12" s="17">
        <v>0.118175703648045</v>
      </c>
      <c r="K12" s="17">
        <v>7.0422403505606704E-2</v>
      </c>
      <c r="L12" s="17">
        <v>0.136559467310336</v>
      </c>
      <c r="M12" s="17"/>
      <c r="N12" s="17">
        <v>0.147676480646943</v>
      </c>
      <c r="O12" s="17">
        <v>0.12508976846793601</v>
      </c>
      <c r="P12" s="17">
        <v>0.199342083174159</v>
      </c>
      <c r="Q12" s="17">
        <v>6.5129326017426104E-2</v>
      </c>
      <c r="R12" s="17"/>
      <c r="S12" s="17">
        <v>7.4999999999999997E-2</v>
      </c>
      <c r="T12" s="17">
        <v>0.230769230769231</v>
      </c>
      <c r="U12" s="17">
        <v>0.17647058823529399</v>
      </c>
      <c r="V12" s="17">
        <v>0.19354838709677399</v>
      </c>
      <c r="W12" s="17">
        <v>0.17647058823529399</v>
      </c>
      <c r="X12" s="17">
        <v>0.11764705882352899</v>
      </c>
      <c r="Y12" s="17">
        <v>5.7142857142857099E-2</v>
      </c>
      <c r="Z12" s="17">
        <v>0.125</v>
      </c>
      <c r="AA12" s="17">
        <v>0.16666666666666699</v>
      </c>
      <c r="AB12" s="17"/>
      <c r="AC12" s="17">
        <v>0.106565942640822</v>
      </c>
      <c r="AD12" s="17">
        <v>0.15527387194790199</v>
      </c>
      <c r="AE12" s="17">
        <v>0.25085048081961098</v>
      </c>
      <c r="AF12" s="17"/>
      <c r="AG12" s="17">
        <v>0.16642692527158301</v>
      </c>
      <c r="AH12" s="17">
        <v>0.124772468680289</v>
      </c>
      <c r="AI12" s="17">
        <v>0.123494967377465</v>
      </c>
      <c r="AJ12" s="17">
        <v>0</v>
      </c>
      <c r="AK12" s="17">
        <v>0.118828598780406</v>
      </c>
      <c r="AL12" s="17"/>
      <c r="AM12" s="17">
        <v>0.26148350779193003</v>
      </c>
      <c r="AN12" s="17">
        <v>0.13768378499412801</v>
      </c>
      <c r="AO12" s="17">
        <v>0.14662997263372601</v>
      </c>
      <c r="AP12" s="17">
        <v>0.12897673115365199</v>
      </c>
      <c r="AQ12" s="17">
        <v>9.1203221051874797E-2</v>
      </c>
      <c r="AR12" s="17"/>
      <c r="AS12" s="17">
        <v>0.18868839686769401</v>
      </c>
      <c r="AT12" s="17">
        <v>0.12551457742907399</v>
      </c>
      <c r="AU12" s="17">
        <v>0.11617613628972499</v>
      </c>
      <c r="AV12" s="17">
        <v>0.168404569949963</v>
      </c>
      <c r="AW12" s="17"/>
      <c r="AX12" s="17">
        <v>0.15191710381318699</v>
      </c>
      <c r="AY12" s="17"/>
      <c r="AZ12" s="17">
        <v>0.15529343734850001</v>
      </c>
      <c r="BA12" s="17">
        <v>0.15247495798989999</v>
      </c>
      <c r="BB12" s="17">
        <v>0.123632493186701</v>
      </c>
      <c r="BC12" s="17"/>
      <c r="BD12" s="17">
        <v>0.136013184535902</v>
      </c>
      <c r="BE12" s="17">
        <v>0.14835480206975901</v>
      </c>
    </row>
    <row r="13" spans="2:57" x14ac:dyDescent="0.35">
      <c r="B13" s="18" t="s">
        <v>107</v>
      </c>
      <c r="C13" s="17">
        <v>4.4458465706507799E-2</v>
      </c>
      <c r="D13" s="17">
        <v>4.4784769339528699E-2</v>
      </c>
      <c r="E13" s="17">
        <v>4.4211945072699703E-2</v>
      </c>
      <c r="F13" s="17"/>
      <c r="G13" s="17">
        <v>5.5015860978496998E-2</v>
      </c>
      <c r="H13" s="17">
        <v>5.1568544838831602E-2</v>
      </c>
      <c r="I13" s="17">
        <v>6.0527480407974302E-2</v>
      </c>
      <c r="J13" s="17">
        <v>1.4709424651875601E-2</v>
      </c>
      <c r="K13" s="17">
        <v>0</v>
      </c>
      <c r="L13" s="17">
        <v>7.9517439819247998E-2</v>
      </c>
      <c r="M13" s="17"/>
      <c r="N13" s="17">
        <v>5.3677970784461501E-2</v>
      </c>
      <c r="O13" s="17">
        <v>1.01673174402557E-2</v>
      </c>
      <c r="P13" s="17">
        <v>2.9431867165776698E-2</v>
      </c>
      <c r="Q13" s="17">
        <v>0.123320409787861</v>
      </c>
      <c r="R13" s="17"/>
      <c r="S13" s="17">
        <v>7.4999999999999997E-2</v>
      </c>
      <c r="T13" s="17">
        <v>5.7692307692307702E-2</v>
      </c>
      <c r="U13" s="17">
        <v>5.8823529411764698E-2</v>
      </c>
      <c r="V13" s="17">
        <v>0</v>
      </c>
      <c r="W13" s="17">
        <v>0</v>
      </c>
      <c r="X13" s="17">
        <v>5.8823529411764698E-2</v>
      </c>
      <c r="Y13" s="17">
        <v>2.8571428571428598E-2</v>
      </c>
      <c r="Z13" s="17">
        <v>8.3333333333333301E-2</v>
      </c>
      <c r="AA13" s="17">
        <v>2.0833333333333301E-2</v>
      </c>
      <c r="AB13" s="17"/>
      <c r="AC13" s="17">
        <v>2.3128819224930298E-2</v>
      </c>
      <c r="AD13" s="17">
        <v>4.6302045302379198E-2</v>
      </c>
      <c r="AE13" s="17">
        <v>4.99951812303926E-2</v>
      </c>
      <c r="AF13" s="17"/>
      <c r="AG13" s="17">
        <v>3.6178624876984103E-2</v>
      </c>
      <c r="AH13" s="17">
        <v>5.08208146331771E-2</v>
      </c>
      <c r="AI13" s="17">
        <v>0.126964770594338</v>
      </c>
      <c r="AJ13" s="17">
        <v>0</v>
      </c>
      <c r="AK13" s="17">
        <v>0</v>
      </c>
      <c r="AL13" s="17"/>
      <c r="AM13" s="17">
        <v>5.7813924920638603E-2</v>
      </c>
      <c r="AN13" s="17">
        <v>3.9257196573360201E-2</v>
      </c>
      <c r="AO13" s="17">
        <v>4.8599454952788099E-2</v>
      </c>
      <c r="AP13" s="17">
        <v>5.2147746897043601E-2</v>
      </c>
      <c r="AQ13" s="17">
        <v>0</v>
      </c>
      <c r="AR13" s="17"/>
      <c r="AS13" s="17">
        <v>3.6047071395158101E-2</v>
      </c>
      <c r="AT13" s="17">
        <v>4.76073929595493E-2</v>
      </c>
      <c r="AU13" s="17">
        <v>3.6916462296489698E-2</v>
      </c>
      <c r="AV13" s="17">
        <v>5.2461238336993198E-2</v>
      </c>
      <c r="AW13" s="17"/>
      <c r="AX13" s="17">
        <v>4.8816382711459702E-2</v>
      </c>
      <c r="AY13" s="17"/>
      <c r="AZ13" s="17">
        <v>8.6571390668797502E-2</v>
      </c>
      <c r="BA13" s="17">
        <v>2.5958927767479101E-2</v>
      </c>
      <c r="BB13" s="17">
        <v>2.7526781858334501E-2</v>
      </c>
      <c r="BC13" s="17"/>
      <c r="BD13" s="17">
        <v>2.1247458164913201E-2</v>
      </c>
      <c r="BE13" s="17">
        <v>5.9807394860256199E-2</v>
      </c>
    </row>
    <row r="14" spans="2:57" x14ac:dyDescent="0.35">
      <c r="B14" s="18" t="s">
        <v>81</v>
      </c>
      <c r="C14" s="17">
        <v>1.31162571412225E-2</v>
      </c>
      <c r="D14" s="17">
        <v>5.4871806180371401E-3</v>
      </c>
      <c r="E14" s="17">
        <v>1.88799832832021E-2</v>
      </c>
      <c r="F14" s="17"/>
      <c r="G14" s="17">
        <v>0</v>
      </c>
      <c r="H14" s="17">
        <v>1.65286078638625E-2</v>
      </c>
      <c r="I14" s="17">
        <v>0</v>
      </c>
      <c r="J14" s="17">
        <v>0</v>
      </c>
      <c r="K14" s="17">
        <v>7.0157051965012304E-2</v>
      </c>
      <c r="L14" s="17">
        <v>0</v>
      </c>
      <c r="M14" s="17"/>
      <c r="N14" s="17">
        <v>9.9018817523522599E-3</v>
      </c>
      <c r="O14" s="17">
        <v>3.2755170084073297E-2</v>
      </c>
      <c r="P14" s="17">
        <v>0</v>
      </c>
      <c r="Q14" s="17">
        <v>0</v>
      </c>
      <c r="R14" s="17"/>
      <c r="S14" s="17">
        <v>2.5000000000000001E-2</v>
      </c>
      <c r="T14" s="17">
        <v>0</v>
      </c>
      <c r="U14" s="17">
        <v>0</v>
      </c>
      <c r="V14" s="17">
        <v>3.2258064516128997E-2</v>
      </c>
      <c r="W14" s="17">
        <v>2.9411764705882401E-2</v>
      </c>
      <c r="X14" s="17">
        <v>0</v>
      </c>
      <c r="Y14" s="17">
        <v>0</v>
      </c>
      <c r="Z14" s="17">
        <v>0</v>
      </c>
      <c r="AA14" s="17">
        <v>2.0833333333333301E-2</v>
      </c>
      <c r="AB14" s="17"/>
      <c r="AC14" s="17">
        <v>0</v>
      </c>
      <c r="AD14" s="17">
        <v>1.8610394274307902E-2</v>
      </c>
      <c r="AE14" s="17">
        <v>3.3051586555204897E-2</v>
      </c>
      <c r="AF14" s="17"/>
      <c r="AG14" s="17">
        <v>8.0299328254805503E-3</v>
      </c>
      <c r="AH14" s="17">
        <v>1.0728277225846201E-2</v>
      </c>
      <c r="AI14" s="17">
        <v>4.2321590198112602E-2</v>
      </c>
      <c r="AJ14" s="17">
        <v>0</v>
      </c>
      <c r="AK14" s="17">
        <v>0</v>
      </c>
      <c r="AL14" s="17"/>
      <c r="AM14" s="17">
        <v>0</v>
      </c>
      <c r="AN14" s="17">
        <v>2.7123465821733299E-2</v>
      </c>
      <c r="AO14" s="17">
        <v>6.7777423912899403E-3</v>
      </c>
      <c r="AP14" s="17">
        <v>1.91823717936913E-2</v>
      </c>
      <c r="AQ14" s="17">
        <v>0</v>
      </c>
      <c r="AR14" s="17"/>
      <c r="AS14" s="17">
        <v>6.0867448345193302E-2</v>
      </c>
      <c r="AT14" s="17">
        <v>0</v>
      </c>
      <c r="AU14" s="17">
        <v>0</v>
      </c>
      <c r="AV14" s="17">
        <v>0</v>
      </c>
      <c r="AW14" s="17"/>
      <c r="AX14" s="17">
        <v>9.2560653035394305E-3</v>
      </c>
      <c r="AY14" s="17"/>
      <c r="AZ14" s="17">
        <v>1.8322291340750599E-2</v>
      </c>
      <c r="BA14" s="17">
        <v>0</v>
      </c>
      <c r="BB14" s="17">
        <v>3.0739197866861401E-2</v>
      </c>
      <c r="BC14" s="17"/>
      <c r="BD14" s="17">
        <v>2.6662307084029498E-2</v>
      </c>
      <c r="BE14" s="17">
        <v>0</v>
      </c>
    </row>
    <row r="15" spans="2:57" x14ac:dyDescent="0.35">
      <c r="B15" s="18" t="s">
        <v>108</v>
      </c>
      <c r="C15" s="21">
        <v>0.53577187722618003</v>
      </c>
      <c r="D15" s="21">
        <v>0.56662034937422501</v>
      </c>
      <c r="E15" s="21">
        <v>0.51246602299605504</v>
      </c>
      <c r="F15" s="21"/>
      <c r="G15" s="21">
        <v>0.38235860283211298</v>
      </c>
      <c r="H15" s="21">
        <v>0.53764756934700797</v>
      </c>
      <c r="I15" s="21">
        <v>0.50321869866124902</v>
      </c>
      <c r="J15" s="21">
        <v>0.63943173893846905</v>
      </c>
      <c r="K15" s="21">
        <v>0.64998518134204297</v>
      </c>
      <c r="L15" s="21">
        <v>0.613984141681441</v>
      </c>
      <c r="M15" s="21"/>
      <c r="N15" s="21">
        <v>0.54578575342666202</v>
      </c>
      <c r="O15" s="21">
        <v>0.54856493185411903</v>
      </c>
      <c r="P15" s="21">
        <v>0.47308701139847098</v>
      </c>
      <c r="Q15" s="21">
        <v>0.56370925668652905</v>
      </c>
      <c r="R15" s="21"/>
      <c r="S15" s="21">
        <v>0.55000000000000004</v>
      </c>
      <c r="T15" s="21">
        <v>0.53846153846153799</v>
      </c>
      <c r="U15" s="21">
        <v>0.41176470588235298</v>
      </c>
      <c r="V15" s="21">
        <v>0.483870967741935</v>
      </c>
      <c r="W15" s="21">
        <v>0.52941176470588203</v>
      </c>
      <c r="X15" s="21">
        <v>0.50980392156862697</v>
      </c>
      <c r="Y15" s="21">
        <v>0.65714285714285703</v>
      </c>
      <c r="Z15" s="21">
        <v>0.33333333333333298</v>
      </c>
      <c r="AA15" s="21">
        <v>0.66666666666666696</v>
      </c>
      <c r="AB15" s="21"/>
      <c r="AC15" s="21">
        <v>0.60006860538093998</v>
      </c>
      <c r="AD15" s="21">
        <v>0.55573926541971597</v>
      </c>
      <c r="AE15" s="21">
        <v>0.257805320679099</v>
      </c>
      <c r="AF15" s="21"/>
      <c r="AG15" s="21">
        <v>0.55637131292403197</v>
      </c>
      <c r="AH15" s="21">
        <v>0.57373445563798398</v>
      </c>
      <c r="AI15" s="21">
        <v>0.40233188258088298</v>
      </c>
      <c r="AJ15" s="21">
        <v>1</v>
      </c>
      <c r="AK15" s="21">
        <v>0.34509991075478502</v>
      </c>
      <c r="AL15" s="21"/>
      <c r="AM15" s="21">
        <v>0.33183898635310599</v>
      </c>
      <c r="AN15" s="21">
        <v>0.43424850048366798</v>
      </c>
      <c r="AO15" s="21">
        <v>0.57061502476596604</v>
      </c>
      <c r="AP15" s="21">
        <v>0.61136036322426102</v>
      </c>
      <c r="AQ15" s="21">
        <v>0.79820151089518698</v>
      </c>
      <c r="AR15" s="21"/>
      <c r="AS15" s="21">
        <v>0.499615347613931</v>
      </c>
      <c r="AT15" s="21">
        <v>0.58424823945346405</v>
      </c>
      <c r="AU15" s="21">
        <v>0.48593954730558803</v>
      </c>
      <c r="AV15" s="21">
        <v>0.49123519227139001</v>
      </c>
      <c r="AW15" s="21"/>
      <c r="AX15" s="21">
        <v>0.546968857342501</v>
      </c>
      <c r="AY15" s="21"/>
      <c r="AZ15" s="21">
        <v>0.440914364214052</v>
      </c>
      <c r="BA15" s="21">
        <v>0.57003536787894005</v>
      </c>
      <c r="BB15" s="21">
        <v>0.588836486064231</v>
      </c>
      <c r="BC15" s="21"/>
      <c r="BD15" s="21">
        <v>0.54870893278432997</v>
      </c>
      <c r="BE15" s="21">
        <v>0.53647332714529905</v>
      </c>
    </row>
    <row r="16" spans="2:57" x14ac:dyDescent="0.35">
      <c r="B16" s="18" t="s">
        <v>109</v>
      </c>
      <c r="C16" s="21">
        <v>0.18980409756209499</v>
      </c>
      <c r="D16" s="21">
        <v>0.180885401553145</v>
      </c>
      <c r="E16" s="21">
        <v>0.19654212426597201</v>
      </c>
      <c r="F16" s="21"/>
      <c r="G16" s="21">
        <v>0.22195189063054799</v>
      </c>
      <c r="H16" s="21">
        <v>0.22716737685626701</v>
      </c>
      <c r="I16" s="21">
        <v>0.201876904981279</v>
      </c>
      <c r="J16" s="21">
        <v>0.132885128299921</v>
      </c>
      <c r="K16" s="21">
        <v>7.0422403505606704E-2</v>
      </c>
      <c r="L16" s="21">
        <v>0.21607690712958399</v>
      </c>
      <c r="M16" s="21"/>
      <c r="N16" s="21">
        <v>0.20135445143140501</v>
      </c>
      <c r="O16" s="21">
        <v>0.13525708590819099</v>
      </c>
      <c r="P16" s="21">
        <v>0.228773950339936</v>
      </c>
      <c r="Q16" s="21">
        <v>0.18844973580528701</v>
      </c>
      <c r="R16" s="21"/>
      <c r="S16" s="21">
        <v>0.15</v>
      </c>
      <c r="T16" s="21">
        <v>0.28846153846153799</v>
      </c>
      <c r="U16" s="21">
        <v>0.23529411764705899</v>
      </c>
      <c r="V16" s="21">
        <v>0.19354838709677399</v>
      </c>
      <c r="W16" s="21">
        <v>0.17647058823529399</v>
      </c>
      <c r="X16" s="21">
        <v>0.17647058823529399</v>
      </c>
      <c r="Y16" s="21">
        <v>8.5714285714285701E-2</v>
      </c>
      <c r="Z16" s="21">
        <v>0.20833333333333301</v>
      </c>
      <c r="AA16" s="21">
        <v>0.1875</v>
      </c>
      <c r="AB16" s="21"/>
      <c r="AC16" s="21">
        <v>0.12969476186575199</v>
      </c>
      <c r="AD16" s="21">
        <v>0.20157591725028201</v>
      </c>
      <c r="AE16" s="21">
        <v>0.30084566205000302</v>
      </c>
      <c r="AF16" s="21"/>
      <c r="AG16" s="21">
        <v>0.20260555014856699</v>
      </c>
      <c r="AH16" s="21">
        <v>0.17559328331346599</v>
      </c>
      <c r="AI16" s="21">
        <v>0.25045973797180199</v>
      </c>
      <c r="AJ16" s="21">
        <v>0</v>
      </c>
      <c r="AK16" s="21">
        <v>0.118828598780406</v>
      </c>
      <c r="AL16" s="21"/>
      <c r="AM16" s="21">
        <v>0.319297432712568</v>
      </c>
      <c r="AN16" s="21">
        <v>0.176940981567488</v>
      </c>
      <c r="AO16" s="21">
        <v>0.19522942758651399</v>
      </c>
      <c r="AP16" s="21">
        <v>0.18112447805069501</v>
      </c>
      <c r="AQ16" s="21">
        <v>9.1203221051874797E-2</v>
      </c>
      <c r="AR16" s="21"/>
      <c r="AS16" s="21">
        <v>0.22473546826285201</v>
      </c>
      <c r="AT16" s="21">
        <v>0.17312197038862301</v>
      </c>
      <c r="AU16" s="21">
        <v>0.15309259858621499</v>
      </c>
      <c r="AV16" s="21">
        <v>0.22086580828695701</v>
      </c>
      <c r="AW16" s="21"/>
      <c r="AX16" s="21">
        <v>0.20073348652464601</v>
      </c>
      <c r="AY16" s="21"/>
      <c r="AZ16" s="21">
        <v>0.241864828017297</v>
      </c>
      <c r="BA16" s="21">
        <v>0.17843388575737901</v>
      </c>
      <c r="BB16" s="21">
        <v>0.15115927504503501</v>
      </c>
      <c r="BC16" s="21"/>
      <c r="BD16" s="21">
        <v>0.157260642700815</v>
      </c>
      <c r="BE16" s="21">
        <v>0.208162196930015</v>
      </c>
    </row>
    <row r="17" spans="2:57" x14ac:dyDescent="0.35">
      <c r="B17" s="18" t="s">
        <v>110</v>
      </c>
      <c r="C17" s="22">
        <v>0.34596777966408498</v>
      </c>
      <c r="D17" s="22">
        <v>0.38573494782107898</v>
      </c>
      <c r="E17" s="22">
        <v>0.31592389873008297</v>
      </c>
      <c r="F17" s="22"/>
      <c r="G17" s="22">
        <v>0.16040671220156499</v>
      </c>
      <c r="H17" s="22">
        <v>0.31048019249074099</v>
      </c>
      <c r="I17" s="22">
        <v>0.30134179367996899</v>
      </c>
      <c r="J17" s="22">
        <v>0.506546610638548</v>
      </c>
      <c r="K17" s="22">
        <v>0.57956277783643595</v>
      </c>
      <c r="L17" s="22">
        <v>0.397907234551857</v>
      </c>
      <c r="M17" s="22"/>
      <c r="N17" s="22">
        <v>0.34443130199525701</v>
      </c>
      <c r="O17" s="22">
        <v>0.41330784594592701</v>
      </c>
      <c r="P17" s="22">
        <v>0.24431306105853501</v>
      </c>
      <c r="Q17" s="22">
        <v>0.37525952088124198</v>
      </c>
      <c r="R17" s="22"/>
      <c r="S17" s="22">
        <v>0.4</v>
      </c>
      <c r="T17" s="22">
        <v>0.25</v>
      </c>
      <c r="U17" s="22">
        <v>0.17647058823529399</v>
      </c>
      <c r="V17" s="22">
        <v>0.29032258064516098</v>
      </c>
      <c r="W17" s="22">
        <v>0.35294117647058798</v>
      </c>
      <c r="X17" s="22">
        <v>0.33333333333333298</v>
      </c>
      <c r="Y17" s="22">
        <v>0.57142857142857195</v>
      </c>
      <c r="Z17" s="22">
        <v>0.125</v>
      </c>
      <c r="AA17" s="22">
        <v>0.47916666666666702</v>
      </c>
      <c r="AB17" s="22"/>
      <c r="AC17" s="22">
        <v>0.47037384351518802</v>
      </c>
      <c r="AD17" s="22">
        <v>0.35416334816943401</v>
      </c>
      <c r="AE17" s="22">
        <v>-4.3040341370904199E-2</v>
      </c>
      <c r="AF17" s="22"/>
      <c r="AG17" s="22">
        <v>0.35376576277546501</v>
      </c>
      <c r="AH17" s="22">
        <v>0.39814117232451801</v>
      </c>
      <c r="AI17" s="22">
        <v>0.15187214460908099</v>
      </c>
      <c r="AJ17" s="22">
        <v>1</v>
      </c>
      <c r="AK17" s="22">
        <v>0.226271311974379</v>
      </c>
      <c r="AL17" s="22"/>
      <c r="AM17" s="22">
        <v>1.2541553640537601E-2</v>
      </c>
      <c r="AN17" s="22">
        <v>0.25730751891617898</v>
      </c>
      <c r="AO17" s="22">
        <v>0.37538559717945202</v>
      </c>
      <c r="AP17" s="22">
        <v>0.43023588517356598</v>
      </c>
      <c r="AQ17" s="22">
        <v>0.70699828984331303</v>
      </c>
      <c r="AR17" s="22"/>
      <c r="AS17" s="22">
        <v>0.27487987935107899</v>
      </c>
      <c r="AT17" s="22">
        <v>0.41112626906484101</v>
      </c>
      <c r="AU17" s="22">
        <v>0.33284694871937298</v>
      </c>
      <c r="AV17" s="22">
        <v>0.270369383984434</v>
      </c>
      <c r="AW17" s="22"/>
      <c r="AX17" s="22">
        <v>0.34623537081785399</v>
      </c>
      <c r="AY17" s="22"/>
      <c r="AZ17" s="22">
        <v>0.199049536196755</v>
      </c>
      <c r="BA17" s="22">
        <v>0.39160148212156098</v>
      </c>
      <c r="BB17" s="22">
        <v>0.43767721101919499</v>
      </c>
      <c r="BC17" s="22"/>
      <c r="BD17" s="22">
        <v>0.391448290083515</v>
      </c>
      <c r="BE17" s="22">
        <v>0.32831113021528302</v>
      </c>
    </row>
    <row r="18" spans="2:57" x14ac:dyDescent="0.35">
      <c r="B18" s="16" t="s">
        <v>684</v>
      </c>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E22"/>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699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x14ac:dyDescent="0.35">
      <c r="B9" s="18" t="s">
        <v>103</v>
      </c>
      <c r="C9" s="17">
        <v>0.19510465690581</v>
      </c>
      <c r="D9" s="17">
        <v>0.20267823555642001</v>
      </c>
      <c r="E9" s="17">
        <v>0.18938285910705999</v>
      </c>
      <c r="F9" s="17"/>
      <c r="G9" s="17">
        <v>0.18877623938239499</v>
      </c>
      <c r="H9" s="17">
        <v>0.20715293567312701</v>
      </c>
      <c r="I9" s="17">
        <v>0.16607847156264899</v>
      </c>
      <c r="J9" s="17">
        <v>0.23353889021216701</v>
      </c>
      <c r="K9" s="17">
        <v>0.193238797734746</v>
      </c>
      <c r="L9" s="17">
        <v>0.16259651764403199</v>
      </c>
      <c r="M9" s="17"/>
      <c r="N9" s="17">
        <v>0.18272742552375601</v>
      </c>
      <c r="O9" s="17">
        <v>0.187470052269777</v>
      </c>
      <c r="P9" s="17">
        <v>0.28745954282469199</v>
      </c>
      <c r="Q9" s="17">
        <v>0.122663418430633</v>
      </c>
      <c r="R9" s="17"/>
      <c r="S9" s="17">
        <v>0.21249999999999999</v>
      </c>
      <c r="T9" s="17">
        <v>0.230769230769231</v>
      </c>
      <c r="U9" s="17">
        <v>0.23529411764705899</v>
      </c>
      <c r="V9" s="17">
        <v>0.225806451612903</v>
      </c>
      <c r="W9" s="17">
        <v>8.8235294117647106E-2</v>
      </c>
      <c r="X9" s="17">
        <v>0.17647058823529399</v>
      </c>
      <c r="Y9" s="17">
        <v>0.2</v>
      </c>
      <c r="Z9" s="17">
        <v>8.3333333333333301E-2</v>
      </c>
      <c r="AA9" s="17">
        <v>0.20833333333333301</v>
      </c>
      <c r="AB9" s="17"/>
      <c r="AC9" s="17">
        <v>0.177161812728755</v>
      </c>
      <c r="AD9" s="17">
        <v>0.224048375922208</v>
      </c>
      <c r="AE9" s="17">
        <v>0.127905112354046</v>
      </c>
      <c r="AF9" s="17"/>
      <c r="AG9" s="17">
        <v>0.19021853411050199</v>
      </c>
      <c r="AH9" s="17">
        <v>0.202236246173983</v>
      </c>
      <c r="AI9" s="17">
        <v>0.220370633977131</v>
      </c>
      <c r="AJ9" s="17">
        <v>0.76288282863042001</v>
      </c>
      <c r="AK9" s="17">
        <v>0.107516116176511</v>
      </c>
      <c r="AL9" s="17"/>
      <c r="AM9" s="17">
        <v>6.9686535954277304E-2</v>
      </c>
      <c r="AN9" s="17">
        <v>0.28168976398054402</v>
      </c>
      <c r="AO9" s="17">
        <v>0.16807570820199799</v>
      </c>
      <c r="AP9" s="17">
        <v>0.167134435134356</v>
      </c>
      <c r="AQ9" s="17">
        <v>0.45328909864984901</v>
      </c>
      <c r="AR9" s="17"/>
      <c r="AS9" s="17">
        <v>0.151790055005222</v>
      </c>
      <c r="AT9" s="17">
        <v>0.210753256294648</v>
      </c>
      <c r="AU9" s="17">
        <v>0.18809262941053001</v>
      </c>
      <c r="AV9" s="17">
        <v>0.212230837329376</v>
      </c>
      <c r="AW9" s="17"/>
      <c r="AX9" s="17">
        <v>0.177951645869702</v>
      </c>
      <c r="AY9" s="17"/>
      <c r="AZ9" s="17">
        <v>0.17523049830425799</v>
      </c>
      <c r="BA9" s="17">
        <v>0.208208247567822</v>
      </c>
      <c r="BB9" s="17">
        <v>0.200073725836625</v>
      </c>
      <c r="BC9" s="17"/>
      <c r="BD9" s="17">
        <v>0.18715632061241799</v>
      </c>
      <c r="BE9" s="17">
        <v>0.185055251739598</v>
      </c>
    </row>
    <row r="10" spans="2:57" x14ac:dyDescent="0.35">
      <c r="B10" s="18" t="s">
        <v>104</v>
      </c>
      <c r="C10" s="17">
        <v>0.38063524486417699</v>
      </c>
      <c r="D10" s="17">
        <v>0.406385332038953</v>
      </c>
      <c r="E10" s="17">
        <v>0.36118119296727202</v>
      </c>
      <c r="F10" s="17"/>
      <c r="G10" s="17">
        <v>0.49560165468914402</v>
      </c>
      <c r="H10" s="17">
        <v>0.40996868720727703</v>
      </c>
      <c r="I10" s="17">
        <v>0.354690397780623</v>
      </c>
      <c r="J10" s="17">
        <v>0.31892461401863798</v>
      </c>
      <c r="K10" s="17">
        <v>0.31096695964040799</v>
      </c>
      <c r="L10" s="17">
        <v>0.26869904114745902</v>
      </c>
      <c r="M10" s="17"/>
      <c r="N10" s="17">
        <v>0.393098832588958</v>
      </c>
      <c r="O10" s="17">
        <v>0.32411858836136798</v>
      </c>
      <c r="P10" s="17">
        <v>0.41375807057410802</v>
      </c>
      <c r="Q10" s="17">
        <v>0.37688298317360802</v>
      </c>
      <c r="R10" s="17"/>
      <c r="S10" s="17">
        <v>0.3125</v>
      </c>
      <c r="T10" s="17">
        <v>0.40384615384615402</v>
      </c>
      <c r="U10" s="17">
        <v>0.41176470588235298</v>
      </c>
      <c r="V10" s="17">
        <v>0.25806451612903197</v>
      </c>
      <c r="W10" s="17">
        <v>0.38235294117647101</v>
      </c>
      <c r="X10" s="17">
        <v>0.50980392156862697</v>
      </c>
      <c r="Y10" s="17">
        <v>0.48571428571428599</v>
      </c>
      <c r="Z10" s="17">
        <v>0.41666666666666702</v>
      </c>
      <c r="AA10" s="17">
        <v>0.3125</v>
      </c>
      <c r="AB10" s="17"/>
      <c r="AC10" s="17">
        <v>0.41961604465028601</v>
      </c>
      <c r="AD10" s="17">
        <v>0.34199847200753197</v>
      </c>
      <c r="AE10" s="17">
        <v>0.353919621206086</v>
      </c>
      <c r="AF10" s="17"/>
      <c r="AG10" s="17">
        <v>0.40061819406850102</v>
      </c>
      <c r="AH10" s="17">
        <v>0.37547678246808103</v>
      </c>
      <c r="AI10" s="17">
        <v>0.281757548094419</v>
      </c>
      <c r="AJ10" s="17">
        <v>0</v>
      </c>
      <c r="AK10" s="17">
        <v>0.53648887722979199</v>
      </c>
      <c r="AL10" s="17"/>
      <c r="AM10" s="17">
        <v>0.48160211324020102</v>
      </c>
      <c r="AN10" s="17">
        <v>0.35303341322624499</v>
      </c>
      <c r="AO10" s="17">
        <v>0.380679895637203</v>
      </c>
      <c r="AP10" s="17">
        <v>0.420238489839042</v>
      </c>
      <c r="AQ10" s="17">
        <v>0.27209465948366601</v>
      </c>
      <c r="AR10" s="17"/>
      <c r="AS10" s="17">
        <v>0.42171173938241502</v>
      </c>
      <c r="AT10" s="17">
        <v>0.38622176409208803</v>
      </c>
      <c r="AU10" s="17">
        <v>0.38750150486517398</v>
      </c>
      <c r="AV10" s="17">
        <v>0.30988707585743602</v>
      </c>
      <c r="AW10" s="17"/>
      <c r="AX10" s="17">
        <v>0.40786688653070002</v>
      </c>
      <c r="AY10" s="17"/>
      <c r="AZ10" s="17">
        <v>0.44773724139072901</v>
      </c>
      <c r="BA10" s="17">
        <v>0.37790527920967099</v>
      </c>
      <c r="BB10" s="17">
        <v>0.30260031764413797</v>
      </c>
      <c r="BC10" s="17"/>
      <c r="BD10" s="17">
        <v>0.40220137600010902</v>
      </c>
      <c r="BE10" s="17">
        <v>0.38017375173500301</v>
      </c>
    </row>
    <row r="11" spans="2:57" x14ac:dyDescent="0.35">
      <c r="B11" s="18" t="s">
        <v>105</v>
      </c>
      <c r="C11" s="17">
        <v>0.202614224007791</v>
      </c>
      <c r="D11" s="17">
        <v>0.18432237883886299</v>
      </c>
      <c r="E11" s="17">
        <v>0.216433614318634</v>
      </c>
      <c r="F11" s="17"/>
      <c r="G11" s="17">
        <v>0.16249567816469401</v>
      </c>
      <c r="H11" s="17">
        <v>0.21442611960107999</v>
      </c>
      <c r="I11" s="17">
        <v>0.24143713134529499</v>
      </c>
      <c r="J11" s="17">
        <v>0.18509191166753</v>
      </c>
      <c r="K11" s="17">
        <v>0.187378016375429</v>
      </c>
      <c r="L11" s="17">
        <v>6.8279733655168207E-2</v>
      </c>
      <c r="M11" s="17"/>
      <c r="N11" s="17">
        <v>0.17318441472184301</v>
      </c>
      <c r="O11" s="17">
        <v>0.231755943528136</v>
      </c>
      <c r="P11" s="17">
        <v>0.202863798576328</v>
      </c>
      <c r="Q11" s="17">
        <v>0.30338329673584502</v>
      </c>
      <c r="R11" s="17"/>
      <c r="S11" s="17">
        <v>0.25</v>
      </c>
      <c r="T11" s="17">
        <v>0.19230769230769201</v>
      </c>
      <c r="U11" s="17">
        <v>0.17647058823529399</v>
      </c>
      <c r="V11" s="17">
        <v>0.25806451612903197</v>
      </c>
      <c r="W11" s="17">
        <v>0.20588235294117599</v>
      </c>
      <c r="X11" s="17">
        <v>0.13725490196078399</v>
      </c>
      <c r="Y11" s="17">
        <v>8.5714285714285701E-2</v>
      </c>
      <c r="Z11" s="17">
        <v>0.29166666666666702</v>
      </c>
      <c r="AA11" s="17">
        <v>0.22916666666666699</v>
      </c>
      <c r="AB11" s="17"/>
      <c r="AC11" s="17">
        <v>0.19444416569085299</v>
      </c>
      <c r="AD11" s="17">
        <v>0.22236906570628101</v>
      </c>
      <c r="AE11" s="17">
        <v>0.14578919001063001</v>
      </c>
      <c r="AF11" s="17"/>
      <c r="AG11" s="17">
        <v>0.15550333409835901</v>
      </c>
      <c r="AH11" s="17">
        <v>0.24853558467027001</v>
      </c>
      <c r="AI11" s="17">
        <v>0.237161282641838</v>
      </c>
      <c r="AJ11" s="17">
        <v>0</v>
      </c>
      <c r="AK11" s="17">
        <v>0.123201491215525</v>
      </c>
      <c r="AL11" s="17"/>
      <c r="AM11" s="17">
        <v>0.240550494540858</v>
      </c>
      <c r="AN11" s="17">
        <v>0.183953484274129</v>
      </c>
      <c r="AO11" s="17">
        <v>0.203072739680872</v>
      </c>
      <c r="AP11" s="17">
        <v>0.20749796057992401</v>
      </c>
      <c r="AQ11" s="17">
        <v>9.1203221051874797E-2</v>
      </c>
      <c r="AR11" s="17"/>
      <c r="AS11" s="17">
        <v>0.213817547337355</v>
      </c>
      <c r="AT11" s="17">
        <v>0.17757846556061899</v>
      </c>
      <c r="AU11" s="17">
        <v>0.21890007053958099</v>
      </c>
      <c r="AV11" s="17">
        <v>0.24237387146016201</v>
      </c>
      <c r="AW11" s="17"/>
      <c r="AX11" s="17">
        <v>0.18854348321466699</v>
      </c>
      <c r="AY11" s="17"/>
      <c r="AZ11" s="17">
        <v>0.187740938704378</v>
      </c>
      <c r="BA11" s="17">
        <v>0.23644820311256501</v>
      </c>
      <c r="BB11" s="17">
        <v>0.164245012452435</v>
      </c>
      <c r="BC11" s="17"/>
      <c r="BD11" s="17">
        <v>0.196885099607851</v>
      </c>
      <c r="BE11" s="17">
        <v>0.20639252367736399</v>
      </c>
    </row>
    <row r="12" spans="2:57" x14ac:dyDescent="0.35">
      <c r="B12" s="18" t="s">
        <v>106</v>
      </c>
      <c r="C12" s="17">
        <v>0.16953408066186301</v>
      </c>
      <c r="D12" s="17">
        <v>0.15049446601528901</v>
      </c>
      <c r="E12" s="17">
        <v>0.18391840677763499</v>
      </c>
      <c r="F12" s="17"/>
      <c r="G12" s="17">
        <v>9.8596458717769397E-2</v>
      </c>
      <c r="H12" s="17">
        <v>0.142718354100273</v>
      </c>
      <c r="I12" s="17">
        <v>0.18954661096360401</v>
      </c>
      <c r="J12" s="17">
        <v>0.18143622192908901</v>
      </c>
      <c r="K12" s="17">
        <v>0.215964606554084</v>
      </c>
      <c r="L12" s="17">
        <v>0.41178401518638302</v>
      </c>
      <c r="M12" s="17"/>
      <c r="N12" s="17">
        <v>0.19441294529265801</v>
      </c>
      <c r="O12" s="17">
        <v>0.18451209039654101</v>
      </c>
      <c r="P12" s="17">
        <v>9.5918588024871798E-2</v>
      </c>
      <c r="Q12" s="17">
        <v>0.12732231292966001</v>
      </c>
      <c r="R12" s="17"/>
      <c r="S12" s="17">
        <v>0.17499999999999999</v>
      </c>
      <c r="T12" s="17">
        <v>0.134615384615385</v>
      </c>
      <c r="U12" s="17">
        <v>0.17647058823529399</v>
      </c>
      <c r="V12" s="17">
        <v>0.19354838709677399</v>
      </c>
      <c r="W12" s="17">
        <v>0.17647058823529399</v>
      </c>
      <c r="X12" s="17">
        <v>0.11764705882352899</v>
      </c>
      <c r="Y12" s="17">
        <v>0.2</v>
      </c>
      <c r="Z12" s="17">
        <v>0.20833333333333301</v>
      </c>
      <c r="AA12" s="17">
        <v>0.1875</v>
      </c>
      <c r="AB12" s="17"/>
      <c r="AC12" s="17">
        <v>0.155871143343142</v>
      </c>
      <c r="AD12" s="17">
        <v>0.15896305325542701</v>
      </c>
      <c r="AE12" s="17">
        <v>0.34766530073178298</v>
      </c>
      <c r="AF12" s="17"/>
      <c r="AG12" s="17">
        <v>0.18939868561589099</v>
      </c>
      <c r="AH12" s="17">
        <v>0.144642859857605</v>
      </c>
      <c r="AI12" s="17">
        <v>0.167068744349923</v>
      </c>
      <c r="AJ12" s="17">
        <v>0</v>
      </c>
      <c r="AK12" s="17">
        <v>0.232793515378172</v>
      </c>
      <c r="AL12" s="17"/>
      <c r="AM12" s="17">
        <v>0.147779343979172</v>
      </c>
      <c r="AN12" s="17">
        <v>0.124738399664655</v>
      </c>
      <c r="AO12" s="17">
        <v>0.19871683277931099</v>
      </c>
      <c r="AP12" s="17">
        <v>0.16715523423440101</v>
      </c>
      <c r="AQ12" s="17">
        <v>0</v>
      </c>
      <c r="AR12" s="17"/>
      <c r="AS12" s="17">
        <v>0.176299527915389</v>
      </c>
      <c r="AT12" s="17">
        <v>0.162568022154327</v>
      </c>
      <c r="AU12" s="17">
        <v>0.116926445105049</v>
      </c>
      <c r="AV12" s="17">
        <v>0.22207096814397601</v>
      </c>
      <c r="AW12" s="17"/>
      <c r="AX12" s="17">
        <v>0.16599669709808701</v>
      </c>
      <c r="AY12" s="17"/>
      <c r="AZ12" s="17">
        <v>0.15557187068185199</v>
      </c>
      <c r="BA12" s="17">
        <v>0.15878324102368299</v>
      </c>
      <c r="BB12" s="17">
        <v>0.196999347011831</v>
      </c>
      <c r="BC12" s="17"/>
      <c r="BD12" s="17">
        <v>0.172793681128799</v>
      </c>
      <c r="BE12" s="17">
        <v>0.176432842315664</v>
      </c>
    </row>
    <row r="13" spans="2:57" x14ac:dyDescent="0.35">
      <c r="B13" s="18" t="s">
        <v>107</v>
      </c>
      <c r="C13" s="17">
        <v>3.4245121099268798E-2</v>
      </c>
      <c r="D13" s="17">
        <v>5.0632406932437701E-2</v>
      </c>
      <c r="E13" s="17">
        <v>2.18646150883928E-2</v>
      </c>
      <c r="F13" s="17"/>
      <c r="G13" s="17">
        <v>5.4529969045997599E-2</v>
      </c>
      <c r="H13" s="17">
        <v>1.73400649419247E-2</v>
      </c>
      <c r="I13" s="17">
        <v>1.9282951800902101E-2</v>
      </c>
      <c r="J13" s="17">
        <v>4.3233742476301303E-2</v>
      </c>
      <c r="K13" s="17">
        <v>6.8408874749333201E-2</v>
      </c>
      <c r="L13" s="17">
        <v>8.8640692366958304E-2</v>
      </c>
      <c r="M13" s="17"/>
      <c r="N13" s="17">
        <v>3.0700384262108499E-2</v>
      </c>
      <c r="O13" s="17">
        <v>5.2486511726350799E-2</v>
      </c>
      <c r="P13" s="17">
        <v>0</v>
      </c>
      <c r="Q13" s="17">
        <v>6.9747988730255103E-2</v>
      </c>
      <c r="R13" s="17"/>
      <c r="S13" s="17">
        <v>2.5000000000000001E-2</v>
      </c>
      <c r="T13" s="17">
        <v>1.9230769230769201E-2</v>
      </c>
      <c r="U13" s="17">
        <v>0</v>
      </c>
      <c r="V13" s="17">
        <v>6.4516129032258104E-2</v>
      </c>
      <c r="W13" s="17">
        <v>0.14705882352941199</v>
      </c>
      <c r="X13" s="17">
        <v>5.8823529411764698E-2</v>
      </c>
      <c r="Y13" s="17">
        <v>0</v>
      </c>
      <c r="Z13" s="17">
        <v>0</v>
      </c>
      <c r="AA13" s="17">
        <v>0</v>
      </c>
      <c r="AB13" s="17"/>
      <c r="AC13" s="17">
        <v>4.4469484047973101E-2</v>
      </c>
      <c r="AD13" s="17">
        <v>2.40990038846099E-2</v>
      </c>
      <c r="AE13" s="17">
        <v>2.4720775697454601E-2</v>
      </c>
      <c r="AF13" s="17"/>
      <c r="AG13" s="17">
        <v>5.6318975468055699E-2</v>
      </c>
      <c r="AH13" s="17">
        <v>1.1463851099639899E-2</v>
      </c>
      <c r="AI13" s="17">
        <v>5.13202007385751E-2</v>
      </c>
      <c r="AJ13" s="17">
        <v>0.23711717136957999</v>
      </c>
      <c r="AK13" s="17">
        <v>0</v>
      </c>
      <c r="AL13" s="17"/>
      <c r="AM13" s="17">
        <v>6.03815122854914E-2</v>
      </c>
      <c r="AN13" s="17">
        <v>2.99911985579954E-2</v>
      </c>
      <c r="AO13" s="17">
        <v>4.2677081309326598E-2</v>
      </c>
      <c r="AP13" s="17">
        <v>1.09742409164535E-2</v>
      </c>
      <c r="AQ13" s="17">
        <v>9.2209799762734995E-2</v>
      </c>
      <c r="AR13" s="17"/>
      <c r="AS13" s="17">
        <v>1.22159444131981E-2</v>
      </c>
      <c r="AT13" s="17">
        <v>4.6261328559713599E-2</v>
      </c>
      <c r="AU13" s="17">
        <v>5.3965227281015202E-2</v>
      </c>
      <c r="AV13" s="17">
        <v>1.3437247209049799E-2</v>
      </c>
      <c r="AW13" s="17"/>
      <c r="AX13" s="17">
        <v>3.7874324661978702E-2</v>
      </c>
      <c r="AY13" s="17"/>
      <c r="AZ13" s="17">
        <v>2.5319340860523499E-2</v>
      </c>
      <c r="BA13" s="17">
        <v>7.0780515763875004E-3</v>
      </c>
      <c r="BB13" s="17">
        <v>9.4924373057088299E-2</v>
      </c>
      <c r="BC13" s="17"/>
      <c r="BD13" s="17">
        <v>2.7022411135533799E-2</v>
      </c>
      <c r="BE13" s="17">
        <v>3.8168161401265603E-2</v>
      </c>
    </row>
    <row r="14" spans="2:57" x14ac:dyDescent="0.35">
      <c r="B14" s="18" t="s">
        <v>81</v>
      </c>
      <c r="C14" s="17">
        <v>1.78666724610901E-2</v>
      </c>
      <c r="D14" s="17">
        <v>5.4871806180371401E-3</v>
      </c>
      <c r="E14" s="17">
        <v>2.72193117410062E-2</v>
      </c>
      <c r="F14" s="17"/>
      <c r="G14" s="17">
        <v>0</v>
      </c>
      <c r="H14" s="17">
        <v>8.3938384763188809E-3</v>
      </c>
      <c r="I14" s="17">
        <v>2.89644365469264E-2</v>
      </c>
      <c r="J14" s="17">
        <v>3.7774619696274901E-2</v>
      </c>
      <c r="K14" s="17">
        <v>2.4042744945999801E-2</v>
      </c>
      <c r="L14" s="17">
        <v>0</v>
      </c>
      <c r="M14" s="17"/>
      <c r="N14" s="17">
        <v>2.5875997610676601E-2</v>
      </c>
      <c r="O14" s="17">
        <v>1.9656813717827699E-2</v>
      </c>
      <c r="P14" s="17">
        <v>0</v>
      </c>
      <c r="Q14" s="17">
        <v>0</v>
      </c>
      <c r="R14" s="17"/>
      <c r="S14" s="17">
        <v>2.5000000000000001E-2</v>
      </c>
      <c r="T14" s="17">
        <v>1.9230769230769201E-2</v>
      </c>
      <c r="U14" s="17">
        <v>0</v>
      </c>
      <c r="V14" s="17">
        <v>0</v>
      </c>
      <c r="W14" s="17">
        <v>0</v>
      </c>
      <c r="X14" s="17">
        <v>0</v>
      </c>
      <c r="Y14" s="17">
        <v>2.8571428571428598E-2</v>
      </c>
      <c r="Z14" s="17">
        <v>0</v>
      </c>
      <c r="AA14" s="17">
        <v>6.25E-2</v>
      </c>
      <c r="AB14" s="17"/>
      <c r="AC14" s="17">
        <v>8.4373495389914403E-3</v>
      </c>
      <c r="AD14" s="17">
        <v>2.85220292239424E-2</v>
      </c>
      <c r="AE14" s="17">
        <v>0</v>
      </c>
      <c r="AF14" s="17"/>
      <c r="AG14" s="17">
        <v>7.9422766386916793E-3</v>
      </c>
      <c r="AH14" s="17">
        <v>1.7644675730421101E-2</v>
      </c>
      <c r="AI14" s="17">
        <v>4.2321590198112602E-2</v>
      </c>
      <c r="AJ14" s="17">
        <v>0</v>
      </c>
      <c r="AK14" s="17">
        <v>0</v>
      </c>
      <c r="AL14" s="17"/>
      <c r="AM14" s="17">
        <v>0</v>
      </c>
      <c r="AN14" s="17">
        <v>2.65937402964306E-2</v>
      </c>
      <c r="AO14" s="17">
        <v>6.7777423912899403E-3</v>
      </c>
      <c r="AP14" s="17">
        <v>2.6999639295822501E-2</v>
      </c>
      <c r="AQ14" s="17">
        <v>9.1203221051874797E-2</v>
      </c>
      <c r="AR14" s="17"/>
      <c r="AS14" s="17">
        <v>2.416518594642E-2</v>
      </c>
      <c r="AT14" s="17">
        <v>1.6617163338604499E-2</v>
      </c>
      <c r="AU14" s="17">
        <v>3.4614122798651101E-2</v>
      </c>
      <c r="AV14" s="17">
        <v>0</v>
      </c>
      <c r="AW14" s="17"/>
      <c r="AX14" s="17">
        <v>2.1766962624866E-2</v>
      </c>
      <c r="AY14" s="17"/>
      <c r="AZ14" s="17">
        <v>8.4001100582595106E-3</v>
      </c>
      <c r="BA14" s="17">
        <v>1.15769775098721E-2</v>
      </c>
      <c r="BB14" s="17">
        <v>4.1157223997883297E-2</v>
      </c>
      <c r="BC14" s="17"/>
      <c r="BD14" s="17">
        <v>1.39411115152891E-2</v>
      </c>
      <c r="BE14" s="17">
        <v>1.37774691311055E-2</v>
      </c>
    </row>
    <row r="15" spans="2:57" x14ac:dyDescent="0.35">
      <c r="B15" s="18" t="s">
        <v>108</v>
      </c>
      <c r="C15" s="21">
        <v>0.57573990176998702</v>
      </c>
      <c r="D15" s="21">
        <v>0.60906356759537195</v>
      </c>
      <c r="E15" s="21">
        <v>0.55056405207433201</v>
      </c>
      <c r="F15" s="21"/>
      <c r="G15" s="21">
        <v>0.68437789407153904</v>
      </c>
      <c r="H15" s="21">
        <v>0.61712162288040395</v>
      </c>
      <c r="I15" s="21">
        <v>0.52076886934327205</v>
      </c>
      <c r="J15" s="21">
        <v>0.55246350423080504</v>
      </c>
      <c r="K15" s="21">
        <v>0.50420575737515405</v>
      </c>
      <c r="L15" s="21">
        <v>0.43129555879149101</v>
      </c>
      <c r="M15" s="21"/>
      <c r="N15" s="21">
        <v>0.57582625811271404</v>
      </c>
      <c r="O15" s="21">
        <v>0.51158864063114495</v>
      </c>
      <c r="P15" s="21">
        <v>0.70121761339879995</v>
      </c>
      <c r="Q15" s="21">
        <v>0.49954640160424002</v>
      </c>
      <c r="R15" s="21"/>
      <c r="S15" s="21">
        <v>0.52500000000000002</v>
      </c>
      <c r="T15" s="21">
        <v>0.63461538461538503</v>
      </c>
      <c r="U15" s="21">
        <v>0.64705882352941202</v>
      </c>
      <c r="V15" s="21">
        <v>0.483870967741935</v>
      </c>
      <c r="W15" s="21">
        <v>0.47058823529411797</v>
      </c>
      <c r="X15" s="21">
        <v>0.68627450980392202</v>
      </c>
      <c r="Y15" s="21">
        <v>0.68571428571428605</v>
      </c>
      <c r="Z15" s="21">
        <v>0.5</v>
      </c>
      <c r="AA15" s="21">
        <v>0.52083333333333304</v>
      </c>
      <c r="AB15" s="21"/>
      <c r="AC15" s="21">
        <v>0.59677785737903999</v>
      </c>
      <c r="AD15" s="21">
        <v>0.56604684792974003</v>
      </c>
      <c r="AE15" s="21">
        <v>0.481824733560132</v>
      </c>
      <c r="AF15" s="21"/>
      <c r="AG15" s="21">
        <v>0.59083672817900301</v>
      </c>
      <c r="AH15" s="21">
        <v>0.57771302864206397</v>
      </c>
      <c r="AI15" s="21">
        <v>0.50212818207154997</v>
      </c>
      <c r="AJ15" s="21">
        <v>0.76288282863042001</v>
      </c>
      <c r="AK15" s="21">
        <v>0.64400499340630302</v>
      </c>
      <c r="AL15" s="21"/>
      <c r="AM15" s="21">
        <v>0.55128864919447795</v>
      </c>
      <c r="AN15" s="21">
        <v>0.63472317720678995</v>
      </c>
      <c r="AO15" s="21">
        <v>0.54875560383920097</v>
      </c>
      <c r="AP15" s="21">
        <v>0.58737292497339899</v>
      </c>
      <c r="AQ15" s="21">
        <v>0.72538375813351597</v>
      </c>
      <c r="AR15" s="21"/>
      <c r="AS15" s="21">
        <v>0.57350179438763704</v>
      </c>
      <c r="AT15" s="21">
        <v>0.596975020386736</v>
      </c>
      <c r="AU15" s="21">
        <v>0.57559413427570405</v>
      </c>
      <c r="AV15" s="21">
        <v>0.522117913186812</v>
      </c>
      <c r="AW15" s="21"/>
      <c r="AX15" s="21">
        <v>0.58581853240040105</v>
      </c>
      <c r="AY15" s="21"/>
      <c r="AZ15" s="21">
        <v>0.62296773969498698</v>
      </c>
      <c r="BA15" s="21">
        <v>0.58611352677749295</v>
      </c>
      <c r="BB15" s="21">
        <v>0.50267404348076306</v>
      </c>
      <c r="BC15" s="21"/>
      <c r="BD15" s="21">
        <v>0.58935769661252702</v>
      </c>
      <c r="BE15" s="21">
        <v>0.56522900347460103</v>
      </c>
    </row>
    <row r="16" spans="2:57" x14ac:dyDescent="0.35">
      <c r="B16" s="18" t="s">
        <v>109</v>
      </c>
      <c r="C16" s="21">
        <v>0.20377920176113201</v>
      </c>
      <c r="D16" s="21">
        <v>0.20112687294772699</v>
      </c>
      <c r="E16" s="21">
        <v>0.20578302186602801</v>
      </c>
      <c r="F16" s="21"/>
      <c r="G16" s="21">
        <v>0.153126427763767</v>
      </c>
      <c r="H16" s="21">
        <v>0.160058419042198</v>
      </c>
      <c r="I16" s="21">
        <v>0.20882956276450601</v>
      </c>
      <c r="J16" s="21">
        <v>0.22466996440539</v>
      </c>
      <c r="K16" s="21">
        <v>0.284373481303418</v>
      </c>
      <c r="L16" s="21">
        <v>0.50042470755334101</v>
      </c>
      <c r="M16" s="21"/>
      <c r="N16" s="21">
        <v>0.22511332955476701</v>
      </c>
      <c r="O16" s="21">
        <v>0.236998602122892</v>
      </c>
      <c r="P16" s="21">
        <v>9.5918588024871798E-2</v>
      </c>
      <c r="Q16" s="21">
        <v>0.19707030165991499</v>
      </c>
      <c r="R16" s="21"/>
      <c r="S16" s="21">
        <v>0.2</v>
      </c>
      <c r="T16" s="21">
        <v>0.15384615384615399</v>
      </c>
      <c r="U16" s="21">
        <v>0.17647058823529399</v>
      </c>
      <c r="V16" s="21">
        <v>0.25806451612903197</v>
      </c>
      <c r="W16" s="21">
        <v>0.32352941176470601</v>
      </c>
      <c r="X16" s="21">
        <v>0.17647058823529399</v>
      </c>
      <c r="Y16" s="21">
        <v>0.2</v>
      </c>
      <c r="Z16" s="21">
        <v>0.20833333333333301</v>
      </c>
      <c r="AA16" s="21">
        <v>0.1875</v>
      </c>
      <c r="AB16" s="21"/>
      <c r="AC16" s="21">
        <v>0.20034062739111499</v>
      </c>
      <c r="AD16" s="21">
        <v>0.18306205714003701</v>
      </c>
      <c r="AE16" s="21">
        <v>0.37238607642923799</v>
      </c>
      <c r="AF16" s="21"/>
      <c r="AG16" s="21">
        <v>0.24571766108394599</v>
      </c>
      <c r="AH16" s="21">
        <v>0.15610671095724499</v>
      </c>
      <c r="AI16" s="21">
        <v>0.21838894508849899</v>
      </c>
      <c r="AJ16" s="21">
        <v>0.23711717136957999</v>
      </c>
      <c r="AK16" s="21">
        <v>0.232793515378172</v>
      </c>
      <c r="AL16" s="21"/>
      <c r="AM16" s="21">
        <v>0.20816085626466399</v>
      </c>
      <c r="AN16" s="21">
        <v>0.15472959822265001</v>
      </c>
      <c r="AO16" s="21">
        <v>0.241393914088637</v>
      </c>
      <c r="AP16" s="21">
        <v>0.178129475150855</v>
      </c>
      <c r="AQ16" s="21">
        <v>9.2209799762734995E-2</v>
      </c>
      <c r="AR16" s="21"/>
      <c r="AS16" s="21">
        <v>0.18851547232858801</v>
      </c>
      <c r="AT16" s="21">
        <v>0.20882935071403999</v>
      </c>
      <c r="AU16" s="21">
        <v>0.17089167238606401</v>
      </c>
      <c r="AV16" s="21">
        <v>0.23550821535302599</v>
      </c>
      <c r="AW16" s="21"/>
      <c r="AX16" s="21">
        <v>0.203871021760065</v>
      </c>
      <c r="AY16" s="21"/>
      <c r="AZ16" s="21">
        <v>0.180891211542375</v>
      </c>
      <c r="BA16" s="21">
        <v>0.16586129260006999</v>
      </c>
      <c r="BB16" s="21">
        <v>0.29192372006891998</v>
      </c>
      <c r="BC16" s="21"/>
      <c r="BD16" s="21">
        <v>0.199816092264333</v>
      </c>
      <c r="BE16" s="21">
        <v>0.21460100371693</v>
      </c>
    </row>
    <row r="17" spans="2:57" x14ac:dyDescent="0.35">
      <c r="B17" s="18" t="s">
        <v>110</v>
      </c>
      <c r="C17" s="22">
        <v>0.371960700008856</v>
      </c>
      <c r="D17" s="22">
        <v>0.40793669464764498</v>
      </c>
      <c r="E17" s="22">
        <v>0.34478103020830397</v>
      </c>
      <c r="F17" s="22"/>
      <c r="G17" s="22">
        <v>0.53125146630777198</v>
      </c>
      <c r="H17" s="22">
        <v>0.45706320383820498</v>
      </c>
      <c r="I17" s="22">
        <v>0.31193930657876601</v>
      </c>
      <c r="J17" s="22">
        <v>0.32779353982541498</v>
      </c>
      <c r="K17" s="22">
        <v>0.219832276071736</v>
      </c>
      <c r="L17" s="22">
        <v>-6.9129148761850501E-2</v>
      </c>
      <c r="M17" s="22"/>
      <c r="N17" s="22">
        <v>0.350712928557947</v>
      </c>
      <c r="O17" s="22">
        <v>0.27459003850825298</v>
      </c>
      <c r="P17" s="22">
        <v>0.60529902537392799</v>
      </c>
      <c r="Q17" s="22">
        <v>0.30247609994432501</v>
      </c>
      <c r="R17" s="22"/>
      <c r="S17" s="22">
        <v>0.32500000000000001</v>
      </c>
      <c r="T17" s="22">
        <v>0.480769230769231</v>
      </c>
      <c r="U17" s="22">
        <v>0.47058823529411797</v>
      </c>
      <c r="V17" s="22">
        <v>0.225806451612903</v>
      </c>
      <c r="W17" s="22">
        <v>0.14705882352941199</v>
      </c>
      <c r="X17" s="22">
        <v>0.50980392156862697</v>
      </c>
      <c r="Y17" s="22">
        <v>0.48571428571428599</v>
      </c>
      <c r="Z17" s="22">
        <v>0.29166666666666702</v>
      </c>
      <c r="AA17" s="22">
        <v>0.33333333333333298</v>
      </c>
      <c r="AB17" s="22"/>
      <c r="AC17" s="22">
        <v>0.39643722998792602</v>
      </c>
      <c r="AD17" s="22">
        <v>0.38298479078970299</v>
      </c>
      <c r="AE17" s="22">
        <v>0.109438657130895</v>
      </c>
      <c r="AF17" s="22"/>
      <c r="AG17" s="22">
        <v>0.34511906709505702</v>
      </c>
      <c r="AH17" s="22">
        <v>0.42160631768481899</v>
      </c>
      <c r="AI17" s="22">
        <v>0.28373923698305198</v>
      </c>
      <c r="AJ17" s="22">
        <v>0.52576565726084001</v>
      </c>
      <c r="AK17" s="22">
        <v>0.41121147802813102</v>
      </c>
      <c r="AL17" s="22"/>
      <c r="AM17" s="22">
        <v>0.34312779292981499</v>
      </c>
      <c r="AN17" s="22">
        <v>0.47999357898413902</v>
      </c>
      <c r="AO17" s="22">
        <v>0.30736168975056299</v>
      </c>
      <c r="AP17" s="22">
        <v>0.40924344982254401</v>
      </c>
      <c r="AQ17" s="22">
        <v>0.63317395837078005</v>
      </c>
      <c r="AR17" s="22"/>
      <c r="AS17" s="22">
        <v>0.38498632205904998</v>
      </c>
      <c r="AT17" s="22">
        <v>0.38814566967269598</v>
      </c>
      <c r="AU17" s="22">
        <v>0.40470246188963999</v>
      </c>
      <c r="AV17" s="22">
        <v>0.28660969783378598</v>
      </c>
      <c r="AW17" s="22"/>
      <c r="AX17" s="22">
        <v>0.381947510640336</v>
      </c>
      <c r="AY17" s="22"/>
      <c r="AZ17" s="22">
        <v>0.442076528152611</v>
      </c>
      <c r="BA17" s="22">
        <v>0.42025223417742202</v>
      </c>
      <c r="BB17" s="22">
        <v>0.21075032341184299</v>
      </c>
      <c r="BC17" s="22"/>
      <c r="BD17" s="22">
        <v>0.38954160434819401</v>
      </c>
      <c r="BE17" s="22">
        <v>0.350627999757672</v>
      </c>
    </row>
    <row r="18" spans="2:57" x14ac:dyDescent="0.35">
      <c r="B18" s="16" t="s">
        <v>684</v>
      </c>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E22"/>
  <sheetViews>
    <sheetView showGridLines="0" topLeftCell="A6" workbookViewId="0">
      <pane xSplit="2" topLeftCell="B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x14ac:dyDescent="0.35">
      <c r="B9" s="18" t="s">
        <v>103</v>
      </c>
      <c r="C9" s="17">
        <v>0.19563876459422</v>
      </c>
      <c r="D9" s="17">
        <v>0.200564601162005</v>
      </c>
      <c r="E9" s="17">
        <v>0.19191732165016601</v>
      </c>
      <c r="F9" s="17"/>
      <c r="G9" s="17">
        <v>0.27800036248152699</v>
      </c>
      <c r="H9" s="17">
        <v>0.217463580350052</v>
      </c>
      <c r="I9" s="17">
        <v>0.16047805581494401</v>
      </c>
      <c r="J9" s="17">
        <v>0.16723995269146699</v>
      </c>
      <c r="K9" s="17">
        <v>0.17079357736987599</v>
      </c>
      <c r="L9" s="17">
        <v>8.1298258822015898E-2</v>
      </c>
      <c r="M9" s="17"/>
      <c r="N9" s="17">
        <v>0.192710842173655</v>
      </c>
      <c r="O9" s="17">
        <v>0.159586984441248</v>
      </c>
      <c r="P9" s="17">
        <v>0.216482155862561</v>
      </c>
      <c r="Q9" s="17">
        <v>0.262043565823803</v>
      </c>
      <c r="R9" s="17"/>
      <c r="S9" s="17">
        <v>0.17499999999999999</v>
      </c>
      <c r="T9" s="17">
        <v>0.21153846153846201</v>
      </c>
      <c r="U9" s="17">
        <v>0.17647058823529399</v>
      </c>
      <c r="V9" s="17">
        <v>0.19354838709677399</v>
      </c>
      <c r="W9" s="17">
        <v>0.14705882352941199</v>
      </c>
      <c r="X9" s="17">
        <v>0.29411764705882398</v>
      </c>
      <c r="Y9" s="17">
        <v>0.25714285714285701</v>
      </c>
      <c r="Z9" s="17">
        <v>0.125</v>
      </c>
      <c r="AA9" s="17">
        <v>0.14583333333333301</v>
      </c>
      <c r="AB9" s="17"/>
      <c r="AC9" s="17">
        <v>0.197227617533594</v>
      </c>
      <c r="AD9" s="17">
        <v>0.19131214245238301</v>
      </c>
      <c r="AE9" s="17">
        <v>0.16612849563327001</v>
      </c>
      <c r="AF9" s="17"/>
      <c r="AG9" s="17">
        <v>0.17804257234267301</v>
      </c>
      <c r="AH9" s="17">
        <v>0.229902820316678</v>
      </c>
      <c r="AI9" s="17">
        <v>0.114133404158953</v>
      </c>
      <c r="AJ9" s="17">
        <v>0.53095965244322096</v>
      </c>
      <c r="AK9" s="17">
        <v>5.19043319472813E-2</v>
      </c>
      <c r="AL9" s="17"/>
      <c r="AM9" s="17">
        <v>0.242509938890103</v>
      </c>
      <c r="AN9" s="17">
        <v>0.19372169890702201</v>
      </c>
      <c r="AO9" s="17">
        <v>0.18009518469076599</v>
      </c>
      <c r="AP9" s="17">
        <v>0.22604082676630499</v>
      </c>
      <c r="AQ9" s="17">
        <v>8.8627714809546093E-2</v>
      </c>
      <c r="AR9" s="17"/>
      <c r="AS9" s="17">
        <v>0.261137516676058</v>
      </c>
      <c r="AT9" s="17">
        <v>0.208972698192503</v>
      </c>
      <c r="AU9" s="17">
        <v>9.1962691558573506E-2</v>
      </c>
      <c r="AV9" s="17">
        <v>0.16322763833291701</v>
      </c>
      <c r="AW9" s="17"/>
      <c r="AX9" s="17">
        <v>0.203062718043068</v>
      </c>
      <c r="AY9" s="17"/>
      <c r="AZ9" s="17">
        <v>0.214697859430593</v>
      </c>
      <c r="BA9" s="17">
        <v>0.20934460962795901</v>
      </c>
      <c r="BB9" s="17">
        <v>0.15208687217953001</v>
      </c>
      <c r="BC9" s="17"/>
      <c r="BD9" s="17">
        <v>0.19775637870881799</v>
      </c>
      <c r="BE9" s="17">
        <v>0.20272229937654801</v>
      </c>
    </row>
    <row r="10" spans="2:57" x14ac:dyDescent="0.35">
      <c r="B10" s="18" t="s">
        <v>104</v>
      </c>
      <c r="C10" s="17">
        <v>0.42636465650559102</v>
      </c>
      <c r="D10" s="17">
        <v>0.45731493737558598</v>
      </c>
      <c r="E10" s="17">
        <v>0.40298188633545801</v>
      </c>
      <c r="F10" s="17"/>
      <c r="G10" s="17">
        <v>0.43059696678762599</v>
      </c>
      <c r="H10" s="17">
        <v>0.46007168804897303</v>
      </c>
      <c r="I10" s="17">
        <v>0.44388191588505899</v>
      </c>
      <c r="J10" s="17">
        <v>0.31178040670484303</v>
      </c>
      <c r="K10" s="17">
        <v>0.42343528842196398</v>
      </c>
      <c r="L10" s="17">
        <v>0.42232672262992099</v>
      </c>
      <c r="M10" s="17"/>
      <c r="N10" s="17">
        <v>0.39178908993955602</v>
      </c>
      <c r="O10" s="17">
        <v>0.48783899669215203</v>
      </c>
      <c r="P10" s="17">
        <v>0.46978701526121902</v>
      </c>
      <c r="Q10" s="17">
        <v>0.36443873799781301</v>
      </c>
      <c r="R10" s="17"/>
      <c r="S10" s="17">
        <v>0.48749999999999999</v>
      </c>
      <c r="T10" s="17">
        <v>0.36538461538461497</v>
      </c>
      <c r="U10" s="17">
        <v>0.47058823529411797</v>
      </c>
      <c r="V10" s="17">
        <v>0.483870967741935</v>
      </c>
      <c r="W10" s="17">
        <v>0.35294117647058798</v>
      </c>
      <c r="X10" s="17">
        <v>0.41176470588235298</v>
      </c>
      <c r="Y10" s="17">
        <v>0.4</v>
      </c>
      <c r="Z10" s="17">
        <v>0.41666666666666702</v>
      </c>
      <c r="AA10" s="17">
        <v>0.41666666666666702</v>
      </c>
      <c r="AB10" s="17"/>
      <c r="AC10" s="17">
        <v>0.42767129501435502</v>
      </c>
      <c r="AD10" s="17">
        <v>0.426959711543695</v>
      </c>
      <c r="AE10" s="17">
        <v>0.38332848391622598</v>
      </c>
      <c r="AF10" s="17"/>
      <c r="AG10" s="17">
        <v>0.42180286701824599</v>
      </c>
      <c r="AH10" s="17">
        <v>0.423462793924477</v>
      </c>
      <c r="AI10" s="17">
        <v>0.50953487739987602</v>
      </c>
      <c r="AJ10" s="17">
        <v>0.23192317618719899</v>
      </c>
      <c r="AK10" s="17">
        <v>0.49334250619625403</v>
      </c>
      <c r="AL10" s="17"/>
      <c r="AM10" s="17">
        <v>0.38769217327859501</v>
      </c>
      <c r="AN10" s="17">
        <v>0.39031305435959002</v>
      </c>
      <c r="AO10" s="17">
        <v>0.43577759199745703</v>
      </c>
      <c r="AP10" s="17">
        <v>0.44251522442589503</v>
      </c>
      <c r="AQ10" s="17">
        <v>0.35223835373024698</v>
      </c>
      <c r="AR10" s="17"/>
      <c r="AS10" s="17">
        <v>0.36732971482197202</v>
      </c>
      <c r="AT10" s="17">
        <v>0.43777912608817199</v>
      </c>
      <c r="AU10" s="17">
        <v>0.51620898487635103</v>
      </c>
      <c r="AV10" s="17">
        <v>0.39614397960101499</v>
      </c>
      <c r="AW10" s="17"/>
      <c r="AX10" s="17">
        <v>0.43055693667299999</v>
      </c>
      <c r="AY10" s="17"/>
      <c r="AZ10" s="17">
        <v>0.446101700234806</v>
      </c>
      <c r="BA10" s="17">
        <v>0.40561748934532499</v>
      </c>
      <c r="BB10" s="17">
        <v>0.42682443888604799</v>
      </c>
      <c r="BC10" s="17"/>
      <c r="BD10" s="17">
        <v>0.39355035918369902</v>
      </c>
      <c r="BE10" s="17">
        <v>0.42461488887140703</v>
      </c>
    </row>
    <row r="11" spans="2:57" x14ac:dyDescent="0.35">
      <c r="B11" s="18" t="s">
        <v>105</v>
      </c>
      <c r="C11" s="17">
        <v>0.215524980390259</v>
      </c>
      <c r="D11" s="17">
        <v>0.225734953354845</v>
      </c>
      <c r="E11" s="17">
        <v>0.20781140091493899</v>
      </c>
      <c r="F11" s="17"/>
      <c r="G11" s="17">
        <v>0.188040934253212</v>
      </c>
      <c r="H11" s="17">
        <v>0.22463599997101499</v>
      </c>
      <c r="I11" s="17">
        <v>0.23896388458081799</v>
      </c>
      <c r="J11" s="17">
        <v>0.25415775858001799</v>
      </c>
      <c r="K11" s="17">
        <v>0.154611948931134</v>
      </c>
      <c r="L11" s="17">
        <v>8.7673074672504195E-2</v>
      </c>
      <c r="M11" s="17"/>
      <c r="N11" s="17">
        <v>0.211031830267492</v>
      </c>
      <c r="O11" s="17">
        <v>0.21888404784991</v>
      </c>
      <c r="P11" s="17">
        <v>0.19719695138728999</v>
      </c>
      <c r="Q11" s="17">
        <v>0.27995842585615799</v>
      </c>
      <c r="R11" s="17"/>
      <c r="S11" s="17">
        <v>0.21249999999999999</v>
      </c>
      <c r="T11" s="17">
        <v>0.25</v>
      </c>
      <c r="U11" s="17">
        <v>0.23529411764705899</v>
      </c>
      <c r="V11" s="17">
        <v>0.25806451612903197</v>
      </c>
      <c r="W11" s="17">
        <v>0.32352941176470601</v>
      </c>
      <c r="X11" s="17">
        <v>0.15686274509803899</v>
      </c>
      <c r="Y11" s="17">
        <v>0.14285714285714299</v>
      </c>
      <c r="Z11" s="17">
        <v>0.20833333333333301</v>
      </c>
      <c r="AA11" s="17">
        <v>0.16666666666666699</v>
      </c>
      <c r="AB11" s="17"/>
      <c r="AC11" s="17">
        <v>0.217879464573767</v>
      </c>
      <c r="AD11" s="17">
        <v>0.21636766920505901</v>
      </c>
      <c r="AE11" s="17">
        <v>0.211516984263418</v>
      </c>
      <c r="AF11" s="17"/>
      <c r="AG11" s="17">
        <v>0.208026519759411</v>
      </c>
      <c r="AH11" s="17">
        <v>0.192175689194821</v>
      </c>
      <c r="AI11" s="17">
        <v>0.33401012824305898</v>
      </c>
      <c r="AJ11" s="17">
        <v>0</v>
      </c>
      <c r="AK11" s="17">
        <v>0.217095964295653</v>
      </c>
      <c r="AL11" s="17"/>
      <c r="AM11" s="17">
        <v>0.250248561999726</v>
      </c>
      <c r="AN11" s="17">
        <v>0.25455545417909098</v>
      </c>
      <c r="AO11" s="17">
        <v>0.19197707910645301</v>
      </c>
      <c r="AP11" s="17">
        <v>0.206654768946478</v>
      </c>
      <c r="AQ11" s="17">
        <v>0.193314468541847</v>
      </c>
      <c r="AR11" s="17"/>
      <c r="AS11" s="17">
        <v>0.15539933164249101</v>
      </c>
      <c r="AT11" s="17">
        <v>0.22574071679187299</v>
      </c>
      <c r="AU11" s="17">
        <v>0.17028164963117201</v>
      </c>
      <c r="AV11" s="17">
        <v>0.29845843761948698</v>
      </c>
      <c r="AW11" s="17"/>
      <c r="AX11" s="17">
        <v>0.196165246442985</v>
      </c>
      <c r="AY11" s="17"/>
      <c r="AZ11" s="17">
        <v>0.26656722324827697</v>
      </c>
      <c r="BA11" s="17">
        <v>0.21786544447674899</v>
      </c>
      <c r="BB11" s="17">
        <v>0.153956761412917</v>
      </c>
      <c r="BC11" s="17"/>
      <c r="BD11" s="17">
        <v>0.215857470079835</v>
      </c>
      <c r="BE11" s="17">
        <v>0.22639953694686299</v>
      </c>
    </row>
    <row r="12" spans="2:57" x14ac:dyDescent="0.35">
      <c r="B12" s="18" t="s">
        <v>106</v>
      </c>
      <c r="C12" s="17">
        <v>0.120331064074257</v>
      </c>
      <c r="D12" s="17">
        <v>9.4966480410775794E-2</v>
      </c>
      <c r="E12" s="17">
        <v>0.13949387014879899</v>
      </c>
      <c r="F12" s="17"/>
      <c r="G12" s="17">
        <v>8.8862870413259701E-2</v>
      </c>
      <c r="H12" s="17">
        <v>6.7900349036418103E-2</v>
      </c>
      <c r="I12" s="17">
        <v>0.104283576616871</v>
      </c>
      <c r="J12" s="17">
        <v>0.19545052782738501</v>
      </c>
      <c r="K12" s="17">
        <v>0.18502816917179099</v>
      </c>
      <c r="L12" s="17">
        <v>0.40870194387555903</v>
      </c>
      <c r="M12" s="17"/>
      <c r="N12" s="17">
        <v>0.15409517332036701</v>
      </c>
      <c r="O12" s="17">
        <v>9.4163823216492901E-2</v>
      </c>
      <c r="P12" s="17">
        <v>7.3113104813837704E-2</v>
      </c>
      <c r="Q12" s="17">
        <v>9.3559270322226107E-2</v>
      </c>
      <c r="R12" s="17"/>
      <c r="S12" s="17">
        <v>0.1125</v>
      </c>
      <c r="T12" s="17">
        <v>0.15384615384615399</v>
      </c>
      <c r="U12" s="17">
        <v>0.11764705882352899</v>
      </c>
      <c r="V12" s="17">
        <v>3.2258064516128997E-2</v>
      </c>
      <c r="W12" s="17">
        <v>0.17647058823529399</v>
      </c>
      <c r="X12" s="17">
        <v>5.8823529411764698E-2</v>
      </c>
      <c r="Y12" s="17">
        <v>0.14285714285714299</v>
      </c>
      <c r="Z12" s="17">
        <v>0.125</v>
      </c>
      <c r="AA12" s="17">
        <v>0.16666666666666699</v>
      </c>
      <c r="AB12" s="17"/>
      <c r="AC12" s="17">
        <v>0.15065062053315201</v>
      </c>
      <c r="AD12" s="17">
        <v>9.8702492112145504E-2</v>
      </c>
      <c r="AE12" s="17">
        <v>0.19252448873146799</v>
      </c>
      <c r="AF12" s="17"/>
      <c r="AG12" s="17">
        <v>0.14761048653499501</v>
      </c>
      <c r="AH12" s="17">
        <v>0.10354722358594901</v>
      </c>
      <c r="AI12" s="17">
        <v>0</v>
      </c>
      <c r="AJ12" s="17">
        <v>0.23711717136957999</v>
      </c>
      <c r="AK12" s="17">
        <v>0.23765719756081199</v>
      </c>
      <c r="AL12" s="17"/>
      <c r="AM12" s="17">
        <v>0.119549325831576</v>
      </c>
      <c r="AN12" s="17">
        <v>8.4463690747719797E-2</v>
      </c>
      <c r="AO12" s="17">
        <v>0.15593648157995901</v>
      </c>
      <c r="AP12" s="17">
        <v>9.1901418057857107E-2</v>
      </c>
      <c r="AQ12" s="17">
        <v>0.18341302081461</v>
      </c>
      <c r="AR12" s="17"/>
      <c r="AS12" s="17">
        <v>0.12569658791318</v>
      </c>
      <c r="AT12" s="17">
        <v>8.9873462966518006E-2</v>
      </c>
      <c r="AU12" s="17">
        <v>0.18573896069392001</v>
      </c>
      <c r="AV12" s="17">
        <v>0.14216994444657999</v>
      </c>
      <c r="AW12" s="17"/>
      <c r="AX12" s="17">
        <v>0.123816066960693</v>
      </c>
      <c r="AY12" s="17"/>
      <c r="AZ12" s="17">
        <v>5.7500997357043802E-2</v>
      </c>
      <c r="BA12" s="17">
        <v>0.12287846641132499</v>
      </c>
      <c r="BB12" s="17">
        <v>0.195014165925947</v>
      </c>
      <c r="BC12" s="17"/>
      <c r="BD12" s="17">
        <v>0.13388825364427201</v>
      </c>
      <c r="BE12" s="17">
        <v>0.11506052334474801</v>
      </c>
    </row>
    <row r="13" spans="2:57" x14ac:dyDescent="0.35">
      <c r="B13" s="18" t="s">
        <v>107</v>
      </c>
      <c r="C13" s="17">
        <v>2.9312514459977498E-2</v>
      </c>
      <c r="D13" s="17">
        <v>1.5931847078751001E-2</v>
      </c>
      <c r="E13" s="17">
        <v>3.9421536456011999E-2</v>
      </c>
      <c r="F13" s="17"/>
      <c r="G13" s="17">
        <v>1.44988660643751E-2</v>
      </c>
      <c r="H13" s="17">
        <v>1.4461957993657701E-2</v>
      </c>
      <c r="I13" s="17">
        <v>4.2288693888263999E-2</v>
      </c>
      <c r="J13" s="17">
        <v>7.1371354196287803E-2</v>
      </c>
      <c r="K13" s="17">
        <v>1.8724474160216199E-2</v>
      </c>
      <c r="L13" s="17">
        <v>0</v>
      </c>
      <c r="M13" s="17"/>
      <c r="N13" s="17">
        <v>3.9591398627815202E-2</v>
      </c>
      <c r="O13" s="17">
        <v>9.7020166421135107E-3</v>
      </c>
      <c r="P13" s="17">
        <v>4.3420772675091902E-2</v>
      </c>
      <c r="Q13" s="17">
        <v>0</v>
      </c>
      <c r="R13" s="17"/>
      <c r="S13" s="17">
        <v>0</v>
      </c>
      <c r="T13" s="17">
        <v>0</v>
      </c>
      <c r="U13" s="17">
        <v>0</v>
      </c>
      <c r="V13" s="17">
        <v>3.2258064516128997E-2</v>
      </c>
      <c r="W13" s="17">
        <v>0</v>
      </c>
      <c r="X13" s="17">
        <v>7.8431372549019607E-2</v>
      </c>
      <c r="Y13" s="17">
        <v>0</v>
      </c>
      <c r="Z13" s="17">
        <v>0.125</v>
      </c>
      <c r="AA13" s="17">
        <v>8.3333333333333301E-2</v>
      </c>
      <c r="AB13" s="17"/>
      <c r="AC13" s="17">
        <v>6.5710023451312502E-3</v>
      </c>
      <c r="AD13" s="17">
        <v>4.2686225355968298E-2</v>
      </c>
      <c r="AE13" s="17">
        <v>4.65015474556182E-2</v>
      </c>
      <c r="AF13" s="17"/>
      <c r="AG13" s="17">
        <v>3.6799561265547599E-2</v>
      </c>
      <c r="AH13" s="17">
        <v>3.9181103923440798E-2</v>
      </c>
      <c r="AI13" s="17">
        <v>0</v>
      </c>
      <c r="AJ13" s="17">
        <v>0</v>
      </c>
      <c r="AK13" s="17">
        <v>0</v>
      </c>
      <c r="AL13" s="17"/>
      <c r="AM13" s="17">
        <v>0</v>
      </c>
      <c r="AN13" s="17">
        <v>2.50132542858305E-2</v>
      </c>
      <c r="AO13" s="17">
        <v>3.6213662625365697E-2</v>
      </c>
      <c r="AP13" s="17">
        <v>2.3146243839271101E-2</v>
      </c>
      <c r="AQ13" s="17">
        <v>0.18240644210375001</v>
      </c>
      <c r="AR13" s="17"/>
      <c r="AS13" s="17">
        <v>7.8354255973088899E-2</v>
      </c>
      <c r="AT13" s="17">
        <v>2.6586728128921499E-2</v>
      </c>
      <c r="AU13" s="17">
        <v>0</v>
      </c>
      <c r="AV13" s="17">
        <v>0</v>
      </c>
      <c r="AW13" s="17"/>
      <c r="AX13" s="17">
        <v>3.0770658327760401E-2</v>
      </c>
      <c r="AY13" s="17"/>
      <c r="AZ13" s="17">
        <v>6.7321096710201396E-3</v>
      </c>
      <c r="BA13" s="17">
        <v>2.7044875406595999E-2</v>
      </c>
      <c r="BB13" s="17">
        <v>6.15834721199085E-2</v>
      </c>
      <c r="BC13" s="17"/>
      <c r="BD13" s="17">
        <v>4.5203269804765099E-2</v>
      </c>
      <c r="BE13" s="17">
        <v>2.2043342695099898E-2</v>
      </c>
    </row>
    <row r="14" spans="2:57" x14ac:dyDescent="0.35">
      <c r="B14" s="18" t="s">
        <v>81</v>
      </c>
      <c r="C14" s="17">
        <v>1.2828019975694299E-2</v>
      </c>
      <c r="D14" s="17">
        <v>5.4871806180371401E-3</v>
      </c>
      <c r="E14" s="17">
        <v>1.8373984494626201E-2</v>
      </c>
      <c r="F14" s="17"/>
      <c r="G14" s="17">
        <v>0</v>
      </c>
      <c r="H14" s="17">
        <v>1.5466424599883901E-2</v>
      </c>
      <c r="I14" s="17">
        <v>1.0103873214044099E-2</v>
      </c>
      <c r="J14" s="17">
        <v>0</v>
      </c>
      <c r="K14" s="17">
        <v>4.7406541945019497E-2</v>
      </c>
      <c r="L14" s="17">
        <v>0</v>
      </c>
      <c r="M14" s="17"/>
      <c r="N14" s="17">
        <v>1.07816656711153E-2</v>
      </c>
      <c r="O14" s="17">
        <v>2.9824131158083401E-2</v>
      </c>
      <c r="P14" s="17">
        <v>0</v>
      </c>
      <c r="Q14" s="17">
        <v>0</v>
      </c>
      <c r="R14" s="17"/>
      <c r="S14" s="17">
        <v>1.2500000000000001E-2</v>
      </c>
      <c r="T14" s="17">
        <v>1.9230769230769201E-2</v>
      </c>
      <c r="U14" s="17">
        <v>0</v>
      </c>
      <c r="V14" s="17">
        <v>0</v>
      </c>
      <c r="W14" s="17">
        <v>0</v>
      </c>
      <c r="X14" s="17">
        <v>0</v>
      </c>
      <c r="Y14" s="17">
        <v>5.7142857142857099E-2</v>
      </c>
      <c r="Z14" s="17">
        <v>0</v>
      </c>
      <c r="AA14" s="17">
        <v>2.0833333333333301E-2</v>
      </c>
      <c r="AB14" s="17"/>
      <c r="AC14" s="17">
        <v>0</v>
      </c>
      <c r="AD14" s="17">
        <v>2.3971759330749E-2</v>
      </c>
      <c r="AE14" s="17">
        <v>0</v>
      </c>
      <c r="AF14" s="17"/>
      <c r="AG14" s="17">
        <v>7.71799307912729E-3</v>
      </c>
      <c r="AH14" s="17">
        <v>1.17303690546341E-2</v>
      </c>
      <c r="AI14" s="17">
        <v>4.2321590198112602E-2</v>
      </c>
      <c r="AJ14" s="17">
        <v>0</v>
      </c>
      <c r="AK14" s="17">
        <v>0</v>
      </c>
      <c r="AL14" s="17"/>
      <c r="AM14" s="17">
        <v>0</v>
      </c>
      <c r="AN14" s="17">
        <v>5.1932847520746603E-2</v>
      </c>
      <c r="AO14" s="17">
        <v>0</v>
      </c>
      <c r="AP14" s="17">
        <v>9.7415179641943093E-3</v>
      </c>
      <c r="AQ14" s="17">
        <v>0</v>
      </c>
      <c r="AR14" s="17"/>
      <c r="AS14" s="17">
        <v>1.208259297321E-2</v>
      </c>
      <c r="AT14" s="17">
        <v>1.1047267832012099E-2</v>
      </c>
      <c r="AU14" s="17">
        <v>3.5807713239983899E-2</v>
      </c>
      <c r="AV14" s="17">
        <v>0</v>
      </c>
      <c r="AW14" s="17"/>
      <c r="AX14" s="17">
        <v>1.5628373552493999E-2</v>
      </c>
      <c r="AY14" s="17"/>
      <c r="AZ14" s="17">
        <v>8.4001100582595106E-3</v>
      </c>
      <c r="BA14" s="17">
        <v>1.7249114732045701E-2</v>
      </c>
      <c r="BB14" s="17">
        <v>1.05342894756487E-2</v>
      </c>
      <c r="BC14" s="17"/>
      <c r="BD14" s="17">
        <v>1.3744268578611401E-2</v>
      </c>
      <c r="BE14" s="17">
        <v>9.1594087653340903E-3</v>
      </c>
    </row>
    <row r="15" spans="2:57" x14ac:dyDescent="0.35">
      <c r="B15" s="18" t="s">
        <v>108</v>
      </c>
      <c r="C15" s="21">
        <v>0.62200342109981199</v>
      </c>
      <c r="D15" s="21">
        <v>0.65787953853759096</v>
      </c>
      <c r="E15" s="21">
        <v>0.59489920798562401</v>
      </c>
      <c r="F15" s="21"/>
      <c r="G15" s="21">
        <v>0.70859732926915298</v>
      </c>
      <c r="H15" s="21">
        <v>0.677535268399025</v>
      </c>
      <c r="I15" s="21">
        <v>0.604359971700003</v>
      </c>
      <c r="J15" s="21">
        <v>0.47902035939630999</v>
      </c>
      <c r="K15" s="21">
        <v>0.59422886579183998</v>
      </c>
      <c r="L15" s="21">
        <v>0.50362498145193701</v>
      </c>
      <c r="M15" s="21"/>
      <c r="N15" s="21">
        <v>0.58449993211321105</v>
      </c>
      <c r="O15" s="21">
        <v>0.6474259811334</v>
      </c>
      <c r="P15" s="21">
        <v>0.68626917112378005</v>
      </c>
      <c r="Q15" s="21">
        <v>0.62648230382161596</v>
      </c>
      <c r="R15" s="21"/>
      <c r="S15" s="21">
        <v>0.66249999999999998</v>
      </c>
      <c r="T15" s="21">
        <v>0.57692307692307698</v>
      </c>
      <c r="U15" s="21">
        <v>0.64705882352941202</v>
      </c>
      <c r="V15" s="21">
        <v>0.67741935483870996</v>
      </c>
      <c r="W15" s="21">
        <v>0.5</v>
      </c>
      <c r="X15" s="21">
        <v>0.70588235294117696</v>
      </c>
      <c r="Y15" s="21">
        <v>0.65714285714285703</v>
      </c>
      <c r="Z15" s="21">
        <v>0.54166666666666696</v>
      </c>
      <c r="AA15" s="21">
        <v>0.5625</v>
      </c>
      <c r="AB15" s="21"/>
      <c r="AC15" s="21">
        <v>0.62489891254794905</v>
      </c>
      <c r="AD15" s="21">
        <v>0.61827185399607798</v>
      </c>
      <c r="AE15" s="21">
        <v>0.54945697954949602</v>
      </c>
      <c r="AF15" s="21"/>
      <c r="AG15" s="21">
        <v>0.59984543936091905</v>
      </c>
      <c r="AH15" s="21">
        <v>0.65336561424115502</v>
      </c>
      <c r="AI15" s="21">
        <v>0.62366828155882903</v>
      </c>
      <c r="AJ15" s="21">
        <v>0.76288282863042001</v>
      </c>
      <c r="AK15" s="21">
        <v>0.54524683814353503</v>
      </c>
      <c r="AL15" s="21"/>
      <c r="AM15" s="21">
        <v>0.63020211216869804</v>
      </c>
      <c r="AN15" s="21">
        <v>0.58403475326661203</v>
      </c>
      <c r="AO15" s="21">
        <v>0.61587277668822304</v>
      </c>
      <c r="AP15" s="21">
        <v>0.66855605119219896</v>
      </c>
      <c r="AQ15" s="21">
        <v>0.44086606853979299</v>
      </c>
      <c r="AR15" s="21"/>
      <c r="AS15" s="21">
        <v>0.62846723149802897</v>
      </c>
      <c r="AT15" s="21">
        <v>0.64675182428067501</v>
      </c>
      <c r="AU15" s="21">
        <v>0.60817167643492498</v>
      </c>
      <c r="AV15" s="21">
        <v>0.55937161793393297</v>
      </c>
      <c r="AW15" s="21"/>
      <c r="AX15" s="21">
        <v>0.63361965471606796</v>
      </c>
      <c r="AY15" s="21"/>
      <c r="AZ15" s="21">
        <v>0.66079955966539905</v>
      </c>
      <c r="BA15" s="21">
        <v>0.61496209897328402</v>
      </c>
      <c r="BB15" s="21">
        <v>0.57891131106557803</v>
      </c>
      <c r="BC15" s="21"/>
      <c r="BD15" s="21">
        <v>0.59130673789251698</v>
      </c>
      <c r="BE15" s="21">
        <v>0.62733718824795504</v>
      </c>
    </row>
    <row r="16" spans="2:57" x14ac:dyDescent="0.35">
      <c r="B16" s="18" t="s">
        <v>109</v>
      </c>
      <c r="C16" s="21">
        <v>0.14964357853423499</v>
      </c>
      <c r="D16" s="21">
        <v>0.11089832748952699</v>
      </c>
      <c r="E16" s="21">
        <v>0.17891540660481101</v>
      </c>
      <c r="F16" s="21"/>
      <c r="G16" s="21">
        <v>0.103361736477635</v>
      </c>
      <c r="H16" s="21">
        <v>8.2362307030075799E-2</v>
      </c>
      <c r="I16" s="21">
        <v>0.14657227050513499</v>
      </c>
      <c r="J16" s="21">
        <v>0.26682188202367302</v>
      </c>
      <c r="K16" s="21">
        <v>0.20375264333200699</v>
      </c>
      <c r="L16" s="21">
        <v>0.40870194387555903</v>
      </c>
      <c r="M16" s="21"/>
      <c r="N16" s="21">
        <v>0.19368657194818201</v>
      </c>
      <c r="O16" s="21">
        <v>0.10386583985860599</v>
      </c>
      <c r="P16" s="21">
        <v>0.11653387748893</v>
      </c>
      <c r="Q16" s="21">
        <v>9.3559270322226107E-2</v>
      </c>
      <c r="R16" s="21"/>
      <c r="S16" s="21">
        <v>0.1125</v>
      </c>
      <c r="T16" s="21">
        <v>0.15384615384615399</v>
      </c>
      <c r="U16" s="21">
        <v>0.11764705882352899</v>
      </c>
      <c r="V16" s="21">
        <v>6.4516129032258104E-2</v>
      </c>
      <c r="W16" s="21">
        <v>0.17647058823529399</v>
      </c>
      <c r="X16" s="21">
        <v>0.13725490196078399</v>
      </c>
      <c r="Y16" s="21">
        <v>0.14285714285714299</v>
      </c>
      <c r="Z16" s="21">
        <v>0.25</v>
      </c>
      <c r="AA16" s="21">
        <v>0.25</v>
      </c>
      <c r="AB16" s="21"/>
      <c r="AC16" s="21">
        <v>0.15722162287828301</v>
      </c>
      <c r="AD16" s="21">
        <v>0.14138871746811399</v>
      </c>
      <c r="AE16" s="21">
        <v>0.23902603618708601</v>
      </c>
      <c r="AF16" s="21"/>
      <c r="AG16" s="21">
        <v>0.18441004780054199</v>
      </c>
      <c r="AH16" s="21">
        <v>0.14272832750938899</v>
      </c>
      <c r="AI16" s="21">
        <v>0</v>
      </c>
      <c r="AJ16" s="21">
        <v>0.23711717136957999</v>
      </c>
      <c r="AK16" s="21">
        <v>0.23765719756081199</v>
      </c>
      <c r="AL16" s="21"/>
      <c r="AM16" s="21">
        <v>0.119549325831576</v>
      </c>
      <c r="AN16" s="21">
        <v>0.10947694503355</v>
      </c>
      <c r="AO16" s="21">
        <v>0.192150144205324</v>
      </c>
      <c r="AP16" s="21">
        <v>0.11504766189712801</v>
      </c>
      <c r="AQ16" s="21">
        <v>0.36581946291835898</v>
      </c>
      <c r="AR16" s="21"/>
      <c r="AS16" s="21">
        <v>0.20405084388626901</v>
      </c>
      <c r="AT16" s="21">
        <v>0.11646019109543899</v>
      </c>
      <c r="AU16" s="21">
        <v>0.18573896069392001</v>
      </c>
      <c r="AV16" s="21">
        <v>0.14216994444657999</v>
      </c>
      <c r="AW16" s="21"/>
      <c r="AX16" s="21">
        <v>0.15458672528845399</v>
      </c>
      <c r="AY16" s="21"/>
      <c r="AZ16" s="21">
        <v>6.4233107028063993E-2</v>
      </c>
      <c r="BA16" s="21">
        <v>0.149923341817921</v>
      </c>
      <c r="BB16" s="21">
        <v>0.256597638045856</v>
      </c>
      <c r="BC16" s="21"/>
      <c r="BD16" s="21">
        <v>0.179091523449037</v>
      </c>
      <c r="BE16" s="21">
        <v>0.137103866039848</v>
      </c>
    </row>
    <row r="17" spans="2:57" x14ac:dyDescent="0.35">
      <c r="B17" s="18" t="s">
        <v>110</v>
      </c>
      <c r="C17" s="22">
        <v>0.472359842565577</v>
      </c>
      <c r="D17" s="22">
        <v>0.54698121104806496</v>
      </c>
      <c r="E17" s="22">
        <v>0.41598380138081298</v>
      </c>
      <c r="F17" s="22"/>
      <c r="G17" s="22">
        <v>0.60523559279151795</v>
      </c>
      <c r="H17" s="22">
        <v>0.59517296136894904</v>
      </c>
      <c r="I17" s="22">
        <v>0.457787701194868</v>
      </c>
      <c r="J17" s="22">
        <v>0.212198477372637</v>
      </c>
      <c r="K17" s="22">
        <v>0.39047622245983299</v>
      </c>
      <c r="L17" s="22">
        <v>9.4923037576377295E-2</v>
      </c>
      <c r="M17" s="22"/>
      <c r="N17" s="22">
        <v>0.39081336016502899</v>
      </c>
      <c r="O17" s="22">
        <v>0.54356014127479402</v>
      </c>
      <c r="P17" s="22">
        <v>0.56973529363485098</v>
      </c>
      <c r="Q17" s="22">
        <v>0.53292303349938996</v>
      </c>
      <c r="R17" s="22"/>
      <c r="S17" s="22">
        <v>0.55000000000000004</v>
      </c>
      <c r="T17" s="22">
        <v>0.42307692307692302</v>
      </c>
      <c r="U17" s="22">
        <v>0.52941176470588203</v>
      </c>
      <c r="V17" s="22">
        <v>0.61290322580645196</v>
      </c>
      <c r="W17" s="22">
        <v>0.32352941176470601</v>
      </c>
      <c r="X17" s="22">
        <v>0.56862745098039202</v>
      </c>
      <c r="Y17" s="22">
        <v>0.51428571428571401</v>
      </c>
      <c r="Z17" s="22">
        <v>0.29166666666666702</v>
      </c>
      <c r="AA17" s="22">
        <v>0.3125</v>
      </c>
      <c r="AB17" s="22"/>
      <c r="AC17" s="22">
        <v>0.46767728966966599</v>
      </c>
      <c r="AD17" s="22">
        <v>0.47688313652796399</v>
      </c>
      <c r="AE17" s="22">
        <v>0.31043094336241001</v>
      </c>
      <c r="AF17" s="22"/>
      <c r="AG17" s="22">
        <v>0.41543539156037701</v>
      </c>
      <c r="AH17" s="22">
        <v>0.510637286731766</v>
      </c>
      <c r="AI17" s="22">
        <v>0.62366828155882903</v>
      </c>
      <c r="AJ17" s="22">
        <v>0.52576565726084001</v>
      </c>
      <c r="AK17" s="22">
        <v>0.30758964058272298</v>
      </c>
      <c r="AL17" s="22"/>
      <c r="AM17" s="22">
        <v>0.51065278633712197</v>
      </c>
      <c r="AN17" s="22">
        <v>0.47455780823306198</v>
      </c>
      <c r="AO17" s="22">
        <v>0.42372263248289899</v>
      </c>
      <c r="AP17" s="22">
        <v>0.55350838929507096</v>
      </c>
      <c r="AQ17" s="22">
        <v>7.5046605621433907E-2</v>
      </c>
      <c r="AR17" s="22"/>
      <c r="AS17" s="22">
        <v>0.42441638761175998</v>
      </c>
      <c r="AT17" s="22">
        <v>0.53029163318523598</v>
      </c>
      <c r="AU17" s="22">
        <v>0.42243271574100399</v>
      </c>
      <c r="AV17" s="22">
        <v>0.41720167348735199</v>
      </c>
      <c r="AW17" s="22"/>
      <c r="AX17" s="22">
        <v>0.479032929427614</v>
      </c>
      <c r="AY17" s="22"/>
      <c r="AZ17" s="22">
        <v>0.59656645263733499</v>
      </c>
      <c r="BA17" s="22">
        <v>0.46503875715536203</v>
      </c>
      <c r="BB17" s="22">
        <v>0.32231367301972202</v>
      </c>
      <c r="BC17" s="22"/>
      <c r="BD17" s="22">
        <v>0.41221521444348003</v>
      </c>
      <c r="BE17" s="22">
        <v>0.490233322208107</v>
      </c>
    </row>
    <row r="18" spans="2:57" x14ac:dyDescent="0.35">
      <c r="B18" s="16" t="s">
        <v>684</v>
      </c>
    </row>
    <row r="19" spans="2:57" x14ac:dyDescent="0.35">
      <c r="B19" t="s">
        <v>86</v>
      </c>
    </row>
    <row r="20" spans="2:57" x14ac:dyDescent="0.35">
      <c r="B20" t="s">
        <v>87</v>
      </c>
    </row>
    <row r="22" spans="2:57" x14ac:dyDescent="0.35">
      <c r="B22"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E19"/>
  <sheetViews>
    <sheetView showGridLines="0" topLeftCell="A6" workbookViewId="0">
      <pane xSplit="2" topLeftCell="BM1" activePane="topRight" state="frozen"/>
      <selection pane="topRight" activeCell="BR20" sqref="BR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ht="29" x14ac:dyDescent="0.35">
      <c r="B9" s="18" t="s">
        <v>701</v>
      </c>
      <c r="C9" s="17">
        <v>0.33220346999329298</v>
      </c>
      <c r="D9" s="17">
        <v>0.25736525649237002</v>
      </c>
      <c r="E9" s="17">
        <v>0.38874333641925302</v>
      </c>
      <c r="F9" s="17"/>
      <c r="G9" s="17">
        <v>0.14722676829921999</v>
      </c>
      <c r="H9" s="17">
        <v>0.25549197116226302</v>
      </c>
      <c r="I9" s="17">
        <v>0.38633695280665198</v>
      </c>
      <c r="J9" s="17">
        <v>0.41311703136396699</v>
      </c>
      <c r="K9" s="17">
        <v>0.50614339428839406</v>
      </c>
      <c r="L9" s="17">
        <v>0.59945369097769696</v>
      </c>
      <c r="M9" s="17"/>
      <c r="N9" s="17">
        <v>0.39251551836965398</v>
      </c>
      <c r="O9" s="17">
        <v>0.26497107300584</v>
      </c>
      <c r="P9" s="17">
        <v>0.33527577648756202</v>
      </c>
      <c r="Q9" s="17">
        <v>0.15211507831835799</v>
      </c>
      <c r="R9" s="17"/>
      <c r="S9" s="17">
        <v>0.25</v>
      </c>
      <c r="T9" s="17">
        <v>0.36538461538461497</v>
      </c>
      <c r="U9" s="17">
        <v>0.35294117647058798</v>
      </c>
      <c r="V9" s="17">
        <v>0.19354838709677399</v>
      </c>
      <c r="W9" s="17">
        <v>0.441176470588235</v>
      </c>
      <c r="X9" s="17">
        <v>0.41176470588235298</v>
      </c>
      <c r="Y9" s="17">
        <v>0.371428571428571</v>
      </c>
      <c r="Z9" s="17">
        <v>0.20833333333333301</v>
      </c>
      <c r="AA9" s="17">
        <v>0.375</v>
      </c>
      <c r="AB9" s="17"/>
      <c r="AC9" s="17">
        <v>0.35393024038975301</v>
      </c>
      <c r="AD9" s="17">
        <v>0.36785420543772701</v>
      </c>
      <c r="AE9" s="17">
        <v>0.15430405100074501</v>
      </c>
      <c r="AF9" s="17"/>
      <c r="AG9" s="17">
        <v>0.37222692901694099</v>
      </c>
      <c r="AH9" s="17">
        <v>0.33481568649175403</v>
      </c>
      <c r="AI9" s="17">
        <v>0.25922242095837</v>
      </c>
      <c r="AJ9" s="17">
        <v>0.76807682381280096</v>
      </c>
      <c r="AK9" s="17">
        <v>0.245452353640806</v>
      </c>
      <c r="AL9" s="17"/>
      <c r="AM9" s="17">
        <v>0.206947157525257</v>
      </c>
      <c r="AN9" s="17">
        <v>0.37488820829208902</v>
      </c>
      <c r="AO9" s="17">
        <v>0.362490810702359</v>
      </c>
      <c r="AP9" s="17">
        <v>0.27785546133042299</v>
      </c>
      <c r="AQ9" s="17">
        <v>0.66321468372372505</v>
      </c>
      <c r="AR9" s="17"/>
      <c r="AS9" s="17">
        <v>0.35584616025003202</v>
      </c>
      <c r="AT9" s="17">
        <v>0.31434280531203801</v>
      </c>
      <c r="AU9" s="17">
        <v>0.49394030613529699</v>
      </c>
      <c r="AV9" s="17">
        <v>0.22066342532149599</v>
      </c>
      <c r="AW9" s="17"/>
      <c r="AX9" s="17">
        <v>0.35497643666826101</v>
      </c>
      <c r="AY9" s="17"/>
      <c r="AZ9" s="17">
        <v>0.20088157176230201</v>
      </c>
      <c r="BA9" s="17">
        <v>0.32372754547043198</v>
      </c>
      <c r="BB9" s="17">
        <v>0.50225064412604203</v>
      </c>
      <c r="BC9" s="17"/>
      <c r="BD9" s="17">
        <v>0.35102449928433799</v>
      </c>
      <c r="BE9" s="17">
        <v>0.282484686992509</v>
      </c>
    </row>
    <row r="10" spans="2:57" ht="29" x14ac:dyDescent="0.35">
      <c r="B10" s="18" t="s">
        <v>702</v>
      </c>
      <c r="C10" s="17">
        <v>0.29522893995451099</v>
      </c>
      <c r="D10" s="17">
        <v>0.32799577780677103</v>
      </c>
      <c r="E10" s="17">
        <v>0.27047377078755802</v>
      </c>
      <c r="F10" s="17"/>
      <c r="G10" s="17">
        <v>0.472708916186172</v>
      </c>
      <c r="H10" s="17">
        <v>0.33320227249474699</v>
      </c>
      <c r="I10" s="17">
        <v>0.29459245953818097</v>
      </c>
      <c r="J10" s="17">
        <v>0.250263416638075</v>
      </c>
      <c r="K10" s="17">
        <v>6.9891700424417905E-2</v>
      </c>
      <c r="L10" s="17">
        <v>6.8279733655168207E-2</v>
      </c>
      <c r="M10" s="17"/>
      <c r="N10" s="17">
        <v>0.26788121751648503</v>
      </c>
      <c r="O10" s="17">
        <v>0.25525544244206899</v>
      </c>
      <c r="P10" s="17">
        <v>0.37643841291727798</v>
      </c>
      <c r="Q10" s="17">
        <v>0.412886474596041</v>
      </c>
      <c r="R10" s="17"/>
      <c r="S10" s="17">
        <v>0.3</v>
      </c>
      <c r="T10" s="17">
        <v>0.34615384615384598</v>
      </c>
      <c r="U10" s="17">
        <v>0.17647058823529399</v>
      </c>
      <c r="V10" s="17">
        <v>0.51612903225806495</v>
      </c>
      <c r="W10" s="17">
        <v>0.17647058823529399</v>
      </c>
      <c r="X10" s="17">
        <v>0.29411764705882398</v>
      </c>
      <c r="Y10" s="17">
        <v>0.2</v>
      </c>
      <c r="Z10" s="17">
        <v>0.41666666666666702</v>
      </c>
      <c r="AA10" s="17">
        <v>0.25</v>
      </c>
      <c r="AB10" s="17"/>
      <c r="AC10" s="17">
        <v>0.24015839185176299</v>
      </c>
      <c r="AD10" s="17">
        <v>0.29958026138017102</v>
      </c>
      <c r="AE10" s="17">
        <v>0.32723133906431001</v>
      </c>
      <c r="AF10" s="17"/>
      <c r="AG10" s="17">
        <v>0.245770532755124</v>
      </c>
      <c r="AH10" s="17">
        <v>0.31248818492393299</v>
      </c>
      <c r="AI10" s="17">
        <v>0.41464367495222998</v>
      </c>
      <c r="AJ10" s="17">
        <v>0</v>
      </c>
      <c r="AK10" s="17">
        <v>0.42514285489326697</v>
      </c>
      <c r="AL10" s="17"/>
      <c r="AM10" s="17">
        <v>0.34576899598825001</v>
      </c>
      <c r="AN10" s="17">
        <v>0.30179285959876301</v>
      </c>
      <c r="AO10" s="17">
        <v>0.25122849045052997</v>
      </c>
      <c r="AP10" s="17">
        <v>0.360719931144383</v>
      </c>
      <c r="AQ10" s="17">
        <v>0.171346915298456</v>
      </c>
      <c r="AR10" s="17"/>
      <c r="AS10" s="17">
        <v>0.27447266698381401</v>
      </c>
      <c r="AT10" s="17">
        <v>0.33125667010619902</v>
      </c>
      <c r="AU10" s="17">
        <v>0.139925525583937</v>
      </c>
      <c r="AV10" s="17">
        <v>0.34973362621986298</v>
      </c>
      <c r="AW10" s="17"/>
      <c r="AX10" s="17">
        <v>0.29824555294110799</v>
      </c>
      <c r="AY10" s="17"/>
      <c r="AZ10" s="17">
        <v>0.36682192821660098</v>
      </c>
      <c r="BA10" s="17">
        <v>0.30449862823778101</v>
      </c>
      <c r="BB10" s="17">
        <v>0.19790769957436299</v>
      </c>
      <c r="BC10" s="17"/>
      <c r="BD10" s="17">
        <v>0.31483852845430899</v>
      </c>
      <c r="BE10" s="17">
        <v>0.30539163301060801</v>
      </c>
    </row>
    <row r="11" spans="2:57" ht="29" x14ac:dyDescent="0.35">
      <c r="B11" s="18" t="s">
        <v>703</v>
      </c>
      <c r="C11" s="17">
        <v>0.288151066715093</v>
      </c>
      <c r="D11" s="17">
        <v>0.31146307361452402</v>
      </c>
      <c r="E11" s="17">
        <v>0.270538971308798</v>
      </c>
      <c r="F11" s="17"/>
      <c r="G11" s="17">
        <v>0.34508795870365799</v>
      </c>
      <c r="H11" s="17">
        <v>0.314032364122316</v>
      </c>
      <c r="I11" s="17">
        <v>0.21650364422306001</v>
      </c>
      <c r="J11" s="17">
        <v>0.27873402596836699</v>
      </c>
      <c r="K11" s="17">
        <v>0.30038727911325303</v>
      </c>
      <c r="L11" s="17">
        <v>0.332266575367135</v>
      </c>
      <c r="M11" s="17"/>
      <c r="N11" s="17">
        <v>0.27876486319987698</v>
      </c>
      <c r="O11" s="17">
        <v>0.347203672555774</v>
      </c>
      <c r="P11" s="17">
        <v>0.22413011628819299</v>
      </c>
      <c r="Q11" s="17">
        <v>0.30838703730772399</v>
      </c>
      <c r="R11" s="17"/>
      <c r="S11" s="17">
        <v>0.32500000000000001</v>
      </c>
      <c r="T11" s="17">
        <v>0.25</v>
      </c>
      <c r="U11" s="17">
        <v>0.23529411764705899</v>
      </c>
      <c r="V11" s="17">
        <v>0.225806451612903</v>
      </c>
      <c r="W11" s="17">
        <v>0.35294117647058798</v>
      </c>
      <c r="X11" s="17">
        <v>0.23529411764705899</v>
      </c>
      <c r="Y11" s="17">
        <v>0.25714285714285701</v>
      </c>
      <c r="Z11" s="17">
        <v>0.33333333333333298</v>
      </c>
      <c r="AA11" s="17">
        <v>0.375</v>
      </c>
      <c r="AB11" s="17"/>
      <c r="AC11" s="17">
        <v>0.30487520141919999</v>
      </c>
      <c r="AD11" s="17">
        <v>0.26228233065997902</v>
      </c>
      <c r="AE11" s="17">
        <v>0.37959235417322701</v>
      </c>
      <c r="AF11" s="17"/>
      <c r="AG11" s="17">
        <v>0.31646614731483602</v>
      </c>
      <c r="AH11" s="17">
        <v>0.25619585185683802</v>
      </c>
      <c r="AI11" s="17">
        <v>0.28774920600273901</v>
      </c>
      <c r="AJ11" s="17">
        <v>0.23192317618719899</v>
      </c>
      <c r="AK11" s="17">
        <v>0.27379300723669697</v>
      </c>
      <c r="AL11" s="17"/>
      <c r="AM11" s="17">
        <v>0.27307573905348997</v>
      </c>
      <c r="AN11" s="17">
        <v>0.24176267767592199</v>
      </c>
      <c r="AO11" s="17">
        <v>0.33398284409527201</v>
      </c>
      <c r="AP11" s="17">
        <v>0.27374409527222399</v>
      </c>
      <c r="AQ11" s="17">
        <v>0.16543840097781901</v>
      </c>
      <c r="AR11" s="17"/>
      <c r="AS11" s="17">
        <v>0.32215363097120198</v>
      </c>
      <c r="AT11" s="17">
        <v>0.27927613560967901</v>
      </c>
      <c r="AU11" s="17">
        <v>0.213426694819871</v>
      </c>
      <c r="AV11" s="17">
        <v>0.33015255290594903</v>
      </c>
      <c r="AW11" s="17"/>
      <c r="AX11" s="17">
        <v>0.27825678801467502</v>
      </c>
      <c r="AY11" s="17"/>
      <c r="AZ11" s="17">
        <v>0.37218904582644102</v>
      </c>
      <c r="BA11" s="17">
        <v>0.26229734102772101</v>
      </c>
      <c r="BB11" s="17">
        <v>0.229124938709974</v>
      </c>
      <c r="BC11" s="17"/>
      <c r="BD11" s="17">
        <v>0.26217351041125198</v>
      </c>
      <c r="BE11" s="17">
        <v>0.31456013699510699</v>
      </c>
    </row>
    <row r="12" spans="2:57" ht="29" x14ac:dyDescent="0.35">
      <c r="B12" s="18" t="s">
        <v>704</v>
      </c>
      <c r="C12" s="17">
        <v>5.7113907437300201E-2</v>
      </c>
      <c r="D12" s="17">
        <v>5.7344052392893703E-2</v>
      </c>
      <c r="E12" s="17">
        <v>5.6940034165356E-2</v>
      </c>
      <c r="F12" s="17"/>
      <c r="G12" s="17">
        <v>1.80912190401466E-2</v>
      </c>
      <c r="H12" s="17">
        <v>7.5392056253603498E-2</v>
      </c>
      <c r="I12" s="17">
        <v>6.3334877052819996E-2</v>
      </c>
      <c r="J12" s="17">
        <v>1.8353947277675101E-2</v>
      </c>
      <c r="K12" s="17">
        <v>0.101771415641516</v>
      </c>
      <c r="L12" s="17">
        <v>0</v>
      </c>
      <c r="M12" s="17"/>
      <c r="N12" s="17">
        <v>4.0551618787212897E-2</v>
      </c>
      <c r="O12" s="17">
        <v>7.3222065599653399E-2</v>
      </c>
      <c r="P12" s="17">
        <v>4.9602720027114799E-2</v>
      </c>
      <c r="Q12" s="17">
        <v>0.12661140977787599</v>
      </c>
      <c r="R12" s="17"/>
      <c r="S12" s="17">
        <v>7.4999999999999997E-2</v>
      </c>
      <c r="T12" s="17">
        <v>1.9230769230769201E-2</v>
      </c>
      <c r="U12" s="17">
        <v>0.17647058823529399</v>
      </c>
      <c r="V12" s="17">
        <v>6.4516129032258104E-2</v>
      </c>
      <c r="W12" s="17">
        <v>0</v>
      </c>
      <c r="X12" s="17">
        <v>3.9215686274509803E-2</v>
      </c>
      <c r="Y12" s="17">
        <v>0.14285714285714299</v>
      </c>
      <c r="Z12" s="17">
        <v>0</v>
      </c>
      <c r="AA12" s="17">
        <v>0</v>
      </c>
      <c r="AB12" s="17"/>
      <c r="AC12" s="17">
        <v>7.4846127860940997E-2</v>
      </c>
      <c r="AD12" s="17">
        <v>5.32553554113799E-2</v>
      </c>
      <c r="AE12" s="17">
        <v>5.7772362252659498E-2</v>
      </c>
      <c r="AF12" s="17"/>
      <c r="AG12" s="17">
        <v>5.8171606864856201E-2</v>
      </c>
      <c r="AH12" s="17">
        <v>5.7443440420808498E-2</v>
      </c>
      <c r="AI12" s="17">
        <v>0</v>
      </c>
      <c r="AJ12" s="17">
        <v>0</v>
      </c>
      <c r="AK12" s="17">
        <v>0</v>
      </c>
      <c r="AL12" s="17"/>
      <c r="AM12" s="17">
        <v>0.15049864368645099</v>
      </c>
      <c r="AN12" s="17">
        <v>4.45842823840749E-2</v>
      </c>
      <c r="AO12" s="17">
        <v>2.26173015328393E-2</v>
      </c>
      <c r="AP12" s="17">
        <v>7.9472381375731996E-2</v>
      </c>
      <c r="AQ12" s="17">
        <v>0</v>
      </c>
      <c r="AR12" s="17"/>
      <c r="AS12" s="17">
        <v>2.5610280122617901E-2</v>
      </c>
      <c r="AT12" s="17">
        <v>4.3499363715484497E-2</v>
      </c>
      <c r="AU12" s="17">
        <v>0.117369726731058</v>
      </c>
      <c r="AV12" s="17">
        <v>8.3502893370523995E-2</v>
      </c>
      <c r="AW12" s="17"/>
      <c r="AX12" s="17">
        <v>4.1217889318303197E-2</v>
      </c>
      <c r="AY12" s="17"/>
      <c r="AZ12" s="17">
        <v>2.67224013990102E-2</v>
      </c>
      <c r="BA12" s="17">
        <v>7.61058075940792E-2</v>
      </c>
      <c r="BB12" s="17">
        <v>6.11623620186834E-2</v>
      </c>
      <c r="BC12" s="17"/>
      <c r="BD12" s="17">
        <v>5.1364427476596801E-2</v>
      </c>
      <c r="BE12" s="17">
        <v>6.2784568880473998E-2</v>
      </c>
    </row>
    <row r="13" spans="2:57" x14ac:dyDescent="0.35">
      <c r="B13" s="18" t="s">
        <v>705</v>
      </c>
      <c r="C13" s="17">
        <v>1.74110055686886E-2</v>
      </c>
      <c r="D13" s="17">
        <v>2.8457403747240699E-2</v>
      </c>
      <c r="E13" s="17">
        <v>9.0655113580924394E-3</v>
      </c>
      <c r="F13" s="17"/>
      <c r="G13" s="17">
        <v>1.6885137770803499E-2</v>
      </c>
      <c r="H13" s="17">
        <v>1.4650356970241699E-2</v>
      </c>
      <c r="I13" s="17">
        <v>3.1134507882163501E-2</v>
      </c>
      <c r="J13" s="17">
        <v>0</v>
      </c>
      <c r="K13" s="17">
        <v>2.1806210532418401E-2</v>
      </c>
      <c r="L13" s="17">
        <v>0</v>
      </c>
      <c r="M13" s="17"/>
      <c r="N13" s="17">
        <v>9.41886313028629E-3</v>
      </c>
      <c r="O13" s="17">
        <v>4.1497325079712002E-2</v>
      </c>
      <c r="P13" s="17">
        <v>1.45529742798521E-2</v>
      </c>
      <c r="Q13" s="17">
        <v>0</v>
      </c>
      <c r="R13" s="17"/>
      <c r="S13" s="17">
        <v>0.05</v>
      </c>
      <c r="T13" s="17">
        <v>1.9230769230769201E-2</v>
      </c>
      <c r="U13" s="17">
        <v>0</v>
      </c>
      <c r="V13" s="17">
        <v>0</v>
      </c>
      <c r="W13" s="17">
        <v>2.9411764705882401E-2</v>
      </c>
      <c r="X13" s="17">
        <v>0</v>
      </c>
      <c r="Y13" s="17">
        <v>2.8571428571428598E-2</v>
      </c>
      <c r="Z13" s="17">
        <v>0</v>
      </c>
      <c r="AA13" s="17">
        <v>0</v>
      </c>
      <c r="AB13" s="17"/>
      <c r="AC13" s="17">
        <v>8.5304696758033306E-3</v>
      </c>
      <c r="AD13" s="17">
        <v>1.3238618268296301E-2</v>
      </c>
      <c r="AE13" s="17">
        <v>5.5825487976119997E-2</v>
      </c>
      <c r="AF13" s="17"/>
      <c r="AG13" s="17">
        <v>0</v>
      </c>
      <c r="AH13" s="17">
        <v>2.20719966915063E-2</v>
      </c>
      <c r="AI13" s="17">
        <v>3.8384698086660299E-2</v>
      </c>
      <c r="AJ13" s="17">
        <v>0</v>
      </c>
      <c r="AK13" s="17">
        <v>5.561178422923E-2</v>
      </c>
      <c r="AL13" s="17"/>
      <c r="AM13" s="17">
        <v>0</v>
      </c>
      <c r="AN13" s="17">
        <v>2.44653449062361E-2</v>
      </c>
      <c r="AO13" s="17">
        <v>1.40396092391006E-2</v>
      </c>
      <c r="AP13" s="17">
        <v>8.2081308772378007E-3</v>
      </c>
      <c r="AQ13" s="17">
        <v>0</v>
      </c>
      <c r="AR13" s="17"/>
      <c r="AS13" s="17">
        <v>2.19172616723344E-2</v>
      </c>
      <c r="AT13" s="17">
        <v>1.0464371790624601E-2</v>
      </c>
      <c r="AU13" s="17">
        <v>3.5337746729837201E-2</v>
      </c>
      <c r="AV13" s="17">
        <v>1.5947502182169001E-2</v>
      </c>
      <c r="AW13" s="17"/>
      <c r="AX13" s="17">
        <v>1.52523866463372E-2</v>
      </c>
      <c r="AY13" s="17"/>
      <c r="AZ13" s="17">
        <v>3.3385052795646797E-2</v>
      </c>
      <c r="BA13" s="17">
        <v>1.1195383923608601E-2</v>
      </c>
      <c r="BB13" s="17">
        <v>9.5543555709371904E-3</v>
      </c>
      <c r="BC13" s="17"/>
      <c r="BD13" s="17">
        <v>2.05990343735044E-2</v>
      </c>
      <c r="BE13" s="17">
        <v>1.7234448381207801E-2</v>
      </c>
    </row>
    <row r="14" spans="2:57" x14ac:dyDescent="0.35">
      <c r="B14" s="18" t="s">
        <v>81</v>
      </c>
      <c r="C14" s="19">
        <v>9.8916103311145493E-3</v>
      </c>
      <c r="D14" s="19">
        <v>1.73744359461999E-2</v>
      </c>
      <c r="E14" s="19">
        <v>4.2383759609426501E-3</v>
      </c>
      <c r="F14" s="19"/>
      <c r="G14" s="19">
        <v>0</v>
      </c>
      <c r="H14" s="19">
        <v>7.2309789968288503E-3</v>
      </c>
      <c r="I14" s="19">
        <v>8.0975584971229898E-3</v>
      </c>
      <c r="J14" s="19">
        <v>3.95315787519155E-2</v>
      </c>
      <c r="K14" s="19">
        <v>0</v>
      </c>
      <c r="L14" s="19">
        <v>0</v>
      </c>
      <c r="M14" s="19"/>
      <c r="N14" s="19">
        <v>1.08679189964842E-2</v>
      </c>
      <c r="O14" s="19">
        <v>1.7850421316951699E-2</v>
      </c>
      <c r="P14" s="19">
        <v>0</v>
      </c>
      <c r="Q14" s="19">
        <v>0</v>
      </c>
      <c r="R14" s="19"/>
      <c r="S14" s="19">
        <v>0</v>
      </c>
      <c r="T14" s="19">
        <v>0</v>
      </c>
      <c r="U14" s="19">
        <v>5.8823529411764698E-2</v>
      </c>
      <c r="V14" s="19">
        <v>0</v>
      </c>
      <c r="W14" s="19">
        <v>0</v>
      </c>
      <c r="X14" s="19">
        <v>1.9607843137254902E-2</v>
      </c>
      <c r="Y14" s="19">
        <v>0</v>
      </c>
      <c r="Z14" s="19">
        <v>4.1666666666666699E-2</v>
      </c>
      <c r="AA14" s="19">
        <v>0</v>
      </c>
      <c r="AB14" s="19"/>
      <c r="AC14" s="19">
        <v>1.7659568802540201E-2</v>
      </c>
      <c r="AD14" s="19">
        <v>3.7892288424461701E-3</v>
      </c>
      <c r="AE14" s="19">
        <v>2.5274405532937999E-2</v>
      </c>
      <c r="AF14" s="19"/>
      <c r="AG14" s="19">
        <v>7.3647840482422098E-3</v>
      </c>
      <c r="AH14" s="19">
        <v>1.6984839615159002E-2</v>
      </c>
      <c r="AI14" s="19">
        <v>0</v>
      </c>
      <c r="AJ14" s="19">
        <v>0</v>
      </c>
      <c r="AK14" s="19">
        <v>0</v>
      </c>
      <c r="AL14" s="19"/>
      <c r="AM14" s="19">
        <v>2.3709463746552601E-2</v>
      </c>
      <c r="AN14" s="19">
        <v>1.25066271429152E-2</v>
      </c>
      <c r="AO14" s="19">
        <v>1.5640943979899902E-2</v>
      </c>
      <c r="AP14" s="19">
        <v>0</v>
      </c>
      <c r="AQ14" s="19">
        <v>0</v>
      </c>
      <c r="AR14" s="19"/>
      <c r="AS14" s="19">
        <v>0</v>
      </c>
      <c r="AT14" s="19">
        <v>2.1160653465974601E-2</v>
      </c>
      <c r="AU14" s="19">
        <v>0</v>
      </c>
      <c r="AV14" s="19">
        <v>0</v>
      </c>
      <c r="AW14" s="19"/>
      <c r="AX14" s="19">
        <v>1.2050946411314699E-2</v>
      </c>
      <c r="AY14" s="19"/>
      <c r="AZ14" s="19">
        <v>0</v>
      </c>
      <c r="BA14" s="19">
        <v>2.2175293746378399E-2</v>
      </c>
      <c r="BB14" s="19">
        <v>0</v>
      </c>
      <c r="BC14" s="19"/>
      <c r="BD14" s="19">
        <v>0</v>
      </c>
      <c r="BE14" s="19">
        <v>1.7544525740093599E-2</v>
      </c>
    </row>
    <row r="15" spans="2:57" x14ac:dyDescent="0.35">
      <c r="B15" s="16" t="s">
        <v>684</v>
      </c>
    </row>
    <row r="16" spans="2:57" x14ac:dyDescent="0.35">
      <c r="B16" t="s">
        <v>86</v>
      </c>
    </row>
    <row r="17" spans="2:2" x14ac:dyDescent="0.35">
      <c r="B17" t="s">
        <v>87</v>
      </c>
    </row>
    <row r="19" spans="2:2" x14ac:dyDescent="0.35">
      <c r="B19"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E25"/>
  <sheetViews>
    <sheetView showGridLines="0" topLeftCell="A11" workbookViewId="0">
      <pane xSplit="2" topLeftCell="A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x14ac:dyDescent="0.35">
      <c r="B9" s="18" t="s">
        <v>707</v>
      </c>
      <c r="C9" s="17">
        <v>0.40911790691706201</v>
      </c>
      <c r="D9" s="17">
        <v>0.36575262679306703</v>
      </c>
      <c r="E9" s="17">
        <v>0.43184303388338202</v>
      </c>
      <c r="F9" s="17"/>
      <c r="G9" s="17">
        <v>0.35109486683980301</v>
      </c>
      <c r="H9" s="17">
        <v>0.377370886094192</v>
      </c>
      <c r="I9" s="17">
        <v>0.38072590168916298</v>
      </c>
      <c r="J9" s="17">
        <v>0.48470822457178497</v>
      </c>
      <c r="K9" s="17">
        <v>0.42715387246350101</v>
      </c>
      <c r="L9" s="17">
        <v>0.53027948999957097</v>
      </c>
      <c r="M9" s="17"/>
      <c r="N9" s="17">
        <v>0.43029706449362298</v>
      </c>
      <c r="O9" s="17">
        <v>0.41427116987551699</v>
      </c>
      <c r="P9" s="17">
        <v>0.364778595647203</v>
      </c>
      <c r="Q9" s="17">
        <v>0.35587041654597001</v>
      </c>
      <c r="R9" s="17"/>
      <c r="S9" s="17">
        <v>0.391666666666667</v>
      </c>
      <c r="T9" s="17">
        <v>0.44761904761904803</v>
      </c>
      <c r="U9" s="17">
        <v>0.47058823529411797</v>
      </c>
      <c r="V9" s="17">
        <v>0.34920634920634902</v>
      </c>
      <c r="W9" s="17">
        <v>0.38983050847457601</v>
      </c>
      <c r="X9" s="17">
        <v>0.329113924050633</v>
      </c>
      <c r="Y9" s="17">
        <v>0.4</v>
      </c>
      <c r="Z9" s="17">
        <v>0.32558139534883701</v>
      </c>
      <c r="AA9" s="17">
        <v>0.5</v>
      </c>
      <c r="AB9" s="17"/>
      <c r="AC9" s="17">
        <v>0.40351027079518598</v>
      </c>
      <c r="AD9" s="17">
        <v>0.40877974220011598</v>
      </c>
      <c r="AE9" s="17">
        <v>0.37618003453830801</v>
      </c>
      <c r="AF9" s="17"/>
      <c r="AG9" s="17">
        <v>0.43389515085236102</v>
      </c>
      <c r="AH9" s="17">
        <v>0.421408246583723</v>
      </c>
      <c r="AI9" s="17">
        <v>0.336507420907246</v>
      </c>
      <c r="AJ9" s="17">
        <v>0.38833271959647497</v>
      </c>
      <c r="AK9" s="17">
        <v>0.44373168938792101</v>
      </c>
      <c r="AL9" s="17"/>
      <c r="AM9" s="17">
        <v>0.32659486799105603</v>
      </c>
      <c r="AN9" s="17">
        <v>0.45796920357451598</v>
      </c>
      <c r="AO9" s="17">
        <v>0.45978023717922401</v>
      </c>
      <c r="AP9" s="17">
        <v>0.32762152709947401</v>
      </c>
      <c r="AQ9" s="17">
        <v>0.61230901325604004</v>
      </c>
      <c r="AR9" s="17"/>
      <c r="AS9" s="17">
        <v>0.40542083042697702</v>
      </c>
      <c r="AT9" s="17">
        <v>0.35912394381421597</v>
      </c>
      <c r="AU9" s="17">
        <v>0.48983526621805901</v>
      </c>
      <c r="AV9" s="17">
        <v>0.41797523483419002</v>
      </c>
      <c r="AW9" s="17"/>
      <c r="AX9" s="17">
        <v>0.40623578145380601</v>
      </c>
      <c r="AY9" s="17"/>
      <c r="AZ9" s="17">
        <v>0.41626245086595798</v>
      </c>
      <c r="BA9" s="17">
        <v>0.38868654792221402</v>
      </c>
      <c r="BB9" s="17">
        <v>0.43959219371353803</v>
      </c>
      <c r="BC9" s="17"/>
      <c r="BD9" s="17">
        <v>0.41650672289559898</v>
      </c>
      <c r="BE9" s="17">
        <v>0.36649804905829397</v>
      </c>
    </row>
    <row r="10" spans="2:57" ht="29" x14ac:dyDescent="0.35">
      <c r="B10" s="18" t="s">
        <v>708</v>
      </c>
      <c r="C10" s="17">
        <v>0.38967160507144599</v>
      </c>
      <c r="D10" s="17">
        <v>0.35190552568806299</v>
      </c>
      <c r="E10" s="17">
        <v>0.41124319671621201</v>
      </c>
      <c r="F10" s="17"/>
      <c r="G10" s="17">
        <v>0.256930793266125</v>
      </c>
      <c r="H10" s="17">
        <v>0.34522621659907199</v>
      </c>
      <c r="I10" s="17">
        <v>0.433509865326342</v>
      </c>
      <c r="J10" s="17">
        <v>0.45592749357795298</v>
      </c>
      <c r="K10" s="17">
        <v>0.40742413289464602</v>
      </c>
      <c r="L10" s="17">
        <v>0.395491853488045</v>
      </c>
      <c r="M10" s="17"/>
      <c r="N10" s="17">
        <v>0.399249244721253</v>
      </c>
      <c r="O10" s="17">
        <v>0.41467076900661498</v>
      </c>
      <c r="P10" s="17">
        <v>0.38015088712837097</v>
      </c>
      <c r="Q10" s="17">
        <v>0.27285514903223901</v>
      </c>
      <c r="R10" s="17"/>
      <c r="S10" s="17">
        <v>0.34166666666666701</v>
      </c>
      <c r="T10" s="17">
        <v>0.43809523809523798</v>
      </c>
      <c r="U10" s="17">
        <v>0.38235294117647101</v>
      </c>
      <c r="V10" s="17">
        <v>0.44444444444444497</v>
      </c>
      <c r="W10" s="17">
        <v>0.42372881355932202</v>
      </c>
      <c r="X10" s="17">
        <v>0.329113924050633</v>
      </c>
      <c r="Y10" s="17">
        <v>0.34285714285714303</v>
      </c>
      <c r="Z10" s="17">
        <v>0.44186046511627902</v>
      </c>
      <c r="AA10" s="17">
        <v>0.38888888888888901</v>
      </c>
      <c r="AB10" s="17"/>
      <c r="AC10" s="17">
        <v>0.43739649393392899</v>
      </c>
      <c r="AD10" s="17">
        <v>0.37278738114028298</v>
      </c>
      <c r="AE10" s="17">
        <v>0.379743580481198</v>
      </c>
      <c r="AF10" s="17"/>
      <c r="AG10" s="17">
        <v>0.38281409220837898</v>
      </c>
      <c r="AH10" s="17">
        <v>0.37301375737697701</v>
      </c>
      <c r="AI10" s="17">
        <v>0.35757962030955198</v>
      </c>
      <c r="AJ10" s="17">
        <v>0.60753097943838796</v>
      </c>
      <c r="AK10" s="17">
        <v>0.48252345095230997</v>
      </c>
      <c r="AL10" s="17"/>
      <c r="AM10" s="17">
        <v>0.236379165456196</v>
      </c>
      <c r="AN10" s="17">
        <v>0.38280408569040503</v>
      </c>
      <c r="AO10" s="17">
        <v>0.41397846019755302</v>
      </c>
      <c r="AP10" s="17">
        <v>0.36704787076029299</v>
      </c>
      <c r="AQ10" s="17">
        <v>0.51559437563765897</v>
      </c>
      <c r="AR10" s="17"/>
      <c r="AS10" s="17">
        <v>0.40815854338515001</v>
      </c>
      <c r="AT10" s="17">
        <v>0.39671921764497597</v>
      </c>
      <c r="AU10" s="17">
        <v>0.42954317439206302</v>
      </c>
      <c r="AV10" s="17">
        <v>0.28494903728965298</v>
      </c>
      <c r="AW10" s="17"/>
      <c r="AX10" s="17">
        <v>0.41306243262498099</v>
      </c>
      <c r="AY10" s="17"/>
      <c r="AZ10" s="17">
        <v>0.40356153367297798</v>
      </c>
      <c r="BA10" s="17">
        <v>0.35325608874517</v>
      </c>
      <c r="BB10" s="17">
        <v>0.42875309481969898</v>
      </c>
      <c r="BC10" s="17"/>
      <c r="BD10" s="17">
        <v>0.404221463342952</v>
      </c>
      <c r="BE10" s="17">
        <v>0.36251207855504303</v>
      </c>
    </row>
    <row r="11" spans="2:57" ht="29" x14ac:dyDescent="0.35">
      <c r="B11" s="18" t="s">
        <v>709</v>
      </c>
      <c r="C11" s="17">
        <v>0.37890982990711802</v>
      </c>
      <c r="D11" s="17">
        <v>0.335488058145128</v>
      </c>
      <c r="E11" s="17">
        <v>0.40152614490555699</v>
      </c>
      <c r="F11" s="17"/>
      <c r="G11" s="17">
        <v>0.29932908973338601</v>
      </c>
      <c r="H11" s="17">
        <v>0.33959997533521602</v>
      </c>
      <c r="I11" s="17">
        <v>0.413719232703261</v>
      </c>
      <c r="J11" s="17">
        <v>0.36358539501619602</v>
      </c>
      <c r="K11" s="17">
        <v>0.41597451353562198</v>
      </c>
      <c r="L11" s="17">
        <v>0.51299814022635903</v>
      </c>
      <c r="M11" s="17"/>
      <c r="N11" s="17">
        <v>0.39408113782784099</v>
      </c>
      <c r="O11" s="17">
        <v>0.37677921286596999</v>
      </c>
      <c r="P11" s="17">
        <v>0.36510854941846399</v>
      </c>
      <c r="Q11" s="17">
        <v>0.31957536422407901</v>
      </c>
      <c r="R11" s="17"/>
      <c r="S11" s="17">
        <v>0.27500000000000002</v>
      </c>
      <c r="T11" s="17">
        <v>0.4</v>
      </c>
      <c r="U11" s="17">
        <v>0.47058823529411797</v>
      </c>
      <c r="V11" s="17">
        <v>0.28571428571428598</v>
      </c>
      <c r="W11" s="17">
        <v>0.37288135593220301</v>
      </c>
      <c r="X11" s="17">
        <v>0.367088607594937</v>
      </c>
      <c r="Y11" s="17">
        <v>0.35714285714285698</v>
      </c>
      <c r="Z11" s="17">
        <v>0.418604651162791</v>
      </c>
      <c r="AA11" s="17">
        <v>0.5</v>
      </c>
      <c r="AB11" s="17"/>
      <c r="AC11" s="17">
        <v>0.36936498945253199</v>
      </c>
      <c r="AD11" s="17">
        <v>0.38210931286672001</v>
      </c>
      <c r="AE11" s="17">
        <v>0.42292801275479602</v>
      </c>
      <c r="AF11" s="17"/>
      <c r="AG11" s="17">
        <v>0.40163640036945503</v>
      </c>
      <c r="AH11" s="17">
        <v>0.366045392112333</v>
      </c>
      <c r="AI11" s="17">
        <v>0.44064179984276702</v>
      </c>
      <c r="AJ11" s="17">
        <v>0.408029390859032</v>
      </c>
      <c r="AK11" s="17">
        <v>0.41359773655864801</v>
      </c>
      <c r="AL11" s="17"/>
      <c r="AM11" s="17">
        <v>0.33378347452884799</v>
      </c>
      <c r="AN11" s="17">
        <v>0.39335046697777198</v>
      </c>
      <c r="AO11" s="17">
        <v>0.361883307911325</v>
      </c>
      <c r="AP11" s="17">
        <v>0.407712749058531</v>
      </c>
      <c r="AQ11" s="17">
        <v>0.26680074407245402</v>
      </c>
      <c r="AR11" s="17"/>
      <c r="AS11" s="17">
        <v>0.35160019049256902</v>
      </c>
      <c r="AT11" s="17">
        <v>0.383200629600084</v>
      </c>
      <c r="AU11" s="17">
        <v>0.486340155304265</v>
      </c>
      <c r="AV11" s="17">
        <v>0.26451377013341498</v>
      </c>
      <c r="AW11" s="17"/>
      <c r="AX11" s="17">
        <v>0.38751005986334303</v>
      </c>
      <c r="AY11" s="17"/>
      <c r="AZ11" s="17">
        <v>0.357788692604325</v>
      </c>
      <c r="BA11" s="17">
        <v>0.396302430810204</v>
      </c>
      <c r="BB11" s="17">
        <v>0.38424603660006501</v>
      </c>
      <c r="BC11" s="17"/>
      <c r="BD11" s="17">
        <v>0.37058722699805602</v>
      </c>
      <c r="BE11" s="17">
        <v>0.35758074673454598</v>
      </c>
    </row>
    <row r="12" spans="2:57" ht="29" x14ac:dyDescent="0.35">
      <c r="B12" s="18" t="s">
        <v>710</v>
      </c>
      <c r="C12" s="17">
        <v>0.35572778910534297</v>
      </c>
      <c r="D12" s="17">
        <v>0.29297171950589201</v>
      </c>
      <c r="E12" s="17">
        <v>0.39430761465974501</v>
      </c>
      <c r="F12" s="17"/>
      <c r="G12" s="17">
        <v>0.16040042472959901</v>
      </c>
      <c r="H12" s="17">
        <v>0.321178567165539</v>
      </c>
      <c r="I12" s="17">
        <v>0.297112584288451</v>
      </c>
      <c r="J12" s="17">
        <v>0.38964332116469402</v>
      </c>
      <c r="K12" s="17">
        <v>0.52792787215986403</v>
      </c>
      <c r="L12" s="17">
        <v>0.62476109009045799</v>
      </c>
      <c r="M12" s="17"/>
      <c r="N12" s="17">
        <v>0.35884296986226899</v>
      </c>
      <c r="O12" s="17">
        <v>0.35322077580045902</v>
      </c>
      <c r="P12" s="17">
        <v>0.37493969059170301</v>
      </c>
      <c r="Q12" s="17">
        <v>0.33015086047092501</v>
      </c>
      <c r="R12" s="17"/>
      <c r="S12" s="17">
        <v>0.27500000000000002</v>
      </c>
      <c r="T12" s="17">
        <v>0.314285714285714</v>
      </c>
      <c r="U12" s="17">
        <v>0.441176470588235</v>
      </c>
      <c r="V12" s="17">
        <v>0.34920634920634902</v>
      </c>
      <c r="W12" s="17">
        <v>0.338983050847458</v>
      </c>
      <c r="X12" s="17">
        <v>0.341772151898734</v>
      </c>
      <c r="Y12" s="17">
        <v>0.38571428571428601</v>
      </c>
      <c r="Z12" s="17">
        <v>0.44186046511627902</v>
      </c>
      <c r="AA12" s="17">
        <v>0.41111111111111098</v>
      </c>
      <c r="AB12" s="17"/>
      <c r="AC12" s="17">
        <v>0.373827885333406</v>
      </c>
      <c r="AD12" s="17">
        <v>0.38575242384729502</v>
      </c>
      <c r="AE12" s="17">
        <v>0.21225749463829399</v>
      </c>
      <c r="AF12" s="17"/>
      <c r="AG12" s="17">
        <v>0.373666219859977</v>
      </c>
      <c r="AH12" s="17">
        <v>0.37134516049235</v>
      </c>
      <c r="AI12" s="17">
        <v>0.46777985745575201</v>
      </c>
      <c r="AJ12" s="17">
        <v>0.18883113101711901</v>
      </c>
      <c r="AK12" s="17">
        <v>0.24276928284476701</v>
      </c>
      <c r="AL12" s="17"/>
      <c r="AM12" s="17">
        <v>0.380606987731472</v>
      </c>
      <c r="AN12" s="17">
        <v>0.31065929586659302</v>
      </c>
      <c r="AO12" s="17">
        <v>0.36875603893595599</v>
      </c>
      <c r="AP12" s="17">
        <v>0.354255438778594</v>
      </c>
      <c r="AQ12" s="17">
        <v>0.30749238207674101</v>
      </c>
      <c r="AR12" s="17"/>
      <c r="AS12" s="17">
        <v>0.39524572666887697</v>
      </c>
      <c r="AT12" s="17">
        <v>0.323475697896079</v>
      </c>
      <c r="AU12" s="17">
        <v>0.44186912856127503</v>
      </c>
      <c r="AV12" s="17">
        <v>0.240779205089793</v>
      </c>
      <c r="AW12" s="17"/>
      <c r="AX12" s="17">
        <v>0.367324555672913</v>
      </c>
      <c r="AY12" s="17"/>
      <c r="AZ12" s="17">
        <v>0.27878374795038702</v>
      </c>
      <c r="BA12" s="17">
        <v>0.32066144090881898</v>
      </c>
      <c r="BB12" s="17">
        <v>0.47002275872213301</v>
      </c>
      <c r="BC12" s="17"/>
      <c r="BD12" s="17">
        <v>0.377257172541759</v>
      </c>
      <c r="BE12" s="17">
        <v>0.32572545259360902</v>
      </c>
    </row>
    <row r="13" spans="2:57" ht="29" x14ac:dyDescent="0.35">
      <c r="B13" s="18" t="s">
        <v>711</v>
      </c>
      <c r="C13" s="17">
        <v>0.24832407747733001</v>
      </c>
      <c r="D13" s="17">
        <v>0.27221249493100602</v>
      </c>
      <c r="E13" s="17">
        <v>0.23321192023579801</v>
      </c>
      <c r="F13" s="17"/>
      <c r="G13" s="17">
        <v>0.30014810375347101</v>
      </c>
      <c r="H13" s="17">
        <v>0.23855344387337099</v>
      </c>
      <c r="I13" s="17">
        <v>0.24982200540805999</v>
      </c>
      <c r="J13" s="17">
        <v>0.25429247853519998</v>
      </c>
      <c r="K13" s="17">
        <v>0.22082801740289601</v>
      </c>
      <c r="L13" s="17">
        <v>0.247119231444028</v>
      </c>
      <c r="M13" s="17"/>
      <c r="N13" s="17">
        <v>0.21777919551205699</v>
      </c>
      <c r="O13" s="17">
        <v>0.286197267869367</v>
      </c>
      <c r="P13" s="17">
        <v>0.297067893646909</v>
      </c>
      <c r="Q13" s="17">
        <v>0.25598091223178998</v>
      </c>
      <c r="R13" s="17"/>
      <c r="S13" s="17">
        <v>0.25</v>
      </c>
      <c r="T13" s="17">
        <v>0.266666666666667</v>
      </c>
      <c r="U13" s="17">
        <v>0.29411764705882398</v>
      </c>
      <c r="V13" s="17">
        <v>0.28571428571428598</v>
      </c>
      <c r="W13" s="17">
        <v>0.186440677966102</v>
      </c>
      <c r="X13" s="17">
        <v>0.177215189873418</v>
      </c>
      <c r="Y13" s="17">
        <v>0.24285714285714299</v>
      </c>
      <c r="Z13" s="17">
        <v>0.25581395348837199</v>
      </c>
      <c r="AA13" s="17">
        <v>0.25555555555555598</v>
      </c>
      <c r="AB13" s="17"/>
      <c r="AC13" s="17">
        <v>0.224290297999825</v>
      </c>
      <c r="AD13" s="17">
        <v>0.248682548721499</v>
      </c>
      <c r="AE13" s="17">
        <v>0.27971386769997703</v>
      </c>
      <c r="AF13" s="17"/>
      <c r="AG13" s="17">
        <v>0.24596167652930401</v>
      </c>
      <c r="AH13" s="17">
        <v>0.23772254042479199</v>
      </c>
      <c r="AI13" s="17">
        <v>0.20096145955973399</v>
      </c>
      <c r="AJ13" s="17">
        <v>0.403893089893895</v>
      </c>
      <c r="AK13" s="17">
        <v>0.262843755579453</v>
      </c>
      <c r="AL13" s="17"/>
      <c r="AM13" s="17">
        <v>0.27372556943842902</v>
      </c>
      <c r="AN13" s="17">
        <v>0.30397596546980599</v>
      </c>
      <c r="AO13" s="17">
        <v>0.24583603344920499</v>
      </c>
      <c r="AP13" s="17">
        <v>0.21049985971742199</v>
      </c>
      <c r="AQ13" s="17">
        <v>0.128072996142713</v>
      </c>
      <c r="AR13" s="17"/>
      <c r="AS13" s="17">
        <v>0.24675861346562999</v>
      </c>
      <c r="AT13" s="17">
        <v>0.233905174288637</v>
      </c>
      <c r="AU13" s="17">
        <v>0.23555925624112101</v>
      </c>
      <c r="AV13" s="17">
        <v>0.30263814963081598</v>
      </c>
      <c r="AW13" s="17"/>
      <c r="AX13" s="17">
        <v>0.24593808299886699</v>
      </c>
      <c r="AY13" s="17"/>
      <c r="AZ13" s="17">
        <v>0.24747499338574899</v>
      </c>
      <c r="BA13" s="17">
        <v>0.28173338127083802</v>
      </c>
      <c r="BB13" s="17">
        <v>0.20824323007934201</v>
      </c>
      <c r="BC13" s="17"/>
      <c r="BD13" s="17">
        <v>0.21348368631688</v>
      </c>
      <c r="BE13" s="17">
        <v>0.281851335937856</v>
      </c>
    </row>
    <row r="14" spans="2:57" x14ac:dyDescent="0.35">
      <c r="B14" s="18" t="s">
        <v>712</v>
      </c>
      <c r="C14" s="17">
        <v>0.19169317784934001</v>
      </c>
      <c r="D14" s="17">
        <v>0.209022302302733</v>
      </c>
      <c r="E14" s="17">
        <v>0.18240313277565701</v>
      </c>
      <c r="F14" s="17"/>
      <c r="G14" s="17">
        <v>0.37450047926713897</v>
      </c>
      <c r="H14" s="17">
        <v>0.140533003653667</v>
      </c>
      <c r="I14" s="17">
        <v>0.191390364351783</v>
      </c>
      <c r="J14" s="17">
        <v>0.199980297407781</v>
      </c>
      <c r="K14" s="17">
        <v>0.17024871749266701</v>
      </c>
      <c r="L14" s="17">
        <v>0.14289816342011899</v>
      </c>
      <c r="M14" s="17"/>
      <c r="N14" s="17">
        <v>0.208597516811973</v>
      </c>
      <c r="O14" s="17">
        <v>0.14316720875217101</v>
      </c>
      <c r="P14" s="17">
        <v>0.20137636006358201</v>
      </c>
      <c r="Q14" s="17">
        <v>0.20815251514006899</v>
      </c>
      <c r="R14" s="17"/>
      <c r="S14" s="17">
        <v>0.15</v>
      </c>
      <c r="T14" s="17">
        <v>0.20952380952381</v>
      </c>
      <c r="U14" s="17">
        <v>0.11764705882352899</v>
      </c>
      <c r="V14" s="17">
        <v>0.317460317460317</v>
      </c>
      <c r="W14" s="17">
        <v>0.20338983050847501</v>
      </c>
      <c r="X14" s="17">
        <v>0.151898734177215</v>
      </c>
      <c r="Y14" s="17">
        <v>0.17142857142857101</v>
      </c>
      <c r="Z14" s="17">
        <v>0.162790697674419</v>
      </c>
      <c r="AA14" s="17">
        <v>0.22222222222222199</v>
      </c>
      <c r="AB14" s="17"/>
      <c r="AC14" s="17">
        <v>0.169316432845008</v>
      </c>
      <c r="AD14" s="17">
        <v>0.191686033661467</v>
      </c>
      <c r="AE14" s="17">
        <v>0.175091297953339</v>
      </c>
      <c r="AF14" s="17"/>
      <c r="AG14" s="17">
        <v>0.136447864735074</v>
      </c>
      <c r="AH14" s="17">
        <v>0.21800082387036501</v>
      </c>
      <c r="AI14" s="17">
        <v>0.20246687321144899</v>
      </c>
      <c r="AJ14" s="17">
        <v>0.20363788954449299</v>
      </c>
      <c r="AK14" s="17">
        <v>0.24180178889524101</v>
      </c>
      <c r="AL14" s="17"/>
      <c r="AM14" s="17">
        <v>0.16745513009916699</v>
      </c>
      <c r="AN14" s="17">
        <v>0.150207259097762</v>
      </c>
      <c r="AO14" s="17">
        <v>0.21371494252822501</v>
      </c>
      <c r="AP14" s="17">
        <v>0.18801825803389799</v>
      </c>
      <c r="AQ14" s="17">
        <v>0.133976304565255</v>
      </c>
      <c r="AR14" s="17"/>
      <c r="AS14" s="17">
        <v>0.24311067859386901</v>
      </c>
      <c r="AT14" s="17">
        <v>0.20423347594966701</v>
      </c>
      <c r="AU14" s="17">
        <v>0.126559570074957</v>
      </c>
      <c r="AV14" s="17">
        <v>0.165425160217363</v>
      </c>
      <c r="AW14" s="17"/>
      <c r="AX14" s="17">
        <v>0.18271021643457599</v>
      </c>
      <c r="AY14" s="17"/>
      <c r="AZ14" s="17">
        <v>0.22095370109592299</v>
      </c>
      <c r="BA14" s="17">
        <v>0.20211917043185099</v>
      </c>
      <c r="BB14" s="17">
        <v>0.15255176819880301</v>
      </c>
      <c r="BC14" s="17"/>
      <c r="BD14" s="17">
        <v>0.21546611086591</v>
      </c>
      <c r="BE14" s="17">
        <v>0.18405120152916701</v>
      </c>
    </row>
    <row r="15" spans="2:57" ht="29" x14ac:dyDescent="0.35">
      <c r="B15" s="18" t="s">
        <v>713</v>
      </c>
      <c r="C15" s="17">
        <v>0.18547088756355001</v>
      </c>
      <c r="D15" s="17">
        <v>0.19377218009375999</v>
      </c>
      <c r="E15" s="17">
        <v>0.181460909758942</v>
      </c>
      <c r="F15" s="17"/>
      <c r="G15" s="17">
        <v>0.11864949416834</v>
      </c>
      <c r="H15" s="17">
        <v>0.177837463702743</v>
      </c>
      <c r="I15" s="17">
        <v>0.183955579149918</v>
      </c>
      <c r="J15" s="17">
        <v>0.22443089456152601</v>
      </c>
      <c r="K15" s="17">
        <v>0.224569283178433</v>
      </c>
      <c r="L15" s="17">
        <v>0.13009146453394199</v>
      </c>
      <c r="M15" s="17"/>
      <c r="N15" s="17">
        <v>0.19109588646074899</v>
      </c>
      <c r="O15" s="17">
        <v>0.156055760955564</v>
      </c>
      <c r="P15" s="17">
        <v>0.15974243035656099</v>
      </c>
      <c r="Q15" s="17">
        <v>0.26865787597398899</v>
      </c>
      <c r="R15" s="17"/>
      <c r="S15" s="17">
        <v>0.15</v>
      </c>
      <c r="T15" s="17">
        <v>0.161904761904762</v>
      </c>
      <c r="U15" s="17">
        <v>0.14705882352941199</v>
      </c>
      <c r="V15" s="17">
        <v>0.206349206349206</v>
      </c>
      <c r="W15" s="17">
        <v>0.152542372881356</v>
      </c>
      <c r="X15" s="17">
        <v>0.240506329113924</v>
      </c>
      <c r="Y15" s="17">
        <v>0.22857142857142901</v>
      </c>
      <c r="Z15" s="17">
        <v>0.25581395348837199</v>
      </c>
      <c r="AA15" s="17">
        <v>0.18888888888888899</v>
      </c>
      <c r="AB15" s="17"/>
      <c r="AC15" s="17">
        <v>0.22245777644110801</v>
      </c>
      <c r="AD15" s="17">
        <v>0.192484940008285</v>
      </c>
      <c r="AE15" s="17">
        <v>0.10527264329661699</v>
      </c>
      <c r="AF15" s="17"/>
      <c r="AG15" s="17">
        <v>0.18714131782547799</v>
      </c>
      <c r="AH15" s="17">
        <v>0.20184314116604199</v>
      </c>
      <c r="AI15" s="17">
        <v>0.14801329141250499</v>
      </c>
      <c r="AJ15" s="17">
        <v>0.18883113101711901</v>
      </c>
      <c r="AK15" s="17">
        <v>0.150114275654851</v>
      </c>
      <c r="AL15" s="17"/>
      <c r="AM15" s="17">
        <v>0.17371472339907801</v>
      </c>
      <c r="AN15" s="17">
        <v>0.16948531400206601</v>
      </c>
      <c r="AO15" s="17">
        <v>0.173564904091286</v>
      </c>
      <c r="AP15" s="17">
        <v>0.24499202701129</v>
      </c>
      <c r="AQ15" s="17">
        <v>0.13049508527432699</v>
      </c>
      <c r="AR15" s="17"/>
      <c r="AS15" s="17">
        <v>0.180758750491613</v>
      </c>
      <c r="AT15" s="17">
        <v>0.17701047156310501</v>
      </c>
      <c r="AU15" s="17">
        <v>0.162633207949476</v>
      </c>
      <c r="AV15" s="17">
        <v>0.245580029864822</v>
      </c>
      <c r="AW15" s="17"/>
      <c r="AX15" s="17">
        <v>0.18821100063230101</v>
      </c>
      <c r="AY15" s="17"/>
      <c r="AZ15" s="17">
        <v>0.15087979124783099</v>
      </c>
      <c r="BA15" s="17">
        <v>0.20888686416497201</v>
      </c>
      <c r="BB15" s="17">
        <v>0.19007934147998301</v>
      </c>
      <c r="BC15" s="17"/>
      <c r="BD15" s="17">
        <v>0.15878450897844601</v>
      </c>
      <c r="BE15" s="17">
        <v>0.228362210256876</v>
      </c>
    </row>
    <row r="16" spans="2:57" x14ac:dyDescent="0.35">
      <c r="B16" s="18" t="s">
        <v>714</v>
      </c>
      <c r="C16" s="17">
        <v>0.177337621227735</v>
      </c>
      <c r="D16" s="17">
        <v>0.201848362350011</v>
      </c>
      <c r="E16" s="17">
        <v>0.16375652472635299</v>
      </c>
      <c r="F16" s="17"/>
      <c r="G16" s="17">
        <v>0.17072396493949499</v>
      </c>
      <c r="H16" s="17">
        <v>0.24786052583700799</v>
      </c>
      <c r="I16" s="17">
        <v>0.18477604772889</v>
      </c>
      <c r="J16" s="17">
        <v>0.10226793146900801</v>
      </c>
      <c r="K16" s="17">
        <v>0.16885716927434299</v>
      </c>
      <c r="L16" s="17">
        <v>5.3235401881494698E-2</v>
      </c>
      <c r="M16" s="17"/>
      <c r="N16" s="17">
        <v>0.17238272457582399</v>
      </c>
      <c r="O16" s="17">
        <v>0.165891565284011</v>
      </c>
      <c r="P16" s="17">
        <v>0.18558655707428501</v>
      </c>
      <c r="Q16" s="17">
        <v>0.22099766533208701</v>
      </c>
      <c r="R16" s="17"/>
      <c r="S16" s="17">
        <v>0.21666666666666701</v>
      </c>
      <c r="T16" s="17">
        <v>0.114285714285714</v>
      </c>
      <c r="U16" s="17">
        <v>8.8235294117647106E-2</v>
      </c>
      <c r="V16" s="17">
        <v>0.22222222222222199</v>
      </c>
      <c r="W16" s="17">
        <v>0.169491525423729</v>
      </c>
      <c r="X16" s="17">
        <v>0.278481012658228</v>
      </c>
      <c r="Y16" s="17">
        <v>0.22857142857142901</v>
      </c>
      <c r="Z16" s="17">
        <v>0.186046511627907</v>
      </c>
      <c r="AA16" s="17">
        <v>0.122222222222222</v>
      </c>
      <c r="AB16" s="17"/>
      <c r="AC16" s="17">
        <v>0.14150393077612899</v>
      </c>
      <c r="AD16" s="17">
        <v>0.18227554150387801</v>
      </c>
      <c r="AE16" s="17">
        <v>0.242116863326373</v>
      </c>
      <c r="AF16" s="17"/>
      <c r="AG16" s="17">
        <v>0.200840680974568</v>
      </c>
      <c r="AH16" s="17">
        <v>0.16937577876000001</v>
      </c>
      <c r="AI16" s="17">
        <v>0.183065650481881</v>
      </c>
      <c r="AJ16" s="17">
        <v>0</v>
      </c>
      <c r="AK16" s="17">
        <v>0.144979507330838</v>
      </c>
      <c r="AL16" s="17"/>
      <c r="AM16" s="17">
        <v>0.14650720142307699</v>
      </c>
      <c r="AN16" s="17">
        <v>0.18881409773674299</v>
      </c>
      <c r="AO16" s="17">
        <v>0.163362588040454</v>
      </c>
      <c r="AP16" s="17">
        <v>0.21276495795394901</v>
      </c>
      <c r="AQ16" s="17">
        <v>0.262049300707969</v>
      </c>
      <c r="AR16" s="17"/>
      <c r="AS16" s="17">
        <v>0.17693637102461399</v>
      </c>
      <c r="AT16" s="17">
        <v>0.21088781571845699</v>
      </c>
      <c r="AU16" s="17">
        <v>0.130880998416227</v>
      </c>
      <c r="AV16" s="17">
        <v>0.16549571883613701</v>
      </c>
      <c r="AW16" s="17"/>
      <c r="AX16" s="17">
        <v>0.16620032692450101</v>
      </c>
      <c r="AY16" s="17"/>
      <c r="AZ16" s="17">
        <v>0.198177321671374</v>
      </c>
      <c r="BA16" s="17">
        <v>0.20698449630902499</v>
      </c>
      <c r="BB16" s="17">
        <v>0.12191859991302401</v>
      </c>
      <c r="BC16" s="17"/>
      <c r="BD16" s="17">
        <v>0.18080121008424099</v>
      </c>
      <c r="BE16" s="17">
        <v>0.18992122258595301</v>
      </c>
    </row>
    <row r="17" spans="2:57" ht="58" x14ac:dyDescent="0.35">
      <c r="B17" s="18" t="s">
        <v>715</v>
      </c>
      <c r="C17" s="17">
        <v>0.17093286100386099</v>
      </c>
      <c r="D17" s="17">
        <v>0.193034872100216</v>
      </c>
      <c r="E17" s="17">
        <v>0.15873823905218801</v>
      </c>
      <c r="F17" s="17"/>
      <c r="G17" s="17">
        <v>0.34851355130632999</v>
      </c>
      <c r="H17" s="17">
        <v>0.211608271625401</v>
      </c>
      <c r="I17" s="17">
        <v>0.145525272953899</v>
      </c>
      <c r="J17" s="17">
        <v>0.100188352034133</v>
      </c>
      <c r="K17" s="17">
        <v>0.142066144410292</v>
      </c>
      <c r="L17" s="17">
        <v>5.4097745791340697E-2</v>
      </c>
      <c r="M17" s="17"/>
      <c r="N17" s="17">
        <v>0.17446068911468299</v>
      </c>
      <c r="O17" s="17">
        <v>0.16050025094488801</v>
      </c>
      <c r="P17" s="17">
        <v>0.168088221228369</v>
      </c>
      <c r="Q17" s="17">
        <v>0.19522430548242001</v>
      </c>
      <c r="R17" s="17"/>
      <c r="S17" s="17">
        <v>0.21666666666666701</v>
      </c>
      <c r="T17" s="17">
        <v>0.20952380952381</v>
      </c>
      <c r="U17" s="17">
        <v>0.11764705882352899</v>
      </c>
      <c r="V17" s="17">
        <v>0.206349206349206</v>
      </c>
      <c r="W17" s="17">
        <v>0.169491525423729</v>
      </c>
      <c r="X17" s="17">
        <v>0.20253164556962</v>
      </c>
      <c r="Y17" s="17">
        <v>0.1</v>
      </c>
      <c r="Z17" s="17">
        <v>0.162790697674419</v>
      </c>
      <c r="AA17" s="17">
        <v>0.11111111111111099</v>
      </c>
      <c r="AB17" s="17"/>
      <c r="AC17" s="17">
        <v>0.110206006427308</v>
      </c>
      <c r="AD17" s="17">
        <v>0.186106143695591</v>
      </c>
      <c r="AE17" s="17">
        <v>0.21420716561618799</v>
      </c>
      <c r="AF17" s="17"/>
      <c r="AG17" s="17">
        <v>0.15873074493768599</v>
      </c>
      <c r="AH17" s="17">
        <v>0.17246462495628201</v>
      </c>
      <c r="AI17" s="17">
        <v>0.10869917483930699</v>
      </c>
      <c r="AJ17" s="17">
        <v>0</v>
      </c>
      <c r="AK17" s="17">
        <v>0.13261921606729701</v>
      </c>
      <c r="AL17" s="17"/>
      <c r="AM17" s="17">
        <v>0.17487274485697299</v>
      </c>
      <c r="AN17" s="17">
        <v>0.14125424148829799</v>
      </c>
      <c r="AO17" s="17">
        <v>0.15387379133579199</v>
      </c>
      <c r="AP17" s="17">
        <v>0.20582221851579499</v>
      </c>
      <c r="AQ17" s="17">
        <v>0.303939171219684</v>
      </c>
      <c r="AR17" s="17"/>
      <c r="AS17" s="17">
        <v>0.120756648249909</v>
      </c>
      <c r="AT17" s="17">
        <v>0.241954199505762</v>
      </c>
      <c r="AU17" s="17">
        <v>8.4109930641063604E-2</v>
      </c>
      <c r="AV17" s="17">
        <v>0.21501142925773201</v>
      </c>
      <c r="AW17" s="17"/>
      <c r="AX17" s="17">
        <v>0.16747179660462999</v>
      </c>
      <c r="AY17" s="17"/>
      <c r="AZ17" s="17">
        <v>0.21670512702973699</v>
      </c>
      <c r="BA17" s="17">
        <v>0.16160424732671899</v>
      </c>
      <c r="BB17" s="17">
        <v>0.13625881206129201</v>
      </c>
      <c r="BC17" s="17"/>
      <c r="BD17" s="17">
        <v>0.18122602787867301</v>
      </c>
      <c r="BE17" s="17">
        <v>0.187011191796075</v>
      </c>
    </row>
    <row r="18" spans="2:57" x14ac:dyDescent="0.35">
      <c r="B18" s="18" t="s">
        <v>716</v>
      </c>
      <c r="C18" s="17">
        <v>0.128565033719514</v>
      </c>
      <c r="D18" s="17">
        <v>0.13799398881943301</v>
      </c>
      <c r="E18" s="17">
        <v>0.12362430552836801</v>
      </c>
      <c r="F18" s="17"/>
      <c r="G18" s="17">
        <v>0.137589276645041</v>
      </c>
      <c r="H18" s="17">
        <v>0.13913219602659399</v>
      </c>
      <c r="I18" s="17">
        <v>0.167749508486528</v>
      </c>
      <c r="J18" s="17">
        <v>0.109919647075389</v>
      </c>
      <c r="K18" s="17">
        <v>7.9131662473201206E-2</v>
      </c>
      <c r="L18" s="17">
        <v>5.6060869715137601E-2</v>
      </c>
      <c r="M18" s="17"/>
      <c r="N18" s="17">
        <v>0.124298710076318</v>
      </c>
      <c r="O18" s="17">
        <v>0.13778093573644101</v>
      </c>
      <c r="P18" s="17">
        <v>0.15489196770473901</v>
      </c>
      <c r="Q18" s="17">
        <v>9.69885157393863E-2</v>
      </c>
      <c r="R18" s="17"/>
      <c r="S18" s="17">
        <v>0.125</v>
      </c>
      <c r="T18" s="17">
        <v>0.14285714285714299</v>
      </c>
      <c r="U18" s="17">
        <v>0.23529411764705899</v>
      </c>
      <c r="V18" s="17">
        <v>0.126984126984127</v>
      </c>
      <c r="W18" s="17">
        <v>0.101694915254237</v>
      </c>
      <c r="X18" s="17">
        <v>0.126582278481013</v>
      </c>
      <c r="Y18" s="17">
        <v>0.114285714285714</v>
      </c>
      <c r="Z18" s="17">
        <v>0.116279069767442</v>
      </c>
      <c r="AA18" s="17">
        <v>6.6666666666666693E-2</v>
      </c>
      <c r="AB18" s="17"/>
      <c r="AC18" s="17">
        <v>0.124862120429597</v>
      </c>
      <c r="AD18" s="17">
        <v>0.14451854402981601</v>
      </c>
      <c r="AE18" s="17">
        <v>0.104305701342655</v>
      </c>
      <c r="AF18" s="17"/>
      <c r="AG18" s="17">
        <v>0.11783840852253701</v>
      </c>
      <c r="AH18" s="17">
        <v>0.12755234740218399</v>
      </c>
      <c r="AI18" s="17">
        <v>0.20113466668587801</v>
      </c>
      <c r="AJ18" s="17">
        <v>0</v>
      </c>
      <c r="AK18" s="17">
        <v>0.134225355610017</v>
      </c>
      <c r="AL18" s="17"/>
      <c r="AM18" s="17">
        <v>0.125590191668247</v>
      </c>
      <c r="AN18" s="17">
        <v>0.11446529661323999</v>
      </c>
      <c r="AO18" s="17">
        <v>9.7490335045922805E-2</v>
      </c>
      <c r="AP18" s="17">
        <v>0.16510073819227</v>
      </c>
      <c r="AQ18" s="17">
        <v>0</v>
      </c>
      <c r="AR18" s="17"/>
      <c r="AS18" s="17">
        <v>9.7623756365972703E-2</v>
      </c>
      <c r="AT18" s="17">
        <v>0.144945141123482</v>
      </c>
      <c r="AU18" s="17">
        <v>0.120649039338859</v>
      </c>
      <c r="AV18" s="17">
        <v>0.15517204592421999</v>
      </c>
      <c r="AW18" s="17"/>
      <c r="AX18" s="17">
        <v>0.11713651528067701</v>
      </c>
      <c r="AY18" s="17"/>
      <c r="AZ18" s="17">
        <v>0.136799541019479</v>
      </c>
      <c r="BA18" s="17">
        <v>9.4521351075419799E-2</v>
      </c>
      <c r="BB18" s="17">
        <v>0.151656326538717</v>
      </c>
      <c r="BC18" s="17"/>
      <c r="BD18" s="17">
        <v>0.107967037685745</v>
      </c>
      <c r="BE18" s="17">
        <v>0.15495050534490901</v>
      </c>
    </row>
    <row r="19" spans="2:57" x14ac:dyDescent="0.35">
      <c r="B19" s="18" t="s">
        <v>81</v>
      </c>
      <c r="C19" s="17">
        <v>2.3697716708557599E-2</v>
      </c>
      <c r="D19" s="17">
        <v>2.6451006912514601E-2</v>
      </c>
      <c r="E19" s="17">
        <v>2.2189913762944002E-2</v>
      </c>
      <c r="F19" s="17"/>
      <c r="G19" s="17">
        <v>4.2108907022039697E-2</v>
      </c>
      <c r="H19" s="17">
        <v>4.0681710304621699E-2</v>
      </c>
      <c r="I19" s="17">
        <v>5.1402417754417701E-3</v>
      </c>
      <c r="J19" s="17">
        <v>2.3709233642154201E-2</v>
      </c>
      <c r="K19" s="17">
        <v>0</v>
      </c>
      <c r="L19" s="17">
        <v>5.4295807484920001E-2</v>
      </c>
      <c r="M19" s="17"/>
      <c r="N19" s="17">
        <v>2.23122857728815E-2</v>
      </c>
      <c r="O19" s="17">
        <v>1.6700385160488398E-2</v>
      </c>
      <c r="P19" s="17">
        <v>9.0988338879260892E-3</v>
      </c>
      <c r="Q19" s="17">
        <v>5.8426116593711303E-2</v>
      </c>
      <c r="R19" s="17"/>
      <c r="S19" s="17">
        <v>2.5000000000000001E-2</v>
      </c>
      <c r="T19" s="17">
        <v>1.9047619047619001E-2</v>
      </c>
      <c r="U19" s="17">
        <v>0</v>
      </c>
      <c r="V19" s="17">
        <v>0</v>
      </c>
      <c r="W19" s="17">
        <v>5.0847457627118599E-2</v>
      </c>
      <c r="X19" s="17">
        <v>7.5949367088607597E-2</v>
      </c>
      <c r="Y19" s="17">
        <v>1.4285714285714299E-2</v>
      </c>
      <c r="Z19" s="17">
        <v>0</v>
      </c>
      <c r="AA19" s="17">
        <v>2.2222222222222199E-2</v>
      </c>
      <c r="AB19" s="17"/>
      <c r="AC19" s="17">
        <v>2.6742300769051999E-2</v>
      </c>
      <c r="AD19" s="17">
        <v>2.4321628230340502E-2</v>
      </c>
      <c r="AE19" s="17">
        <v>1.19949761377556E-2</v>
      </c>
      <c r="AF19" s="17"/>
      <c r="AG19" s="17">
        <v>1.7010018792004401E-2</v>
      </c>
      <c r="AH19" s="17">
        <v>2.0189476036437101E-2</v>
      </c>
      <c r="AI19" s="17">
        <v>3.9147535309031103E-2</v>
      </c>
      <c r="AJ19" s="17">
        <v>0.20363788954449299</v>
      </c>
      <c r="AK19" s="17">
        <v>0</v>
      </c>
      <c r="AL19" s="17"/>
      <c r="AM19" s="17">
        <v>6.7212701506798103E-2</v>
      </c>
      <c r="AN19" s="17">
        <v>3.0318109251019101E-2</v>
      </c>
      <c r="AO19" s="17">
        <v>2.6739124796447099E-2</v>
      </c>
      <c r="AP19" s="17">
        <v>5.0891591501395902E-3</v>
      </c>
      <c r="AQ19" s="17">
        <v>3.9307395106195298E-2</v>
      </c>
      <c r="AR19" s="17"/>
      <c r="AS19" s="17">
        <v>3.1859418157867601E-2</v>
      </c>
      <c r="AT19" s="17">
        <v>1.5373312235263401E-2</v>
      </c>
      <c r="AU19" s="17">
        <v>2.4716637046776901E-2</v>
      </c>
      <c r="AV19" s="17">
        <v>2.7512879141546698E-2</v>
      </c>
      <c r="AW19" s="17"/>
      <c r="AX19" s="17">
        <v>2.2425366192052699E-2</v>
      </c>
      <c r="AY19" s="17"/>
      <c r="AZ19" s="17">
        <v>3.15639037373125E-2</v>
      </c>
      <c r="BA19" s="17">
        <v>2.21805065059184E-2</v>
      </c>
      <c r="BB19" s="17">
        <v>9.7495926934779292E-3</v>
      </c>
      <c r="BC19" s="17"/>
      <c r="BD19" s="17">
        <v>2.9219405322699499E-2</v>
      </c>
      <c r="BE19" s="17">
        <v>1.5759528689167399E-2</v>
      </c>
    </row>
    <row r="20" spans="2:57" x14ac:dyDescent="0.35">
      <c r="B20" s="18" t="s">
        <v>168</v>
      </c>
      <c r="C20" s="19">
        <v>5.8584117407646796E-3</v>
      </c>
      <c r="D20" s="19">
        <v>0</v>
      </c>
      <c r="E20" s="19">
        <v>9.3313255270706004E-3</v>
      </c>
      <c r="F20" s="19"/>
      <c r="G20" s="19">
        <v>0</v>
      </c>
      <c r="H20" s="19">
        <v>0</v>
      </c>
      <c r="I20" s="19">
        <v>0</v>
      </c>
      <c r="J20" s="19">
        <v>3.4248225928188498E-2</v>
      </c>
      <c r="K20" s="19">
        <v>0</v>
      </c>
      <c r="L20" s="19">
        <v>0</v>
      </c>
      <c r="M20" s="19"/>
      <c r="N20" s="19">
        <v>1.15803032432084E-2</v>
      </c>
      <c r="O20" s="19">
        <v>0</v>
      </c>
      <c r="P20" s="19">
        <v>0</v>
      </c>
      <c r="Q20" s="19">
        <v>0</v>
      </c>
      <c r="R20" s="19"/>
      <c r="S20" s="19">
        <v>0</v>
      </c>
      <c r="T20" s="19">
        <v>0</v>
      </c>
      <c r="U20" s="19">
        <v>2.9411764705882401E-2</v>
      </c>
      <c r="V20" s="19">
        <v>0</v>
      </c>
      <c r="W20" s="19">
        <v>0</v>
      </c>
      <c r="X20" s="19">
        <v>0</v>
      </c>
      <c r="Y20" s="19">
        <v>1.4285714285714299E-2</v>
      </c>
      <c r="Z20" s="19">
        <v>0</v>
      </c>
      <c r="AA20" s="19">
        <v>1.1111111111111099E-2</v>
      </c>
      <c r="AB20" s="19"/>
      <c r="AC20" s="19">
        <v>1.4061369608664E-2</v>
      </c>
      <c r="AD20" s="19">
        <v>2.7767302924242101E-3</v>
      </c>
      <c r="AE20" s="19">
        <v>0</v>
      </c>
      <c r="AF20" s="19"/>
      <c r="AG20" s="19">
        <v>9.2777913802399303E-3</v>
      </c>
      <c r="AH20" s="19">
        <v>3.4638096987433301E-3</v>
      </c>
      <c r="AI20" s="19">
        <v>1.9626239901541599E-2</v>
      </c>
      <c r="AJ20" s="19">
        <v>0</v>
      </c>
      <c r="AK20" s="19">
        <v>0</v>
      </c>
      <c r="AL20" s="19"/>
      <c r="AM20" s="19">
        <v>0</v>
      </c>
      <c r="AN20" s="19">
        <v>1.7297525018034499E-2</v>
      </c>
      <c r="AO20" s="19">
        <v>3.7074649491889598E-3</v>
      </c>
      <c r="AP20" s="19">
        <v>5.4882138517537097E-3</v>
      </c>
      <c r="AQ20" s="19">
        <v>0</v>
      </c>
      <c r="AR20" s="19"/>
      <c r="AS20" s="19">
        <v>5.2351790280776699E-3</v>
      </c>
      <c r="AT20" s="19">
        <v>0</v>
      </c>
      <c r="AU20" s="19">
        <v>1.38276252578947E-2</v>
      </c>
      <c r="AV20" s="19">
        <v>9.3284168632193406E-3</v>
      </c>
      <c r="AW20" s="19"/>
      <c r="AX20" s="19">
        <v>5.6158213559885902E-3</v>
      </c>
      <c r="AY20" s="19"/>
      <c r="AZ20" s="19">
        <v>0</v>
      </c>
      <c r="BA20" s="19">
        <v>8.0654065108943691E-3</v>
      </c>
      <c r="BB20" s="19">
        <v>9.5591816248857507E-3</v>
      </c>
      <c r="BC20" s="19"/>
      <c r="BD20" s="19">
        <v>3.27298623136482E-3</v>
      </c>
      <c r="BE20" s="19">
        <v>0</v>
      </c>
    </row>
    <row r="21" spans="2:57" x14ac:dyDescent="0.35">
      <c r="B21" s="16"/>
    </row>
    <row r="22" spans="2:57" x14ac:dyDescent="0.35">
      <c r="B22" t="s">
        <v>86</v>
      </c>
    </row>
    <row r="23" spans="2:57" x14ac:dyDescent="0.35">
      <c r="B23" t="s">
        <v>87</v>
      </c>
    </row>
    <row r="25" spans="2:57" x14ac:dyDescent="0.35">
      <c r="B25"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E21"/>
  <sheetViews>
    <sheetView showGridLines="0" topLeftCell="A8" workbookViewId="0">
      <pane xSplit="2" topLeftCell="B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ht="29" x14ac:dyDescent="0.35">
      <c r="B9" s="18" t="s">
        <v>718</v>
      </c>
      <c r="C9" s="17">
        <v>0.208287971517673</v>
      </c>
      <c r="D9" s="17">
        <v>0.143485537559641</v>
      </c>
      <c r="E9" s="17">
        <v>0.25724586065834598</v>
      </c>
      <c r="F9" s="17"/>
      <c r="G9" s="17">
        <v>7.2669093439615501E-2</v>
      </c>
      <c r="H9" s="17">
        <v>0.190300884596104</v>
      </c>
      <c r="I9" s="17">
        <v>0.190397535410508</v>
      </c>
      <c r="J9" s="17">
        <v>0.31717451721844497</v>
      </c>
      <c r="K9" s="17">
        <v>0.35136380522963101</v>
      </c>
      <c r="L9" s="17">
        <v>0.17287033162169799</v>
      </c>
      <c r="M9" s="17"/>
      <c r="N9" s="17">
        <v>0.26159379138456601</v>
      </c>
      <c r="O9" s="17">
        <v>0.15107740054221899</v>
      </c>
      <c r="P9" s="17">
        <v>0.20045888364456199</v>
      </c>
      <c r="Q9" s="17">
        <v>8.4242814177405298E-2</v>
      </c>
      <c r="R9" s="17"/>
      <c r="S9" s="17">
        <v>0.125</v>
      </c>
      <c r="T9" s="17">
        <v>0.230769230769231</v>
      </c>
      <c r="U9" s="17">
        <v>0.41176470588235298</v>
      </c>
      <c r="V9" s="17">
        <v>0.16129032258064499</v>
      </c>
      <c r="W9" s="17">
        <v>0.14705882352941199</v>
      </c>
      <c r="X9" s="17">
        <v>0.17647058823529399</v>
      </c>
      <c r="Y9" s="17">
        <v>0.114285714285714</v>
      </c>
      <c r="Z9" s="17">
        <v>0.375</v>
      </c>
      <c r="AA9" s="17">
        <v>0.27083333333333298</v>
      </c>
      <c r="AB9" s="17"/>
      <c r="AC9" s="17">
        <v>0.233480125937507</v>
      </c>
      <c r="AD9" s="17">
        <v>0.21067078071978099</v>
      </c>
      <c r="AE9" s="17">
        <v>7.2434463010264696E-2</v>
      </c>
      <c r="AF9" s="17"/>
      <c r="AG9" s="17">
        <v>0.20757636187636599</v>
      </c>
      <c r="AH9" s="17">
        <v>0.24814004798286901</v>
      </c>
      <c r="AI9" s="17">
        <v>0.12154009948727899</v>
      </c>
      <c r="AJ9" s="17">
        <v>0</v>
      </c>
      <c r="AK9" s="17">
        <v>5.561178422923E-2</v>
      </c>
      <c r="AL9" s="17"/>
      <c r="AM9" s="17">
        <v>6.2353772737027503E-2</v>
      </c>
      <c r="AN9" s="17">
        <v>0.22203035018606501</v>
      </c>
      <c r="AO9" s="17">
        <v>0.216945773376756</v>
      </c>
      <c r="AP9" s="17">
        <v>0.275710020066882</v>
      </c>
      <c r="AQ9" s="17">
        <v>0</v>
      </c>
      <c r="AR9" s="17"/>
      <c r="AS9" s="17">
        <v>0.14522873813387099</v>
      </c>
      <c r="AT9" s="17">
        <v>0.228268411988549</v>
      </c>
      <c r="AU9" s="17">
        <v>0.354114435198641</v>
      </c>
      <c r="AV9" s="17">
        <v>0.115200093437843</v>
      </c>
      <c r="AW9" s="17"/>
      <c r="AX9" s="17">
        <v>0.20997342663732199</v>
      </c>
      <c r="AY9" s="17"/>
      <c r="AZ9" s="17">
        <v>0.142432738643339</v>
      </c>
      <c r="BA9" s="17">
        <v>0.17382950391711599</v>
      </c>
      <c r="BB9" s="17">
        <v>0.35542693685817101</v>
      </c>
      <c r="BC9" s="17"/>
      <c r="BD9" s="17">
        <v>0.161909881728482</v>
      </c>
      <c r="BE9" s="17">
        <v>0.21220406122194299</v>
      </c>
    </row>
    <row r="10" spans="2:57" ht="29" x14ac:dyDescent="0.35">
      <c r="B10" s="18" t="s">
        <v>719</v>
      </c>
      <c r="C10" s="17">
        <v>0.177269877185912</v>
      </c>
      <c r="D10" s="17">
        <v>0.176335725892388</v>
      </c>
      <c r="E10" s="17">
        <v>0.17797562344690299</v>
      </c>
      <c r="F10" s="17"/>
      <c r="G10" s="17">
        <v>0.14204630957487399</v>
      </c>
      <c r="H10" s="17">
        <v>0.184242849840346</v>
      </c>
      <c r="I10" s="17">
        <v>0.18470220935793399</v>
      </c>
      <c r="J10" s="17">
        <v>0.22499998164565399</v>
      </c>
      <c r="K10" s="17">
        <v>7.5492136281934796E-2</v>
      </c>
      <c r="L10" s="17">
        <v>0.35165991638447103</v>
      </c>
      <c r="M10" s="17"/>
      <c r="N10" s="17">
        <v>0.19765755316262101</v>
      </c>
      <c r="O10" s="17">
        <v>0.17073800846442699</v>
      </c>
      <c r="P10" s="17">
        <v>0.16230105541680701</v>
      </c>
      <c r="Q10" s="17">
        <v>0.112442658152363</v>
      </c>
      <c r="R10" s="17"/>
      <c r="S10" s="17">
        <v>0.15</v>
      </c>
      <c r="T10" s="17">
        <v>0.19230769230769201</v>
      </c>
      <c r="U10" s="17">
        <v>0.11764705882352899</v>
      </c>
      <c r="V10" s="17">
        <v>0.225806451612903</v>
      </c>
      <c r="W10" s="17">
        <v>0.23529411764705899</v>
      </c>
      <c r="X10" s="17">
        <v>0.11764705882352899</v>
      </c>
      <c r="Y10" s="17">
        <v>0.22857142857142901</v>
      </c>
      <c r="Z10" s="17">
        <v>0.125</v>
      </c>
      <c r="AA10" s="17">
        <v>0.20833333333333301</v>
      </c>
      <c r="AB10" s="17"/>
      <c r="AC10" s="17">
        <v>0.19684365633915099</v>
      </c>
      <c r="AD10" s="17">
        <v>0.19133862760290599</v>
      </c>
      <c r="AE10" s="17">
        <v>2.7256239871552498E-2</v>
      </c>
      <c r="AF10" s="17"/>
      <c r="AG10" s="17">
        <v>0.219440805648417</v>
      </c>
      <c r="AH10" s="17">
        <v>0.15708787562286999</v>
      </c>
      <c r="AI10" s="17">
        <v>0.16939049700898001</v>
      </c>
      <c r="AJ10" s="17">
        <v>0</v>
      </c>
      <c r="AK10" s="17">
        <v>0.12662375486040101</v>
      </c>
      <c r="AL10" s="17"/>
      <c r="AM10" s="17">
        <v>0.187415313676743</v>
      </c>
      <c r="AN10" s="17">
        <v>0.14684198250719299</v>
      </c>
      <c r="AO10" s="17">
        <v>0.15574750555578601</v>
      </c>
      <c r="AP10" s="17">
        <v>0.16446956932418999</v>
      </c>
      <c r="AQ10" s="17">
        <v>0.57100488396099003</v>
      </c>
      <c r="AR10" s="17"/>
      <c r="AS10" s="17">
        <v>0.18124598344735501</v>
      </c>
      <c r="AT10" s="17">
        <v>0.19035447633437999</v>
      </c>
      <c r="AU10" s="17">
        <v>0.111907244274829</v>
      </c>
      <c r="AV10" s="17">
        <v>0.190150723882133</v>
      </c>
      <c r="AW10" s="17"/>
      <c r="AX10" s="17">
        <v>0.187330555229275</v>
      </c>
      <c r="AY10" s="17"/>
      <c r="AZ10" s="17">
        <v>0.225215608619418</v>
      </c>
      <c r="BA10" s="17">
        <v>0.17618025240937599</v>
      </c>
      <c r="BB10" s="17">
        <v>0.124803328045137</v>
      </c>
      <c r="BC10" s="17"/>
      <c r="BD10" s="17">
        <v>0.21510710342398701</v>
      </c>
      <c r="BE10" s="17">
        <v>0.16275236831471401</v>
      </c>
    </row>
    <row r="11" spans="2:57" ht="29" x14ac:dyDescent="0.35">
      <c r="B11" s="18" t="s">
        <v>720</v>
      </c>
      <c r="C11" s="17">
        <v>0.258841589329181</v>
      </c>
      <c r="D11" s="17">
        <v>0.310272190193988</v>
      </c>
      <c r="E11" s="17">
        <v>0.21998604792763099</v>
      </c>
      <c r="F11" s="17"/>
      <c r="G11" s="17">
        <v>0.27011523758300099</v>
      </c>
      <c r="H11" s="17">
        <v>0.24286331401191</v>
      </c>
      <c r="I11" s="17">
        <v>0.26068887584851902</v>
      </c>
      <c r="J11" s="17">
        <v>0.21046172547320499</v>
      </c>
      <c r="K11" s="17">
        <v>0.29145414456598401</v>
      </c>
      <c r="L11" s="17">
        <v>0.47546975199383101</v>
      </c>
      <c r="M11" s="17"/>
      <c r="N11" s="17">
        <v>0.24028733346499101</v>
      </c>
      <c r="O11" s="17">
        <v>0.31627296100526098</v>
      </c>
      <c r="P11" s="17">
        <v>0.23938216236078</v>
      </c>
      <c r="Q11" s="17">
        <v>0.25064138986428702</v>
      </c>
      <c r="R11" s="17"/>
      <c r="S11" s="17">
        <v>0.21249999999999999</v>
      </c>
      <c r="T11" s="17">
        <v>0.40384615384615402</v>
      </c>
      <c r="U11" s="17">
        <v>0.11764705882352899</v>
      </c>
      <c r="V11" s="17">
        <v>0.25806451612903197</v>
      </c>
      <c r="W11" s="17">
        <v>0.23529411764705899</v>
      </c>
      <c r="X11" s="17">
        <v>0.35294117647058798</v>
      </c>
      <c r="Y11" s="17">
        <v>0.17142857142857101</v>
      </c>
      <c r="Z11" s="17">
        <v>0.20833333333333301</v>
      </c>
      <c r="AA11" s="17">
        <v>0.27083333333333298</v>
      </c>
      <c r="AB11" s="17"/>
      <c r="AC11" s="17">
        <v>0.26024000735407599</v>
      </c>
      <c r="AD11" s="17">
        <v>0.25813881781498599</v>
      </c>
      <c r="AE11" s="17">
        <v>0.28543114025376998</v>
      </c>
      <c r="AF11" s="17"/>
      <c r="AG11" s="17">
        <v>0.23383290600954301</v>
      </c>
      <c r="AH11" s="17">
        <v>0.29342794364109898</v>
      </c>
      <c r="AI11" s="17">
        <v>0.20782768026510001</v>
      </c>
      <c r="AJ11" s="17">
        <v>0</v>
      </c>
      <c r="AK11" s="17">
        <v>0.24450172485056301</v>
      </c>
      <c r="AL11" s="17"/>
      <c r="AM11" s="17">
        <v>0.23344953667266999</v>
      </c>
      <c r="AN11" s="17">
        <v>0.226874119436105</v>
      </c>
      <c r="AO11" s="17">
        <v>0.27405566145583599</v>
      </c>
      <c r="AP11" s="17">
        <v>0.30018473957119401</v>
      </c>
      <c r="AQ11" s="17">
        <v>8.2719200488909697E-2</v>
      </c>
      <c r="AR11" s="17"/>
      <c r="AS11" s="17">
        <v>0.37250349160622698</v>
      </c>
      <c r="AT11" s="17">
        <v>0.238771723582028</v>
      </c>
      <c r="AU11" s="17">
        <v>0.20548423847344</v>
      </c>
      <c r="AV11" s="17">
        <v>0.2157620781439</v>
      </c>
      <c r="AW11" s="17"/>
      <c r="AX11" s="17">
        <v>0.245393015701422</v>
      </c>
      <c r="AY11" s="17"/>
      <c r="AZ11" s="17">
        <v>0.265785353549786</v>
      </c>
      <c r="BA11" s="17">
        <v>0.28822947860075199</v>
      </c>
      <c r="BB11" s="17">
        <v>0.20317659006442301</v>
      </c>
      <c r="BC11" s="17"/>
      <c r="BD11" s="17">
        <v>0.28941482253982798</v>
      </c>
      <c r="BE11" s="17">
        <v>0.252601987014964</v>
      </c>
    </row>
    <row r="12" spans="2:57" ht="29" x14ac:dyDescent="0.35">
      <c r="B12" s="18" t="s">
        <v>721</v>
      </c>
      <c r="C12" s="17">
        <v>0.142582255631825</v>
      </c>
      <c r="D12" s="17">
        <v>0.16743360858123801</v>
      </c>
      <c r="E12" s="17">
        <v>0.12380719259204701</v>
      </c>
      <c r="F12" s="17"/>
      <c r="G12" s="17">
        <v>0.16860095400418501</v>
      </c>
      <c r="H12" s="17">
        <v>0.15079875139787199</v>
      </c>
      <c r="I12" s="17">
        <v>0.209855332823524</v>
      </c>
      <c r="J12" s="17">
        <v>7.5549239392549705E-2</v>
      </c>
      <c r="K12" s="17">
        <v>5.2518620604634102E-2</v>
      </c>
      <c r="L12" s="17">
        <v>0</v>
      </c>
      <c r="M12" s="17"/>
      <c r="N12" s="17">
        <v>0.126184780711147</v>
      </c>
      <c r="O12" s="17">
        <v>0.170342802890975</v>
      </c>
      <c r="P12" s="17">
        <v>0.15395581135140601</v>
      </c>
      <c r="Q12" s="17">
        <v>0.11938090039935401</v>
      </c>
      <c r="R12" s="17"/>
      <c r="S12" s="17">
        <v>0.21249999999999999</v>
      </c>
      <c r="T12" s="17">
        <v>5.7692307692307702E-2</v>
      </c>
      <c r="U12" s="17">
        <v>0.17647058823529399</v>
      </c>
      <c r="V12" s="17">
        <v>0.225806451612903</v>
      </c>
      <c r="W12" s="17">
        <v>2.9411764705882401E-2</v>
      </c>
      <c r="X12" s="17">
        <v>0.15686274509803899</v>
      </c>
      <c r="Y12" s="17">
        <v>0.2</v>
      </c>
      <c r="Z12" s="17">
        <v>0.16666666666666699</v>
      </c>
      <c r="AA12" s="17">
        <v>6.25E-2</v>
      </c>
      <c r="AB12" s="17"/>
      <c r="AC12" s="17">
        <v>0.14229560740369099</v>
      </c>
      <c r="AD12" s="17">
        <v>0.141904174319258</v>
      </c>
      <c r="AE12" s="17">
        <v>0.21150550997512699</v>
      </c>
      <c r="AF12" s="17"/>
      <c r="AG12" s="17">
        <v>0.14268094409172799</v>
      </c>
      <c r="AH12" s="17">
        <v>0.13002984378149601</v>
      </c>
      <c r="AI12" s="17">
        <v>0.28804185703594098</v>
      </c>
      <c r="AJ12" s="17">
        <v>0.275249483826566</v>
      </c>
      <c r="AK12" s="17">
        <v>0.104971078339341</v>
      </c>
      <c r="AL12" s="17"/>
      <c r="AM12" s="17">
        <v>0.149335515727853</v>
      </c>
      <c r="AN12" s="17">
        <v>0.17765791475155401</v>
      </c>
      <c r="AO12" s="17">
        <v>0.15855373223341299</v>
      </c>
      <c r="AP12" s="17">
        <v>8.7188819739727405E-2</v>
      </c>
      <c r="AQ12" s="17">
        <v>8.2719200488909697E-2</v>
      </c>
      <c r="AR12" s="17"/>
      <c r="AS12" s="17">
        <v>7.8396359058734696E-2</v>
      </c>
      <c r="AT12" s="17">
        <v>0.15802847128946401</v>
      </c>
      <c r="AU12" s="17">
        <v>3.3420532357318303E-2</v>
      </c>
      <c r="AV12" s="17">
        <v>0.26798047244325002</v>
      </c>
      <c r="AW12" s="17"/>
      <c r="AX12" s="17">
        <v>0.15075998318703401</v>
      </c>
      <c r="AY12" s="17"/>
      <c r="AZ12" s="17">
        <v>0.116500091181431</v>
      </c>
      <c r="BA12" s="17">
        <v>0.19509529224958699</v>
      </c>
      <c r="BB12" s="17">
        <v>8.2808402020971505E-2</v>
      </c>
      <c r="BC12" s="17"/>
      <c r="BD12" s="17">
        <v>0.105553400258424</v>
      </c>
      <c r="BE12" s="17">
        <v>0.18296478021521301</v>
      </c>
    </row>
    <row r="13" spans="2:57" ht="29" x14ac:dyDescent="0.35">
      <c r="B13" s="18" t="s">
        <v>722</v>
      </c>
      <c r="C13" s="17">
        <v>0.104713443350191</v>
      </c>
      <c r="D13" s="17">
        <v>0.121398150889752</v>
      </c>
      <c r="E13" s="17">
        <v>9.2108236845209204E-2</v>
      </c>
      <c r="F13" s="17"/>
      <c r="G13" s="17">
        <v>0.14229679607860299</v>
      </c>
      <c r="H13" s="17">
        <v>0.10884082703449</v>
      </c>
      <c r="I13" s="17">
        <v>0.13373992976684301</v>
      </c>
      <c r="J13" s="17">
        <v>5.5321876027398201E-2</v>
      </c>
      <c r="K13" s="17">
        <v>6.7920517551430998E-2</v>
      </c>
      <c r="L13" s="17">
        <v>0</v>
      </c>
      <c r="M13" s="17"/>
      <c r="N13" s="17">
        <v>9.8356608557255601E-2</v>
      </c>
      <c r="O13" s="17">
        <v>5.6936977665431897E-2</v>
      </c>
      <c r="P13" s="17">
        <v>0.129166969273034</v>
      </c>
      <c r="Q13" s="17">
        <v>0.21505786731533999</v>
      </c>
      <c r="R13" s="17"/>
      <c r="S13" s="17">
        <v>0.21249999999999999</v>
      </c>
      <c r="T13" s="17">
        <v>1.9230769230769201E-2</v>
      </c>
      <c r="U13" s="17">
        <v>0.11764705882352899</v>
      </c>
      <c r="V13" s="17">
        <v>3.2258064516128997E-2</v>
      </c>
      <c r="W13" s="17">
        <v>0.17647058823529399</v>
      </c>
      <c r="X13" s="17">
        <v>0.11764705882352899</v>
      </c>
      <c r="Y13" s="17">
        <v>8.5714285714285701E-2</v>
      </c>
      <c r="Z13" s="17">
        <v>4.1666666666666699E-2</v>
      </c>
      <c r="AA13" s="17">
        <v>6.25E-2</v>
      </c>
      <c r="AB13" s="17"/>
      <c r="AC13" s="17">
        <v>9.1878085945478596E-2</v>
      </c>
      <c r="AD13" s="17">
        <v>8.7479007753283503E-2</v>
      </c>
      <c r="AE13" s="17">
        <v>0.25988222423903301</v>
      </c>
      <c r="AF13" s="17"/>
      <c r="AG13" s="17">
        <v>0.119091190462999</v>
      </c>
      <c r="AH13" s="17">
        <v>8.66426255957672E-2</v>
      </c>
      <c r="AI13" s="17">
        <v>8.0706288284772901E-2</v>
      </c>
      <c r="AJ13" s="17">
        <v>0.23192317618719899</v>
      </c>
      <c r="AK13" s="17">
        <v>0.22220769986648001</v>
      </c>
      <c r="AL13" s="17"/>
      <c r="AM13" s="17">
        <v>0.18173843160007</v>
      </c>
      <c r="AN13" s="17">
        <v>8.0691817168629304E-2</v>
      </c>
      <c r="AO13" s="17">
        <v>9.0790365803747303E-2</v>
      </c>
      <c r="AP13" s="17">
        <v>0.101272415477018</v>
      </c>
      <c r="AQ13" s="17">
        <v>0.171346915298456</v>
      </c>
      <c r="AR13" s="17"/>
      <c r="AS13" s="17">
        <v>0.12862831094544599</v>
      </c>
      <c r="AT13" s="17">
        <v>8.5848704585508501E-2</v>
      </c>
      <c r="AU13" s="17">
        <v>0.112836284031642</v>
      </c>
      <c r="AV13" s="17">
        <v>0.119036222145286</v>
      </c>
      <c r="AW13" s="17"/>
      <c r="AX13" s="17">
        <v>9.8766138624831398E-2</v>
      </c>
      <c r="AY13" s="17"/>
      <c r="AZ13" s="17">
        <v>0.11586367550105001</v>
      </c>
      <c r="BA13" s="17">
        <v>9.6101088513426206E-2</v>
      </c>
      <c r="BB13" s="17">
        <v>0.109028869392538</v>
      </c>
      <c r="BC13" s="17"/>
      <c r="BD13" s="17">
        <v>0.105709605582174</v>
      </c>
      <c r="BE13" s="17">
        <v>0.106028528254934</v>
      </c>
    </row>
    <row r="14" spans="2:57" ht="29" x14ac:dyDescent="0.35">
      <c r="B14" s="18" t="s">
        <v>723</v>
      </c>
      <c r="C14" s="17">
        <v>2.5193100473001301E-2</v>
      </c>
      <c r="D14" s="17">
        <v>2.7231635441315901E-2</v>
      </c>
      <c r="E14" s="17">
        <v>2.3652998305654101E-2</v>
      </c>
      <c r="F14" s="17"/>
      <c r="G14" s="17">
        <v>8.8851863152652893E-2</v>
      </c>
      <c r="H14" s="17">
        <v>3.82364888013451E-2</v>
      </c>
      <c r="I14" s="17">
        <v>0</v>
      </c>
      <c r="J14" s="17">
        <v>0</v>
      </c>
      <c r="K14" s="17">
        <v>0</v>
      </c>
      <c r="L14" s="17">
        <v>0</v>
      </c>
      <c r="M14" s="17"/>
      <c r="N14" s="17">
        <v>1.06350350179881E-2</v>
      </c>
      <c r="O14" s="17">
        <v>2.9189434665351999E-2</v>
      </c>
      <c r="P14" s="17">
        <v>4.8909721251883698E-2</v>
      </c>
      <c r="Q14" s="17">
        <v>5.6140503499079397E-2</v>
      </c>
      <c r="R14" s="17"/>
      <c r="S14" s="17">
        <v>0</v>
      </c>
      <c r="T14" s="17">
        <v>3.8461538461538498E-2</v>
      </c>
      <c r="U14" s="17">
        <v>0</v>
      </c>
      <c r="V14" s="17">
        <v>0</v>
      </c>
      <c r="W14" s="17">
        <v>5.8823529411764698E-2</v>
      </c>
      <c r="X14" s="17">
        <v>0</v>
      </c>
      <c r="Y14" s="17">
        <v>5.7142857142857099E-2</v>
      </c>
      <c r="Z14" s="17">
        <v>8.3333333333333301E-2</v>
      </c>
      <c r="AA14" s="17">
        <v>4.1666666666666699E-2</v>
      </c>
      <c r="AB14" s="17"/>
      <c r="AC14" s="17">
        <v>1.47700878605963E-2</v>
      </c>
      <c r="AD14" s="17">
        <v>1.48308086216873E-2</v>
      </c>
      <c r="AE14" s="17">
        <v>2.93389425859901E-2</v>
      </c>
      <c r="AF14" s="17"/>
      <c r="AG14" s="17">
        <v>2.27645342817322E-2</v>
      </c>
      <c r="AH14" s="17">
        <v>4.0275065588721203E-2</v>
      </c>
      <c r="AI14" s="17">
        <v>0</v>
      </c>
      <c r="AJ14" s="17">
        <v>0</v>
      </c>
      <c r="AK14" s="17">
        <v>0</v>
      </c>
      <c r="AL14" s="17"/>
      <c r="AM14" s="17">
        <v>3.2769865963985297E-2</v>
      </c>
      <c r="AN14" s="17">
        <v>2.4140065086297801E-2</v>
      </c>
      <c r="AO14" s="17">
        <v>2.22076577619372E-2</v>
      </c>
      <c r="AP14" s="17">
        <v>2.55840705965323E-2</v>
      </c>
      <c r="AQ14" s="17">
        <v>9.2209799762734995E-2</v>
      </c>
      <c r="AR14" s="17"/>
      <c r="AS14" s="17">
        <v>2.4298537386408098E-2</v>
      </c>
      <c r="AT14" s="17">
        <v>2.00837702499354E-2</v>
      </c>
      <c r="AU14" s="17">
        <v>3.7051620184058602E-2</v>
      </c>
      <c r="AV14" s="17">
        <v>3.03445527632938E-2</v>
      </c>
      <c r="AW14" s="17"/>
      <c r="AX14" s="17">
        <v>3.0692748053369402E-2</v>
      </c>
      <c r="AY14" s="17"/>
      <c r="AZ14" s="17">
        <v>4.1160270440292898E-2</v>
      </c>
      <c r="BA14" s="17">
        <v>2.2783930087063399E-2</v>
      </c>
      <c r="BB14" s="17">
        <v>1.0650552820275499E-2</v>
      </c>
      <c r="BC14" s="17"/>
      <c r="BD14" s="17">
        <v>2.8036086303115899E-2</v>
      </c>
      <c r="BE14" s="17">
        <v>2.61102556985853E-2</v>
      </c>
    </row>
    <row r="15" spans="2:57" ht="29" x14ac:dyDescent="0.35">
      <c r="B15" s="18" t="s">
        <v>724</v>
      </c>
      <c r="C15" s="17">
        <v>3.4269947532699498E-2</v>
      </c>
      <c r="D15" s="17">
        <v>3.63601089305099E-2</v>
      </c>
      <c r="E15" s="17">
        <v>3.2690841876477E-2</v>
      </c>
      <c r="F15" s="17"/>
      <c r="G15" s="17">
        <v>5.5541588711287601E-2</v>
      </c>
      <c r="H15" s="17">
        <v>5.5298296999082203E-2</v>
      </c>
      <c r="I15" s="17">
        <v>0</v>
      </c>
      <c r="J15" s="17">
        <v>3.9217836063408298E-2</v>
      </c>
      <c r="K15" s="17">
        <v>2.43080964865942E-2</v>
      </c>
      <c r="L15" s="17">
        <v>0</v>
      </c>
      <c r="M15" s="17"/>
      <c r="N15" s="17">
        <v>2.03440894209139E-2</v>
      </c>
      <c r="O15" s="17">
        <v>3.31610968820647E-2</v>
      </c>
      <c r="P15" s="17">
        <v>3.0145446722550699E-2</v>
      </c>
      <c r="Q15" s="17">
        <v>0.13161334201601499</v>
      </c>
      <c r="R15" s="17"/>
      <c r="S15" s="17">
        <v>3.7499999999999999E-2</v>
      </c>
      <c r="T15" s="17">
        <v>3.8461538461538498E-2</v>
      </c>
      <c r="U15" s="17">
        <v>5.8823529411764698E-2</v>
      </c>
      <c r="V15" s="17">
        <v>3.2258064516128997E-2</v>
      </c>
      <c r="W15" s="17">
        <v>2.9411764705882401E-2</v>
      </c>
      <c r="X15" s="17">
        <v>0</v>
      </c>
      <c r="Y15" s="17">
        <v>2.8571428571428598E-2</v>
      </c>
      <c r="Z15" s="17">
        <v>0</v>
      </c>
      <c r="AA15" s="17">
        <v>6.25E-2</v>
      </c>
      <c r="AB15" s="17"/>
      <c r="AC15" s="17">
        <v>1.8761807156640099E-2</v>
      </c>
      <c r="AD15" s="17">
        <v>4.4080234453777803E-2</v>
      </c>
      <c r="AE15" s="17">
        <v>2.6486545390129901E-2</v>
      </c>
      <c r="AF15" s="17"/>
      <c r="AG15" s="17">
        <v>2.42970874691796E-2</v>
      </c>
      <c r="AH15" s="17">
        <v>1.6642583901633201E-2</v>
      </c>
      <c r="AI15" s="17">
        <v>8.9704898825235399E-2</v>
      </c>
      <c r="AJ15" s="17">
        <v>0.25571016861665502</v>
      </c>
      <c r="AK15" s="17">
        <v>5.7227853172643499E-2</v>
      </c>
      <c r="AL15" s="17"/>
      <c r="AM15" s="17">
        <v>9.51236387010128E-2</v>
      </c>
      <c r="AN15" s="17">
        <v>4.08203831677309E-2</v>
      </c>
      <c r="AO15" s="17">
        <v>4.4919848529844299E-2</v>
      </c>
      <c r="AP15" s="17">
        <v>9.0499904543903994E-3</v>
      </c>
      <c r="AQ15" s="17">
        <v>0</v>
      </c>
      <c r="AR15" s="17"/>
      <c r="AS15" s="17">
        <v>3.4782613990984999E-2</v>
      </c>
      <c r="AT15" s="17">
        <v>4.01425151128307E-2</v>
      </c>
      <c r="AU15" s="17">
        <v>0</v>
      </c>
      <c r="AV15" s="17">
        <v>4.55783550021251E-2</v>
      </c>
      <c r="AW15" s="17"/>
      <c r="AX15" s="17">
        <v>3.2234938217371598E-2</v>
      </c>
      <c r="AY15" s="17"/>
      <c r="AZ15" s="17">
        <v>4.22733743786598E-2</v>
      </c>
      <c r="BA15" s="17">
        <v>1.8044183539256301E-2</v>
      </c>
      <c r="BB15" s="17">
        <v>5.4572590335023402E-2</v>
      </c>
      <c r="BC15" s="17"/>
      <c r="BD15" s="17">
        <v>4.0406575662640901E-2</v>
      </c>
      <c r="BE15" s="17">
        <v>3.4014085816994402E-2</v>
      </c>
    </row>
    <row r="16" spans="2:57" x14ac:dyDescent="0.35">
      <c r="B16" s="18" t="s">
        <v>81</v>
      </c>
      <c r="C16" s="19">
        <v>4.8841814979517402E-2</v>
      </c>
      <c r="D16" s="19">
        <v>1.7483042511166402E-2</v>
      </c>
      <c r="E16" s="19">
        <v>7.2533198347731795E-2</v>
      </c>
      <c r="F16" s="19"/>
      <c r="G16" s="19">
        <v>5.9878157455780498E-2</v>
      </c>
      <c r="H16" s="19">
        <v>2.9418587318849901E-2</v>
      </c>
      <c r="I16" s="19">
        <v>2.0616116792671401E-2</v>
      </c>
      <c r="J16" s="19">
        <v>7.7274824179339702E-2</v>
      </c>
      <c r="K16" s="19">
        <v>0.13694267927979101</v>
      </c>
      <c r="L16" s="19">
        <v>0</v>
      </c>
      <c r="M16" s="19"/>
      <c r="N16" s="19">
        <v>4.4940808280517497E-2</v>
      </c>
      <c r="O16" s="19">
        <v>7.2281317884270196E-2</v>
      </c>
      <c r="P16" s="19">
        <v>3.56799499789755E-2</v>
      </c>
      <c r="Q16" s="19">
        <v>3.04805245761554E-2</v>
      </c>
      <c r="R16" s="19"/>
      <c r="S16" s="19">
        <v>0.05</v>
      </c>
      <c r="T16" s="19">
        <v>1.9230769230769201E-2</v>
      </c>
      <c r="U16" s="19">
        <v>0</v>
      </c>
      <c r="V16" s="19">
        <v>6.4516129032258104E-2</v>
      </c>
      <c r="W16" s="19">
        <v>8.8235294117647106E-2</v>
      </c>
      <c r="X16" s="19">
        <v>7.8431372549019607E-2</v>
      </c>
      <c r="Y16" s="19">
        <v>0.114285714285714</v>
      </c>
      <c r="Z16" s="19">
        <v>0</v>
      </c>
      <c r="AA16" s="19">
        <v>2.0833333333333301E-2</v>
      </c>
      <c r="AB16" s="19"/>
      <c r="AC16" s="19">
        <v>4.17306220028602E-2</v>
      </c>
      <c r="AD16" s="19">
        <v>5.1557548714319897E-2</v>
      </c>
      <c r="AE16" s="19">
        <v>8.7664934674132999E-2</v>
      </c>
      <c r="AF16" s="19"/>
      <c r="AG16" s="19">
        <v>3.0316170160035499E-2</v>
      </c>
      <c r="AH16" s="19">
        <v>2.7754013885545398E-2</v>
      </c>
      <c r="AI16" s="19">
        <v>4.2788679092691698E-2</v>
      </c>
      <c r="AJ16" s="19">
        <v>0.23711717136957999</v>
      </c>
      <c r="AK16" s="19">
        <v>0.18885610468134201</v>
      </c>
      <c r="AL16" s="19"/>
      <c r="AM16" s="19">
        <v>5.7813924920638603E-2</v>
      </c>
      <c r="AN16" s="19">
        <v>8.0943367696424406E-2</v>
      </c>
      <c r="AO16" s="19">
        <v>3.6779455282680402E-2</v>
      </c>
      <c r="AP16" s="19">
        <v>3.65403747700664E-2</v>
      </c>
      <c r="AQ16" s="19">
        <v>0</v>
      </c>
      <c r="AR16" s="19"/>
      <c r="AS16" s="19">
        <v>3.4915965430973098E-2</v>
      </c>
      <c r="AT16" s="19">
        <v>3.8501926857303803E-2</v>
      </c>
      <c r="AU16" s="19">
        <v>0.14518564548007201</v>
      </c>
      <c r="AV16" s="19">
        <v>1.5947502182169001E-2</v>
      </c>
      <c r="AW16" s="19"/>
      <c r="AX16" s="19">
        <v>4.4849194349375003E-2</v>
      </c>
      <c r="AY16" s="19"/>
      <c r="AZ16" s="19">
        <v>5.0768887686023702E-2</v>
      </c>
      <c r="BA16" s="19">
        <v>2.9736270683424E-2</v>
      </c>
      <c r="BB16" s="19">
        <v>5.95327304634602E-2</v>
      </c>
      <c r="BC16" s="19"/>
      <c r="BD16" s="19">
        <v>5.3862524501347903E-2</v>
      </c>
      <c r="BE16" s="19">
        <v>2.33239334626528E-2</v>
      </c>
    </row>
    <row r="17" spans="2:2" x14ac:dyDescent="0.35">
      <c r="B17" s="16" t="s">
        <v>684</v>
      </c>
    </row>
    <row r="18" spans="2:2" x14ac:dyDescent="0.35">
      <c r="B18" t="s">
        <v>86</v>
      </c>
    </row>
    <row r="19" spans="2:2" x14ac:dyDescent="0.35">
      <c r="B19" t="s">
        <v>87</v>
      </c>
    </row>
    <row r="21" spans="2:2" x14ac:dyDescent="0.35">
      <c r="B21"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E16"/>
  <sheetViews>
    <sheetView showGridLines="0" topLeftCell="A5"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x14ac:dyDescent="0.35">
      <c r="B9" s="18" t="s">
        <v>726</v>
      </c>
      <c r="C9" s="17">
        <v>0.47695362212683301</v>
      </c>
      <c r="D9" s="17">
        <v>0.48866845381088903</v>
      </c>
      <c r="E9" s="17">
        <v>0.468103130010116</v>
      </c>
      <c r="F9" s="17"/>
      <c r="G9" s="17">
        <v>0.44518659642359398</v>
      </c>
      <c r="H9" s="17">
        <v>0.54578659162051002</v>
      </c>
      <c r="I9" s="17">
        <v>0.54162940719350405</v>
      </c>
      <c r="J9" s="17">
        <v>0.34649114291364602</v>
      </c>
      <c r="K9" s="17">
        <v>0.36080731880289102</v>
      </c>
      <c r="L9" s="17">
        <v>0.33643446696018398</v>
      </c>
      <c r="M9" s="17"/>
      <c r="N9" s="17">
        <v>0.44651648438813502</v>
      </c>
      <c r="O9" s="17">
        <v>0.52705969647136197</v>
      </c>
      <c r="P9" s="17">
        <v>0.46500830532354398</v>
      </c>
      <c r="Q9" s="17">
        <v>0.53039298325932704</v>
      </c>
      <c r="R9" s="17"/>
      <c r="S9" s="17">
        <v>0.5625</v>
      </c>
      <c r="T9" s="17">
        <v>0.57692307692307698</v>
      </c>
      <c r="U9" s="17">
        <v>0.41176470588235298</v>
      </c>
      <c r="V9" s="17">
        <v>0.35483870967741898</v>
      </c>
      <c r="W9" s="17">
        <v>0.38235294117647101</v>
      </c>
      <c r="X9" s="17">
        <v>0.41176470588235298</v>
      </c>
      <c r="Y9" s="17">
        <v>0.54285714285714304</v>
      </c>
      <c r="Z9" s="17">
        <v>0.375</v>
      </c>
      <c r="AA9" s="17">
        <v>0.5</v>
      </c>
      <c r="AB9" s="17"/>
      <c r="AC9" s="17">
        <v>0.42171342408231199</v>
      </c>
      <c r="AD9" s="17">
        <v>0.52591222557048301</v>
      </c>
      <c r="AE9" s="17">
        <v>0.29967543961379001</v>
      </c>
      <c r="AF9" s="17"/>
      <c r="AG9" s="17">
        <v>0.45382353788458801</v>
      </c>
      <c r="AH9" s="17">
        <v>0.51527841701367805</v>
      </c>
      <c r="AI9" s="17">
        <v>0.51007470787005604</v>
      </c>
      <c r="AJ9" s="17">
        <v>0.25571016861665502</v>
      </c>
      <c r="AK9" s="17">
        <v>0.35455070282074003</v>
      </c>
      <c r="AL9" s="17"/>
      <c r="AM9" s="17">
        <v>0.41447164219438998</v>
      </c>
      <c r="AN9" s="17">
        <v>0.48294780880154797</v>
      </c>
      <c r="AO9" s="17">
        <v>0.468532375157657</v>
      </c>
      <c r="AP9" s="17">
        <v>0.49212966000432501</v>
      </c>
      <c r="AQ9" s="17">
        <v>0.551461336592731</v>
      </c>
      <c r="AR9" s="17"/>
      <c r="AS9" s="17">
        <v>0.41130164926162499</v>
      </c>
      <c r="AT9" s="17">
        <v>0.49913221087313198</v>
      </c>
      <c r="AU9" s="17">
        <v>0.47851239178177102</v>
      </c>
      <c r="AV9" s="17">
        <v>0.49720818988737597</v>
      </c>
      <c r="AW9" s="17"/>
      <c r="AX9" s="17">
        <v>0.47026833391528799</v>
      </c>
      <c r="AY9" s="17"/>
      <c r="AZ9" s="17">
        <v>0.55919269333921595</v>
      </c>
      <c r="BA9" s="17">
        <v>0.48341596197780901</v>
      </c>
      <c r="BB9" s="17">
        <v>0.37582160777533102</v>
      </c>
      <c r="BC9" s="17"/>
      <c r="BD9" s="17">
        <v>0.456716879215326</v>
      </c>
      <c r="BE9" s="17">
        <v>0.47104362806504602</v>
      </c>
    </row>
    <row r="10" spans="2:57" x14ac:dyDescent="0.35">
      <c r="B10" s="18" t="s">
        <v>727</v>
      </c>
      <c r="C10" s="17">
        <v>0.20334419516825999</v>
      </c>
      <c r="D10" s="17">
        <v>0.19868096948445099</v>
      </c>
      <c r="E10" s="17">
        <v>0.206867237006684</v>
      </c>
      <c r="F10" s="17"/>
      <c r="G10" s="17">
        <v>0.27840626588235201</v>
      </c>
      <c r="H10" s="17">
        <v>0.20768866416134099</v>
      </c>
      <c r="I10" s="17">
        <v>0.133113775834934</v>
      </c>
      <c r="J10" s="17">
        <v>0.20942717718305201</v>
      </c>
      <c r="K10" s="17">
        <v>0.21986571263273699</v>
      </c>
      <c r="L10" s="17">
        <v>0.30471759949654298</v>
      </c>
      <c r="M10" s="17"/>
      <c r="N10" s="17">
        <v>0.19386768030488899</v>
      </c>
      <c r="O10" s="17">
        <v>0.16476942432805899</v>
      </c>
      <c r="P10" s="17">
        <v>0.28840191273677301</v>
      </c>
      <c r="Q10" s="17">
        <v>0.22084135146568801</v>
      </c>
      <c r="R10" s="17"/>
      <c r="S10" s="17">
        <v>0.25</v>
      </c>
      <c r="T10" s="17">
        <v>0.15384615384615399</v>
      </c>
      <c r="U10" s="17">
        <v>0.17647058823529399</v>
      </c>
      <c r="V10" s="17">
        <v>0.32258064516128998</v>
      </c>
      <c r="W10" s="17">
        <v>0.29411764705882298</v>
      </c>
      <c r="X10" s="17">
        <v>0.19607843137254899</v>
      </c>
      <c r="Y10" s="17">
        <v>0.114285714285714</v>
      </c>
      <c r="Z10" s="17">
        <v>0.25</v>
      </c>
      <c r="AA10" s="17">
        <v>0.104166666666667</v>
      </c>
      <c r="AB10" s="17"/>
      <c r="AC10" s="17">
        <v>0.22254941016228899</v>
      </c>
      <c r="AD10" s="17">
        <v>0.19339522404689799</v>
      </c>
      <c r="AE10" s="17">
        <v>0.15942182687579301</v>
      </c>
      <c r="AF10" s="17"/>
      <c r="AG10" s="17">
        <v>0.210835491815906</v>
      </c>
      <c r="AH10" s="17">
        <v>0.20990368863581599</v>
      </c>
      <c r="AI10" s="17">
        <v>0.16190926172595899</v>
      </c>
      <c r="AJ10" s="17">
        <v>0.275249483826566</v>
      </c>
      <c r="AK10" s="17">
        <v>0</v>
      </c>
      <c r="AL10" s="17"/>
      <c r="AM10" s="17">
        <v>0.24190308952039899</v>
      </c>
      <c r="AN10" s="17">
        <v>0.24186959374015901</v>
      </c>
      <c r="AO10" s="17">
        <v>0.21333862684563401</v>
      </c>
      <c r="AP10" s="17">
        <v>0.173981779336846</v>
      </c>
      <c r="AQ10" s="17">
        <v>9.2209799762734995E-2</v>
      </c>
      <c r="AR10" s="17"/>
      <c r="AS10" s="17">
        <v>0.14132002791734399</v>
      </c>
      <c r="AT10" s="17">
        <v>0.235094015926781</v>
      </c>
      <c r="AU10" s="17">
        <v>0.26300539728596101</v>
      </c>
      <c r="AV10" s="17">
        <v>0.146969815448172</v>
      </c>
      <c r="AW10" s="17"/>
      <c r="AX10" s="17">
        <v>0.211115622644169</v>
      </c>
      <c r="AY10" s="17"/>
      <c r="AZ10" s="17">
        <v>0.213946439412873</v>
      </c>
      <c r="BA10" s="17">
        <v>0.14717438187912699</v>
      </c>
      <c r="BB10" s="17">
        <v>0.29638029803029903</v>
      </c>
      <c r="BC10" s="17"/>
      <c r="BD10" s="17">
        <v>0.23928845698154</v>
      </c>
      <c r="BE10" s="17">
        <v>0.18417288347004901</v>
      </c>
    </row>
    <row r="11" spans="2:57" x14ac:dyDescent="0.35">
      <c r="B11" s="18" t="s">
        <v>81</v>
      </c>
      <c r="C11" s="19">
        <v>0.31970218270490702</v>
      </c>
      <c r="D11" s="19">
        <v>0.31265057670465901</v>
      </c>
      <c r="E11" s="19">
        <v>0.32502963298319998</v>
      </c>
      <c r="F11" s="19"/>
      <c r="G11" s="19">
        <v>0.27640713769405401</v>
      </c>
      <c r="H11" s="19">
        <v>0.24652474421814799</v>
      </c>
      <c r="I11" s="19">
        <v>0.325256816971562</v>
      </c>
      <c r="J11" s="19">
        <v>0.444081679903302</v>
      </c>
      <c r="K11" s="19">
        <v>0.41932696856437202</v>
      </c>
      <c r="L11" s="19">
        <v>0.35884793354327299</v>
      </c>
      <c r="M11" s="19"/>
      <c r="N11" s="19">
        <v>0.35961583530697599</v>
      </c>
      <c r="O11" s="19">
        <v>0.30817087920057901</v>
      </c>
      <c r="P11" s="19">
        <v>0.24658978193968401</v>
      </c>
      <c r="Q11" s="19">
        <v>0.248765665274985</v>
      </c>
      <c r="R11" s="19"/>
      <c r="S11" s="19">
        <v>0.1875</v>
      </c>
      <c r="T11" s="19">
        <v>0.269230769230769</v>
      </c>
      <c r="U11" s="19">
        <v>0.41176470588235298</v>
      </c>
      <c r="V11" s="19">
        <v>0.32258064516128998</v>
      </c>
      <c r="W11" s="19">
        <v>0.32352941176470601</v>
      </c>
      <c r="X11" s="19">
        <v>0.39215686274509798</v>
      </c>
      <c r="Y11" s="19">
        <v>0.34285714285714303</v>
      </c>
      <c r="Z11" s="19">
        <v>0.375</v>
      </c>
      <c r="AA11" s="19">
        <v>0.39583333333333298</v>
      </c>
      <c r="AB11" s="19"/>
      <c r="AC11" s="19">
        <v>0.35573716575539899</v>
      </c>
      <c r="AD11" s="19">
        <v>0.28069255038261898</v>
      </c>
      <c r="AE11" s="19">
        <v>0.54090273351041696</v>
      </c>
      <c r="AF11" s="19"/>
      <c r="AG11" s="19">
        <v>0.33534097029950599</v>
      </c>
      <c r="AH11" s="19">
        <v>0.27481789435050602</v>
      </c>
      <c r="AI11" s="19">
        <v>0.32801603040398403</v>
      </c>
      <c r="AJ11" s="19">
        <v>0.46904034755677898</v>
      </c>
      <c r="AK11" s="19">
        <v>0.64544929717926003</v>
      </c>
      <c r="AL11" s="19"/>
      <c r="AM11" s="19">
        <v>0.34362526828521101</v>
      </c>
      <c r="AN11" s="19">
        <v>0.27518259745829199</v>
      </c>
      <c r="AO11" s="19">
        <v>0.31812899799670902</v>
      </c>
      <c r="AP11" s="19">
        <v>0.33388856065882899</v>
      </c>
      <c r="AQ11" s="19">
        <v>0.35632886364453398</v>
      </c>
      <c r="AR11" s="19"/>
      <c r="AS11" s="19">
        <v>0.44737832282103102</v>
      </c>
      <c r="AT11" s="19">
        <v>0.26577377320008699</v>
      </c>
      <c r="AU11" s="19">
        <v>0.25848221093226798</v>
      </c>
      <c r="AV11" s="19">
        <v>0.35582199466445302</v>
      </c>
      <c r="AW11" s="19"/>
      <c r="AX11" s="19">
        <v>0.31861604344054301</v>
      </c>
      <c r="AY11" s="19"/>
      <c r="AZ11" s="19">
        <v>0.22686086724790999</v>
      </c>
      <c r="BA11" s="19">
        <v>0.36940965614306298</v>
      </c>
      <c r="BB11" s="19">
        <v>0.32779809419437</v>
      </c>
      <c r="BC11" s="19"/>
      <c r="BD11" s="19">
        <v>0.303994663803133</v>
      </c>
      <c r="BE11" s="19">
        <v>0.34478348846490597</v>
      </c>
    </row>
    <row r="12" spans="2:57" x14ac:dyDescent="0.35">
      <c r="B12" s="16" t="s">
        <v>684</v>
      </c>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E34"/>
  <sheetViews>
    <sheetView showGridLines="0" topLeftCell="A11"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29" x14ac:dyDescent="0.35">
      <c r="B9" s="18" t="s">
        <v>729</v>
      </c>
      <c r="C9" s="17">
        <v>0.33664253112878101</v>
      </c>
      <c r="D9" s="17">
        <v>0.229493177085967</v>
      </c>
      <c r="E9" s="17">
        <v>0.39653869524873098</v>
      </c>
      <c r="F9" s="17"/>
      <c r="G9" s="17">
        <v>0.25839894357918303</v>
      </c>
      <c r="H9" s="17">
        <v>0.27654633879701901</v>
      </c>
      <c r="I9" s="17">
        <v>0.31990129768220099</v>
      </c>
      <c r="J9" s="17">
        <v>0.41399138943953301</v>
      </c>
      <c r="K9" s="17">
        <v>0.40906329710418698</v>
      </c>
      <c r="L9" s="17">
        <v>0.43641408748824601</v>
      </c>
      <c r="M9" s="17"/>
      <c r="N9" s="17">
        <v>0.360495031231854</v>
      </c>
      <c r="O9" s="17">
        <v>0.33272680988089798</v>
      </c>
      <c r="P9" s="17">
        <v>0.282191893187413</v>
      </c>
      <c r="Q9" s="17">
        <v>0.31431064298492101</v>
      </c>
      <c r="R9" s="17"/>
      <c r="S9" s="17">
        <v>0.29166666666666702</v>
      </c>
      <c r="T9" s="17">
        <v>0.33333333333333298</v>
      </c>
      <c r="U9" s="17">
        <v>0.38235294117647101</v>
      </c>
      <c r="V9" s="17">
        <v>0.28571428571428598</v>
      </c>
      <c r="W9" s="17">
        <v>0.44067796610169502</v>
      </c>
      <c r="X9" s="17">
        <v>0.291139240506329</v>
      </c>
      <c r="Y9" s="17">
        <v>0.371428571428571</v>
      </c>
      <c r="Z9" s="17">
        <v>0.39534883720930197</v>
      </c>
      <c r="AA9" s="17">
        <v>0.32222222222222202</v>
      </c>
      <c r="AB9" s="17"/>
      <c r="AC9" s="17">
        <v>0.31594259930577701</v>
      </c>
      <c r="AD9" s="17">
        <v>0.33503459492819598</v>
      </c>
      <c r="AE9" s="17">
        <v>0.36909117696931099</v>
      </c>
      <c r="AF9" s="17"/>
      <c r="AG9" s="17">
        <v>0.30834169874413497</v>
      </c>
      <c r="AH9" s="17">
        <v>0.37196077781395998</v>
      </c>
      <c r="AI9" s="17">
        <v>0.37218745481342003</v>
      </c>
      <c r="AJ9" s="17">
        <v>0</v>
      </c>
      <c r="AK9" s="17">
        <v>0.34246036673699098</v>
      </c>
      <c r="AL9" s="17"/>
      <c r="AM9" s="17">
        <v>0.24306843060788</v>
      </c>
      <c r="AN9" s="17">
        <v>0.33266737782535599</v>
      </c>
      <c r="AO9" s="17">
        <v>0.374014536303718</v>
      </c>
      <c r="AP9" s="17">
        <v>0.347066776966726</v>
      </c>
      <c r="AQ9" s="17">
        <v>0.26153613876996101</v>
      </c>
      <c r="AR9" s="17"/>
      <c r="AS9" s="17">
        <v>0.33021918662441602</v>
      </c>
      <c r="AT9" s="17">
        <v>0.34945743717028299</v>
      </c>
      <c r="AU9" s="17">
        <v>0.40115971358726898</v>
      </c>
      <c r="AV9" s="17">
        <v>0.22682269024085999</v>
      </c>
      <c r="AW9" s="17"/>
      <c r="AX9" s="17">
        <v>0.32482983970614798</v>
      </c>
      <c r="AY9" s="17"/>
      <c r="AZ9" s="17">
        <v>0.34183594510834903</v>
      </c>
      <c r="BA9" s="17">
        <v>0.24217094010322501</v>
      </c>
      <c r="BB9" s="17">
        <v>0.43824886005168101</v>
      </c>
      <c r="BC9" s="17"/>
      <c r="BD9" s="17">
        <v>0.34494346350715999</v>
      </c>
      <c r="BE9" s="17">
        <v>0.294668795037558</v>
      </c>
    </row>
    <row r="10" spans="2:57" x14ac:dyDescent="0.35">
      <c r="B10" s="18" t="s">
        <v>499</v>
      </c>
      <c r="C10" s="17">
        <v>0.32676629657045497</v>
      </c>
      <c r="D10" s="17">
        <v>0.288407503713631</v>
      </c>
      <c r="E10" s="17">
        <v>0.34615986921129199</v>
      </c>
      <c r="F10" s="17"/>
      <c r="G10" s="17">
        <v>0.237209793840547</v>
      </c>
      <c r="H10" s="17">
        <v>0.31044237368278998</v>
      </c>
      <c r="I10" s="17">
        <v>0.31536080853159498</v>
      </c>
      <c r="J10" s="17">
        <v>0.369982480161206</v>
      </c>
      <c r="K10" s="17">
        <v>0.301267205112355</v>
      </c>
      <c r="L10" s="17">
        <v>0.56323734163575301</v>
      </c>
      <c r="M10" s="17"/>
      <c r="N10" s="17">
        <v>0.346801043154564</v>
      </c>
      <c r="O10" s="17">
        <v>0.29723571964337298</v>
      </c>
      <c r="P10" s="17">
        <v>0.300528184637192</v>
      </c>
      <c r="Q10" s="17">
        <v>0.34520465231741199</v>
      </c>
      <c r="R10" s="17"/>
      <c r="S10" s="17">
        <v>0.25</v>
      </c>
      <c r="T10" s="17">
        <v>0.34285714285714303</v>
      </c>
      <c r="U10" s="17">
        <v>0.38235294117647101</v>
      </c>
      <c r="V10" s="17">
        <v>0.238095238095238</v>
      </c>
      <c r="W10" s="17">
        <v>0.338983050847458</v>
      </c>
      <c r="X10" s="17">
        <v>0.392405063291139</v>
      </c>
      <c r="Y10" s="17">
        <v>0.314285714285714</v>
      </c>
      <c r="Z10" s="17">
        <v>0.418604651162791</v>
      </c>
      <c r="AA10" s="17">
        <v>0.344444444444444</v>
      </c>
      <c r="AB10" s="17"/>
      <c r="AC10" s="17">
        <v>0.32706361971099801</v>
      </c>
      <c r="AD10" s="17">
        <v>0.328036176158568</v>
      </c>
      <c r="AE10" s="17">
        <v>0.34220739479437201</v>
      </c>
      <c r="AF10" s="17"/>
      <c r="AG10" s="17">
        <v>0.28639373220375902</v>
      </c>
      <c r="AH10" s="17">
        <v>0.35013416027010702</v>
      </c>
      <c r="AI10" s="17">
        <v>0.43059866934469199</v>
      </c>
      <c r="AJ10" s="17">
        <v>0.18469483005198201</v>
      </c>
      <c r="AK10" s="17">
        <v>0.32268333438719399</v>
      </c>
      <c r="AL10" s="17"/>
      <c r="AM10" s="17">
        <v>0.246137722992368</v>
      </c>
      <c r="AN10" s="17">
        <v>0.31966377500924398</v>
      </c>
      <c r="AO10" s="17">
        <v>0.32582900347382698</v>
      </c>
      <c r="AP10" s="17">
        <v>0.33248872909363197</v>
      </c>
      <c r="AQ10" s="17">
        <v>0.39673629995940102</v>
      </c>
      <c r="AR10" s="17"/>
      <c r="AS10" s="17">
        <v>0.31546033141605501</v>
      </c>
      <c r="AT10" s="17">
        <v>0.35259144087933098</v>
      </c>
      <c r="AU10" s="17">
        <v>0.38853926196299998</v>
      </c>
      <c r="AV10" s="17">
        <v>0.19897690103287799</v>
      </c>
      <c r="AW10" s="17"/>
      <c r="AX10" s="17">
        <v>0.31561323957393</v>
      </c>
      <c r="AY10" s="17"/>
      <c r="AZ10" s="17">
        <v>0.33777055312109999</v>
      </c>
      <c r="BA10" s="17">
        <v>0.27469176292205499</v>
      </c>
      <c r="BB10" s="17">
        <v>0.37401843705195698</v>
      </c>
      <c r="BC10" s="17"/>
      <c r="BD10" s="17">
        <v>0.32502210818011201</v>
      </c>
      <c r="BE10" s="17">
        <v>0.28933641687756501</v>
      </c>
    </row>
    <row r="11" spans="2:57" ht="58" x14ac:dyDescent="0.35">
      <c r="B11" s="18" t="s">
        <v>502</v>
      </c>
      <c r="C11" s="17">
        <v>0.31228795682828298</v>
      </c>
      <c r="D11" s="17">
        <v>0.26527423074829098</v>
      </c>
      <c r="E11" s="17">
        <v>0.33670347367144599</v>
      </c>
      <c r="F11" s="17"/>
      <c r="G11" s="17">
        <v>0.22975938794987499</v>
      </c>
      <c r="H11" s="17">
        <v>0.29983470278222901</v>
      </c>
      <c r="I11" s="17">
        <v>0.274369390057909</v>
      </c>
      <c r="J11" s="17">
        <v>0.33838141969795399</v>
      </c>
      <c r="K11" s="17">
        <v>0.41300917361203598</v>
      </c>
      <c r="L11" s="17">
        <v>0.36775783986023097</v>
      </c>
      <c r="M11" s="17"/>
      <c r="N11" s="17">
        <v>0.32150764286700301</v>
      </c>
      <c r="O11" s="17">
        <v>0.33893562085690898</v>
      </c>
      <c r="P11" s="17">
        <v>0.298165112444846</v>
      </c>
      <c r="Q11" s="17">
        <v>0.238235450079094</v>
      </c>
      <c r="R11" s="17"/>
      <c r="S11" s="17">
        <v>0.25833333333333303</v>
      </c>
      <c r="T11" s="17">
        <v>0.30476190476190501</v>
      </c>
      <c r="U11" s="17">
        <v>0.52941176470588203</v>
      </c>
      <c r="V11" s="17">
        <v>0.17460317460317501</v>
      </c>
      <c r="W11" s="17">
        <v>0.322033898305085</v>
      </c>
      <c r="X11" s="17">
        <v>0.329113924050633</v>
      </c>
      <c r="Y11" s="17">
        <v>0.34285714285714303</v>
      </c>
      <c r="Z11" s="17">
        <v>0.372093023255814</v>
      </c>
      <c r="AA11" s="17">
        <v>0.266666666666667</v>
      </c>
      <c r="AB11" s="17"/>
      <c r="AC11" s="17">
        <v>0.28977265926253198</v>
      </c>
      <c r="AD11" s="17">
        <v>0.33647268135561698</v>
      </c>
      <c r="AE11" s="17">
        <v>0.26800806580115299</v>
      </c>
      <c r="AF11" s="17"/>
      <c r="AG11" s="17">
        <v>0.27107967586708698</v>
      </c>
      <c r="AH11" s="17">
        <v>0.35614669248950598</v>
      </c>
      <c r="AI11" s="17">
        <v>0.39348148441889402</v>
      </c>
      <c r="AJ11" s="17">
        <v>0.38833271959647497</v>
      </c>
      <c r="AK11" s="17">
        <v>0.24717439256127699</v>
      </c>
      <c r="AL11" s="17"/>
      <c r="AM11" s="17">
        <v>0.24915298669400501</v>
      </c>
      <c r="AN11" s="17">
        <v>0.27513822879361799</v>
      </c>
      <c r="AO11" s="17">
        <v>0.33631309168044898</v>
      </c>
      <c r="AP11" s="17">
        <v>0.300817031608337</v>
      </c>
      <c r="AQ11" s="17">
        <v>0.46894384078634999</v>
      </c>
      <c r="AR11" s="17"/>
      <c r="AS11" s="17">
        <v>0.27202118681871501</v>
      </c>
      <c r="AT11" s="17">
        <v>0.29633495068059301</v>
      </c>
      <c r="AU11" s="17">
        <v>0.40701445273419401</v>
      </c>
      <c r="AV11" s="17">
        <v>0.285410451807179</v>
      </c>
      <c r="AW11" s="17"/>
      <c r="AX11" s="17">
        <v>0.318565512194246</v>
      </c>
      <c r="AY11" s="17"/>
      <c r="AZ11" s="17">
        <v>0.33286020834100999</v>
      </c>
      <c r="BA11" s="17">
        <v>0.23170495124160501</v>
      </c>
      <c r="BB11" s="17">
        <v>0.38900180245766303</v>
      </c>
      <c r="BC11" s="17"/>
      <c r="BD11" s="17">
        <v>0.279911357741358</v>
      </c>
      <c r="BE11" s="17">
        <v>0.30117541712060197</v>
      </c>
    </row>
    <row r="12" spans="2:57" x14ac:dyDescent="0.35">
      <c r="B12" s="18" t="s">
        <v>500</v>
      </c>
      <c r="C12" s="17">
        <v>0.30773309376331598</v>
      </c>
      <c r="D12" s="17">
        <v>0.240859564757056</v>
      </c>
      <c r="E12" s="17">
        <v>0.34627793325836997</v>
      </c>
      <c r="F12" s="17"/>
      <c r="G12" s="17">
        <v>0.285524960998356</v>
      </c>
      <c r="H12" s="17">
        <v>0.33013504521589299</v>
      </c>
      <c r="I12" s="17">
        <v>0.33220008037361698</v>
      </c>
      <c r="J12" s="17">
        <v>0.321213660373455</v>
      </c>
      <c r="K12" s="17">
        <v>0.223348822356918</v>
      </c>
      <c r="L12" s="17">
        <v>0.29361272705875702</v>
      </c>
      <c r="M12" s="17"/>
      <c r="N12" s="17">
        <v>0.32279652130255698</v>
      </c>
      <c r="O12" s="17">
        <v>0.281145226320485</v>
      </c>
      <c r="P12" s="17">
        <v>0.30419275276234897</v>
      </c>
      <c r="Q12" s="17">
        <v>0.323434025241638</v>
      </c>
      <c r="R12" s="17"/>
      <c r="S12" s="17">
        <v>0.27500000000000002</v>
      </c>
      <c r="T12" s="17">
        <v>0.36190476190476201</v>
      </c>
      <c r="U12" s="17">
        <v>0.32352941176470601</v>
      </c>
      <c r="V12" s="17">
        <v>0.22222222222222199</v>
      </c>
      <c r="W12" s="17">
        <v>0.322033898305085</v>
      </c>
      <c r="X12" s="17">
        <v>0.291139240506329</v>
      </c>
      <c r="Y12" s="17">
        <v>0.27142857142857102</v>
      </c>
      <c r="Z12" s="17">
        <v>0.34883720930232598</v>
      </c>
      <c r="AA12" s="17">
        <v>0.35555555555555601</v>
      </c>
      <c r="AB12" s="17"/>
      <c r="AC12" s="17">
        <v>0.23565130194888101</v>
      </c>
      <c r="AD12" s="17">
        <v>0.33977658867947702</v>
      </c>
      <c r="AE12" s="17">
        <v>0.365383570528581</v>
      </c>
      <c r="AF12" s="17"/>
      <c r="AG12" s="17">
        <v>0.27807079302574</v>
      </c>
      <c r="AH12" s="17">
        <v>0.30139187136707402</v>
      </c>
      <c r="AI12" s="17">
        <v>0.419206021518015</v>
      </c>
      <c r="AJ12" s="17">
        <v>0.21919825984191299</v>
      </c>
      <c r="AK12" s="17">
        <v>0.38967933061837801</v>
      </c>
      <c r="AL12" s="17"/>
      <c r="AM12" s="17">
        <v>0.114036941264818</v>
      </c>
      <c r="AN12" s="17">
        <v>0.368618867628693</v>
      </c>
      <c r="AO12" s="17">
        <v>0.33699835848699899</v>
      </c>
      <c r="AP12" s="17">
        <v>0.30280882700099399</v>
      </c>
      <c r="AQ12" s="17">
        <v>0.26153613876996101</v>
      </c>
      <c r="AR12" s="17"/>
      <c r="AS12" s="17">
        <v>0.28097158224408397</v>
      </c>
      <c r="AT12" s="17">
        <v>0.30732152265124202</v>
      </c>
      <c r="AU12" s="17">
        <v>0.33323978758365003</v>
      </c>
      <c r="AV12" s="17">
        <v>0.31901512936922899</v>
      </c>
      <c r="AW12" s="17"/>
      <c r="AX12" s="17">
        <v>0.31186011115304701</v>
      </c>
      <c r="AY12" s="17"/>
      <c r="AZ12" s="17">
        <v>0.32720118053462199</v>
      </c>
      <c r="BA12" s="17">
        <v>0.30856458234683698</v>
      </c>
      <c r="BB12" s="17">
        <v>0.27469378249591703</v>
      </c>
      <c r="BC12" s="17"/>
      <c r="BD12" s="17">
        <v>0.267159928574703</v>
      </c>
      <c r="BE12" s="17">
        <v>0.31814359672044101</v>
      </c>
    </row>
    <row r="13" spans="2:57" ht="29" x14ac:dyDescent="0.35">
      <c r="B13" s="18" t="s">
        <v>730</v>
      </c>
      <c r="C13" s="17">
        <v>0.29385948520167898</v>
      </c>
      <c r="D13" s="17">
        <v>0.20525690544539901</v>
      </c>
      <c r="E13" s="17">
        <v>0.34511808166116897</v>
      </c>
      <c r="F13" s="17"/>
      <c r="G13" s="17">
        <v>0.189584382092333</v>
      </c>
      <c r="H13" s="17">
        <v>0.21405620067007</v>
      </c>
      <c r="I13" s="17">
        <v>0.30287953491441799</v>
      </c>
      <c r="J13" s="17">
        <v>0.42729270419936199</v>
      </c>
      <c r="K13" s="17">
        <v>0.32458825955318699</v>
      </c>
      <c r="L13" s="17">
        <v>0.34846132079389103</v>
      </c>
      <c r="M13" s="17"/>
      <c r="N13" s="17">
        <v>0.29960781503851802</v>
      </c>
      <c r="O13" s="17">
        <v>0.315462865760752</v>
      </c>
      <c r="P13" s="17">
        <v>0.24975620618476499</v>
      </c>
      <c r="Q13" s="17">
        <v>0.29431740974520798</v>
      </c>
      <c r="R13" s="17"/>
      <c r="S13" s="17">
        <v>0.266666666666667</v>
      </c>
      <c r="T13" s="17">
        <v>0.266666666666667</v>
      </c>
      <c r="U13" s="17">
        <v>0.41176470588235298</v>
      </c>
      <c r="V13" s="17">
        <v>0.30158730158730201</v>
      </c>
      <c r="W13" s="17">
        <v>0.338983050847458</v>
      </c>
      <c r="X13" s="17">
        <v>0.291139240506329</v>
      </c>
      <c r="Y13" s="17">
        <v>0.25714285714285701</v>
      </c>
      <c r="Z13" s="17">
        <v>0.27906976744186002</v>
      </c>
      <c r="AA13" s="17">
        <v>0.266666666666667</v>
      </c>
      <c r="AB13" s="17"/>
      <c r="AC13" s="17">
        <v>0.33413423857931801</v>
      </c>
      <c r="AD13" s="17">
        <v>0.26948836903219098</v>
      </c>
      <c r="AE13" s="17">
        <v>0.28940202261875098</v>
      </c>
      <c r="AF13" s="17"/>
      <c r="AG13" s="17">
        <v>0.30762383012572703</v>
      </c>
      <c r="AH13" s="17">
        <v>0.27675435773278101</v>
      </c>
      <c r="AI13" s="17">
        <v>0.36682607405663298</v>
      </c>
      <c r="AJ13" s="17">
        <v>0</v>
      </c>
      <c r="AK13" s="17">
        <v>0.25243218743170198</v>
      </c>
      <c r="AL13" s="17"/>
      <c r="AM13" s="17">
        <v>0.139994763586165</v>
      </c>
      <c r="AN13" s="17">
        <v>0.33496710742882402</v>
      </c>
      <c r="AO13" s="17">
        <v>0.29338956360372198</v>
      </c>
      <c r="AP13" s="17">
        <v>0.294703481316613</v>
      </c>
      <c r="AQ13" s="17">
        <v>0.30797069892288398</v>
      </c>
      <c r="AR13" s="17"/>
      <c r="AS13" s="17">
        <v>0.28996052304191999</v>
      </c>
      <c r="AT13" s="17">
        <v>0.26366415609536098</v>
      </c>
      <c r="AU13" s="17">
        <v>0.43436627645105802</v>
      </c>
      <c r="AV13" s="17">
        <v>0.172535705928858</v>
      </c>
      <c r="AW13" s="17"/>
      <c r="AX13" s="17">
        <v>0.28744498568640903</v>
      </c>
      <c r="AY13" s="17"/>
      <c r="AZ13" s="17">
        <v>0.27514263205579398</v>
      </c>
      <c r="BA13" s="17">
        <v>0.24044634502088499</v>
      </c>
      <c r="BB13" s="17">
        <v>0.37171912475898899</v>
      </c>
      <c r="BC13" s="17"/>
      <c r="BD13" s="17">
        <v>0.290406743954848</v>
      </c>
      <c r="BE13" s="17">
        <v>0.24846147106177899</v>
      </c>
    </row>
    <row r="14" spans="2:57" x14ac:dyDescent="0.35">
      <c r="B14" s="18" t="s">
        <v>731</v>
      </c>
      <c r="C14" s="17">
        <v>0.26962341342260199</v>
      </c>
      <c r="D14" s="17">
        <v>0.248234703144222</v>
      </c>
      <c r="E14" s="17">
        <v>0.28123916217619999</v>
      </c>
      <c r="F14" s="17"/>
      <c r="G14" s="17">
        <v>0.23367171131980299</v>
      </c>
      <c r="H14" s="17">
        <v>0.230896658404046</v>
      </c>
      <c r="I14" s="17">
        <v>0.28150696422421401</v>
      </c>
      <c r="J14" s="17">
        <v>0.28968245221532601</v>
      </c>
      <c r="K14" s="17">
        <v>0.29472796297845999</v>
      </c>
      <c r="L14" s="17">
        <v>0.34844380115324097</v>
      </c>
      <c r="M14" s="17"/>
      <c r="N14" s="17">
        <v>0.30381329092785397</v>
      </c>
      <c r="O14" s="17">
        <v>0.256282037754829</v>
      </c>
      <c r="P14" s="17">
        <v>0.195865825986897</v>
      </c>
      <c r="Q14" s="17">
        <v>0.239148044004941</v>
      </c>
      <c r="R14" s="17"/>
      <c r="S14" s="17">
        <v>0.31666666666666698</v>
      </c>
      <c r="T14" s="17">
        <v>0.24761904761904799</v>
      </c>
      <c r="U14" s="17">
        <v>0.35294117647058798</v>
      </c>
      <c r="V14" s="17">
        <v>0.19047619047618999</v>
      </c>
      <c r="W14" s="17">
        <v>0.322033898305085</v>
      </c>
      <c r="X14" s="17">
        <v>0.253164556962025</v>
      </c>
      <c r="Y14" s="17">
        <v>0.185714285714286</v>
      </c>
      <c r="Z14" s="17">
        <v>0.25581395348837199</v>
      </c>
      <c r="AA14" s="17">
        <v>0.28888888888888897</v>
      </c>
      <c r="AB14" s="17"/>
      <c r="AC14" s="17">
        <v>0.26926333638411898</v>
      </c>
      <c r="AD14" s="17">
        <v>0.274757646530222</v>
      </c>
      <c r="AE14" s="17">
        <v>0.24247800236176001</v>
      </c>
      <c r="AF14" s="17"/>
      <c r="AG14" s="17">
        <v>0.24845027235352199</v>
      </c>
      <c r="AH14" s="17">
        <v>0.26652082427615398</v>
      </c>
      <c r="AI14" s="17">
        <v>0.303212722086867</v>
      </c>
      <c r="AJ14" s="17">
        <v>0.21919825984191299</v>
      </c>
      <c r="AK14" s="17">
        <v>0.27463085685180499</v>
      </c>
      <c r="AL14" s="17"/>
      <c r="AM14" s="17">
        <v>0.22395832996915899</v>
      </c>
      <c r="AN14" s="17">
        <v>0.27062216687994001</v>
      </c>
      <c r="AO14" s="17">
        <v>0.24521642545392</v>
      </c>
      <c r="AP14" s="17">
        <v>0.331672008015718</v>
      </c>
      <c r="AQ14" s="17">
        <v>0.29787547652323498</v>
      </c>
      <c r="AR14" s="17"/>
      <c r="AS14" s="17">
        <v>0.26391888777445199</v>
      </c>
      <c r="AT14" s="17">
        <v>0.27937956339436198</v>
      </c>
      <c r="AU14" s="17">
        <v>0.289391388083169</v>
      </c>
      <c r="AV14" s="17">
        <v>0.228868123838775</v>
      </c>
      <c r="AW14" s="17"/>
      <c r="AX14" s="17">
        <v>0.25613184098399699</v>
      </c>
      <c r="AY14" s="17"/>
      <c r="AZ14" s="17">
        <v>0.27102370035686502</v>
      </c>
      <c r="BA14" s="17">
        <v>0.24788985962524299</v>
      </c>
      <c r="BB14" s="17">
        <v>0.289410867455829</v>
      </c>
      <c r="BC14" s="17"/>
      <c r="BD14" s="17">
        <v>0.25052399958111898</v>
      </c>
      <c r="BE14" s="17">
        <v>0.25097740269459001</v>
      </c>
    </row>
    <row r="15" spans="2:57" ht="87" x14ac:dyDescent="0.35">
      <c r="B15" s="18" t="s">
        <v>732</v>
      </c>
      <c r="C15" s="17">
        <v>0.25468270771698098</v>
      </c>
      <c r="D15" s="17">
        <v>0.21283227360477899</v>
      </c>
      <c r="E15" s="17">
        <v>0.27826187326382001</v>
      </c>
      <c r="F15" s="17"/>
      <c r="G15" s="17">
        <v>0.24474184198134399</v>
      </c>
      <c r="H15" s="17">
        <v>0.243906424261572</v>
      </c>
      <c r="I15" s="17">
        <v>0.23376024180747201</v>
      </c>
      <c r="J15" s="17">
        <v>0.29582357071439402</v>
      </c>
      <c r="K15" s="17">
        <v>0.277000205447688</v>
      </c>
      <c r="L15" s="17">
        <v>0.240250080040421</v>
      </c>
      <c r="M15" s="17"/>
      <c r="N15" s="17">
        <v>0.28367811861709002</v>
      </c>
      <c r="O15" s="17">
        <v>0.24618120402621299</v>
      </c>
      <c r="P15" s="17">
        <v>0.20848889615821001</v>
      </c>
      <c r="Q15" s="17">
        <v>0.18106053945191999</v>
      </c>
      <c r="R15" s="17"/>
      <c r="S15" s="17">
        <v>0.25833333333333303</v>
      </c>
      <c r="T15" s="17">
        <v>0.238095238095238</v>
      </c>
      <c r="U15" s="17">
        <v>0.26470588235294101</v>
      </c>
      <c r="V15" s="17">
        <v>0.22222222222222199</v>
      </c>
      <c r="W15" s="17">
        <v>0.27118644067796599</v>
      </c>
      <c r="X15" s="17">
        <v>0.253164556962025</v>
      </c>
      <c r="Y15" s="17">
        <v>0.27142857142857102</v>
      </c>
      <c r="Z15" s="17">
        <v>0.34883720930232598</v>
      </c>
      <c r="AA15" s="17">
        <v>0.233333333333333</v>
      </c>
      <c r="AB15" s="17"/>
      <c r="AC15" s="17">
        <v>0.198445167873364</v>
      </c>
      <c r="AD15" s="17">
        <v>0.29727963800189799</v>
      </c>
      <c r="AE15" s="17">
        <v>0.15557845802845499</v>
      </c>
      <c r="AF15" s="17"/>
      <c r="AG15" s="17">
        <v>0.23795206997843699</v>
      </c>
      <c r="AH15" s="17">
        <v>0.27306725970707701</v>
      </c>
      <c r="AI15" s="17">
        <v>0.32494491294960598</v>
      </c>
      <c r="AJ15" s="17">
        <v>0.18883113101711901</v>
      </c>
      <c r="AK15" s="17">
        <v>0.197140547382397</v>
      </c>
      <c r="AL15" s="17"/>
      <c r="AM15" s="17">
        <v>0.18750712910339401</v>
      </c>
      <c r="AN15" s="17">
        <v>0.247587149698833</v>
      </c>
      <c r="AO15" s="17">
        <v>0.31114411287711302</v>
      </c>
      <c r="AP15" s="17">
        <v>0.20983815844908801</v>
      </c>
      <c r="AQ15" s="17">
        <v>0.21851514653280099</v>
      </c>
      <c r="AR15" s="17"/>
      <c r="AS15" s="17">
        <v>0.25582401744303901</v>
      </c>
      <c r="AT15" s="17">
        <v>0.225409999275311</v>
      </c>
      <c r="AU15" s="17">
        <v>0.33003345144030199</v>
      </c>
      <c r="AV15" s="17">
        <v>0.21448306070248599</v>
      </c>
      <c r="AW15" s="17"/>
      <c r="AX15" s="17">
        <v>0.23997327069868199</v>
      </c>
      <c r="AY15" s="17"/>
      <c r="AZ15" s="17">
        <v>0.28387071311210599</v>
      </c>
      <c r="BA15" s="17">
        <v>0.19244772498687199</v>
      </c>
      <c r="BB15" s="17">
        <v>0.28976970479451603</v>
      </c>
      <c r="BC15" s="17"/>
      <c r="BD15" s="17">
        <v>0.26208670266650702</v>
      </c>
      <c r="BE15" s="17">
        <v>0.210530619805924</v>
      </c>
    </row>
    <row r="16" spans="2:57" ht="29" x14ac:dyDescent="0.35">
      <c r="B16" s="18" t="s">
        <v>733</v>
      </c>
      <c r="C16" s="17">
        <v>0.25264323451889098</v>
      </c>
      <c r="D16" s="17">
        <v>0.195771169236342</v>
      </c>
      <c r="E16" s="17">
        <v>0.285047124889583</v>
      </c>
      <c r="F16" s="17"/>
      <c r="G16" s="17">
        <v>0.25046341724612298</v>
      </c>
      <c r="H16" s="17">
        <v>0.207771282617391</v>
      </c>
      <c r="I16" s="17">
        <v>0.23077009704888399</v>
      </c>
      <c r="J16" s="17">
        <v>0.32395645269899398</v>
      </c>
      <c r="K16" s="17">
        <v>0.28818615346550203</v>
      </c>
      <c r="L16" s="17">
        <v>0.27237175097911098</v>
      </c>
      <c r="M16" s="17"/>
      <c r="N16" s="17">
        <v>0.27254997393993602</v>
      </c>
      <c r="O16" s="17">
        <v>0.23847497524144201</v>
      </c>
      <c r="P16" s="17">
        <v>0.19527829848137401</v>
      </c>
      <c r="Q16" s="17">
        <v>0.27582269642459101</v>
      </c>
      <c r="R16" s="17"/>
      <c r="S16" s="17">
        <v>0.25833333333333303</v>
      </c>
      <c r="T16" s="17">
        <v>0.20952380952381</v>
      </c>
      <c r="U16" s="17">
        <v>0.23529411764705899</v>
      </c>
      <c r="V16" s="17">
        <v>0.30158730158730201</v>
      </c>
      <c r="W16" s="17">
        <v>0.28813559322033899</v>
      </c>
      <c r="X16" s="17">
        <v>0.253164556962025</v>
      </c>
      <c r="Y16" s="17">
        <v>0.185714285714286</v>
      </c>
      <c r="Z16" s="17">
        <v>0.27906976744186002</v>
      </c>
      <c r="AA16" s="17">
        <v>0.28888888888888897</v>
      </c>
      <c r="AB16" s="17"/>
      <c r="AC16" s="17">
        <v>0.22314101742693501</v>
      </c>
      <c r="AD16" s="17">
        <v>0.25784072401588498</v>
      </c>
      <c r="AE16" s="17">
        <v>0.28300011605102499</v>
      </c>
      <c r="AF16" s="17"/>
      <c r="AG16" s="17">
        <v>0.22583610965426101</v>
      </c>
      <c r="AH16" s="17">
        <v>0.26459402595368903</v>
      </c>
      <c r="AI16" s="17">
        <v>0.33463631384230602</v>
      </c>
      <c r="AJ16" s="17">
        <v>0.18469483005198201</v>
      </c>
      <c r="AK16" s="17">
        <v>0.297425371130488</v>
      </c>
      <c r="AL16" s="17"/>
      <c r="AM16" s="17">
        <v>0.22686440672189601</v>
      </c>
      <c r="AN16" s="17">
        <v>0.22438072163634301</v>
      </c>
      <c r="AO16" s="17">
        <v>0.233822578011944</v>
      </c>
      <c r="AP16" s="17">
        <v>0.26269996546193702</v>
      </c>
      <c r="AQ16" s="17">
        <v>0.535967988852042</v>
      </c>
      <c r="AR16" s="17"/>
      <c r="AS16" s="17">
        <v>0.25888485154817098</v>
      </c>
      <c r="AT16" s="17">
        <v>0.254608162834079</v>
      </c>
      <c r="AU16" s="17">
        <v>0.28923738920731201</v>
      </c>
      <c r="AV16" s="17">
        <v>0.18558860839197899</v>
      </c>
      <c r="AW16" s="17"/>
      <c r="AX16" s="17">
        <v>0.24389995453489899</v>
      </c>
      <c r="AY16" s="17"/>
      <c r="AZ16" s="17">
        <v>0.23905972579869</v>
      </c>
      <c r="BA16" s="17">
        <v>0.23681408407402299</v>
      </c>
      <c r="BB16" s="17">
        <v>0.28329255065523401</v>
      </c>
      <c r="BC16" s="17"/>
      <c r="BD16" s="17">
        <v>0.26310045079875599</v>
      </c>
      <c r="BE16" s="17">
        <v>0.229180541543963</v>
      </c>
    </row>
    <row r="17" spans="2:57" ht="58" x14ac:dyDescent="0.35">
      <c r="B17" s="18" t="s">
        <v>734</v>
      </c>
      <c r="C17" s="17">
        <v>0.245723783173665</v>
      </c>
      <c r="D17" s="17">
        <v>0.19444152582505</v>
      </c>
      <c r="E17" s="17">
        <v>0.27233667224726599</v>
      </c>
      <c r="F17" s="17"/>
      <c r="G17" s="17">
        <v>0.23456537737161401</v>
      </c>
      <c r="H17" s="17">
        <v>0.19531537757443901</v>
      </c>
      <c r="I17" s="17">
        <v>0.278967015794017</v>
      </c>
      <c r="J17" s="17">
        <v>0.27123037705382602</v>
      </c>
      <c r="K17" s="17">
        <v>0.26650906215471198</v>
      </c>
      <c r="L17" s="17">
        <v>0.227971756089038</v>
      </c>
      <c r="M17" s="17"/>
      <c r="N17" s="17">
        <v>0.28051425703732902</v>
      </c>
      <c r="O17" s="17">
        <v>0.18435294057664001</v>
      </c>
      <c r="P17" s="17">
        <v>0.26268625350715102</v>
      </c>
      <c r="Q17" s="17">
        <v>0.21232433581524701</v>
      </c>
      <c r="R17" s="17"/>
      <c r="S17" s="17">
        <v>0.233333333333333</v>
      </c>
      <c r="T17" s="17">
        <v>0.27619047619047599</v>
      </c>
      <c r="U17" s="17">
        <v>0.35294117647058798</v>
      </c>
      <c r="V17" s="17">
        <v>0.22222222222222199</v>
      </c>
      <c r="W17" s="17">
        <v>0.22033898305084701</v>
      </c>
      <c r="X17" s="17">
        <v>0.265822784810127</v>
      </c>
      <c r="Y17" s="17">
        <v>0.2</v>
      </c>
      <c r="Z17" s="17">
        <v>0.25581395348837199</v>
      </c>
      <c r="AA17" s="17">
        <v>0.18888888888888899</v>
      </c>
      <c r="AB17" s="17"/>
      <c r="AC17" s="17">
        <v>0.20535724698222901</v>
      </c>
      <c r="AD17" s="17">
        <v>0.265046835778531</v>
      </c>
      <c r="AE17" s="17">
        <v>0.28066616556303198</v>
      </c>
      <c r="AF17" s="17"/>
      <c r="AG17" s="17">
        <v>0.21320773421130701</v>
      </c>
      <c r="AH17" s="17">
        <v>0.29484923751110398</v>
      </c>
      <c r="AI17" s="17">
        <v>0.285607073972657</v>
      </c>
      <c r="AJ17" s="17">
        <v>0.38833271959647497</v>
      </c>
      <c r="AK17" s="17">
        <v>0.14651581471952699</v>
      </c>
      <c r="AL17" s="17"/>
      <c r="AM17" s="17">
        <v>0.198442001081619</v>
      </c>
      <c r="AN17" s="17">
        <v>0.239047319624798</v>
      </c>
      <c r="AO17" s="17">
        <v>0.25266774691065602</v>
      </c>
      <c r="AP17" s="17">
        <v>0.27683937387366198</v>
      </c>
      <c r="AQ17" s="17">
        <v>0.26187969345895401</v>
      </c>
      <c r="AR17" s="17"/>
      <c r="AS17" s="17">
        <v>0.19196523914232799</v>
      </c>
      <c r="AT17" s="17">
        <v>0.22148829778917001</v>
      </c>
      <c r="AU17" s="17">
        <v>0.34287560892192698</v>
      </c>
      <c r="AV17" s="17">
        <v>0.25807209393665598</v>
      </c>
      <c r="AW17" s="17"/>
      <c r="AX17" s="17">
        <v>0.25182955922408601</v>
      </c>
      <c r="AY17" s="17"/>
      <c r="AZ17" s="17">
        <v>0.27391840224352099</v>
      </c>
      <c r="BA17" s="17">
        <v>0.209270320422625</v>
      </c>
      <c r="BB17" s="17">
        <v>0.25909181347487098</v>
      </c>
      <c r="BC17" s="17"/>
      <c r="BD17" s="17">
        <v>0.233794430079837</v>
      </c>
      <c r="BE17" s="17">
        <v>0.22628644876002299</v>
      </c>
    </row>
    <row r="18" spans="2:57" ht="43.5" x14ac:dyDescent="0.35">
      <c r="B18" s="18" t="s">
        <v>735</v>
      </c>
      <c r="C18" s="17">
        <v>0.22611166303281</v>
      </c>
      <c r="D18" s="17">
        <v>0.14444676435110901</v>
      </c>
      <c r="E18" s="17">
        <v>0.27273138100162297</v>
      </c>
      <c r="F18" s="17"/>
      <c r="G18" s="17">
        <v>9.4542078578964406E-2</v>
      </c>
      <c r="H18" s="17">
        <v>0.16580004135787901</v>
      </c>
      <c r="I18" s="17">
        <v>0.24279884559727</v>
      </c>
      <c r="J18" s="17">
        <v>0.26317853593589402</v>
      </c>
      <c r="K18" s="17">
        <v>0.31355694033533199</v>
      </c>
      <c r="L18" s="17">
        <v>0.35396749168368502</v>
      </c>
      <c r="M18" s="17"/>
      <c r="N18" s="17">
        <v>0.25051280659712</v>
      </c>
      <c r="O18" s="17">
        <v>0.20890562064955101</v>
      </c>
      <c r="P18" s="17">
        <v>0.218433824141849</v>
      </c>
      <c r="Q18" s="17">
        <v>0.16931555901458001</v>
      </c>
      <c r="R18" s="17"/>
      <c r="S18" s="17">
        <v>0.141666666666667</v>
      </c>
      <c r="T18" s="17">
        <v>0.266666666666667</v>
      </c>
      <c r="U18" s="17">
        <v>0.26470588235294101</v>
      </c>
      <c r="V18" s="17">
        <v>0.19047619047618999</v>
      </c>
      <c r="W18" s="17">
        <v>0.322033898305085</v>
      </c>
      <c r="X18" s="17">
        <v>0.20253164556962</v>
      </c>
      <c r="Y18" s="17">
        <v>0.17142857142857101</v>
      </c>
      <c r="Z18" s="17">
        <v>0.186046511627907</v>
      </c>
      <c r="AA18" s="17">
        <v>0.28888888888888897</v>
      </c>
      <c r="AB18" s="17"/>
      <c r="AC18" s="17">
        <v>0.24954970033099599</v>
      </c>
      <c r="AD18" s="17">
        <v>0.22426819234027201</v>
      </c>
      <c r="AE18" s="17">
        <v>0.24396609227183899</v>
      </c>
      <c r="AF18" s="17"/>
      <c r="AG18" s="17">
        <v>0.23463078293428499</v>
      </c>
      <c r="AH18" s="17">
        <v>0.247549476291552</v>
      </c>
      <c r="AI18" s="17">
        <v>0.22413196581811501</v>
      </c>
      <c r="AJ18" s="17">
        <v>0.18883113101711901</v>
      </c>
      <c r="AK18" s="17">
        <v>0.15100756089831999</v>
      </c>
      <c r="AL18" s="17"/>
      <c r="AM18" s="17">
        <v>0.174879216259097</v>
      </c>
      <c r="AN18" s="17">
        <v>0.233792007148968</v>
      </c>
      <c r="AO18" s="17">
        <v>0.201080142573103</v>
      </c>
      <c r="AP18" s="17">
        <v>0.24584385825056801</v>
      </c>
      <c r="AQ18" s="17">
        <v>0.31515345239408998</v>
      </c>
      <c r="AR18" s="17"/>
      <c r="AS18" s="17">
        <v>0.235047812399062</v>
      </c>
      <c r="AT18" s="17">
        <v>0.17691385335941301</v>
      </c>
      <c r="AU18" s="17">
        <v>0.34854465258482997</v>
      </c>
      <c r="AV18" s="17">
        <v>0.152337339274073</v>
      </c>
      <c r="AW18" s="17"/>
      <c r="AX18" s="17">
        <v>0.21284500164192899</v>
      </c>
      <c r="AY18" s="17"/>
      <c r="AZ18" s="17">
        <v>0.19395660568540399</v>
      </c>
      <c r="BA18" s="17">
        <v>0.163109725788563</v>
      </c>
      <c r="BB18" s="17">
        <v>0.32982747025096398</v>
      </c>
      <c r="BC18" s="17"/>
      <c r="BD18" s="17">
        <v>0.22378759960095301</v>
      </c>
      <c r="BE18" s="17">
        <v>0.196350555790993</v>
      </c>
    </row>
    <row r="19" spans="2:57" ht="43.5" x14ac:dyDescent="0.35">
      <c r="B19" s="18" t="s">
        <v>736</v>
      </c>
      <c r="C19" s="17">
        <v>0.20064996410587299</v>
      </c>
      <c r="D19" s="17">
        <v>0.179076786716592</v>
      </c>
      <c r="E19" s="17">
        <v>0.211809651004325</v>
      </c>
      <c r="F19" s="17"/>
      <c r="G19" s="17">
        <v>0.159575079444675</v>
      </c>
      <c r="H19" s="17">
        <v>0.16659183184231499</v>
      </c>
      <c r="I19" s="17">
        <v>0.20546338323681301</v>
      </c>
      <c r="J19" s="17">
        <v>0.26242591217009198</v>
      </c>
      <c r="K19" s="17">
        <v>0.19340871677080501</v>
      </c>
      <c r="L19" s="17">
        <v>0.25086034010360397</v>
      </c>
      <c r="M19" s="17"/>
      <c r="N19" s="17">
        <v>0.22373050325954699</v>
      </c>
      <c r="O19" s="17">
        <v>0.20685358003270399</v>
      </c>
      <c r="P19" s="17">
        <v>0.12376642090873</v>
      </c>
      <c r="Q19" s="17">
        <v>0.19207161803758099</v>
      </c>
      <c r="R19" s="17"/>
      <c r="S19" s="17">
        <v>0.22500000000000001</v>
      </c>
      <c r="T19" s="17">
        <v>0.21904761904761899</v>
      </c>
      <c r="U19" s="17">
        <v>0.29411764705882398</v>
      </c>
      <c r="V19" s="17">
        <v>6.3492063492063502E-2</v>
      </c>
      <c r="W19" s="17">
        <v>0.25423728813559299</v>
      </c>
      <c r="X19" s="17">
        <v>0.164556962025316</v>
      </c>
      <c r="Y19" s="17">
        <v>0.24285714285714299</v>
      </c>
      <c r="Z19" s="17">
        <v>0.162790697674419</v>
      </c>
      <c r="AA19" s="17">
        <v>0.16666666666666699</v>
      </c>
      <c r="AB19" s="17"/>
      <c r="AC19" s="17">
        <v>0.16818450590136899</v>
      </c>
      <c r="AD19" s="17">
        <v>0.23559372524931799</v>
      </c>
      <c r="AE19" s="17">
        <v>0.142605546281447</v>
      </c>
      <c r="AF19" s="17"/>
      <c r="AG19" s="17">
        <v>0.166226611306801</v>
      </c>
      <c r="AH19" s="17">
        <v>0.235343046583563</v>
      </c>
      <c r="AI19" s="17">
        <v>0.35746166212240998</v>
      </c>
      <c r="AJ19" s="17">
        <v>0</v>
      </c>
      <c r="AK19" s="17">
        <v>0.11148256171660199</v>
      </c>
      <c r="AL19" s="17"/>
      <c r="AM19" s="17">
        <v>0.15106702326426799</v>
      </c>
      <c r="AN19" s="17">
        <v>0.138860649345972</v>
      </c>
      <c r="AO19" s="17">
        <v>0.25293884503526398</v>
      </c>
      <c r="AP19" s="17">
        <v>0.19430407137998501</v>
      </c>
      <c r="AQ19" s="17">
        <v>0.168578623756336</v>
      </c>
      <c r="AR19" s="17"/>
      <c r="AS19" s="17">
        <v>0.20769212742444601</v>
      </c>
      <c r="AT19" s="17">
        <v>0.18197097298881501</v>
      </c>
      <c r="AU19" s="17">
        <v>0.25805862023617998</v>
      </c>
      <c r="AV19" s="17">
        <v>0.15089570052678</v>
      </c>
      <c r="AW19" s="17"/>
      <c r="AX19" s="17">
        <v>0.201143142098513</v>
      </c>
      <c r="AY19" s="17"/>
      <c r="AZ19" s="17">
        <v>0.187664122682213</v>
      </c>
      <c r="BA19" s="17">
        <v>0.18128996859441199</v>
      </c>
      <c r="BB19" s="17">
        <v>0.23234519205152901</v>
      </c>
      <c r="BC19" s="17"/>
      <c r="BD19" s="17">
        <v>0.18098738973331299</v>
      </c>
      <c r="BE19" s="17">
        <v>0.18265931568551999</v>
      </c>
    </row>
    <row r="20" spans="2:57" ht="72.5" x14ac:dyDescent="0.35">
      <c r="B20" s="18" t="s">
        <v>737</v>
      </c>
      <c r="C20" s="17">
        <v>0.18979203439942499</v>
      </c>
      <c r="D20" s="17">
        <v>0.18317062691035299</v>
      </c>
      <c r="E20" s="17">
        <v>0.194578506331375</v>
      </c>
      <c r="F20" s="17"/>
      <c r="G20" s="17">
        <v>0.20480120937691701</v>
      </c>
      <c r="H20" s="17">
        <v>0.17128903648513899</v>
      </c>
      <c r="I20" s="17">
        <v>0.213473548886498</v>
      </c>
      <c r="J20" s="17">
        <v>0.21527336899392999</v>
      </c>
      <c r="K20" s="17">
        <v>0.14039127911229901</v>
      </c>
      <c r="L20" s="17">
        <v>0.18975774955149899</v>
      </c>
      <c r="M20" s="17"/>
      <c r="N20" s="17">
        <v>0.22146745788611</v>
      </c>
      <c r="O20" s="17">
        <v>0.151340704954427</v>
      </c>
      <c r="P20" s="17">
        <v>0.14151372005582599</v>
      </c>
      <c r="Q20" s="17">
        <v>0.20726709626113901</v>
      </c>
      <c r="R20" s="17"/>
      <c r="S20" s="17">
        <v>0.25</v>
      </c>
      <c r="T20" s="17">
        <v>0.20952380952381</v>
      </c>
      <c r="U20" s="17">
        <v>0.17647058823529399</v>
      </c>
      <c r="V20" s="17">
        <v>0.158730158730159</v>
      </c>
      <c r="W20" s="17">
        <v>0.20338983050847501</v>
      </c>
      <c r="X20" s="17">
        <v>0.20253164556962</v>
      </c>
      <c r="Y20" s="17">
        <v>0.157142857142857</v>
      </c>
      <c r="Z20" s="17">
        <v>0.162790697674419</v>
      </c>
      <c r="AA20" s="17">
        <v>0.14444444444444399</v>
      </c>
      <c r="AB20" s="17"/>
      <c r="AC20" s="17">
        <v>0.133471309864063</v>
      </c>
      <c r="AD20" s="17">
        <v>0.223889541092927</v>
      </c>
      <c r="AE20" s="17">
        <v>0.19671136414033699</v>
      </c>
      <c r="AF20" s="17"/>
      <c r="AG20" s="17">
        <v>0.16066423504364</v>
      </c>
      <c r="AH20" s="17">
        <v>0.209147501694152</v>
      </c>
      <c r="AI20" s="17">
        <v>0.31078086121533799</v>
      </c>
      <c r="AJ20" s="17">
        <v>0</v>
      </c>
      <c r="AK20" s="17">
        <v>0.124824975330955</v>
      </c>
      <c r="AL20" s="17"/>
      <c r="AM20" s="17">
        <v>0.17046140574229801</v>
      </c>
      <c r="AN20" s="17">
        <v>0.14430850772374501</v>
      </c>
      <c r="AO20" s="17">
        <v>0.216672781097352</v>
      </c>
      <c r="AP20" s="17">
        <v>0.19525658897504</v>
      </c>
      <c r="AQ20" s="17">
        <v>0.17308846830567801</v>
      </c>
      <c r="AR20" s="17"/>
      <c r="AS20" s="17">
        <v>0.15328524687417999</v>
      </c>
      <c r="AT20" s="17">
        <v>0.18538353884040501</v>
      </c>
      <c r="AU20" s="17">
        <v>0.22399909537329599</v>
      </c>
      <c r="AV20" s="17">
        <v>0.214971862057109</v>
      </c>
      <c r="AW20" s="17"/>
      <c r="AX20" s="17">
        <v>0.19975290053984901</v>
      </c>
      <c r="AY20" s="17"/>
      <c r="AZ20" s="17">
        <v>0.18047159741621399</v>
      </c>
      <c r="BA20" s="17">
        <v>0.18041425198549499</v>
      </c>
      <c r="BB20" s="17">
        <v>0.20082513719630399</v>
      </c>
      <c r="BC20" s="17"/>
      <c r="BD20" s="17">
        <v>0.16990257743595599</v>
      </c>
      <c r="BE20" s="17">
        <v>0.20595215106143899</v>
      </c>
    </row>
    <row r="21" spans="2:57" ht="29" x14ac:dyDescent="0.35">
      <c r="B21" s="18" t="s">
        <v>738</v>
      </c>
      <c r="C21" s="17">
        <v>0.185379559665768</v>
      </c>
      <c r="D21" s="17">
        <v>0.14526001393009</v>
      </c>
      <c r="E21" s="17">
        <v>0.20737468074145099</v>
      </c>
      <c r="F21" s="17"/>
      <c r="G21" s="17">
        <v>0.16669620109849301</v>
      </c>
      <c r="H21" s="17">
        <v>0.126724860984021</v>
      </c>
      <c r="I21" s="17">
        <v>0.18229149967767799</v>
      </c>
      <c r="J21" s="17">
        <v>0.278385458166022</v>
      </c>
      <c r="K21" s="17">
        <v>0.212164420417737</v>
      </c>
      <c r="L21" s="17">
        <v>0.16911713080615301</v>
      </c>
      <c r="M21" s="17"/>
      <c r="N21" s="17">
        <v>0.224972826208476</v>
      </c>
      <c r="O21" s="17">
        <v>0.123396446469034</v>
      </c>
      <c r="P21" s="17">
        <v>0.15262303074310199</v>
      </c>
      <c r="Q21" s="17">
        <v>0.19823744786889799</v>
      </c>
      <c r="R21" s="17"/>
      <c r="S21" s="17">
        <v>0.16666666666666699</v>
      </c>
      <c r="T21" s="17">
        <v>0.2</v>
      </c>
      <c r="U21" s="17">
        <v>0.11764705882352899</v>
      </c>
      <c r="V21" s="17">
        <v>0.158730158730159</v>
      </c>
      <c r="W21" s="17">
        <v>0.23728813559322001</v>
      </c>
      <c r="X21" s="17">
        <v>0.164556962025316</v>
      </c>
      <c r="Y21" s="17">
        <v>0.2</v>
      </c>
      <c r="Z21" s="17">
        <v>0.25581395348837199</v>
      </c>
      <c r="AA21" s="17">
        <v>0.211111111111111</v>
      </c>
      <c r="AB21" s="17"/>
      <c r="AC21" s="17">
        <v>0.16390276476155</v>
      </c>
      <c r="AD21" s="17">
        <v>0.20922053946580599</v>
      </c>
      <c r="AE21" s="17">
        <v>0.15272430143511601</v>
      </c>
      <c r="AF21" s="17"/>
      <c r="AG21" s="17">
        <v>0.21032362022328199</v>
      </c>
      <c r="AH21" s="17">
        <v>0.17883720152039501</v>
      </c>
      <c r="AI21" s="17">
        <v>0.24093243485944099</v>
      </c>
      <c r="AJ21" s="17">
        <v>0</v>
      </c>
      <c r="AK21" s="17">
        <v>0.12936754871046699</v>
      </c>
      <c r="AL21" s="17"/>
      <c r="AM21" s="17">
        <v>0.201635997552261</v>
      </c>
      <c r="AN21" s="17">
        <v>0.20639678689537</v>
      </c>
      <c r="AO21" s="17">
        <v>0.16620761414469001</v>
      </c>
      <c r="AP21" s="17">
        <v>0.19387964227441401</v>
      </c>
      <c r="AQ21" s="17">
        <v>0.216453015231831</v>
      </c>
      <c r="AR21" s="17"/>
      <c r="AS21" s="17">
        <v>0.16540245426664099</v>
      </c>
      <c r="AT21" s="17">
        <v>0.14254930817550099</v>
      </c>
      <c r="AU21" s="17">
        <v>0.25886089174377602</v>
      </c>
      <c r="AV21" s="17">
        <v>0.215960668486496</v>
      </c>
      <c r="AW21" s="17"/>
      <c r="AX21" s="17">
        <v>0.190896768969472</v>
      </c>
      <c r="AY21" s="17"/>
      <c r="AZ21" s="17">
        <v>0.16482766855665101</v>
      </c>
      <c r="BA21" s="17">
        <v>0.14397597200178899</v>
      </c>
      <c r="BB21" s="17">
        <v>0.256882870170626</v>
      </c>
      <c r="BC21" s="17"/>
      <c r="BD21" s="17">
        <v>0.137776543691049</v>
      </c>
      <c r="BE21" s="17">
        <v>0.20557363377099</v>
      </c>
    </row>
    <row r="22" spans="2:57" ht="58" x14ac:dyDescent="0.35">
      <c r="B22" s="18" t="s">
        <v>739</v>
      </c>
      <c r="C22" s="17">
        <v>0.17818422760036001</v>
      </c>
      <c r="D22" s="17">
        <v>0.18273237472151799</v>
      </c>
      <c r="E22" s="17">
        <v>0.17634723675226999</v>
      </c>
      <c r="F22" s="17"/>
      <c r="G22" s="17">
        <v>0.160692854005933</v>
      </c>
      <c r="H22" s="17">
        <v>0.16992053339065999</v>
      </c>
      <c r="I22" s="17">
        <v>0.16000391741668599</v>
      </c>
      <c r="J22" s="17">
        <v>0.23426282651428701</v>
      </c>
      <c r="K22" s="17">
        <v>0.16904647079833099</v>
      </c>
      <c r="L22" s="17">
        <v>0.18648379476013499</v>
      </c>
      <c r="M22" s="17"/>
      <c r="N22" s="17">
        <v>0.19746890000675901</v>
      </c>
      <c r="O22" s="17">
        <v>0.16758537328894599</v>
      </c>
      <c r="P22" s="17">
        <v>9.7225754580026302E-2</v>
      </c>
      <c r="Q22" s="17">
        <v>0.23710255875064401</v>
      </c>
      <c r="R22" s="17"/>
      <c r="S22" s="17">
        <v>0.15833333333333299</v>
      </c>
      <c r="T22" s="17">
        <v>0.24761904761904799</v>
      </c>
      <c r="U22" s="17">
        <v>0.20588235294117599</v>
      </c>
      <c r="V22" s="17">
        <v>0.126984126984127</v>
      </c>
      <c r="W22" s="17">
        <v>0.20338983050847501</v>
      </c>
      <c r="X22" s="17">
        <v>0.139240506329114</v>
      </c>
      <c r="Y22" s="17">
        <v>0.14285714285714299</v>
      </c>
      <c r="Z22" s="17">
        <v>0.209302325581395</v>
      </c>
      <c r="AA22" s="17">
        <v>0.16666666666666699</v>
      </c>
      <c r="AB22" s="17"/>
      <c r="AC22" s="17">
        <v>0.16750108227538099</v>
      </c>
      <c r="AD22" s="17">
        <v>0.186397405894733</v>
      </c>
      <c r="AE22" s="17">
        <v>0.18717637463422299</v>
      </c>
      <c r="AF22" s="17"/>
      <c r="AG22" s="17">
        <v>0.12994013835297299</v>
      </c>
      <c r="AH22" s="17">
        <v>0.20821498075514699</v>
      </c>
      <c r="AI22" s="17">
        <v>0.30426670886385898</v>
      </c>
      <c r="AJ22" s="17">
        <v>0.403893089893895</v>
      </c>
      <c r="AK22" s="17">
        <v>0.106187745766449</v>
      </c>
      <c r="AL22" s="17"/>
      <c r="AM22" s="17">
        <v>0.24448952959772499</v>
      </c>
      <c r="AN22" s="17">
        <v>0.13093676986202199</v>
      </c>
      <c r="AO22" s="17">
        <v>0.160571533868646</v>
      </c>
      <c r="AP22" s="17">
        <v>0.183157905740091</v>
      </c>
      <c r="AQ22" s="17">
        <v>0.169962866654429</v>
      </c>
      <c r="AR22" s="17"/>
      <c r="AS22" s="17">
        <v>0.15433105478599399</v>
      </c>
      <c r="AT22" s="17">
        <v>0.183456286649712</v>
      </c>
      <c r="AU22" s="17">
        <v>0.171680603618109</v>
      </c>
      <c r="AV22" s="17">
        <v>0.21639253211940099</v>
      </c>
      <c r="AW22" s="17"/>
      <c r="AX22" s="17">
        <v>0.177874757417473</v>
      </c>
      <c r="AY22" s="17"/>
      <c r="AZ22" s="17">
        <v>0.205328811234917</v>
      </c>
      <c r="BA22" s="17">
        <v>0.16239671889125601</v>
      </c>
      <c r="BB22" s="17">
        <v>0.166578694858971</v>
      </c>
      <c r="BC22" s="17"/>
      <c r="BD22" s="17">
        <v>0.15227604636622899</v>
      </c>
      <c r="BE22" s="17">
        <v>0.18978871149122201</v>
      </c>
    </row>
    <row r="23" spans="2:57" ht="43.5" x14ac:dyDescent="0.35">
      <c r="B23" s="18" t="s">
        <v>740</v>
      </c>
      <c r="C23" s="17">
        <v>0.16004398660633701</v>
      </c>
      <c r="D23" s="17">
        <v>0.169003933720757</v>
      </c>
      <c r="E23" s="17">
        <v>0.15552709548027399</v>
      </c>
      <c r="F23" s="17"/>
      <c r="G23" s="17">
        <v>0.153608805098333</v>
      </c>
      <c r="H23" s="17">
        <v>0.129488013283861</v>
      </c>
      <c r="I23" s="17">
        <v>0.179183644389975</v>
      </c>
      <c r="J23" s="17">
        <v>0.252078831216342</v>
      </c>
      <c r="K23" s="17">
        <v>8.8130933589638499E-2</v>
      </c>
      <c r="L23" s="17">
        <v>0.130422925044997</v>
      </c>
      <c r="M23" s="17"/>
      <c r="N23" s="17">
        <v>0.178304650184962</v>
      </c>
      <c r="O23" s="17">
        <v>0.14731775965494601</v>
      </c>
      <c r="P23" s="17">
        <v>0.108643671097876</v>
      </c>
      <c r="Q23" s="17">
        <v>0.172877973857645</v>
      </c>
      <c r="R23" s="17"/>
      <c r="S23" s="17">
        <v>0.15833333333333299</v>
      </c>
      <c r="T23" s="17">
        <v>0.22857142857142901</v>
      </c>
      <c r="U23" s="17">
        <v>0.20588235294117599</v>
      </c>
      <c r="V23" s="17">
        <v>7.9365079365079402E-2</v>
      </c>
      <c r="W23" s="17">
        <v>0.152542372881356</v>
      </c>
      <c r="X23" s="17">
        <v>0.126582278481013</v>
      </c>
      <c r="Y23" s="17">
        <v>0.17142857142857101</v>
      </c>
      <c r="Z23" s="17">
        <v>0.186046511627907</v>
      </c>
      <c r="AA23" s="17">
        <v>0.122222222222222</v>
      </c>
      <c r="AB23" s="17"/>
      <c r="AC23" s="17">
        <v>0.147317280975341</v>
      </c>
      <c r="AD23" s="17">
        <v>0.17453539694707601</v>
      </c>
      <c r="AE23" s="17">
        <v>0.13845983760629799</v>
      </c>
      <c r="AF23" s="17"/>
      <c r="AG23" s="17">
        <v>0.15821698980318899</v>
      </c>
      <c r="AH23" s="17">
        <v>0.17462946155576101</v>
      </c>
      <c r="AI23" s="17">
        <v>0.19965304356629801</v>
      </c>
      <c r="AJ23" s="17">
        <v>0</v>
      </c>
      <c r="AK23" s="17">
        <v>0.12897998849581799</v>
      </c>
      <c r="AL23" s="17"/>
      <c r="AM23" s="17">
        <v>0.16828341940515901</v>
      </c>
      <c r="AN23" s="17">
        <v>0.134830274120012</v>
      </c>
      <c r="AO23" s="17">
        <v>0.162248183870914</v>
      </c>
      <c r="AP23" s="17">
        <v>0.14925842516033899</v>
      </c>
      <c r="AQ23" s="17">
        <v>0.21400530198345999</v>
      </c>
      <c r="AR23" s="17"/>
      <c r="AS23" s="17">
        <v>0.102053770332768</v>
      </c>
      <c r="AT23" s="17">
        <v>0.171556911547675</v>
      </c>
      <c r="AU23" s="17">
        <v>0.18002107599588599</v>
      </c>
      <c r="AV23" s="17">
        <v>0.20543760360660199</v>
      </c>
      <c r="AW23" s="17"/>
      <c r="AX23" s="17">
        <v>0.152418126689852</v>
      </c>
      <c r="AY23" s="17"/>
      <c r="AZ23" s="17">
        <v>0.14208265929174099</v>
      </c>
      <c r="BA23" s="17">
        <v>0.18948834006496401</v>
      </c>
      <c r="BB23" s="17">
        <v>0.136908244106655</v>
      </c>
      <c r="BC23" s="17"/>
      <c r="BD23" s="17">
        <v>0.13371701254123999</v>
      </c>
      <c r="BE23" s="17">
        <v>0.16973427711585201</v>
      </c>
    </row>
    <row r="24" spans="2:57" x14ac:dyDescent="0.35">
      <c r="B24" s="18" t="s">
        <v>512</v>
      </c>
      <c r="C24" s="17">
        <v>0.12290940781533199</v>
      </c>
      <c r="D24" s="17">
        <v>0.130394340467162</v>
      </c>
      <c r="E24" s="17">
        <v>0.119085379120118</v>
      </c>
      <c r="F24" s="17"/>
      <c r="G24" s="17">
        <v>0.169342066217405</v>
      </c>
      <c r="H24" s="17">
        <v>9.86637842688603E-2</v>
      </c>
      <c r="I24" s="17">
        <v>0.15456490298463299</v>
      </c>
      <c r="J24" s="17">
        <v>0.150435766796086</v>
      </c>
      <c r="K24" s="17">
        <v>8.07125468546189E-2</v>
      </c>
      <c r="L24" s="17">
        <v>2.90619548603273E-2</v>
      </c>
      <c r="M24" s="17"/>
      <c r="N24" s="17">
        <v>0.14125384075793099</v>
      </c>
      <c r="O24" s="17">
        <v>0.107587415161373</v>
      </c>
      <c r="P24" s="17">
        <v>0.105458459153218</v>
      </c>
      <c r="Q24" s="17">
        <v>0.100469259203488</v>
      </c>
      <c r="R24" s="17"/>
      <c r="S24" s="17">
        <v>0.125</v>
      </c>
      <c r="T24" s="17">
        <v>0.180952380952381</v>
      </c>
      <c r="U24" s="17">
        <v>8.8235294117647106E-2</v>
      </c>
      <c r="V24" s="17">
        <v>7.9365079365079402E-2</v>
      </c>
      <c r="W24" s="17">
        <v>0.20338983050847501</v>
      </c>
      <c r="X24" s="17">
        <v>0.126582278481013</v>
      </c>
      <c r="Y24" s="17">
        <v>0.1</v>
      </c>
      <c r="Z24" s="17">
        <v>0.13953488372093001</v>
      </c>
      <c r="AA24" s="17">
        <v>6.6666666666666693E-2</v>
      </c>
      <c r="AB24" s="17"/>
      <c r="AC24" s="17">
        <v>0.101064597174902</v>
      </c>
      <c r="AD24" s="17">
        <v>0.119937581178925</v>
      </c>
      <c r="AE24" s="17">
        <v>0.138076558805942</v>
      </c>
      <c r="AF24" s="17"/>
      <c r="AG24" s="17">
        <v>0.111837538034601</v>
      </c>
      <c r="AH24" s="17">
        <v>0.12935882091079301</v>
      </c>
      <c r="AI24" s="17">
        <v>0.17846310023810699</v>
      </c>
      <c r="AJ24" s="17">
        <v>0</v>
      </c>
      <c r="AK24" s="17">
        <v>0.13830485260831099</v>
      </c>
      <c r="AL24" s="17"/>
      <c r="AM24" s="17">
        <v>0.14464995917933501</v>
      </c>
      <c r="AN24" s="17">
        <v>0.15016383969203201</v>
      </c>
      <c r="AO24" s="17">
        <v>0.108284353907528</v>
      </c>
      <c r="AP24" s="17">
        <v>0.12149123049898</v>
      </c>
      <c r="AQ24" s="17">
        <v>0.168578623756336</v>
      </c>
      <c r="AR24" s="17"/>
      <c r="AS24" s="17">
        <v>0.117138974619965</v>
      </c>
      <c r="AT24" s="17">
        <v>9.7896083085470501E-2</v>
      </c>
      <c r="AU24" s="17">
        <v>0.157547817392866</v>
      </c>
      <c r="AV24" s="17">
        <v>0.142244117244299</v>
      </c>
      <c r="AW24" s="17"/>
      <c r="AX24" s="17">
        <v>0.116656181780437</v>
      </c>
      <c r="AY24" s="17"/>
      <c r="AZ24" s="17">
        <v>0.13194041197070899</v>
      </c>
      <c r="BA24" s="17">
        <v>9.9915645057891994E-2</v>
      </c>
      <c r="BB24" s="17">
        <v>0.12737582208749301</v>
      </c>
      <c r="BC24" s="17"/>
      <c r="BD24" s="17">
        <v>0.105781428077799</v>
      </c>
      <c r="BE24" s="17">
        <v>0.123370919999173</v>
      </c>
    </row>
    <row r="25" spans="2:57" ht="29" x14ac:dyDescent="0.35">
      <c r="B25" s="18" t="s">
        <v>741</v>
      </c>
      <c r="C25" s="17">
        <v>0.101166456715265</v>
      </c>
      <c r="D25" s="17">
        <v>0.10218508879511599</v>
      </c>
      <c r="E25" s="17">
        <v>0.10104306642107599</v>
      </c>
      <c r="F25" s="17"/>
      <c r="G25" s="17">
        <v>5.8212410140037002E-2</v>
      </c>
      <c r="H25" s="17">
        <v>0.105868424915293</v>
      </c>
      <c r="I25" s="17">
        <v>0.10330111753027001</v>
      </c>
      <c r="J25" s="17">
        <v>0.111740882143213</v>
      </c>
      <c r="K25" s="17">
        <v>0.106193343951259</v>
      </c>
      <c r="L25" s="17">
        <v>0.100177384453945</v>
      </c>
      <c r="M25" s="17"/>
      <c r="N25" s="17">
        <v>0.121318731101051</v>
      </c>
      <c r="O25" s="17">
        <v>8.6822660364777801E-2</v>
      </c>
      <c r="P25" s="17">
        <v>6.3202634375292402E-2</v>
      </c>
      <c r="Q25" s="17">
        <v>8.4149020174102696E-2</v>
      </c>
      <c r="R25" s="17"/>
      <c r="S25" s="17">
        <v>0.108333333333333</v>
      </c>
      <c r="T25" s="17">
        <v>0.133333333333333</v>
      </c>
      <c r="U25" s="17">
        <v>8.8235294117647106E-2</v>
      </c>
      <c r="V25" s="17">
        <v>3.17460317460318E-2</v>
      </c>
      <c r="W25" s="17">
        <v>0.13559322033898299</v>
      </c>
      <c r="X25" s="17">
        <v>7.5949367088607597E-2</v>
      </c>
      <c r="Y25" s="17">
        <v>0.128571428571429</v>
      </c>
      <c r="Z25" s="17">
        <v>0.186046511627907</v>
      </c>
      <c r="AA25" s="17">
        <v>6.6666666666666693E-2</v>
      </c>
      <c r="AB25" s="17"/>
      <c r="AC25" s="17">
        <v>9.3102518410766E-2</v>
      </c>
      <c r="AD25" s="17">
        <v>0.12156813466925</v>
      </c>
      <c r="AE25" s="17">
        <v>3.7388422219861397E-2</v>
      </c>
      <c r="AF25" s="17"/>
      <c r="AG25" s="17">
        <v>0.106427617748572</v>
      </c>
      <c r="AH25" s="17">
        <v>0.108292729479776</v>
      </c>
      <c r="AI25" s="17">
        <v>0.118953266803511</v>
      </c>
      <c r="AJ25" s="17">
        <v>0</v>
      </c>
      <c r="AK25" s="17">
        <v>6.2941259102994307E-2</v>
      </c>
      <c r="AL25" s="17"/>
      <c r="AM25" s="17">
        <v>6.8250642503054404E-2</v>
      </c>
      <c r="AN25" s="17">
        <v>6.4499906269384594E-2</v>
      </c>
      <c r="AO25" s="17">
        <v>0.107488460807244</v>
      </c>
      <c r="AP25" s="17">
        <v>0.12720113236033401</v>
      </c>
      <c r="AQ25" s="17">
        <v>0.167354767132151</v>
      </c>
      <c r="AR25" s="17"/>
      <c r="AS25" s="17">
        <v>8.6140638288990906E-2</v>
      </c>
      <c r="AT25" s="17">
        <v>0.10700920933817</v>
      </c>
      <c r="AU25" s="17">
        <v>9.8955665859929903E-2</v>
      </c>
      <c r="AV25" s="17">
        <v>0.11669919315529199</v>
      </c>
      <c r="AW25" s="17"/>
      <c r="AX25" s="17">
        <v>9.6349138277777802E-2</v>
      </c>
      <c r="AY25" s="17"/>
      <c r="AZ25" s="17">
        <v>8.9298920678246102E-2</v>
      </c>
      <c r="BA25" s="17">
        <v>0.108238332541162</v>
      </c>
      <c r="BB25" s="17">
        <v>0.101487769844606</v>
      </c>
      <c r="BC25" s="17"/>
      <c r="BD25" s="17">
        <v>6.9526930112406501E-2</v>
      </c>
      <c r="BE25" s="17">
        <v>0.12545743935599901</v>
      </c>
    </row>
    <row r="26" spans="2:57" ht="58" x14ac:dyDescent="0.35">
      <c r="B26" s="18" t="s">
        <v>742</v>
      </c>
      <c r="C26" s="17">
        <v>0.100251914279276</v>
      </c>
      <c r="D26" s="17">
        <v>9.4219209573683904E-2</v>
      </c>
      <c r="E26" s="17">
        <v>0.10427115868431699</v>
      </c>
      <c r="F26" s="17"/>
      <c r="G26" s="17">
        <v>0.18585282859222599</v>
      </c>
      <c r="H26" s="17">
        <v>0.10609069727661501</v>
      </c>
      <c r="I26" s="17">
        <v>0.103151090128728</v>
      </c>
      <c r="J26" s="17">
        <v>0.11709233794668</v>
      </c>
      <c r="K26" s="17">
        <v>2.8814299058589801E-2</v>
      </c>
      <c r="L26" s="17">
        <v>2.90619548603273E-2</v>
      </c>
      <c r="M26" s="17"/>
      <c r="N26" s="17">
        <v>0.102745100826116</v>
      </c>
      <c r="O26" s="17">
        <v>0.102410044721869</v>
      </c>
      <c r="P26" s="17">
        <v>0.106405198291987</v>
      </c>
      <c r="Q26" s="17">
        <v>7.94080109085811E-2</v>
      </c>
      <c r="R26" s="17"/>
      <c r="S26" s="17">
        <v>0.108333333333333</v>
      </c>
      <c r="T26" s="17">
        <v>0.114285714285714</v>
      </c>
      <c r="U26" s="17">
        <v>8.8235294117647106E-2</v>
      </c>
      <c r="V26" s="17">
        <v>9.5238095238095205E-2</v>
      </c>
      <c r="W26" s="17">
        <v>0.101694915254237</v>
      </c>
      <c r="X26" s="17">
        <v>0.10126582278481</v>
      </c>
      <c r="Y26" s="17">
        <v>0.1</v>
      </c>
      <c r="Z26" s="17">
        <v>0.209302325581395</v>
      </c>
      <c r="AA26" s="17">
        <v>4.4444444444444398E-2</v>
      </c>
      <c r="AB26" s="17"/>
      <c r="AC26" s="17">
        <v>8.0426264595316405E-2</v>
      </c>
      <c r="AD26" s="17">
        <v>0.113320572881526</v>
      </c>
      <c r="AE26" s="17">
        <v>8.7042765474322006E-2</v>
      </c>
      <c r="AF26" s="17"/>
      <c r="AG26" s="17">
        <v>9.0389813609539599E-2</v>
      </c>
      <c r="AH26" s="17">
        <v>0.122119226536498</v>
      </c>
      <c r="AI26" s="17">
        <v>7.7884836976498006E-2</v>
      </c>
      <c r="AJ26" s="17">
        <v>0.18469483005198201</v>
      </c>
      <c r="AK26" s="17">
        <v>6.1621191920087998E-2</v>
      </c>
      <c r="AL26" s="17"/>
      <c r="AM26" s="17">
        <v>9.8182006060486701E-2</v>
      </c>
      <c r="AN26" s="17">
        <v>8.0031380508741701E-2</v>
      </c>
      <c r="AO26" s="17">
        <v>0.10399339473218799</v>
      </c>
      <c r="AP26" s="17">
        <v>0.113583590730803</v>
      </c>
      <c r="AQ26" s="17">
        <v>0.12523970094694201</v>
      </c>
      <c r="AR26" s="17"/>
      <c r="AS26" s="17">
        <v>6.11166276896873E-2</v>
      </c>
      <c r="AT26" s="17">
        <v>0.14108333735752199</v>
      </c>
      <c r="AU26" s="17">
        <v>8.7681510875277799E-2</v>
      </c>
      <c r="AV26" s="17">
        <v>9.0675844392991395E-2</v>
      </c>
      <c r="AW26" s="17"/>
      <c r="AX26" s="17">
        <v>9.3102159009263205E-2</v>
      </c>
      <c r="AY26" s="17"/>
      <c r="AZ26" s="17">
        <v>0.122432825956998</v>
      </c>
      <c r="BA26" s="17">
        <v>0.13305213994725301</v>
      </c>
      <c r="BB26" s="17">
        <v>3.7649364778330099E-2</v>
      </c>
      <c r="BC26" s="17"/>
      <c r="BD26" s="17">
        <v>7.5156115128720002E-2</v>
      </c>
      <c r="BE26" s="17">
        <v>0.12788543738209501</v>
      </c>
    </row>
    <row r="27" spans="2:57" x14ac:dyDescent="0.35">
      <c r="B27" s="18" t="s">
        <v>81</v>
      </c>
      <c r="C27" s="17">
        <v>4.0351761210703399E-2</v>
      </c>
      <c r="D27" s="17">
        <v>4.2326925816347997E-2</v>
      </c>
      <c r="E27" s="17">
        <v>3.93798842244764E-2</v>
      </c>
      <c r="F27" s="17"/>
      <c r="G27" s="17">
        <v>4.2108907022039697E-2</v>
      </c>
      <c r="H27" s="17">
        <v>4.6642091074851802E-2</v>
      </c>
      <c r="I27" s="17">
        <v>4.3960592669291899E-2</v>
      </c>
      <c r="J27" s="17">
        <v>1.6851190853101401E-2</v>
      </c>
      <c r="K27" s="17">
        <v>3.2375466503631198E-2</v>
      </c>
      <c r="L27" s="17">
        <v>8.3357762345247305E-2</v>
      </c>
      <c r="M27" s="17"/>
      <c r="N27" s="17">
        <v>3.4234403639554198E-2</v>
      </c>
      <c r="O27" s="17">
        <v>2.83560958346439E-2</v>
      </c>
      <c r="P27" s="17">
        <v>5.2293298059179601E-2</v>
      </c>
      <c r="Q27" s="17">
        <v>7.4334152328983896E-2</v>
      </c>
      <c r="R27" s="17"/>
      <c r="S27" s="17">
        <v>1.6666666666666701E-2</v>
      </c>
      <c r="T27" s="17">
        <v>4.7619047619047603E-2</v>
      </c>
      <c r="U27" s="17">
        <v>2.9411764705882401E-2</v>
      </c>
      <c r="V27" s="17">
        <v>1.58730158730159E-2</v>
      </c>
      <c r="W27" s="17">
        <v>5.0847457627118599E-2</v>
      </c>
      <c r="X27" s="17">
        <v>8.8607594936708806E-2</v>
      </c>
      <c r="Y27" s="17">
        <v>1.4285714285714299E-2</v>
      </c>
      <c r="Z27" s="17">
        <v>0</v>
      </c>
      <c r="AA27" s="17">
        <v>7.7777777777777807E-2</v>
      </c>
      <c r="AB27" s="17"/>
      <c r="AC27" s="17">
        <v>5.0903680452429399E-2</v>
      </c>
      <c r="AD27" s="17">
        <v>2.4601940315245902E-2</v>
      </c>
      <c r="AE27" s="17">
        <v>7.6355230982294103E-2</v>
      </c>
      <c r="AF27" s="17"/>
      <c r="AG27" s="17">
        <v>2.6678066476333799E-2</v>
      </c>
      <c r="AH27" s="17">
        <v>3.8147200404839002E-2</v>
      </c>
      <c r="AI27" s="17">
        <v>2.0419477759361399E-2</v>
      </c>
      <c r="AJ27" s="17">
        <v>0.20363788954449299</v>
      </c>
      <c r="AK27" s="17">
        <v>0.107130479845871</v>
      </c>
      <c r="AL27" s="17"/>
      <c r="AM27" s="17">
        <v>0.10092618991758701</v>
      </c>
      <c r="AN27" s="17">
        <v>5.0232833104174E-2</v>
      </c>
      <c r="AO27" s="17">
        <v>4.2079688082010902E-2</v>
      </c>
      <c r="AP27" s="17">
        <v>1.6904317209729E-2</v>
      </c>
      <c r="AQ27" s="17">
        <v>3.9307395106195298E-2</v>
      </c>
      <c r="AR27" s="17"/>
      <c r="AS27" s="17">
        <v>6.10759424332048E-2</v>
      </c>
      <c r="AT27" s="17">
        <v>3.0566119599590699E-2</v>
      </c>
      <c r="AU27" s="17">
        <v>4.6983503434291397E-2</v>
      </c>
      <c r="AV27" s="17">
        <v>1.78920285598838E-2</v>
      </c>
      <c r="AW27" s="17"/>
      <c r="AX27" s="17">
        <v>3.7907949505025497E-2</v>
      </c>
      <c r="AY27" s="17"/>
      <c r="AZ27" s="17">
        <v>5.6645591672129403E-2</v>
      </c>
      <c r="BA27" s="17">
        <v>2.6364172281381999E-2</v>
      </c>
      <c r="BB27" s="17">
        <v>3.3980724226827401E-2</v>
      </c>
      <c r="BC27" s="17"/>
      <c r="BD27" s="17">
        <v>3.3442240982498102E-2</v>
      </c>
      <c r="BE27" s="17">
        <v>3.1829369519051402E-2</v>
      </c>
    </row>
    <row r="28" spans="2:57" ht="43.5" x14ac:dyDescent="0.35">
      <c r="B28" s="18" t="s">
        <v>743</v>
      </c>
      <c r="C28" s="17">
        <v>1.6301401047163801E-2</v>
      </c>
      <c r="D28" s="17">
        <v>4.7334357232939901E-3</v>
      </c>
      <c r="E28" s="17">
        <v>2.3181240395105499E-2</v>
      </c>
      <c r="F28" s="17"/>
      <c r="G28" s="17">
        <v>0</v>
      </c>
      <c r="H28" s="17">
        <v>0</v>
      </c>
      <c r="I28" s="17">
        <v>5.5433020035478399E-3</v>
      </c>
      <c r="J28" s="17">
        <v>3.2866654112088799E-2</v>
      </c>
      <c r="K28" s="17">
        <v>6.5819495135081299E-2</v>
      </c>
      <c r="L28" s="17">
        <v>0</v>
      </c>
      <c r="M28" s="17"/>
      <c r="N28" s="17">
        <v>1.51783282380523E-2</v>
      </c>
      <c r="O28" s="17">
        <v>2.9581148818469301E-2</v>
      </c>
      <c r="P28" s="17">
        <v>9.0988338879260892E-3</v>
      </c>
      <c r="Q28" s="17">
        <v>0</v>
      </c>
      <c r="R28" s="17"/>
      <c r="S28" s="17">
        <v>8.3333333333333297E-3</v>
      </c>
      <c r="T28" s="17">
        <v>0</v>
      </c>
      <c r="U28" s="17">
        <v>5.8823529411764698E-2</v>
      </c>
      <c r="V28" s="17">
        <v>1.58730158730159E-2</v>
      </c>
      <c r="W28" s="17">
        <v>5.0847457627118599E-2</v>
      </c>
      <c r="X28" s="17">
        <v>0</v>
      </c>
      <c r="Y28" s="17">
        <v>1.4285714285714299E-2</v>
      </c>
      <c r="Z28" s="17">
        <v>0</v>
      </c>
      <c r="AA28" s="17">
        <v>1.1111111111111099E-2</v>
      </c>
      <c r="AB28" s="17"/>
      <c r="AC28" s="17">
        <v>2.8605079524330401E-2</v>
      </c>
      <c r="AD28" s="17">
        <v>1.40941851261083E-2</v>
      </c>
      <c r="AE28" s="17">
        <v>0</v>
      </c>
      <c r="AF28" s="17"/>
      <c r="AG28" s="17">
        <v>3.2530677234201999E-2</v>
      </c>
      <c r="AH28" s="17">
        <v>6.5075893177387097E-3</v>
      </c>
      <c r="AI28" s="17">
        <v>0</v>
      </c>
      <c r="AJ28" s="17">
        <v>0</v>
      </c>
      <c r="AK28" s="17">
        <v>4.3994257039721298E-2</v>
      </c>
      <c r="AL28" s="17"/>
      <c r="AM28" s="17">
        <v>0</v>
      </c>
      <c r="AN28" s="17">
        <v>2.38821720517359E-2</v>
      </c>
      <c r="AO28" s="17">
        <v>1.22989228379614E-2</v>
      </c>
      <c r="AP28" s="17">
        <v>2.8522703837356202E-2</v>
      </c>
      <c r="AQ28" s="17">
        <v>0</v>
      </c>
      <c r="AR28" s="17"/>
      <c r="AS28" s="17">
        <v>1.7426328220653101E-2</v>
      </c>
      <c r="AT28" s="17">
        <v>8.3837891582465695E-3</v>
      </c>
      <c r="AU28" s="17">
        <v>3.9525543239532501E-2</v>
      </c>
      <c r="AV28" s="17">
        <v>0</v>
      </c>
      <c r="AW28" s="17"/>
      <c r="AX28" s="17">
        <v>1.8334155364878299E-2</v>
      </c>
      <c r="AY28" s="17"/>
      <c r="AZ28" s="17">
        <v>0</v>
      </c>
      <c r="BA28" s="17">
        <v>1.1244482937881601E-2</v>
      </c>
      <c r="BB28" s="17">
        <v>4.0687228230320997E-2</v>
      </c>
      <c r="BC28" s="17"/>
      <c r="BD28" s="17">
        <v>2.8361897898491702E-2</v>
      </c>
      <c r="BE28" s="17">
        <v>0</v>
      </c>
    </row>
    <row r="29" spans="2:57" x14ac:dyDescent="0.35">
      <c r="B29" s="18" t="s">
        <v>168</v>
      </c>
      <c r="C29" s="19">
        <v>5.3439760226377097E-3</v>
      </c>
      <c r="D29" s="19">
        <v>1.14334397965444E-2</v>
      </c>
      <c r="E29" s="19">
        <v>1.7878514994701001E-3</v>
      </c>
      <c r="F29" s="19"/>
      <c r="G29" s="19">
        <v>0</v>
      </c>
      <c r="H29" s="19">
        <v>4.0833258764876503E-3</v>
      </c>
      <c r="I29" s="19">
        <v>5.0276460032178004E-3</v>
      </c>
      <c r="J29" s="19">
        <v>0</v>
      </c>
      <c r="K29" s="19">
        <v>2.0764104983754399E-2</v>
      </c>
      <c r="L29" s="19">
        <v>0</v>
      </c>
      <c r="M29" s="19"/>
      <c r="N29" s="19">
        <v>7.9795025745605895E-3</v>
      </c>
      <c r="O29" s="19">
        <v>5.2857292592100704E-3</v>
      </c>
      <c r="P29" s="19">
        <v>0</v>
      </c>
      <c r="Q29" s="19">
        <v>0</v>
      </c>
      <c r="R29" s="19"/>
      <c r="S29" s="19">
        <v>8.3333333333333297E-3</v>
      </c>
      <c r="T29" s="19">
        <v>0</v>
      </c>
      <c r="U29" s="19">
        <v>0</v>
      </c>
      <c r="V29" s="19">
        <v>0</v>
      </c>
      <c r="W29" s="19">
        <v>3.3898305084745797E-2</v>
      </c>
      <c r="X29" s="19">
        <v>0</v>
      </c>
      <c r="Y29" s="19">
        <v>0</v>
      </c>
      <c r="Z29" s="19">
        <v>2.32558139534884E-2</v>
      </c>
      <c r="AA29" s="19">
        <v>0</v>
      </c>
      <c r="AB29" s="19"/>
      <c r="AC29" s="19">
        <v>1.3438615827180599E-2</v>
      </c>
      <c r="AD29" s="19">
        <v>2.1625157496435099E-3</v>
      </c>
      <c r="AE29" s="19">
        <v>0</v>
      </c>
      <c r="AF29" s="19"/>
      <c r="AG29" s="19">
        <v>1.29836662422906E-2</v>
      </c>
      <c r="AH29" s="19">
        <v>2.6976127453706799E-3</v>
      </c>
      <c r="AI29" s="19">
        <v>0</v>
      </c>
      <c r="AJ29" s="19">
        <v>0</v>
      </c>
      <c r="AK29" s="19">
        <v>0</v>
      </c>
      <c r="AL29" s="19"/>
      <c r="AM29" s="19">
        <v>1.55076366236653E-2</v>
      </c>
      <c r="AN29" s="19">
        <v>0</v>
      </c>
      <c r="AO29" s="19">
        <v>1.06858984891272E-2</v>
      </c>
      <c r="AP29" s="19">
        <v>0</v>
      </c>
      <c r="AQ29" s="19">
        <v>0</v>
      </c>
      <c r="AR29" s="19"/>
      <c r="AS29" s="19">
        <v>0</v>
      </c>
      <c r="AT29" s="19">
        <v>1.48521176717323E-2</v>
      </c>
      <c r="AU29" s="19">
        <v>0</v>
      </c>
      <c r="AV29" s="19">
        <v>0</v>
      </c>
      <c r="AW29" s="19"/>
      <c r="AX29" s="19">
        <v>5.3181048166625697E-3</v>
      </c>
      <c r="AY29" s="19"/>
      <c r="AZ29" s="19">
        <v>0</v>
      </c>
      <c r="BA29" s="19">
        <v>3.0010814924258098E-3</v>
      </c>
      <c r="BB29" s="19">
        <v>1.42001613691169E-2</v>
      </c>
      <c r="BC29" s="19"/>
      <c r="BD29" s="19">
        <v>0</v>
      </c>
      <c r="BE29" s="19">
        <v>1.17975404310683E-2</v>
      </c>
    </row>
    <row r="30" spans="2:57" x14ac:dyDescent="0.35">
      <c r="B30" s="16"/>
    </row>
    <row r="31" spans="2:57" x14ac:dyDescent="0.35">
      <c r="B31" t="s">
        <v>86</v>
      </c>
    </row>
    <row r="32" spans="2:57" x14ac:dyDescent="0.35">
      <c r="B32" t="s">
        <v>87</v>
      </c>
    </row>
    <row r="34" spans="2:2" x14ac:dyDescent="0.35">
      <c r="B34"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BE17"/>
  <sheetViews>
    <sheetView showGridLines="0" topLeftCell="A5" workbookViewId="0">
      <pane xSplit="2" topLeftCell="A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x14ac:dyDescent="0.35">
      <c r="B9" s="18" t="s">
        <v>17</v>
      </c>
      <c r="C9" s="17">
        <v>0.73450827400624497</v>
      </c>
      <c r="D9" s="17">
        <v>0.84686765454094703</v>
      </c>
      <c r="E9" s="17">
        <v>0.64962136837403905</v>
      </c>
      <c r="F9" s="17"/>
      <c r="G9" s="17">
        <v>0.62301942462452098</v>
      </c>
      <c r="H9" s="17">
        <v>0.70490681676874101</v>
      </c>
      <c r="I9" s="17">
        <v>0.72211702711931502</v>
      </c>
      <c r="J9" s="17">
        <v>0.84577213141993901</v>
      </c>
      <c r="K9" s="17">
        <v>0.80827782896455602</v>
      </c>
      <c r="L9" s="17">
        <v>0.91135930763304196</v>
      </c>
      <c r="M9" s="17"/>
      <c r="N9" s="17">
        <v>0.78043376169567102</v>
      </c>
      <c r="O9" s="17">
        <v>0.68479348982680799</v>
      </c>
      <c r="P9" s="17">
        <v>0.72342047123979203</v>
      </c>
      <c r="Q9" s="17">
        <v>0.63801885514808399</v>
      </c>
      <c r="R9" s="17"/>
      <c r="S9" s="17">
        <v>0.73750000000000004</v>
      </c>
      <c r="T9" s="17">
        <v>0.71153846153846101</v>
      </c>
      <c r="U9" s="17">
        <v>0.82352941176470595</v>
      </c>
      <c r="V9" s="17">
        <v>0.54838709677419395</v>
      </c>
      <c r="W9" s="17">
        <v>0.70588235294117596</v>
      </c>
      <c r="X9" s="17">
        <v>0.76470588235294101</v>
      </c>
      <c r="Y9" s="17">
        <v>0.82857142857142896</v>
      </c>
      <c r="Z9" s="17">
        <v>0.70833333333333304</v>
      </c>
      <c r="AA9" s="17">
        <v>0.77083333333333304</v>
      </c>
      <c r="AB9" s="17"/>
      <c r="AC9" s="17">
        <v>0.774284350221775</v>
      </c>
      <c r="AD9" s="17">
        <v>0.752210941477224</v>
      </c>
      <c r="AE9" s="17">
        <v>0.55976519975897299</v>
      </c>
      <c r="AF9" s="17"/>
      <c r="AG9" s="17">
        <v>0.75128607846795203</v>
      </c>
      <c r="AH9" s="17">
        <v>0.72722757418577899</v>
      </c>
      <c r="AI9" s="17">
        <v>0.66557050181861099</v>
      </c>
      <c r="AJ9" s="17">
        <v>0.74428983138334504</v>
      </c>
      <c r="AK9" s="17">
        <v>0.80740260709671796</v>
      </c>
      <c r="AL9" s="17"/>
      <c r="AM9" s="17">
        <v>0.78035957649178</v>
      </c>
      <c r="AN9" s="17">
        <v>0.68415040577246999</v>
      </c>
      <c r="AO9" s="17">
        <v>0.75398712426622605</v>
      </c>
      <c r="AP9" s="17">
        <v>0.72601729893480405</v>
      </c>
      <c r="AQ9" s="17">
        <v>0.81916248542771897</v>
      </c>
      <c r="AR9" s="17"/>
      <c r="AS9" s="17">
        <v>0.825580033965442</v>
      </c>
      <c r="AT9" s="17">
        <v>0.73669269405217297</v>
      </c>
      <c r="AU9" s="17">
        <v>0.70275165851169497</v>
      </c>
      <c r="AV9" s="17">
        <v>0.64256408340445603</v>
      </c>
      <c r="AW9" s="17"/>
      <c r="AX9" s="17">
        <v>0.74718939424022601</v>
      </c>
      <c r="AY9" s="17"/>
      <c r="AZ9" s="17">
        <v>0.70261947995598995</v>
      </c>
      <c r="BA9" s="17">
        <v>0.72742360986403098</v>
      </c>
      <c r="BB9" s="17">
        <v>0.78017084541676696</v>
      </c>
      <c r="BC9" s="17"/>
      <c r="BD9" s="17">
        <v>0.73950215816333298</v>
      </c>
      <c r="BE9" s="17">
        <v>0.70635468346944497</v>
      </c>
    </row>
    <row r="10" spans="2:57" x14ac:dyDescent="0.35">
      <c r="B10" s="18" t="s">
        <v>18</v>
      </c>
      <c r="C10" s="17">
        <v>0.20596506067453699</v>
      </c>
      <c r="D10" s="17">
        <v>8.8308055021786097E-2</v>
      </c>
      <c r="E10" s="17">
        <v>0.29485429349411701</v>
      </c>
      <c r="F10" s="17"/>
      <c r="G10" s="17">
        <v>0.25052875107641798</v>
      </c>
      <c r="H10" s="17">
        <v>0.229172210874277</v>
      </c>
      <c r="I10" s="17">
        <v>0.20920005411419301</v>
      </c>
      <c r="J10" s="17">
        <v>0.13513210596260999</v>
      </c>
      <c r="K10" s="17">
        <v>0.19172217103544301</v>
      </c>
      <c r="L10" s="17">
        <v>8.8640692366958304E-2</v>
      </c>
      <c r="M10" s="17"/>
      <c r="N10" s="17">
        <v>0.172850356143115</v>
      </c>
      <c r="O10" s="17">
        <v>0.27594724893248701</v>
      </c>
      <c r="P10" s="17">
        <v>0.196626809599249</v>
      </c>
      <c r="Q10" s="17">
        <v>0.20105209969726501</v>
      </c>
      <c r="R10" s="17"/>
      <c r="S10" s="17">
        <v>0.2</v>
      </c>
      <c r="T10" s="17">
        <v>0.269230769230769</v>
      </c>
      <c r="U10" s="17">
        <v>0.11764705882352899</v>
      </c>
      <c r="V10" s="17">
        <v>0.32258064516128998</v>
      </c>
      <c r="W10" s="17">
        <v>0.17647058823529399</v>
      </c>
      <c r="X10" s="17">
        <v>0.21568627450980399</v>
      </c>
      <c r="Y10" s="17">
        <v>0.17142857142857101</v>
      </c>
      <c r="Z10" s="17">
        <v>0.16666666666666699</v>
      </c>
      <c r="AA10" s="17">
        <v>0.16666666666666699</v>
      </c>
      <c r="AB10" s="17"/>
      <c r="AC10" s="17">
        <v>0.18063267578732201</v>
      </c>
      <c r="AD10" s="17">
        <v>0.20069291087604299</v>
      </c>
      <c r="AE10" s="17">
        <v>0.30638819668153999</v>
      </c>
      <c r="AF10" s="17"/>
      <c r="AG10" s="17">
        <v>0.20153055539176701</v>
      </c>
      <c r="AH10" s="17">
        <v>0.19674975739994799</v>
      </c>
      <c r="AI10" s="17">
        <v>0.250149270463212</v>
      </c>
      <c r="AJ10" s="17">
        <v>0.25571016861665502</v>
      </c>
      <c r="AK10" s="17">
        <v>0.13099664729551899</v>
      </c>
      <c r="AL10" s="17"/>
      <c r="AM10" s="17">
        <v>0.21964042350822</v>
      </c>
      <c r="AN10" s="17">
        <v>0.22191181256991799</v>
      </c>
      <c r="AO10" s="17">
        <v>0.187864333646622</v>
      </c>
      <c r="AP10" s="17">
        <v>0.21882831282117801</v>
      </c>
      <c r="AQ10" s="17">
        <v>8.8627714809546093E-2</v>
      </c>
      <c r="AR10" s="17"/>
      <c r="AS10" s="17">
        <v>0.13978825846963999</v>
      </c>
      <c r="AT10" s="17">
        <v>0.20606261182452601</v>
      </c>
      <c r="AU10" s="17">
        <v>0.27862086093712601</v>
      </c>
      <c r="AV10" s="17">
        <v>0.22842541447065901</v>
      </c>
      <c r="AW10" s="17"/>
      <c r="AX10" s="17">
        <v>0.193061764786464</v>
      </c>
      <c r="AY10" s="17"/>
      <c r="AZ10" s="17">
        <v>0.217957756636696</v>
      </c>
      <c r="BA10" s="17">
        <v>0.20456046517367099</v>
      </c>
      <c r="BB10" s="17">
        <v>0.198528048942682</v>
      </c>
      <c r="BC10" s="17"/>
      <c r="BD10" s="17">
        <v>0.199249506463547</v>
      </c>
      <c r="BE10" s="17">
        <v>0.22864182772297501</v>
      </c>
    </row>
    <row r="11" spans="2:57" x14ac:dyDescent="0.35">
      <c r="B11" s="18" t="s">
        <v>745</v>
      </c>
      <c r="C11" s="17">
        <v>3.52020404078799E-2</v>
      </c>
      <c r="D11" s="17">
        <v>4.53212418744054E-2</v>
      </c>
      <c r="E11" s="17">
        <v>2.7557038309484298E-2</v>
      </c>
      <c r="F11" s="17"/>
      <c r="G11" s="17">
        <v>8.90124618885271E-2</v>
      </c>
      <c r="H11" s="17">
        <v>5.8689993360153001E-2</v>
      </c>
      <c r="I11" s="17">
        <v>1.2608252044875499E-2</v>
      </c>
      <c r="J11" s="17">
        <v>0</v>
      </c>
      <c r="K11" s="17">
        <v>0</v>
      </c>
      <c r="L11" s="17">
        <v>0</v>
      </c>
      <c r="M11" s="17"/>
      <c r="N11" s="17">
        <v>1.9759232718118701E-2</v>
      </c>
      <c r="O11" s="17">
        <v>2.9557244598591201E-2</v>
      </c>
      <c r="P11" s="17">
        <v>4.44498588298914E-2</v>
      </c>
      <c r="Q11" s="17">
        <v>0.12921658281857301</v>
      </c>
      <c r="R11" s="17"/>
      <c r="S11" s="17">
        <v>6.25E-2</v>
      </c>
      <c r="T11" s="17">
        <v>0</v>
      </c>
      <c r="U11" s="17">
        <v>0</v>
      </c>
      <c r="V11" s="17">
        <v>9.6774193548387094E-2</v>
      </c>
      <c r="W11" s="17">
        <v>2.9411764705882401E-2</v>
      </c>
      <c r="X11" s="17">
        <v>0</v>
      </c>
      <c r="Y11" s="17">
        <v>0</v>
      </c>
      <c r="Z11" s="17">
        <v>0.125</v>
      </c>
      <c r="AA11" s="17">
        <v>4.1666666666666699E-2</v>
      </c>
      <c r="AB11" s="17"/>
      <c r="AC11" s="17">
        <v>3.6552504315099099E-2</v>
      </c>
      <c r="AD11" s="17">
        <v>2.6093426750071001E-2</v>
      </c>
      <c r="AE11" s="17">
        <v>5.19770155690071E-2</v>
      </c>
      <c r="AF11" s="17"/>
      <c r="AG11" s="17">
        <v>3.1788649266557903E-2</v>
      </c>
      <c r="AH11" s="17">
        <v>4.4512891617742502E-2</v>
      </c>
      <c r="AI11" s="17">
        <v>8.4280227718176101E-2</v>
      </c>
      <c r="AJ11" s="17">
        <v>0</v>
      </c>
      <c r="AK11" s="17">
        <v>0</v>
      </c>
      <c r="AL11" s="17"/>
      <c r="AM11" s="17">
        <v>0</v>
      </c>
      <c r="AN11" s="17">
        <v>6.7943848989464206E-2</v>
      </c>
      <c r="AO11" s="17">
        <v>2.58904101124648E-2</v>
      </c>
      <c r="AP11" s="17">
        <v>4.5412870279822902E-2</v>
      </c>
      <c r="AQ11" s="17">
        <v>0</v>
      </c>
      <c r="AR11" s="17"/>
      <c r="AS11" s="17">
        <v>2.1625859979137799E-2</v>
      </c>
      <c r="AT11" s="17">
        <v>4.5325600265150499E-2</v>
      </c>
      <c r="AU11" s="17">
        <v>0</v>
      </c>
      <c r="AV11" s="17">
        <v>5.3228165300964803E-2</v>
      </c>
      <c r="AW11" s="17"/>
      <c r="AX11" s="17">
        <v>3.0114156481159501E-2</v>
      </c>
      <c r="AY11" s="17"/>
      <c r="AZ11" s="17">
        <v>7.0778547586678398E-2</v>
      </c>
      <c r="BA11" s="17">
        <v>3.11240350139779E-2</v>
      </c>
      <c r="BB11" s="17">
        <v>0</v>
      </c>
      <c r="BC11" s="17"/>
      <c r="BD11" s="17">
        <v>3.2679615241347201E-2</v>
      </c>
      <c r="BE11" s="17">
        <v>4.0786503633783999E-2</v>
      </c>
    </row>
    <row r="12" spans="2:57" x14ac:dyDescent="0.35">
      <c r="B12" s="18" t="s">
        <v>81</v>
      </c>
      <c r="C12" s="19">
        <v>2.43246249113384E-2</v>
      </c>
      <c r="D12" s="19">
        <v>1.9503048562861398E-2</v>
      </c>
      <c r="E12" s="19">
        <v>2.7967299822359602E-2</v>
      </c>
      <c r="F12" s="19"/>
      <c r="G12" s="19">
        <v>3.7439362410534201E-2</v>
      </c>
      <c r="H12" s="19">
        <v>7.2309789968288503E-3</v>
      </c>
      <c r="I12" s="19">
        <v>5.6074666721615901E-2</v>
      </c>
      <c r="J12" s="19">
        <v>1.90957626174507E-2</v>
      </c>
      <c r="K12" s="19">
        <v>0</v>
      </c>
      <c r="L12" s="19">
        <v>0</v>
      </c>
      <c r="M12" s="19"/>
      <c r="N12" s="19">
        <v>2.69566494430954E-2</v>
      </c>
      <c r="O12" s="19">
        <v>9.7020166421135107E-3</v>
      </c>
      <c r="P12" s="19">
        <v>3.5502860331067698E-2</v>
      </c>
      <c r="Q12" s="19">
        <v>3.1712462336078301E-2</v>
      </c>
      <c r="R12" s="19"/>
      <c r="S12" s="19">
        <v>0</v>
      </c>
      <c r="T12" s="19">
        <v>1.9230769230769201E-2</v>
      </c>
      <c r="U12" s="19">
        <v>5.8823529411764698E-2</v>
      </c>
      <c r="V12" s="19">
        <v>3.2258064516128997E-2</v>
      </c>
      <c r="W12" s="19">
        <v>8.8235294117647106E-2</v>
      </c>
      <c r="X12" s="19">
        <v>1.9607843137254902E-2</v>
      </c>
      <c r="Y12" s="19">
        <v>0</v>
      </c>
      <c r="Z12" s="19">
        <v>0</v>
      </c>
      <c r="AA12" s="19">
        <v>2.0833333333333301E-2</v>
      </c>
      <c r="AB12" s="19"/>
      <c r="AC12" s="19">
        <v>8.5304696758033306E-3</v>
      </c>
      <c r="AD12" s="19">
        <v>2.1002720896661799E-2</v>
      </c>
      <c r="AE12" s="19">
        <v>8.1869587990480594E-2</v>
      </c>
      <c r="AF12" s="19"/>
      <c r="AG12" s="19">
        <v>1.53947168737228E-2</v>
      </c>
      <c r="AH12" s="19">
        <v>3.1509776796530699E-2</v>
      </c>
      <c r="AI12" s="19">
        <v>0</v>
      </c>
      <c r="AJ12" s="19">
        <v>0</v>
      </c>
      <c r="AK12" s="19">
        <v>6.1600745607762401E-2</v>
      </c>
      <c r="AL12" s="19"/>
      <c r="AM12" s="19">
        <v>0</v>
      </c>
      <c r="AN12" s="19">
        <v>2.5993932668147899E-2</v>
      </c>
      <c r="AO12" s="19">
        <v>3.2258131974687201E-2</v>
      </c>
      <c r="AP12" s="19">
        <v>9.7415179641943093E-3</v>
      </c>
      <c r="AQ12" s="19">
        <v>9.2209799762734995E-2</v>
      </c>
      <c r="AR12" s="19"/>
      <c r="AS12" s="19">
        <v>1.30058475857809E-2</v>
      </c>
      <c r="AT12" s="19">
        <v>1.1919093858150201E-2</v>
      </c>
      <c r="AU12" s="19">
        <v>1.8627480551178001E-2</v>
      </c>
      <c r="AV12" s="19">
        <v>7.5782336823919896E-2</v>
      </c>
      <c r="AW12" s="19"/>
      <c r="AX12" s="19">
        <v>2.9634684492149899E-2</v>
      </c>
      <c r="AY12" s="19"/>
      <c r="AZ12" s="19">
        <v>8.6442158206362796E-3</v>
      </c>
      <c r="BA12" s="19">
        <v>3.6891889948319802E-2</v>
      </c>
      <c r="BB12" s="19">
        <v>2.1301105640550998E-2</v>
      </c>
      <c r="BC12" s="19"/>
      <c r="BD12" s="19">
        <v>2.8568720131773102E-2</v>
      </c>
      <c r="BE12" s="19">
        <v>2.42169851737957E-2</v>
      </c>
    </row>
    <row r="13" spans="2:57" x14ac:dyDescent="0.35">
      <c r="B13" s="16" t="s">
        <v>684</v>
      </c>
    </row>
    <row r="14" spans="2:57" x14ac:dyDescent="0.35">
      <c r="B14" t="s">
        <v>86</v>
      </c>
    </row>
    <row r="15" spans="2:57" x14ac:dyDescent="0.35">
      <c r="B15" t="s">
        <v>87</v>
      </c>
    </row>
    <row r="17" spans="2:2" x14ac:dyDescent="0.35">
      <c r="B17"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E16"/>
  <sheetViews>
    <sheetView showGridLines="0" topLeftCell="A6" workbookViewId="0">
      <pane xSplit="2" topLeftCell="A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ht="29" x14ac:dyDescent="0.35">
      <c r="B9" s="18" t="s">
        <v>747</v>
      </c>
      <c r="C9" s="17">
        <v>0.30041459091182299</v>
      </c>
      <c r="D9" s="17">
        <v>0.363752337754778</v>
      </c>
      <c r="E9" s="17">
        <v>0.25256326498221998</v>
      </c>
      <c r="F9" s="17"/>
      <c r="G9" s="17">
        <v>0.45868485008328602</v>
      </c>
      <c r="H9" s="17">
        <v>0.39990984785303701</v>
      </c>
      <c r="I9" s="17">
        <v>0.22255781335169</v>
      </c>
      <c r="J9" s="17">
        <v>0.162099680039063</v>
      </c>
      <c r="K9" s="17">
        <v>0.20593242609992099</v>
      </c>
      <c r="L9" s="17">
        <v>7.9517439819247998E-2</v>
      </c>
      <c r="M9" s="17"/>
      <c r="N9" s="17">
        <v>0.21465926707299901</v>
      </c>
      <c r="O9" s="17">
        <v>0.34187434812059497</v>
      </c>
      <c r="P9" s="17">
        <v>0.35038153659328503</v>
      </c>
      <c r="Q9" s="17">
        <v>0.58346314196000904</v>
      </c>
      <c r="R9" s="17"/>
      <c r="S9" s="17">
        <v>0.45</v>
      </c>
      <c r="T9" s="17">
        <v>0.36538461538461497</v>
      </c>
      <c r="U9" s="17">
        <v>0.11764705882352899</v>
      </c>
      <c r="V9" s="17">
        <v>0.12903225806451599</v>
      </c>
      <c r="W9" s="17">
        <v>0.20588235294117599</v>
      </c>
      <c r="X9" s="17">
        <v>0.41176470588235298</v>
      </c>
      <c r="Y9" s="17">
        <v>0.42857142857142899</v>
      </c>
      <c r="Z9" s="17">
        <v>0.16666666666666699</v>
      </c>
      <c r="AA9" s="17">
        <v>0.1875</v>
      </c>
      <c r="AB9" s="17"/>
      <c r="AC9" s="17">
        <v>0.24722997598093199</v>
      </c>
      <c r="AD9" s="17">
        <v>0.29005407097793401</v>
      </c>
      <c r="AE9" s="17">
        <v>0.37135093740300901</v>
      </c>
      <c r="AF9" s="17"/>
      <c r="AG9" s="17">
        <v>0.25196839174320401</v>
      </c>
      <c r="AH9" s="17">
        <v>0.308457407685787</v>
      </c>
      <c r="AI9" s="17">
        <v>0.45586790138289102</v>
      </c>
      <c r="AJ9" s="17">
        <v>0.48763334480385401</v>
      </c>
      <c r="AK9" s="17">
        <v>0.176912017864268</v>
      </c>
      <c r="AL9" s="17"/>
      <c r="AM9" s="17">
        <v>0.48281581197960799</v>
      </c>
      <c r="AN9" s="17">
        <v>0.26581177542347501</v>
      </c>
      <c r="AO9" s="17">
        <v>0.26989157902625699</v>
      </c>
      <c r="AP9" s="17">
        <v>0.27907036042588901</v>
      </c>
      <c r="AQ9" s="17">
        <v>0.44086606853979299</v>
      </c>
      <c r="AR9" s="17"/>
      <c r="AS9" s="17">
        <v>0.341613297838955</v>
      </c>
      <c r="AT9" s="17">
        <v>0.32441389013032401</v>
      </c>
      <c r="AU9" s="17">
        <v>0.21386421135526201</v>
      </c>
      <c r="AV9" s="17">
        <v>0.25565945027708298</v>
      </c>
      <c r="AW9" s="17"/>
      <c r="AX9" s="17">
        <v>0.28334607475894602</v>
      </c>
      <c r="AY9" s="17"/>
      <c r="AZ9" s="17">
        <v>0.387652528954819</v>
      </c>
      <c r="BA9" s="17">
        <v>0.32887751965848799</v>
      </c>
      <c r="BB9" s="17">
        <v>0.149505433106187</v>
      </c>
      <c r="BC9" s="17"/>
      <c r="BD9" s="17">
        <v>0.30752143826075401</v>
      </c>
      <c r="BE9" s="17">
        <v>0.31473275631507902</v>
      </c>
    </row>
    <row r="10" spans="2:57" ht="29" x14ac:dyDescent="0.35">
      <c r="B10" s="18" t="s">
        <v>748</v>
      </c>
      <c r="C10" s="17">
        <v>0.66027428420649104</v>
      </c>
      <c r="D10" s="17">
        <v>0.596551025905942</v>
      </c>
      <c r="E10" s="17">
        <v>0.70841686196184495</v>
      </c>
      <c r="F10" s="17"/>
      <c r="G10" s="17">
        <v>0.48143699246093302</v>
      </c>
      <c r="H10" s="17">
        <v>0.575167705806781</v>
      </c>
      <c r="I10" s="17">
        <v>0.707751368838622</v>
      </c>
      <c r="J10" s="17">
        <v>0.81756979374566596</v>
      </c>
      <c r="K10" s="17">
        <v>0.77226136336766105</v>
      </c>
      <c r="L10" s="17">
        <v>0.92048256018075203</v>
      </c>
      <c r="M10" s="17"/>
      <c r="N10" s="17">
        <v>0.75272638533937097</v>
      </c>
      <c r="O10" s="17">
        <v>0.61519697824276898</v>
      </c>
      <c r="P10" s="17">
        <v>0.573974981710341</v>
      </c>
      <c r="Q10" s="17">
        <v>0.41653685803999102</v>
      </c>
      <c r="R10" s="17"/>
      <c r="S10" s="17">
        <v>0.52500000000000002</v>
      </c>
      <c r="T10" s="17">
        <v>0.57692307692307698</v>
      </c>
      <c r="U10" s="17">
        <v>0.82352941176470595</v>
      </c>
      <c r="V10" s="17">
        <v>0.70967741935483897</v>
      </c>
      <c r="W10" s="17">
        <v>0.79411764705882404</v>
      </c>
      <c r="X10" s="17">
        <v>0.56862745098039202</v>
      </c>
      <c r="Y10" s="17">
        <v>0.54285714285714304</v>
      </c>
      <c r="Z10" s="17">
        <v>0.83333333333333304</v>
      </c>
      <c r="AA10" s="17">
        <v>0.8125</v>
      </c>
      <c r="AB10" s="17"/>
      <c r="AC10" s="17">
        <v>0.72580414276820504</v>
      </c>
      <c r="AD10" s="17">
        <v>0.66907248031827504</v>
      </c>
      <c r="AE10" s="17">
        <v>0.62864906259699105</v>
      </c>
      <c r="AF10" s="17"/>
      <c r="AG10" s="17">
        <v>0.723479155059778</v>
      </c>
      <c r="AH10" s="17">
        <v>0.64672354405019306</v>
      </c>
      <c r="AI10" s="17">
        <v>0.54413209861710898</v>
      </c>
      <c r="AJ10" s="17">
        <v>0.51236665519614599</v>
      </c>
      <c r="AK10" s="17">
        <v>0.75369208044797498</v>
      </c>
      <c r="AL10" s="17"/>
      <c r="AM10" s="17">
        <v>0.484414322056407</v>
      </c>
      <c r="AN10" s="17">
        <v>0.68924547560041804</v>
      </c>
      <c r="AO10" s="17">
        <v>0.674260320207418</v>
      </c>
      <c r="AP10" s="17">
        <v>0.70021388069346302</v>
      </c>
      <c r="AQ10" s="17">
        <v>0.55913393146020696</v>
      </c>
      <c r="AR10" s="17"/>
      <c r="AS10" s="17">
        <v>0.63199366269298696</v>
      </c>
      <c r="AT10" s="17">
        <v>0.65008672113849897</v>
      </c>
      <c r="AU10" s="17">
        <v>0.70765789508337795</v>
      </c>
      <c r="AV10" s="17">
        <v>0.68394676831081402</v>
      </c>
      <c r="AW10" s="17"/>
      <c r="AX10" s="17">
        <v>0.68130302902942796</v>
      </c>
      <c r="AY10" s="17"/>
      <c r="AZ10" s="17">
        <v>0.57423825378941895</v>
      </c>
      <c r="BA10" s="17">
        <v>0.63138843190310701</v>
      </c>
      <c r="BB10" s="17">
        <v>0.81936416659949596</v>
      </c>
      <c r="BC10" s="17"/>
      <c r="BD10" s="17">
        <v>0.67725218163741496</v>
      </c>
      <c r="BE10" s="17">
        <v>0.629818086641596</v>
      </c>
    </row>
    <row r="11" spans="2:57" x14ac:dyDescent="0.35">
      <c r="B11" s="18" t="s">
        <v>81</v>
      </c>
      <c r="C11" s="19">
        <v>3.9311124881685797E-2</v>
      </c>
      <c r="D11" s="19">
        <v>3.9696636339279702E-2</v>
      </c>
      <c r="E11" s="19">
        <v>3.9019873055935503E-2</v>
      </c>
      <c r="F11" s="19"/>
      <c r="G11" s="19">
        <v>5.9878157455780498E-2</v>
      </c>
      <c r="H11" s="19">
        <v>2.4922446340181401E-2</v>
      </c>
      <c r="I11" s="19">
        <v>6.9690817809688693E-2</v>
      </c>
      <c r="J11" s="19">
        <v>2.03305262152709E-2</v>
      </c>
      <c r="K11" s="19">
        <v>2.1806210532418401E-2</v>
      </c>
      <c r="L11" s="19">
        <v>0</v>
      </c>
      <c r="M11" s="19"/>
      <c r="N11" s="19">
        <v>3.26143475876308E-2</v>
      </c>
      <c r="O11" s="19">
        <v>4.2928673636635099E-2</v>
      </c>
      <c r="P11" s="19">
        <v>7.5643481696373902E-2</v>
      </c>
      <c r="Q11" s="19">
        <v>0</v>
      </c>
      <c r="R11" s="19"/>
      <c r="S11" s="19">
        <v>2.5000000000000001E-2</v>
      </c>
      <c r="T11" s="19">
        <v>5.7692307692307702E-2</v>
      </c>
      <c r="U11" s="19">
        <v>5.8823529411764698E-2</v>
      </c>
      <c r="V11" s="19">
        <v>0.16129032258064499</v>
      </c>
      <c r="W11" s="19">
        <v>0</v>
      </c>
      <c r="X11" s="19">
        <v>1.9607843137254902E-2</v>
      </c>
      <c r="Y11" s="19">
        <v>2.8571428571428598E-2</v>
      </c>
      <c r="Z11" s="19">
        <v>0</v>
      </c>
      <c r="AA11" s="19">
        <v>0</v>
      </c>
      <c r="AB11" s="19"/>
      <c r="AC11" s="19">
        <v>2.6965881250863001E-2</v>
      </c>
      <c r="AD11" s="19">
        <v>4.08734487037914E-2</v>
      </c>
      <c r="AE11" s="19">
        <v>0</v>
      </c>
      <c r="AF11" s="19"/>
      <c r="AG11" s="19">
        <v>2.4552453197018601E-2</v>
      </c>
      <c r="AH11" s="19">
        <v>4.4819048264020597E-2</v>
      </c>
      <c r="AI11" s="19">
        <v>0</v>
      </c>
      <c r="AJ11" s="19">
        <v>0</v>
      </c>
      <c r="AK11" s="19">
        <v>6.9395901687757097E-2</v>
      </c>
      <c r="AL11" s="19"/>
      <c r="AM11" s="19">
        <v>3.2769865963985297E-2</v>
      </c>
      <c r="AN11" s="19">
        <v>4.4942748976107699E-2</v>
      </c>
      <c r="AO11" s="19">
        <v>5.5848100766325001E-2</v>
      </c>
      <c r="AP11" s="19">
        <v>2.0715758880647799E-2</v>
      </c>
      <c r="AQ11" s="19">
        <v>0</v>
      </c>
      <c r="AR11" s="19"/>
      <c r="AS11" s="19">
        <v>2.6393039468058401E-2</v>
      </c>
      <c r="AT11" s="19">
        <v>2.5499388731177099E-2</v>
      </c>
      <c r="AU11" s="19">
        <v>7.8477893561359799E-2</v>
      </c>
      <c r="AV11" s="19">
        <v>6.0393781412103102E-2</v>
      </c>
      <c r="AW11" s="19"/>
      <c r="AX11" s="19">
        <v>3.53508962116258E-2</v>
      </c>
      <c r="AY11" s="19"/>
      <c r="AZ11" s="19">
        <v>3.8109217255761899E-2</v>
      </c>
      <c r="BA11" s="19">
        <v>3.9734048438405403E-2</v>
      </c>
      <c r="BB11" s="19">
        <v>3.1130400294317299E-2</v>
      </c>
      <c r="BC11" s="19"/>
      <c r="BD11" s="19">
        <v>1.52263801018316E-2</v>
      </c>
      <c r="BE11" s="19">
        <v>5.5449157043325502E-2</v>
      </c>
    </row>
    <row r="12" spans="2:57" x14ac:dyDescent="0.35">
      <c r="B12" s="16" t="s">
        <v>684</v>
      </c>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BE16"/>
  <sheetViews>
    <sheetView showGridLines="0" topLeftCell="A6" workbookViewId="0">
      <pane xSplit="2" topLeftCell="A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372</v>
      </c>
      <c r="D7" s="10">
        <v>164</v>
      </c>
      <c r="E7" s="10">
        <v>208</v>
      </c>
      <c r="F7" s="10"/>
      <c r="G7" s="10">
        <v>54</v>
      </c>
      <c r="H7" s="10">
        <v>125</v>
      </c>
      <c r="I7" s="10">
        <v>93</v>
      </c>
      <c r="J7" s="10">
        <v>50</v>
      </c>
      <c r="K7" s="10">
        <v>39</v>
      </c>
      <c r="L7" s="10">
        <v>11</v>
      </c>
      <c r="M7" s="10"/>
      <c r="N7" s="10">
        <v>185</v>
      </c>
      <c r="O7" s="10">
        <v>94</v>
      </c>
      <c r="P7" s="10">
        <v>59</v>
      </c>
      <c r="Q7" s="10">
        <v>32</v>
      </c>
      <c r="R7" s="10"/>
      <c r="S7" s="10">
        <v>80</v>
      </c>
      <c r="T7" s="10">
        <v>52</v>
      </c>
      <c r="U7" s="10">
        <v>17</v>
      </c>
      <c r="V7" s="10">
        <v>31</v>
      </c>
      <c r="W7" s="10">
        <v>34</v>
      </c>
      <c r="X7" s="10">
        <v>51</v>
      </c>
      <c r="Y7" s="10">
        <v>35</v>
      </c>
      <c r="Z7" s="10">
        <v>24</v>
      </c>
      <c r="AA7" s="10">
        <v>48</v>
      </c>
      <c r="AB7" s="10"/>
      <c r="AC7" s="10">
        <v>113</v>
      </c>
      <c r="AD7" s="10">
        <v>200</v>
      </c>
      <c r="AE7" s="10">
        <v>36</v>
      </c>
      <c r="AF7" s="10"/>
      <c r="AG7" s="10">
        <v>124</v>
      </c>
      <c r="AH7" s="10">
        <v>165</v>
      </c>
      <c r="AI7" s="10">
        <v>22</v>
      </c>
      <c r="AJ7" s="10">
        <v>4</v>
      </c>
      <c r="AK7" s="10">
        <v>16</v>
      </c>
      <c r="AL7" s="10"/>
      <c r="AM7" s="10">
        <v>31</v>
      </c>
      <c r="AN7" s="10">
        <v>67</v>
      </c>
      <c r="AO7" s="10">
        <v>131</v>
      </c>
      <c r="AP7" s="10">
        <v>110</v>
      </c>
      <c r="AQ7" s="10">
        <v>11</v>
      </c>
      <c r="AR7" s="10"/>
      <c r="AS7" s="10">
        <v>83</v>
      </c>
      <c r="AT7" s="10">
        <v>173</v>
      </c>
      <c r="AU7" s="10">
        <v>48</v>
      </c>
      <c r="AV7" s="10">
        <v>68</v>
      </c>
      <c r="AW7" s="10"/>
      <c r="AX7" s="10">
        <v>304</v>
      </c>
      <c r="AY7" s="10"/>
      <c r="AZ7" s="10">
        <v>113</v>
      </c>
      <c r="BA7" s="10">
        <v>166</v>
      </c>
      <c r="BB7" s="10">
        <v>91</v>
      </c>
      <c r="BC7" s="10"/>
      <c r="BD7" s="10">
        <v>141</v>
      </c>
      <c r="BE7" s="10">
        <v>211</v>
      </c>
    </row>
    <row r="8" spans="2:57" ht="30" customHeight="1" x14ac:dyDescent="0.35">
      <c r="B8" s="11" t="s">
        <v>20</v>
      </c>
      <c r="C8" s="11">
        <v>367</v>
      </c>
      <c r="D8" s="11">
        <v>158</v>
      </c>
      <c r="E8" s="11">
        <v>209</v>
      </c>
      <c r="F8" s="11"/>
      <c r="G8" s="11">
        <v>51</v>
      </c>
      <c r="H8" s="11">
        <v>123</v>
      </c>
      <c r="I8" s="11">
        <v>92</v>
      </c>
      <c r="J8" s="11">
        <v>51</v>
      </c>
      <c r="K8" s="11">
        <v>40</v>
      </c>
      <c r="L8" s="11">
        <v>11</v>
      </c>
      <c r="M8" s="11"/>
      <c r="N8" s="11">
        <v>184</v>
      </c>
      <c r="O8" s="11">
        <v>91</v>
      </c>
      <c r="P8" s="11">
        <v>60</v>
      </c>
      <c r="Q8" s="11">
        <v>30</v>
      </c>
      <c r="R8" s="11"/>
      <c r="S8" s="11">
        <v>69</v>
      </c>
      <c r="T8" s="11">
        <v>53</v>
      </c>
      <c r="U8" s="11">
        <v>34</v>
      </c>
      <c r="V8" s="11">
        <v>36</v>
      </c>
      <c r="W8" s="11">
        <v>33</v>
      </c>
      <c r="X8" s="11">
        <v>45</v>
      </c>
      <c r="Y8" s="11">
        <v>32</v>
      </c>
      <c r="Z8" s="11">
        <v>18</v>
      </c>
      <c r="AA8" s="11">
        <v>46</v>
      </c>
      <c r="AB8" s="11"/>
      <c r="AC8" s="11">
        <v>113</v>
      </c>
      <c r="AD8" s="11">
        <v>196</v>
      </c>
      <c r="AE8" s="11">
        <v>35</v>
      </c>
      <c r="AF8" s="11"/>
      <c r="AG8" s="11">
        <v>120</v>
      </c>
      <c r="AH8" s="11">
        <v>162</v>
      </c>
      <c r="AI8" s="11">
        <v>23</v>
      </c>
      <c r="AJ8" s="11">
        <v>4</v>
      </c>
      <c r="AK8" s="11">
        <v>17</v>
      </c>
      <c r="AL8" s="11"/>
      <c r="AM8" s="11">
        <v>31</v>
      </c>
      <c r="AN8" s="11">
        <v>71</v>
      </c>
      <c r="AO8" s="11">
        <v>128</v>
      </c>
      <c r="AP8" s="11">
        <v>106</v>
      </c>
      <c r="AQ8" s="11">
        <v>10</v>
      </c>
      <c r="AR8" s="11"/>
      <c r="AS8" s="11">
        <v>79</v>
      </c>
      <c r="AT8" s="11">
        <v>172</v>
      </c>
      <c r="AU8" s="11">
        <v>52</v>
      </c>
      <c r="AV8" s="11">
        <v>64</v>
      </c>
      <c r="AW8" s="11"/>
      <c r="AX8" s="11">
        <v>301</v>
      </c>
      <c r="AY8" s="11"/>
      <c r="AZ8" s="11">
        <v>111</v>
      </c>
      <c r="BA8" s="11">
        <v>164</v>
      </c>
      <c r="BB8" s="11">
        <v>91</v>
      </c>
      <c r="BC8" s="11"/>
      <c r="BD8" s="11">
        <v>137</v>
      </c>
      <c r="BE8" s="11">
        <v>207</v>
      </c>
    </row>
    <row r="9" spans="2:57" ht="43.5" x14ac:dyDescent="0.35">
      <c r="B9" s="18" t="s">
        <v>750</v>
      </c>
      <c r="C9" s="17">
        <v>0.244566890469881</v>
      </c>
      <c r="D9" s="17">
        <v>0.25606652862811502</v>
      </c>
      <c r="E9" s="17">
        <v>0.235878975900604</v>
      </c>
      <c r="F9" s="17"/>
      <c r="G9" s="17">
        <v>0.34880495092605601</v>
      </c>
      <c r="H9" s="17">
        <v>0.30175465980308602</v>
      </c>
      <c r="I9" s="17">
        <v>0.23189386653484101</v>
      </c>
      <c r="J9" s="17">
        <v>0.106517683876688</v>
      </c>
      <c r="K9" s="17">
        <v>0.18700676585233</v>
      </c>
      <c r="L9" s="17">
        <v>6.8279733655168207E-2</v>
      </c>
      <c r="M9" s="17"/>
      <c r="N9" s="17">
        <v>0.17112829490070899</v>
      </c>
      <c r="O9" s="17">
        <v>0.27570013431073298</v>
      </c>
      <c r="P9" s="17">
        <v>0.31241698567843301</v>
      </c>
      <c r="Q9" s="17">
        <v>0.47530956183811701</v>
      </c>
      <c r="R9" s="17"/>
      <c r="S9" s="17">
        <v>0.25</v>
      </c>
      <c r="T9" s="17">
        <v>0.230769230769231</v>
      </c>
      <c r="U9" s="17">
        <v>0.23529411764705899</v>
      </c>
      <c r="V9" s="17">
        <v>0.32258064516128998</v>
      </c>
      <c r="W9" s="17">
        <v>0.20588235294117599</v>
      </c>
      <c r="X9" s="17">
        <v>0.29411764705882398</v>
      </c>
      <c r="Y9" s="17">
        <v>0.28571428571428598</v>
      </c>
      <c r="Z9" s="17">
        <v>0.25</v>
      </c>
      <c r="AA9" s="17">
        <v>0.14583333333333301</v>
      </c>
      <c r="AB9" s="17"/>
      <c r="AC9" s="17">
        <v>0.24031839623047299</v>
      </c>
      <c r="AD9" s="17">
        <v>0.22158283879693699</v>
      </c>
      <c r="AE9" s="17">
        <v>0.29371087581104999</v>
      </c>
      <c r="AF9" s="17"/>
      <c r="AG9" s="17">
        <v>0.19838923321763899</v>
      </c>
      <c r="AH9" s="17">
        <v>0.26364818385145999</v>
      </c>
      <c r="AI9" s="17">
        <v>0.122664925804836</v>
      </c>
      <c r="AJ9" s="17">
        <v>0</v>
      </c>
      <c r="AK9" s="17">
        <v>0.18660843152474901</v>
      </c>
      <c r="AL9" s="17"/>
      <c r="AM9" s="17">
        <v>0.39603635211201699</v>
      </c>
      <c r="AN9" s="17">
        <v>0.26057629143967997</v>
      </c>
      <c r="AO9" s="17">
        <v>0.24098022873014399</v>
      </c>
      <c r="AP9" s="17">
        <v>0.20073612998100701</v>
      </c>
      <c r="AQ9" s="17">
        <v>0.25997463010800198</v>
      </c>
      <c r="AR9" s="17"/>
      <c r="AS9" s="17">
        <v>0.23385352368569301</v>
      </c>
      <c r="AT9" s="17">
        <v>0.24397445431270101</v>
      </c>
      <c r="AU9" s="17">
        <v>0.20325705527083601</v>
      </c>
      <c r="AV9" s="17">
        <v>0.29249775677878298</v>
      </c>
      <c r="AW9" s="17"/>
      <c r="AX9" s="17">
        <v>0.232897265441393</v>
      </c>
      <c r="AY9" s="17"/>
      <c r="AZ9" s="17">
        <v>0.271424894540503</v>
      </c>
      <c r="BA9" s="17">
        <v>0.247558016840531</v>
      </c>
      <c r="BB9" s="17">
        <v>0.211951229736556</v>
      </c>
      <c r="BC9" s="17"/>
      <c r="BD9" s="17">
        <v>0.26720601148297302</v>
      </c>
      <c r="BE9" s="17">
        <v>0.23861975316393</v>
      </c>
    </row>
    <row r="10" spans="2:57" ht="43.5" x14ac:dyDescent="0.35">
      <c r="B10" s="18" t="s">
        <v>751</v>
      </c>
      <c r="C10" s="17">
        <v>0.71725864235885395</v>
      </c>
      <c r="D10" s="17">
        <v>0.70278288875844197</v>
      </c>
      <c r="E10" s="17">
        <v>0.72819499608371097</v>
      </c>
      <c r="F10" s="17"/>
      <c r="G10" s="17">
        <v>0.59739627662539596</v>
      </c>
      <c r="H10" s="17">
        <v>0.66947487517030602</v>
      </c>
      <c r="I10" s="17">
        <v>0.72569609670743795</v>
      </c>
      <c r="J10" s="17">
        <v>0.83537717021176605</v>
      </c>
      <c r="K10" s="17">
        <v>0.79069866641734998</v>
      </c>
      <c r="L10" s="17">
        <v>0.93172026634483196</v>
      </c>
      <c r="M10" s="17"/>
      <c r="N10" s="17">
        <v>0.80205861627570796</v>
      </c>
      <c r="O10" s="17">
        <v>0.64819045374152695</v>
      </c>
      <c r="P10" s="17">
        <v>0.66812574101700295</v>
      </c>
      <c r="Q10" s="17">
        <v>0.49297797582580499</v>
      </c>
      <c r="R10" s="17"/>
      <c r="S10" s="17">
        <v>0.72499999999999998</v>
      </c>
      <c r="T10" s="17">
        <v>0.71153846153846101</v>
      </c>
      <c r="U10" s="17">
        <v>0.76470588235294101</v>
      </c>
      <c r="V10" s="17">
        <v>0.64516129032258096</v>
      </c>
      <c r="W10" s="17">
        <v>0.73529411764705899</v>
      </c>
      <c r="X10" s="17">
        <v>0.66666666666666696</v>
      </c>
      <c r="Y10" s="17">
        <v>0.68571428571428605</v>
      </c>
      <c r="Z10" s="17">
        <v>0.66666666666666696</v>
      </c>
      <c r="AA10" s="17">
        <v>0.8125</v>
      </c>
      <c r="AB10" s="17"/>
      <c r="AC10" s="17">
        <v>0.74458013174859194</v>
      </c>
      <c r="AD10" s="17">
        <v>0.73436064749694896</v>
      </c>
      <c r="AE10" s="17">
        <v>0.65629394295855703</v>
      </c>
      <c r="AF10" s="17"/>
      <c r="AG10" s="17">
        <v>0.77231261693783104</v>
      </c>
      <c r="AH10" s="17">
        <v>0.68955109076535204</v>
      </c>
      <c r="AI10" s="17">
        <v>0.87733507419516399</v>
      </c>
      <c r="AJ10" s="17">
        <v>1</v>
      </c>
      <c r="AK10" s="17">
        <v>0.81339156847525096</v>
      </c>
      <c r="AL10" s="17"/>
      <c r="AM10" s="17">
        <v>0.54748431817744503</v>
      </c>
      <c r="AN10" s="17">
        <v>0.72691708141740496</v>
      </c>
      <c r="AO10" s="17">
        <v>0.72151591768043999</v>
      </c>
      <c r="AP10" s="17">
        <v>0.76452457652092598</v>
      </c>
      <c r="AQ10" s="17">
        <v>0.55661234907738899</v>
      </c>
      <c r="AR10" s="17"/>
      <c r="AS10" s="17">
        <v>0.73023990018627905</v>
      </c>
      <c r="AT10" s="17">
        <v>0.71239251770581402</v>
      </c>
      <c r="AU10" s="17">
        <v>0.761030966137487</v>
      </c>
      <c r="AV10" s="17">
        <v>0.67908605681563805</v>
      </c>
      <c r="AW10" s="17"/>
      <c r="AX10" s="17">
        <v>0.72943119743781304</v>
      </c>
      <c r="AY10" s="17"/>
      <c r="AZ10" s="17">
        <v>0.71233489268019501</v>
      </c>
      <c r="BA10" s="17">
        <v>0.70709837198826997</v>
      </c>
      <c r="BB10" s="17">
        <v>0.73522207482826996</v>
      </c>
      <c r="BC10" s="17"/>
      <c r="BD10" s="17">
        <v>0.69798418939294404</v>
      </c>
      <c r="BE10" s="17">
        <v>0.72101515994830001</v>
      </c>
    </row>
    <row r="11" spans="2:57" x14ac:dyDescent="0.35">
      <c r="B11" s="18" t="s">
        <v>81</v>
      </c>
      <c r="C11" s="19">
        <v>3.8174467171264097E-2</v>
      </c>
      <c r="D11" s="19">
        <v>4.11505826134431E-2</v>
      </c>
      <c r="E11" s="19">
        <v>3.5926028015685299E-2</v>
      </c>
      <c r="F11" s="19"/>
      <c r="G11" s="19">
        <v>5.3798772448547097E-2</v>
      </c>
      <c r="H11" s="19">
        <v>2.8770465026607499E-2</v>
      </c>
      <c r="I11" s="19">
        <v>4.2410036757720898E-2</v>
      </c>
      <c r="J11" s="19">
        <v>5.8105145911545697E-2</v>
      </c>
      <c r="K11" s="19">
        <v>2.2294567730320701E-2</v>
      </c>
      <c r="L11" s="19">
        <v>0</v>
      </c>
      <c r="M11" s="19"/>
      <c r="N11" s="19">
        <v>2.68130888235831E-2</v>
      </c>
      <c r="O11" s="19">
        <v>7.6109411947740097E-2</v>
      </c>
      <c r="P11" s="19">
        <v>1.94572733045641E-2</v>
      </c>
      <c r="Q11" s="19">
        <v>3.1712462336078301E-2</v>
      </c>
      <c r="R11" s="19"/>
      <c r="S11" s="19">
        <v>2.5000000000000001E-2</v>
      </c>
      <c r="T11" s="19">
        <v>5.7692307692307702E-2</v>
      </c>
      <c r="U11" s="19">
        <v>0</v>
      </c>
      <c r="V11" s="19">
        <v>3.2258064516128997E-2</v>
      </c>
      <c r="W11" s="19">
        <v>5.8823529411764698E-2</v>
      </c>
      <c r="X11" s="19">
        <v>3.9215686274509803E-2</v>
      </c>
      <c r="Y11" s="19">
        <v>2.8571428571428598E-2</v>
      </c>
      <c r="Z11" s="19">
        <v>8.3333333333333301E-2</v>
      </c>
      <c r="AA11" s="19">
        <v>4.1666666666666699E-2</v>
      </c>
      <c r="AB11" s="19"/>
      <c r="AC11" s="19">
        <v>1.5101472020934601E-2</v>
      </c>
      <c r="AD11" s="19">
        <v>4.4056513706114103E-2</v>
      </c>
      <c r="AE11" s="19">
        <v>4.99951812303926E-2</v>
      </c>
      <c r="AF11" s="19"/>
      <c r="AG11" s="19">
        <v>2.92981498445299E-2</v>
      </c>
      <c r="AH11" s="19">
        <v>4.6800725383187899E-2</v>
      </c>
      <c r="AI11" s="19">
        <v>0</v>
      </c>
      <c r="AJ11" s="19">
        <v>0</v>
      </c>
      <c r="AK11" s="19">
        <v>0</v>
      </c>
      <c r="AL11" s="19"/>
      <c r="AM11" s="19">
        <v>5.6479329710537901E-2</v>
      </c>
      <c r="AN11" s="19">
        <v>1.25066271429152E-2</v>
      </c>
      <c r="AO11" s="19">
        <v>3.7503853589416901E-2</v>
      </c>
      <c r="AP11" s="19">
        <v>3.4739293498066801E-2</v>
      </c>
      <c r="AQ11" s="19">
        <v>0.18341302081461</v>
      </c>
      <c r="AR11" s="19"/>
      <c r="AS11" s="19">
        <v>3.5906576128027799E-2</v>
      </c>
      <c r="AT11" s="19">
        <v>4.3633027981485301E-2</v>
      </c>
      <c r="AU11" s="19">
        <v>3.5711978591676699E-2</v>
      </c>
      <c r="AV11" s="19">
        <v>2.8416186405578699E-2</v>
      </c>
      <c r="AW11" s="19"/>
      <c r="AX11" s="19">
        <v>3.7671537120794102E-2</v>
      </c>
      <c r="AY11" s="19"/>
      <c r="AZ11" s="19">
        <v>1.62402127793017E-2</v>
      </c>
      <c r="BA11" s="19">
        <v>4.5343611171198298E-2</v>
      </c>
      <c r="BB11" s="19">
        <v>5.2826695435173397E-2</v>
      </c>
      <c r="BC11" s="19"/>
      <c r="BD11" s="19">
        <v>3.4809799124082802E-2</v>
      </c>
      <c r="BE11" s="19">
        <v>4.0365086887770102E-2</v>
      </c>
    </row>
    <row r="12" spans="2:57" x14ac:dyDescent="0.35">
      <c r="B12" s="16" t="s">
        <v>684</v>
      </c>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E16"/>
  <sheetViews>
    <sheetView showGridLines="0" topLeftCell="A6" workbookViewId="0">
      <pane xSplit="2" topLeftCell="B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58" x14ac:dyDescent="0.35">
      <c r="B9" s="18" t="s">
        <v>753</v>
      </c>
      <c r="C9" s="17">
        <v>0.27297183556779803</v>
      </c>
      <c r="D9" s="17">
        <v>0.31771801136828398</v>
      </c>
      <c r="E9" s="17">
        <v>0.245468750131902</v>
      </c>
      <c r="F9" s="17"/>
      <c r="G9" s="17">
        <v>0.36462642552028102</v>
      </c>
      <c r="H9" s="17">
        <v>0.40607468001341401</v>
      </c>
      <c r="I9" s="17">
        <v>0.27118431649146002</v>
      </c>
      <c r="J9" s="17">
        <v>0.21049581618354299</v>
      </c>
      <c r="K9" s="17">
        <v>0.10794588016819</v>
      </c>
      <c r="L9" s="17">
        <v>5.81239097206546E-2</v>
      </c>
      <c r="M9" s="17"/>
      <c r="N9" s="17">
        <v>0.24583247046784901</v>
      </c>
      <c r="O9" s="17">
        <v>0.30112889802026199</v>
      </c>
      <c r="P9" s="17">
        <v>0.30744504912436799</v>
      </c>
      <c r="Q9" s="17">
        <v>0.296779364833687</v>
      </c>
      <c r="R9" s="17"/>
      <c r="S9" s="17">
        <v>0.33333333333333298</v>
      </c>
      <c r="T9" s="17">
        <v>0.33333333333333298</v>
      </c>
      <c r="U9" s="17">
        <v>0.23529411764705899</v>
      </c>
      <c r="V9" s="17">
        <v>0.19047619047618999</v>
      </c>
      <c r="W9" s="17">
        <v>0.23728813559322001</v>
      </c>
      <c r="X9" s="17">
        <v>0.354430379746835</v>
      </c>
      <c r="Y9" s="17">
        <v>0.27142857142857102</v>
      </c>
      <c r="Z9" s="17">
        <v>0.25581395348837199</v>
      </c>
      <c r="AA9" s="17">
        <v>0.18888888888888899</v>
      </c>
      <c r="AB9" s="17"/>
      <c r="AC9" s="17">
        <v>0.219857957023159</v>
      </c>
      <c r="AD9" s="17">
        <v>0.31261896451746601</v>
      </c>
      <c r="AE9" s="17">
        <v>0.210997924099148</v>
      </c>
      <c r="AF9" s="17"/>
      <c r="AG9" s="17">
        <v>0.21636326078930701</v>
      </c>
      <c r="AH9" s="17">
        <v>0.33453094399059402</v>
      </c>
      <c r="AI9" s="17">
        <v>0.37422990643809301</v>
      </c>
      <c r="AJ9" s="17">
        <v>0.20363788954449299</v>
      </c>
      <c r="AK9" s="17">
        <v>0.17576184768425401</v>
      </c>
      <c r="AL9" s="17"/>
      <c r="AM9" s="17">
        <v>0.33802003562026001</v>
      </c>
      <c r="AN9" s="17">
        <v>0.25185361551183699</v>
      </c>
      <c r="AO9" s="17">
        <v>0.24181359242117001</v>
      </c>
      <c r="AP9" s="17">
        <v>0.30091468775886099</v>
      </c>
      <c r="AQ9" s="17">
        <v>0.38711939440589499</v>
      </c>
      <c r="AR9" s="17"/>
      <c r="AS9" s="17">
        <v>0.231350825447103</v>
      </c>
      <c r="AT9" s="17">
        <v>0.332767034950185</v>
      </c>
      <c r="AU9" s="17">
        <v>0.16733299202216501</v>
      </c>
      <c r="AV9" s="17">
        <v>0.35494867060382201</v>
      </c>
      <c r="AW9" s="17"/>
      <c r="AX9" s="17">
        <v>0.26449393461124199</v>
      </c>
      <c r="AY9" s="17"/>
      <c r="AZ9" s="17">
        <v>0.28607584116664198</v>
      </c>
      <c r="BA9" s="17">
        <v>0.35048001356580399</v>
      </c>
      <c r="BB9" s="17">
        <v>0.164850358331108</v>
      </c>
      <c r="BC9" s="17"/>
      <c r="BD9" s="17">
        <v>0.248327045793936</v>
      </c>
      <c r="BE9" s="17">
        <v>0.31466739138239802</v>
      </c>
    </row>
    <row r="10" spans="2:57" ht="58" x14ac:dyDescent="0.35">
      <c r="B10" s="18" t="s">
        <v>754</v>
      </c>
      <c r="C10" s="17">
        <v>0.60209439265597298</v>
      </c>
      <c r="D10" s="17">
        <v>0.60944016002505297</v>
      </c>
      <c r="E10" s="17">
        <v>0.59837445928916499</v>
      </c>
      <c r="F10" s="17"/>
      <c r="G10" s="17">
        <v>0.53650436102799504</v>
      </c>
      <c r="H10" s="17">
        <v>0.50598034818742499</v>
      </c>
      <c r="I10" s="17">
        <v>0.57017895898184001</v>
      </c>
      <c r="J10" s="17">
        <v>0.67232288820648001</v>
      </c>
      <c r="K10" s="17">
        <v>0.70283718675423701</v>
      </c>
      <c r="L10" s="17">
        <v>0.88581522056420803</v>
      </c>
      <c r="M10" s="17"/>
      <c r="N10" s="17">
        <v>0.63611581667444195</v>
      </c>
      <c r="O10" s="17">
        <v>0.56341700943647</v>
      </c>
      <c r="P10" s="17">
        <v>0.57489468439336699</v>
      </c>
      <c r="Q10" s="17">
        <v>0.57945400623135901</v>
      </c>
      <c r="R10" s="17"/>
      <c r="S10" s="17">
        <v>0.55000000000000004</v>
      </c>
      <c r="T10" s="17">
        <v>0.53333333333333299</v>
      </c>
      <c r="U10" s="17">
        <v>0.61764705882352899</v>
      </c>
      <c r="V10" s="17">
        <v>0.66666666666666696</v>
      </c>
      <c r="W10" s="17">
        <v>0.677966101694915</v>
      </c>
      <c r="X10" s="17">
        <v>0.506329113924051</v>
      </c>
      <c r="Y10" s="17">
        <v>0.64285714285714302</v>
      </c>
      <c r="Z10" s="17">
        <v>0.581395348837209</v>
      </c>
      <c r="AA10" s="17">
        <v>0.68888888888888899</v>
      </c>
      <c r="AB10" s="17"/>
      <c r="AC10" s="17">
        <v>0.69082265247615404</v>
      </c>
      <c r="AD10" s="17">
        <v>0.55588243482736799</v>
      </c>
      <c r="AE10" s="17">
        <v>0.59740605575047501</v>
      </c>
      <c r="AF10" s="17"/>
      <c r="AG10" s="17">
        <v>0.71991543991904505</v>
      </c>
      <c r="AH10" s="17">
        <v>0.52993465145764895</v>
      </c>
      <c r="AI10" s="17">
        <v>0.56254192842755901</v>
      </c>
      <c r="AJ10" s="17">
        <v>0.59272422091101395</v>
      </c>
      <c r="AK10" s="17">
        <v>0.57588578051595196</v>
      </c>
      <c r="AL10" s="17"/>
      <c r="AM10" s="17">
        <v>0.43199018729899502</v>
      </c>
      <c r="AN10" s="17">
        <v>0.60580007784697198</v>
      </c>
      <c r="AO10" s="17">
        <v>0.63882770402740896</v>
      </c>
      <c r="AP10" s="17">
        <v>0.59283416580412196</v>
      </c>
      <c r="AQ10" s="17">
        <v>0.56032676232025402</v>
      </c>
      <c r="AR10" s="17"/>
      <c r="AS10" s="17">
        <v>0.59250847371097703</v>
      </c>
      <c r="AT10" s="17">
        <v>0.57573090375278302</v>
      </c>
      <c r="AU10" s="17">
        <v>0.68841501815602202</v>
      </c>
      <c r="AV10" s="17">
        <v>0.55820490989872396</v>
      </c>
      <c r="AW10" s="17"/>
      <c r="AX10" s="17">
        <v>0.61808447402500599</v>
      </c>
      <c r="AY10" s="17"/>
      <c r="AZ10" s="17">
        <v>0.58321871563870697</v>
      </c>
      <c r="BA10" s="17">
        <v>0.524671962938835</v>
      </c>
      <c r="BB10" s="17">
        <v>0.711629214394775</v>
      </c>
      <c r="BC10" s="17"/>
      <c r="BD10" s="17">
        <v>0.58807903691993202</v>
      </c>
      <c r="BE10" s="17">
        <v>0.60022377024893503</v>
      </c>
    </row>
    <row r="11" spans="2:57" x14ac:dyDescent="0.35">
      <c r="B11" s="18" t="s">
        <v>81</v>
      </c>
      <c r="C11" s="19">
        <v>0.124933771776229</v>
      </c>
      <c r="D11" s="19">
        <v>7.2841828606662898E-2</v>
      </c>
      <c r="E11" s="19">
        <v>0.156156790578933</v>
      </c>
      <c r="F11" s="19"/>
      <c r="G11" s="19">
        <v>9.8869213451723906E-2</v>
      </c>
      <c r="H11" s="19">
        <v>8.7944971799160707E-2</v>
      </c>
      <c r="I11" s="19">
        <v>0.1586367245267</v>
      </c>
      <c r="J11" s="19">
        <v>0.117181295609977</v>
      </c>
      <c r="K11" s="19">
        <v>0.18921693307757301</v>
      </c>
      <c r="L11" s="19">
        <v>5.6060869715137601E-2</v>
      </c>
      <c r="M11" s="19"/>
      <c r="N11" s="19">
        <v>0.11805171285771</v>
      </c>
      <c r="O11" s="19">
        <v>0.13545409254326801</v>
      </c>
      <c r="P11" s="19">
        <v>0.11766026648226501</v>
      </c>
      <c r="Q11" s="19">
        <v>0.12376662893495401</v>
      </c>
      <c r="R11" s="19"/>
      <c r="S11" s="19">
        <v>0.116666666666667</v>
      </c>
      <c r="T11" s="19">
        <v>0.133333333333333</v>
      </c>
      <c r="U11" s="19">
        <v>0.14705882352941199</v>
      </c>
      <c r="V11" s="19">
        <v>0.14285714285714299</v>
      </c>
      <c r="W11" s="19">
        <v>8.4745762711864403E-2</v>
      </c>
      <c r="X11" s="19">
        <v>0.139240506329114</v>
      </c>
      <c r="Y11" s="19">
        <v>8.5714285714285701E-2</v>
      </c>
      <c r="Z11" s="19">
        <v>0.162790697674419</v>
      </c>
      <c r="AA11" s="19">
        <v>0.122222222222222</v>
      </c>
      <c r="AB11" s="19"/>
      <c r="AC11" s="19">
        <v>8.9319390500687698E-2</v>
      </c>
      <c r="AD11" s="19">
        <v>0.131498600655167</v>
      </c>
      <c r="AE11" s="19">
        <v>0.19159602015037699</v>
      </c>
      <c r="AF11" s="19"/>
      <c r="AG11" s="19">
        <v>6.3721299291647299E-2</v>
      </c>
      <c r="AH11" s="19">
        <v>0.135534404551757</v>
      </c>
      <c r="AI11" s="19">
        <v>6.3228165134347897E-2</v>
      </c>
      <c r="AJ11" s="19">
        <v>0.20363788954449299</v>
      </c>
      <c r="AK11" s="19">
        <v>0.248352371799794</v>
      </c>
      <c r="AL11" s="19"/>
      <c r="AM11" s="19">
        <v>0.229989777080745</v>
      </c>
      <c r="AN11" s="19">
        <v>0.14234630664119099</v>
      </c>
      <c r="AO11" s="19">
        <v>0.11935870355142</v>
      </c>
      <c r="AP11" s="19">
        <v>0.106251146437017</v>
      </c>
      <c r="AQ11" s="19">
        <v>5.2553843273850799E-2</v>
      </c>
      <c r="AR11" s="19"/>
      <c r="AS11" s="19">
        <v>0.17614070084191999</v>
      </c>
      <c r="AT11" s="19">
        <v>9.15020612970327E-2</v>
      </c>
      <c r="AU11" s="19">
        <v>0.144251989821814</v>
      </c>
      <c r="AV11" s="19">
        <v>8.6846419497454294E-2</v>
      </c>
      <c r="AW11" s="19"/>
      <c r="AX11" s="19">
        <v>0.11742159136375201</v>
      </c>
      <c r="AY11" s="19"/>
      <c r="AZ11" s="19">
        <v>0.13070544319465199</v>
      </c>
      <c r="BA11" s="19">
        <v>0.12484802349536001</v>
      </c>
      <c r="BB11" s="19">
        <v>0.123520427274116</v>
      </c>
      <c r="BC11" s="19"/>
      <c r="BD11" s="19">
        <v>0.16359391728613201</v>
      </c>
      <c r="BE11" s="19">
        <v>8.5108838368667505E-2</v>
      </c>
    </row>
    <row r="12" spans="2:57" x14ac:dyDescent="0.35">
      <c r="B12" s="16"/>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E16"/>
  <sheetViews>
    <sheetView showGridLines="0" topLeftCell="A6" workbookViewId="0">
      <pane xSplit="2" topLeftCell="A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58" x14ac:dyDescent="0.35">
      <c r="B9" s="18" t="s">
        <v>756</v>
      </c>
      <c r="C9" s="17">
        <v>0.29281384662312798</v>
      </c>
      <c r="D9" s="17">
        <v>0.37908286621817699</v>
      </c>
      <c r="E9" s="17">
        <v>0.240984214876894</v>
      </c>
      <c r="F9" s="17"/>
      <c r="G9" s="17">
        <v>0.35565926238252399</v>
      </c>
      <c r="H9" s="17">
        <v>0.39224907685067101</v>
      </c>
      <c r="I9" s="17">
        <v>0.289684654920011</v>
      </c>
      <c r="J9" s="17">
        <v>0.26088371509407499</v>
      </c>
      <c r="K9" s="17">
        <v>0.179131443080847</v>
      </c>
      <c r="L9" s="17">
        <v>7.9133536722354E-2</v>
      </c>
      <c r="M9" s="17"/>
      <c r="N9" s="17">
        <v>0.27693928813708002</v>
      </c>
      <c r="O9" s="17">
        <v>0.36666719105201601</v>
      </c>
      <c r="P9" s="17">
        <v>0.21070213964768</v>
      </c>
      <c r="Q9" s="17">
        <v>0.31539568990065697</v>
      </c>
      <c r="R9" s="17"/>
      <c r="S9" s="17">
        <v>0.358333333333333</v>
      </c>
      <c r="T9" s="17">
        <v>0.40952380952381001</v>
      </c>
      <c r="U9" s="17">
        <v>0.17647058823529399</v>
      </c>
      <c r="V9" s="17">
        <v>0.206349206349206</v>
      </c>
      <c r="W9" s="17">
        <v>0.20338983050847501</v>
      </c>
      <c r="X9" s="17">
        <v>0.341772151898734</v>
      </c>
      <c r="Y9" s="17">
        <v>0.314285714285714</v>
      </c>
      <c r="Z9" s="17">
        <v>0.209302325581395</v>
      </c>
      <c r="AA9" s="17">
        <v>0.266666666666667</v>
      </c>
      <c r="AB9" s="17"/>
      <c r="AC9" s="17">
        <v>0.26713609718525999</v>
      </c>
      <c r="AD9" s="17">
        <v>0.28365180915176702</v>
      </c>
      <c r="AE9" s="17">
        <v>0.35384398411656198</v>
      </c>
      <c r="AF9" s="17"/>
      <c r="AG9" s="17">
        <v>0.23847843012947201</v>
      </c>
      <c r="AH9" s="17">
        <v>0.327790994356076</v>
      </c>
      <c r="AI9" s="17">
        <v>0.38572961324960098</v>
      </c>
      <c r="AJ9" s="17">
        <v>0.20363788954449299</v>
      </c>
      <c r="AK9" s="17">
        <v>0.29371403985566302</v>
      </c>
      <c r="AL9" s="17"/>
      <c r="AM9" s="17">
        <v>0.30315031585256302</v>
      </c>
      <c r="AN9" s="17">
        <v>0.26220106973180701</v>
      </c>
      <c r="AO9" s="17">
        <v>0.25297809436014901</v>
      </c>
      <c r="AP9" s="17">
        <v>0.35311274126790498</v>
      </c>
      <c r="AQ9" s="17">
        <v>0.29996323194096403</v>
      </c>
      <c r="AR9" s="17"/>
      <c r="AS9" s="17">
        <v>0.27352070814324803</v>
      </c>
      <c r="AT9" s="17">
        <v>0.34263672734662498</v>
      </c>
      <c r="AU9" s="17">
        <v>0.15779739287157399</v>
      </c>
      <c r="AV9" s="17">
        <v>0.40083398773252898</v>
      </c>
      <c r="AW9" s="17"/>
      <c r="AX9" s="17">
        <v>0.28374409800893302</v>
      </c>
      <c r="AY9" s="17"/>
      <c r="AZ9" s="17">
        <v>0.36518675835103698</v>
      </c>
      <c r="BA9" s="17">
        <v>0.32545575867099602</v>
      </c>
      <c r="BB9" s="17">
        <v>0.17643743641024001</v>
      </c>
      <c r="BC9" s="17"/>
      <c r="BD9" s="17">
        <v>0.270547311270393</v>
      </c>
      <c r="BE9" s="17">
        <v>0.33011248235810903</v>
      </c>
    </row>
    <row r="10" spans="2:57" ht="58" x14ac:dyDescent="0.35">
      <c r="B10" s="18" t="s">
        <v>757</v>
      </c>
      <c r="C10" s="17">
        <v>0.60528719656845997</v>
      </c>
      <c r="D10" s="17">
        <v>0.54937026856330895</v>
      </c>
      <c r="E10" s="17">
        <v>0.63878745785179303</v>
      </c>
      <c r="F10" s="17"/>
      <c r="G10" s="17">
        <v>0.57408189091495399</v>
      </c>
      <c r="H10" s="17">
        <v>0.52604051751108905</v>
      </c>
      <c r="I10" s="17">
        <v>0.57902438721534899</v>
      </c>
      <c r="J10" s="17">
        <v>0.64843170649033099</v>
      </c>
      <c r="K10" s="17">
        <v>0.69042959388727698</v>
      </c>
      <c r="L10" s="17">
        <v>0.83780667870769798</v>
      </c>
      <c r="M10" s="17"/>
      <c r="N10" s="17">
        <v>0.63411644548384805</v>
      </c>
      <c r="O10" s="17">
        <v>0.55149764210372099</v>
      </c>
      <c r="P10" s="17">
        <v>0.63560085774171504</v>
      </c>
      <c r="Q10" s="17">
        <v>0.55155027089803998</v>
      </c>
      <c r="R10" s="17"/>
      <c r="S10" s="17">
        <v>0.53333333333333299</v>
      </c>
      <c r="T10" s="17">
        <v>0.50476190476190497</v>
      </c>
      <c r="U10" s="17">
        <v>0.76470588235294101</v>
      </c>
      <c r="V10" s="17">
        <v>0.65079365079365104</v>
      </c>
      <c r="W10" s="17">
        <v>0.69491525423728795</v>
      </c>
      <c r="X10" s="17">
        <v>0.493670886075949</v>
      </c>
      <c r="Y10" s="17">
        <v>0.628571428571429</v>
      </c>
      <c r="Z10" s="17">
        <v>0.69767441860465096</v>
      </c>
      <c r="AA10" s="17">
        <v>0.63333333333333297</v>
      </c>
      <c r="AB10" s="17"/>
      <c r="AC10" s="17">
        <v>0.64797986683436304</v>
      </c>
      <c r="AD10" s="17">
        <v>0.61436784463314698</v>
      </c>
      <c r="AE10" s="17">
        <v>0.48360283566001599</v>
      </c>
      <c r="AF10" s="17"/>
      <c r="AG10" s="17">
        <v>0.69238673624760605</v>
      </c>
      <c r="AH10" s="17">
        <v>0.56350009913363197</v>
      </c>
      <c r="AI10" s="17">
        <v>0.50967614674664796</v>
      </c>
      <c r="AJ10" s="17">
        <v>0.59272422091101395</v>
      </c>
      <c r="AK10" s="17">
        <v>0.55141635427166902</v>
      </c>
      <c r="AL10" s="17"/>
      <c r="AM10" s="17">
        <v>0.51267824597192901</v>
      </c>
      <c r="AN10" s="17">
        <v>0.62275263964007599</v>
      </c>
      <c r="AO10" s="17">
        <v>0.63140316651123496</v>
      </c>
      <c r="AP10" s="17">
        <v>0.59013470756552999</v>
      </c>
      <c r="AQ10" s="17">
        <v>0.64748292478518599</v>
      </c>
      <c r="AR10" s="17"/>
      <c r="AS10" s="17">
        <v>0.56996925379013996</v>
      </c>
      <c r="AT10" s="17">
        <v>0.59183741921429101</v>
      </c>
      <c r="AU10" s="17">
        <v>0.71999799757892302</v>
      </c>
      <c r="AV10" s="17">
        <v>0.53579306946152405</v>
      </c>
      <c r="AW10" s="17"/>
      <c r="AX10" s="17">
        <v>0.62480531392545402</v>
      </c>
      <c r="AY10" s="17"/>
      <c r="AZ10" s="17">
        <v>0.54991361030586305</v>
      </c>
      <c r="BA10" s="17">
        <v>0.55273196917812895</v>
      </c>
      <c r="BB10" s="17">
        <v>0.73048436961072605</v>
      </c>
      <c r="BC10" s="17"/>
      <c r="BD10" s="17">
        <v>0.591149620080897</v>
      </c>
      <c r="BE10" s="17">
        <v>0.60066214552710495</v>
      </c>
    </row>
    <row r="11" spans="2:57" x14ac:dyDescent="0.35">
      <c r="B11" s="18" t="s">
        <v>81</v>
      </c>
      <c r="C11" s="19">
        <v>0.101898956808412</v>
      </c>
      <c r="D11" s="19">
        <v>7.1546865218514E-2</v>
      </c>
      <c r="E11" s="19">
        <v>0.120228327271313</v>
      </c>
      <c r="F11" s="19"/>
      <c r="G11" s="19">
        <v>7.0258846702521804E-2</v>
      </c>
      <c r="H11" s="19">
        <v>8.1710405638239697E-2</v>
      </c>
      <c r="I11" s="19">
        <v>0.13129095786464001</v>
      </c>
      <c r="J11" s="19">
        <v>9.06845784155942E-2</v>
      </c>
      <c r="K11" s="19">
        <v>0.13043896303187599</v>
      </c>
      <c r="L11" s="19">
        <v>8.3059784569947906E-2</v>
      </c>
      <c r="M11" s="19"/>
      <c r="N11" s="19">
        <v>8.8944266379072601E-2</v>
      </c>
      <c r="O11" s="19">
        <v>8.1835166844262897E-2</v>
      </c>
      <c r="P11" s="19">
        <v>0.15369700261060501</v>
      </c>
      <c r="Q11" s="19">
        <v>0.13305403920130199</v>
      </c>
      <c r="R11" s="19"/>
      <c r="S11" s="19">
        <v>0.108333333333333</v>
      </c>
      <c r="T11" s="19">
        <v>8.5714285714285701E-2</v>
      </c>
      <c r="U11" s="19">
        <v>5.8823529411764698E-2</v>
      </c>
      <c r="V11" s="19">
        <v>0.14285714285714299</v>
      </c>
      <c r="W11" s="19">
        <v>0.101694915254237</v>
      </c>
      <c r="X11" s="19">
        <v>0.164556962025316</v>
      </c>
      <c r="Y11" s="19">
        <v>5.7142857142857099E-2</v>
      </c>
      <c r="Z11" s="19">
        <v>9.3023255813953501E-2</v>
      </c>
      <c r="AA11" s="19">
        <v>0.1</v>
      </c>
      <c r="AB11" s="19"/>
      <c r="AC11" s="19">
        <v>8.4884035980376193E-2</v>
      </c>
      <c r="AD11" s="19">
        <v>0.101980346215086</v>
      </c>
      <c r="AE11" s="19">
        <v>0.16255318022342199</v>
      </c>
      <c r="AF11" s="19"/>
      <c r="AG11" s="19">
        <v>6.9134833622921998E-2</v>
      </c>
      <c r="AH11" s="19">
        <v>0.108708906510292</v>
      </c>
      <c r="AI11" s="19">
        <v>0.104594240003751</v>
      </c>
      <c r="AJ11" s="19">
        <v>0.20363788954449299</v>
      </c>
      <c r="AK11" s="19">
        <v>0.15486960587266799</v>
      </c>
      <c r="AL11" s="19"/>
      <c r="AM11" s="19">
        <v>0.18417143817550699</v>
      </c>
      <c r="AN11" s="19">
        <v>0.115046290628117</v>
      </c>
      <c r="AO11" s="19">
        <v>0.115618739128616</v>
      </c>
      <c r="AP11" s="19">
        <v>5.6752551166565399E-2</v>
      </c>
      <c r="AQ11" s="19">
        <v>5.2553843273850799E-2</v>
      </c>
      <c r="AR11" s="19"/>
      <c r="AS11" s="19">
        <v>0.15651003806661301</v>
      </c>
      <c r="AT11" s="19">
        <v>6.5525853439084195E-2</v>
      </c>
      <c r="AU11" s="19">
        <v>0.122204609549504</v>
      </c>
      <c r="AV11" s="19">
        <v>6.3372942805946103E-2</v>
      </c>
      <c r="AW11" s="19"/>
      <c r="AX11" s="19">
        <v>9.1450588065613306E-2</v>
      </c>
      <c r="AY11" s="19"/>
      <c r="AZ11" s="19">
        <v>8.4899631343099705E-2</v>
      </c>
      <c r="BA11" s="19">
        <v>0.12181227215087501</v>
      </c>
      <c r="BB11" s="19">
        <v>9.3078193979033302E-2</v>
      </c>
      <c r="BC11" s="19"/>
      <c r="BD11" s="19">
        <v>0.13830306864871</v>
      </c>
      <c r="BE11" s="19">
        <v>6.9225372114785605E-2</v>
      </c>
    </row>
    <row r="12" spans="2:57" x14ac:dyDescent="0.35">
      <c r="B12" s="16"/>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BE16"/>
  <sheetViews>
    <sheetView showGridLines="0" topLeftCell="A8"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1" width="10.7265625" customWidth="1"/>
    <col min="32" max="32" width="2.1796875" customWidth="1"/>
    <col min="33" max="37" width="10.7265625" customWidth="1"/>
    <col min="38" max="38" width="2.1796875" customWidth="1"/>
    <col min="39" max="43" width="10.7265625" customWidth="1"/>
    <col min="44" max="44" width="2.1796875" customWidth="1"/>
    <col min="45" max="48" width="10.7265625" customWidth="1"/>
    <col min="49" max="49" width="2.1796875" customWidth="1"/>
    <col min="50" max="50" width="10.7265625" customWidth="1"/>
    <col min="51" max="51" width="2.1796875" customWidth="1"/>
    <col min="52" max="54" width="10.7265625" customWidth="1"/>
    <col min="55" max="55" width="2.1796875" customWidth="1"/>
    <col min="56" max="57" width="10.7265625" customWidth="1"/>
    <col min="58" max="58" width="2.1796875" customWidth="1"/>
  </cols>
  <sheetData>
    <row r="2" spans="2:57" ht="40" customHeight="1" x14ac:dyDescent="0.35">
      <c r="D2" s="32" t="s">
        <v>761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5" spans="2:57" ht="30" customHeight="1" x14ac:dyDescent="0.35">
      <c r="B5" s="15"/>
      <c r="C5" s="15"/>
      <c r="D5" s="31" t="s">
        <v>62</v>
      </c>
      <c r="E5" s="31"/>
      <c r="F5" s="15"/>
      <c r="G5" s="31" t="s">
        <v>63</v>
      </c>
      <c r="H5" s="31"/>
      <c r="I5" s="31"/>
      <c r="J5" s="31"/>
      <c r="K5" s="31"/>
      <c r="L5" s="31"/>
      <c r="M5" s="15"/>
      <c r="N5" s="31" t="s">
        <v>64</v>
      </c>
      <c r="O5" s="31"/>
      <c r="P5" s="31"/>
      <c r="Q5" s="31"/>
      <c r="R5" s="15"/>
      <c r="S5" s="31" t="s">
        <v>65</v>
      </c>
      <c r="T5" s="31"/>
      <c r="U5" s="31"/>
      <c r="V5" s="31"/>
      <c r="W5" s="31"/>
      <c r="X5" s="31"/>
      <c r="Y5" s="31"/>
      <c r="Z5" s="31"/>
      <c r="AA5" s="31"/>
      <c r="AB5" s="15"/>
      <c r="AC5" s="31" t="s">
        <v>66</v>
      </c>
      <c r="AD5" s="31"/>
      <c r="AE5" s="31"/>
      <c r="AF5" s="15"/>
      <c r="AG5" s="31" t="s">
        <v>67</v>
      </c>
      <c r="AH5" s="31"/>
      <c r="AI5" s="31"/>
      <c r="AJ5" s="31"/>
      <c r="AK5" s="31"/>
      <c r="AL5" s="15"/>
      <c r="AM5" s="31" t="s">
        <v>68</v>
      </c>
      <c r="AN5" s="31"/>
      <c r="AO5" s="31"/>
      <c r="AP5" s="31"/>
      <c r="AQ5" s="31"/>
      <c r="AR5" s="15"/>
      <c r="AS5" s="31" t="s">
        <v>69</v>
      </c>
      <c r="AT5" s="31"/>
      <c r="AU5" s="31"/>
      <c r="AV5" s="31"/>
      <c r="AW5" s="15"/>
      <c r="AX5" s="31" t="s">
        <v>70</v>
      </c>
      <c r="AY5" s="15"/>
      <c r="AZ5" s="31" t="s">
        <v>71</v>
      </c>
      <c r="BA5" s="31"/>
      <c r="BB5" s="31"/>
      <c r="BC5" s="15"/>
      <c r="BD5" s="31" t="s">
        <v>72</v>
      </c>
      <c r="BE5" s="31"/>
    </row>
    <row r="6" spans="2:57"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C6" s="12" t="s">
        <v>40</v>
      </c>
      <c r="AD6" s="12" t="s">
        <v>41</v>
      </c>
      <c r="AE6" s="12" t="s">
        <v>42</v>
      </c>
      <c r="AG6" s="12" t="s">
        <v>43</v>
      </c>
      <c r="AH6" s="12" t="s">
        <v>44</v>
      </c>
      <c r="AI6" s="12" t="s">
        <v>45</v>
      </c>
      <c r="AJ6" s="12" t="s">
        <v>46</v>
      </c>
      <c r="AK6" s="12" t="s">
        <v>42</v>
      </c>
      <c r="AM6" s="12" t="s">
        <v>47</v>
      </c>
      <c r="AN6" s="12" t="s">
        <v>48</v>
      </c>
      <c r="AO6" s="12" t="s">
        <v>49</v>
      </c>
      <c r="AP6" s="12" t="s">
        <v>50</v>
      </c>
      <c r="AQ6" s="12" t="s">
        <v>51</v>
      </c>
      <c r="AS6" s="12" t="s">
        <v>52</v>
      </c>
      <c r="AT6" s="12" t="s">
        <v>53</v>
      </c>
      <c r="AU6" s="12" t="s">
        <v>54</v>
      </c>
      <c r="AV6" s="12" t="s">
        <v>55</v>
      </c>
      <c r="AX6" s="12" t="s">
        <v>56</v>
      </c>
      <c r="AZ6" s="12" t="s">
        <v>57</v>
      </c>
      <c r="BA6" s="12" t="s">
        <v>58</v>
      </c>
      <c r="BB6" s="12" t="s">
        <v>59</v>
      </c>
      <c r="BD6" s="12" t="s">
        <v>60</v>
      </c>
      <c r="BE6" s="12" t="s">
        <v>61</v>
      </c>
    </row>
    <row r="7" spans="2:57" ht="30" customHeight="1" x14ac:dyDescent="0.35">
      <c r="B7" s="10" t="s">
        <v>19</v>
      </c>
      <c r="C7" s="10">
        <v>663</v>
      </c>
      <c r="D7" s="10">
        <v>251</v>
      </c>
      <c r="E7" s="10">
        <v>410</v>
      </c>
      <c r="F7" s="10"/>
      <c r="G7" s="10">
        <v>71</v>
      </c>
      <c r="H7" s="10">
        <v>186</v>
      </c>
      <c r="I7" s="10">
        <v>172</v>
      </c>
      <c r="J7" s="10">
        <v>113</v>
      </c>
      <c r="K7" s="10">
        <v>87</v>
      </c>
      <c r="L7" s="10">
        <v>34</v>
      </c>
      <c r="M7" s="10"/>
      <c r="N7" s="10">
        <v>337</v>
      </c>
      <c r="O7" s="10">
        <v>163</v>
      </c>
      <c r="P7" s="10">
        <v>92</v>
      </c>
      <c r="Q7" s="10">
        <v>66</v>
      </c>
      <c r="R7" s="10"/>
      <c r="S7" s="10">
        <v>120</v>
      </c>
      <c r="T7" s="10">
        <v>105</v>
      </c>
      <c r="U7" s="10">
        <v>34</v>
      </c>
      <c r="V7" s="10">
        <v>63</v>
      </c>
      <c r="W7" s="10">
        <v>59</v>
      </c>
      <c r="X7" s="10">
        <v>79</v>
      </c>
      <c r="Y7" s="10">
        <v>70</v>
      </c>
      <c r="Z7" s="10">
        <v>43</v>
      </c>
      <c r="AA7" s="10">
        <v>90</v>
      </c>
      <c r="AB7" s="10"/>
      <c r="AC7" s="10">
        <v>203</v>
      </c>
      <c r="AD7" s="10">
        <v>345</v>
      </c>
      <c r="AE7" s="10">
        <v>76</v>
      </c>
      <c r="AF7" s="10"/>
      <c r="AG7" s="10">
        <v>217</v>
      </c>
      <c r="AH7" s="10">
        <v>279</v>
      </c>
      <c r="AI7" s="10">
        <v>46</v>
      </c>
      <c r="AJ7" s="10">
        <v>5</v>
      </c>
      <c r="AK7" s="10">
        <v>44</v>
      </c>
      <c r="AL7" s="10"/>
      <c r="AM7" s="10">
        <v>57</v>
      </c>
      <c r="AN7" s="10">
        <v>110</v>
      </c>
      <c r="AO7" s="10">
        <v>250</v>
      </c>
      <c r="AP7" s="10">
        <v>179</v>
      </c>
      <c r="AQ7" s="10">
        <v>23</v>
      </c>
      <c r="AR7" s="10"/>
      <c r="AS7" s="10">
        <v>180</v>
      </c>
      <c r="AT7" s="10">
        <v>240</v>
      </c>
      <c r="AU7" s="10">
        <v>136</v>
      </c>
      <c r="AV7" s="10">
        <v>107</v>
      </c>
      <c r="AW7" s="10"/>
      <c r="AX7" s="10">
        <v>524</v>
      </c>
      <c r="AY7" s="10"/>
      <c r="AZ7" s="10">
        <v>209</v>
      </c>
      <c r="BA7" s="10">
        <v>249</v>
      </c>
      <c r="BB7" s="10">
        <v>191</v>
      </c>
      <c r="BC7" s="10"/>
      <c r="BD7" s="10">
        <v>284</v>
      </c>
      <c r="BE7" s="10">
        <v>304</v>
      </c>
    </row>
    <row r="8" spans="2:57" ht="30" customHeight="1" x14ac:dyDescent="0.35">
      <c r="B8" s="11" t="s">
        <v>20</v>
      </c>
      <c r="C8" s="11">
        <v>663</v>
      </c>
      <c r="D8" s="11">
        <v>245</v>
      </c>
      <c r="E8" s="11">
        <v>416</v>
      </c>
      <c r="F8" s="11"/>
      <c r="G8" s="11">
        <v>67</v>
      </c>
      <c r="H8" s="11">
        <v>182</v>
      </c>
      <c r="I8" s="11">
        <v>172</v>
      </c>
      <c r="J8" s="11">
        <v>113</v>
      </c>
      <c r="K8" s="11">
        <v>93</v>
      </c>
      <c r="L8" s="11">
        <v>35</v>
      </c>
      <c r="M8" s="11"/>
      <c r="N8" s="11">
        <v>335</v>
      </c>
      <c r="O8" s="11">
        <v>164</v>
      </c>
      <c r="P8" s="11">
        <v>95</v>
      </c>
      <c r="Q8" s="11">
        <v>64</v>
      </c>
      <c r="R8" s="11"/>
      <c r="S8" s="11">
        <v>104</v>
      </c>
      <c r="T8" s="11">
        <v>108</v>
      </c>
      <c r="U8" s="11">
        <v>68</v>
      </c>
      <c r="V8" s="11">
        <v>73</v>
      </c>
      <c r="W8" s="11">
        <v>57</v>
      </c>
      <c r="X8" s="11">
        <v>70</v>
      </c>
      <c r="Y8" s="11">
        <v>65</v>
      </c>
      <c r="Z8" s="11">
        <v>32</v>
      </c>
      <c r="AA8" s="11">
        <v>86</v>
      </c>
      <c r="AB8" s="11"/>
      <c r="AC8" s="11">
        <v>208</v>
      </c>
      <c r="AD8" s="11">
        <v>344</v>
      </c>
      <c r="AE8" s="11">
        <v>74</v>
      </c>
      <c r="AF8" s="11"/>
      <c r="AG8" s="11">
        <v>216</v>
      </c>
      <c r="AH8" s="11">
        <v>276</v>
      </c>
      <c r="AI8" s="11">
        <v>47</v>
      </c>
      <c r="AJ8" s="11">
        <v>5</v>
      </c>
      <c r="AK8" s="11">
        <v>45</v>
      </c>
      <c r="AL8" s="11"/>
      <c r="AM8" s="11">
        <v>56</v>
      </c>
      <c r="AN8" s="11">
        <v>116</v>
      </c>
      <c r="AO8" s="11">
        <v>250</v>
      </c>
      <c r="AP8" s="11">
        <v>174</v>
      </c>
      <c r="AQ8" s="11">
        <v>22</v>
      </c>
      <c r="AR8" s="11"/>
      <c r="AS8" s="11">
        <v>177</v>
      </c>
      <c r="AT8" s="11">
        <v>239</v>
      </c>
      <c r="AU8" s="11">
        <v>145</v>
      </c>
      <c r="AV8" s="11">
        <v>102</v>
      </c>
      <c r="AW8" s="11"/>
      <c r="AX8" s="11">
        <v>526</v>
      </c>
      <c r="AY8" s="11"/>
      <c r="AZ8" s="11">
        <v>205</v>
      </c>
      <c r="BA8" s="11">
        <v>248</v>
      </c>
      <c r="BB8" s="11">
        <v>197</v>
      </c>
      <c r="BC8" s="11"/>
      <c r="BD8" s="11">
        <v>284</v>
      </c>
      <c r="BE8" s="11">
        <v>300</v>
      </c>
    </row>
    <row r="9" spans="2:57" ht="72.5" x14ac:dyDescent="0.35">
      <c r="B9" s="18" t="s">
        <v>759</v>
      </c>
      <c r="C9" s="17">
        <v>0.29132645736557899</v>
      </c>
      <c r="D9" s="17">
        <v>0.30344485504635199</v>
      </c>
      <c r="E9" s="17">
        <v>0.28556933763801901</v>
      </c>
      <c r="F9" s="17"/>
      <c r="G9" s="17">
        <v>0.39939099602676897</v>
      </c>
      <c r="H9" s="17">
        <v>0.369321708414664</v>
      </c>
      <c r="I9" s="17">
        <v>0.26974812567940298</v>
      </c>
      <c r="J9" s="17">
        <v>0.249240831024199</v>
      </c>
      <c r="K9" s="17">
        <v>0.17336594904595401</v>
      </c>
      <c r="L9" s="17">
        <v>0.236718808310145</v>
      </c>
      <c r="M9" s="17"/>
      <c r="N9" s="17">
        <v>0.248885944918111</v>
      </c>
      <c r="O9" s="17">
        <v>0.33663844994139103</v>
      </c>
      <c r="P9" s="17">
        <v>0.263868351052085</v>
      </c>
      <c r="Q9" s="17">
        <v>0.43326064845964202</v>
      </c>
      <c r="R9" s="17"/>
      <c r="S9" s="17">
        <v>0.28333333333333299</v>
      </c>
      <c r="T9" s="17">
        <v>0.36190476190476201</v>
      </c>
      <c r="U9" s="17">
        <v>0.29411764705882398</v>
      </c>
      <c r="V9" s="17">
        <v>0.25396825396825401</v>
      </c>
      <c r="W9" s="17">
        <v>0.22033898305084701</v>
      </c>
      <c r="X9" s="17">
        <v>0.354430379746835</v>
      </c>
      <c r="Y9" s="17">
        <v>0.25714285714285701</v>
      </c>
      <c r="Z9" s="17">
        <v>0.372093023255814</v>
      </c>
      <c r="AA9" s="17">
        <v>0.233333333333333</v>
      </c>
      <c r="AB9" s="17"/>
      <c r="AC9" s="17">
        <v>0.26872037490623402</v>
      </c>
      <c r="AD9" s="17">
        <v>0.29607737285539198</v>
      </c>
      <c r="AE9" s="17">
        <v>0.30404412357789001</v>
      </c>
      <c r="AF9" s="17"/>
      <c r="AG9" s="17">
        <v>0.25168208816388399</v>
      </c>
      <c r="AH9" s="17">
        <v>0.33047833285852501</v>
      </c>
      <c r="AI9" s="17">
        <v>0.34241339184412101</v>
      </c>
      <c r="AJ9" s="17">
        <v>0</v>
      </c>
      <c r="AK9" s="17">
        <v>0.24761913418246501</v>
      </c>
      <c r="AL9" s="17"/>
      <c r="AM9" s="17">
        <v>0.33438639349342097</v>
      </c>
      <c r="AN9" s="17">
        <v>0.21929608980494</v>
      </c>
      <c r="AO9" s="17">
        <v>0.28758227963107602</v>
      </c>
      <c r="AP9" s="17">
        <v>0.324889060879679</v>
      </c>
      <c r="AQ9" s="17">
        <v>0.34661376679227202</v>
      </c>
      <c r="AR9" s="17"/>
      <c r="AS9" s="17">
        <v>0.26568625229766502</v>
      </c>
      <c r="AT9" s="17">
        <v>0.29704613683505499</v>
      </c>
      <c r="AU9" s="17">
        <v>0.27961295311647799</v>
      </c>
      <c r="AV9" s="17">
        <v>0.33894300763395602</v>
      </c>
      <c r="AW9" s="17"/>
      <c r="AX9" s="17">
        <v>0.28123562877612501</v>
      </c>
      <c r="AY9" s="17"/>
      <c r="AZ9" s="17">
        <v>0.35069289160426098</v>
      </c>
      <c r="BA9" s="17">
        <v>0.28879110283946102</v>
      </c>
      <c r="BB9" s="17">
        <v>0.23313401273076001</v>
      </c>
      <c r="BC9" s="17"/>
      <c r="BD9" s="17">
        <v>0.29863576520683799</v>
      </c>
      <c r="BE9" s="17">
        <v>0.310831365659479</v>
      </c>
    </row>
    <row r="10" spans="2:57" ht="72.5" x14ac:dyDescent="0.35">
      <c r="B10" s="18" t="s">
        <v>760</v>
      </c>
      <c r="C10" s="17">
        <v>0.59752389500988901</v>
      </c>
      <c r="D10" s="17">
        <v>0.626754417624102</v>
      </c>
      <c r="E10" s="17">
        <v>0.58091191174690904</v>
      </c>
      <c r="F10" s="17"/>
      <c r="G10" s="17">
        <v>0.54522199795764703</v>
      </c>
      <c r="H10" s="17">
        <v>0.52140438252921295</v>
      </c>
      <c r="I10" s="17">
        <v>0.64498089957401805</v>
      </c>
      <c r="J10" s="17">
        <v>0.64363426550131597</v>
      </c>
      <c r="K10" s="17">
        <v>0.62087835456055995</v>
      </c>
      <c r="L10" s="17">
        <v>0.647481859206267</v>
      </c>
      <c r="M10" s="17"/>
      <c r="N10" s="17">
        <v>0.65097588443799603</v>
      </c>
      <c r="O10" s="17">
        <v>0.53669079937852904</v>
      </c>
      <c r="P10" s="17">
        <v>0.60463180153642604</v>
      </c>
      <c r="Q10" s="17">
        <v>0.46026021038964399</v>
      </c>
      <c r="R10" s="17"/>
      <c r="S10" s="17">
        <v>0.625</v>
      </c>
      <c r="T10" s="17">
        <v>0.49523809523809498</v>
      </c>
      <c r="U10" s="17">
        <v>0.55882352941176505</v>
      </c>
      <c r="V10" s="17">
        <v>0.66666666666666696</v>
      </c>
      <c r="W10" s="17">
        <v>0.644067796610169</v>
      </c>
      <c r="X10" s="17">
        <v>0.556962025316456</v>
      </c>
      <c r="Y10" s="17">
        <v>0.628571428571429</v>
      </c>
      <c r="Z10" s="17">
        <v>0.53488372093023295</v>
      </c>
      <c r="AA10" s="17">
        <v>0.66666666666666696</v>
      </c>
      <c r="AB10" s="17"/>
      <c r="AC10" s="17">
        <v>0.62076087927555101</v>
      </c>
      <c r="AD10" s="17">
        <v>0.59516563664931799</v>
      </c>
      <c r="AE10" s="17">
        <v>0.55641186704971002</v>
      </c>
      <c r="AF10" s="17"/>
      <c r="AG10" s="17">
        <v>0.68714954503116099</v>
      </c>
      <c r="AH10" s="17">
        <v>0.54663735495628996</v>
      </c>
      <c r="AI10" s="17">
        <v>0.53467454424402305</v>
      </c>
      <c r="AJ10" s="17">
        <v>0.79636211045550698</v>
      </c>
      <c r="AK10" s="17">
        <v>0.57240091655807501</v>
      </c>
      <c r="AL10" s="17"/>
      <c r="AM10" s="17">
        <v>0.48046103186457301</v>
      </c>
      <c r="AN10" s="17">
        <v>0.63807908408323999</v>
      </c>
      <c r="AO10" s="17">
        <v>0.59155927393410201</v>
      </c>
      <c r="AP10" s="17">
        <v>0.60248899794070898</v>
      </c>
      <c r="AQ10" s="17">
        <v>0.600832389933877</v>
      </c>
      <c r="AR10" s="17"/>
      <c r="AS10" s="17">
        <v>0.56348040028059498</v>
      </c>
      <c r="AT10" s="17">
        <v>0.62327689122653496</v>
      </c>
      <c r="AU10" s="17">
        <v>0.59569560926253595</v>
      </c>
      <c r="AV10" s="17">
        <v>0.599078663376858</v>
      </c>
      <c r="AW10" s="17"/>
      <c r="AX10" s="17">
        <v>0.61627665890399796</v>
      </c>
      <c r="AY10" s="17"/>
      <c r="AZ10" s="17">
        <v>0.52267365034771496</v>
      </c>
      <c r="BA10" s="17">
        <v>0.60900616113505202</v>
      </c>
      <c r="BB10" s="17">
        <v>0.66628741004092595</v>
      </c>
      <c r="BC10" s="17"/>
      <c r="BD10" s="17">
        <v>0.54943721488836295</v>
      </c>
      <c r="BE10" s="17">
        <v>0.63743059488128495</v>
      </c>
    </row>
    <row r="11" spans="2:57" x14ac:dyDescent="0.35">
      <c r="B11" s="18" t="s">
        <v>81</v>
      </c>
      <c r="C11" s="19">
        <v>0.111149647624533</v>
      </c>
      <c r="D11" s="19">
        <v>6.9800727329546397E-2</v>
      </c>
      <c r="E11" s="19">
        <v>0.13351875061507201</v>
      </c>
      <c r="F11" s="19"/>
      <c r="G11" s="19">
        <v>5.5387006015584397E-2</v>
      </c>
      <c r="H11" s="19">
        <v>0.109273909056123</v>
      </c>
      <c r="I11" s="19">
        <v>8.5270974746578895E-2</v>
      </c>
      <c r="J11" s="19">
        <v>0.107124903474485</v>
      </c>
      <c r="K11" s="19">
        <v>0.20575569639348601</v>
      </c>
      <c r="L11" s="19">
        <v>0.11579933248358799</v>
      </c>
      <c r="M11" s="19"/>
      <c r="N11" s="19">
        <v>0.10013817064389199</v>
      </c>
      <c r="O11" s="19">
        <v>0.12667075068007999</v>
      </c>
      <c r="P11" s="19">
        <v>0.13149984741148901</v>
      </c>
      <c r="Q11" s="19">
        <v>0.106479141150715</v>
      </c>
      <c r="R11" s="19"/>
      <c r="S11" s="19">
        <v>9.1666666666666702E-2</v>
      </c>
      <c r="T11" s="19">
        <v>0.14285714285714299</v>
      </c>
      <c r="U11" s="19">
        <v>0.14705882352941199</v>
      </c>
      <c r="V11" s="19">
        <v>7.9365079365079402E-2</v>
      </c>
      <c r="W11" s="19">
        <v>0.13559322033898299</v>
      </c>
      <c r="X11" s="19">
        <v>8.8607594936708806E-2</v>
      </c>
      <c r="Y11" s="19">
        <v>0.114285714285714</v>
      </c>
      <c r="Z11" s="19">
        <v>9.3023255813953501E-2</v>
      </c>
      <c r="AA11" s="19">
        <v>0.1</v>
      </c>
      <c r="AB11" s="19"/>
      <c r="AC11" s="19">
        <v>0.110518745818215</v>
      </c>
      <c r="AD11" s="19">
        <v>0.10875699049529</v>
      </c>
      <c r="AE11" s="19">
        <v>0.1395440093724</v>
      </c>
      <c r="AF11" s="19"/>
      <c r="AG11" s="19">
        <v>6.1168366804954501E-2</v>
      </c>
      <c r="AH11" s="19">
        <v>0.122884312185185</v>
      </c>
      <c r="AI11" s="19">
        <v>0.122912063911856</v>
      </c>
      <c r="AJ11" s="19">
        <v>0.20363788954449299</v>
      </c>
      <c r="AK11" s="19">
        <v>0.17997994925945901</v>
      </c>
      <c r="AL11" s="19"/>
      <c r="AM11" s="19">
        <v>0.18515257464200699</v>
      </c>
      <c r="AN11" s="19">
        <v>0.14262482611182001</v>
      </c>
      <c r="AO11" s="19">
        <v>0.12085844643482101</v>
      </c>
      <c r="AP11" s="19">
        <v>7.2621941179612307E-2</v>
      </c>
      <c r="AQ11" s="19">
        <v>5.2553843273850799E-2</v>
      </c>
      <c r="AR11" s="19"/>
      <c r="AS11" s="19">
        <v>0.17083334742174</v>
      </c>
      <c r="AT11" s="19">
        <v>7.96769719384091E-2</v>
      </c>
      <c r="AU11" s="19">
        <v>0.124691437620987</v>
      </c>
      <c r="AV11" s="19">
        <v>6.1978328989185698E-2</v>
      </c>
      <c r="AW11" s="19"/>
      <c r="AX11" s="19">
        <v>0.10248771231987799</v>
      </c>
      <c r="AY11" s="19"/>
      <c r="AZ11" s="19">
        <v>0.12663345804802401</v>
      </c>
      <c r="BA11" s="19">
        <v>0.102202736025487</v>
      </c>
      <c r="BB11" s="19">
        <v>0.100578577228313</v>
      </c>
      <c r="BC11" s="19"/>
      <c r="BD11" s="19">
        <v>0.15192701990479801</v>
      </c>
      <c r="BE11" s="19">
        <v>5.1738039459236697E-2</v>
      </c>
    </row>
    <row r="12" spans="2:57" x14ac:dyDescent="0.35">
      <c r="B12" s="16"/>
    </row>
    <row r="13" spans="2:57" x14ac:dyDescent="0.35">
      <c r="B13" t="s">
        <v>86</v>
      </c>
    </row>
    <row r="14" spans="2:57" x14ac:dyDescent="0.35">
      <c r="B14" t="s">
        <v>87</v>
      </c>
    </row>
    <row r="16" spans="2:57" x14ac:dyDescent="0.35">
      <c r="B16" s="8" t="str">
        <f>HYPERLINK("#'Contents'!A1", "Return to Contents")</f>
        <v>Return to Contents</v>
      </c>
    </row>
  </sheetData>
  <mergeCells count="12">
    <mergeCell ref="BD5:BE5"/>
    <mergeCell ref="D2:AV2"/>
    <mergeCell ref="AG5:AK5"/>
    <mergeCell ref="AM5:AQ5"/>
    <mergeCell ref="AS5:AV5"/>
    <mergeCell ref="AX5"/>
    <mergeCell ref="AZ5:BB5"/>
    <mergeCell ref="D5:E5"/>
    <mergeCell ref="G5:L5"/>
    <mergeCell ref="N5:Q5"/>
    <mergeCell ref="S5:AA5"/>
    <mergeCell ref="AC5:A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213</vt:i4>
      </vt:variant>
    </vt:vector>
  </HeadingPairs>
  <TitlesOfParts>
    <vt:vector size="21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Sunita Pfitzner</cp:lastModifiedBy>
  <dcterms:created xsi:type="dcterms:W3CDTF">2024-05-09T12:43:48Z</dcterms:created>
  <dcterms:modified xsi:type="dcterms:W3CDTF">2024-11-14T02:24:54Z</dcterms:modified>
</cp:coreProperties>
</file>